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2_Caliper\"/>
    </mc:Choice>
  </mc:AlternateContent>
  <bookViews>
    <workbookView xWindow="480" yWindow="705" windowWidth="30780" windowHeight="19860" tabRatio="915"/>
  </bookViews>
  <sheets>
    <sheet name="Data Record" sheetId="21" r:id="rId1"/>
    <sheet name="Certificate" sheetId="24" r:id="rId2"/>
    <sheet name="Report" sheetId="17" r:id="rId3"/>
    <sheet name="Result " sheetId="18" r:id="rId4"/>
    <sheet name="Uncertainty Budget (Ext)" sheetId="23" r:id="rId5"/>
    <sheet name="Cert of STD" sheetId="22" r:id="rId6"/>
  </sheets>
  <externalReferences>
    <externalReference r:id="rId7"/>
  </externalReferences>
  <definedNames>
    <definedName name="_xlnm.Print_Area" localSheetId="1">Certificate!$A$1:$Z$37</definedName>
    <definedName name="_xlnm.Print_Area" localSheetId="0">'Data Record'!$A$1:$AD$49</definedName>
    <definedName name="_xlnm.Print_Area" localSheetId="2">Report!$A$1:$V$40</definedName>
    <definedName name="_xlnm.Print_Area" localSheetId="3">'Result '!$A$1:$Z$45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U26" i="21" l="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25" i="21"/>
  <c r="J8" i="23"/>
  <c r="K8" i="23"/>
  <c r="N8" i="23"/>
  <c r="O8" i="23"/>
  <c r="J9" i="23"/>
  <c r="K9" i="23"/>
  <c r="N9" i="23"/>
  <c r="O9" i="23"/>
  <c r="J10" i="23"/>
  <c r="K10" i="23"/>
  <c r="N10" i="23"/>
  <c r="O10" i="23"/>
  <c r="J11" i="23"/>
  <c r="K11" i="23"/>
  <c r="N11" i="23"/>
  <c r="O11" i="23"/>
  <c r="J12" i="23"/>
  <c r="K12" i="23"/>
  <c r="N12" i="23"/>
  <c r="O12" i="23"/>
  <c r="J13" i="23"/>
  <c r="K13" i="23"/>
  <c r="N13" i="23"/>
  <c r="O13" i="23"/>
  <c r="J14" i="23"/>
  <c r="K14" i="23"/>
  <c r="N14" i="23"/>
  <c r="O14" i="23"/>
  <c r="J15" i="23"/>
  <c r="K15" i="23"/>
  <c r="N15" i="23"/>
  <c r="O15" i="23"/>
  <c r="J16" i="23"/>
  <c r="K16" i="23"/>
  <c r="N16" i="23"/>
  <c r="O16" i="23"/>
  <c r="J17" i="23"/>
  <c r="K17" i="23"/>
  <c r="N17" i="23"/>
  <c r="O17" i="23"/>
  <c r="J18" i="23"/>
  <c r="K18" i="23"/>
  <c r="N18" i="23"/>
  <c r="O18" i="23"/>
  <c r="J19" i="23"/>
  <c r="K19" i="23"/>
  <c r="N19" i="23"/>
  <c r="O19" i="23"/>
  <c r="J20" i="23"/>
  <c r="K20" i="23"/>
  <c r="N20" i="23"/>
  <c r="O20" i="23"/>
  <c r="J21" i="23"/>
  <c r="K21" i="23"/>
  <c r="N21" i="23"/>
  <c r="O21" i="23"/>
  <c r="J22" i="23"/>
  <c r="K22" i="23"/>
  <c r="N22" i="23"/>
  <c r="O22" i="23"/>
  <c r="J23" i="23"/>
  <c r="K23" i="23"/>
  <c r="N23" i="23"/>
  <c r="O23" i="23"/>
  <c r="J24" i="23"/>
  <c r="K24" i="23"/>
  <c r="N24" i="23"/>
  <c r="O24" i="23"/>
  <c r="J25" i="23"/>
  <c r="K25" i="23"/>
  <c r="N25" i="23"/>
  <c r="O25" i="23"/>
  <c r="J26" i="23"/>
  <c r="K26" i="23"/>
  <c r="N26" i="23"/>
  <c r="O26" i="23"/>
  <c r="J7" i="23"/>
  <c r="K7" i="23"/>
  <c r="N7" i="23"/>
  <c r="O7" i="23"/>
  <c r="H5" i="17"/>
  <c r="S7" i="18"/>
  <c r="Q7" i="18"/>
  <c r="N7" i="18"/>
  <c r="K7" i="18"/>
  <c r="I7" i="18"/>
  <c r="H7" i="18"/>
  <c r="F7" i="18"/>
  <c r="D7" i="18"/>
  <c r="H5" i="18"/>
  <c r="F31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12" i="18"/>
  <c r="W12" i="22"/>
  <c r="W11" i="22"/>
  <c r="W10" i="22"/>
  <c r="W8" i="22"/>
  <c r="K51" i="22"/>
  <c r="D26" i="23"/>
  <c r="B26" i="23"/>
  <c r="F26" i="23"/>
  <c r="G26" i="23"/>
  <c r="E26" i="23"/>
  <c r="H7" i="23"/>
  <c r="I7" i="23"/>
  <c r="D25" i="23"/>
  <c r="D24" i="23"/>
  <c r="E24" i="23"/>
  <c r="D23" i="23"/>
  <c r="D22" i="23"/>
  <c r="E22" i="23"/>
  <c r="D21" i="23"/>
  <c r="E21" i="23"/>
  <c r="D20" i="23"/>
  <c r="D19" i="23"/>
  <c r="D18" i="23"/>
  <c r="E18" i="23"/>
  <c r="W9" i="22"/>
  <c r="D17" i="23"/>
  <c r="D16" i="23"/>
  <c r="W6" i="22"/>
  <c r="D15" i="23"/>
  <c r="D14" i="23"/>
  <c r="K49" i="22"/>
  <c r="D13" i="23"/>
  <c r="K43" i="22"/>
  <c r="D12" i="23"/>
  <c r="E12" i="23"/>
  <c r="K33" i="22"/>
  <c r="D11" i="23"/>
  <c r="K28" i="22"/>
  <c r="D10" i="23"/>
  <c r="K19" i="22"/>
  <c r="D9" i="23"/>
  <c r="K24" i="22"/>
  <c r="D8" i="23"/>
  <c r="E8" i="23"/>
  <c r="D7" i="23"/>
  <c r="B10" i="23"/>
  <c r="B11" i="23"/>
  <c r="B12" i="23"/>
  <c r="B13" i="23"/>
  <c r="B14" i="23"/>
  <c r="F14" i="23"/>
  <c r="G14" i="23"/>
  <c r="B15" i="23"/>
  <c r="B16" i="23"/>
  <c r="F16" i="23"/>
  <c r="G16" i="23"/>
  <c r="B17" i="23"/>
  <c r="B18" i="23"/>
  <c r="F18" i="23"/>
  <c r="G18" i="23"/>
  <c r="B19" i="23"/>
  <c r="B20" i="23"/>
  <c r="B21" i="23"/>
  <c r="B22" i="23"/>
  <c r="F22" i="23"/>
  <c r="G22" i="23"/>
  <c r="B23" i="23"/>
  <c r="F23" i="23"/>
  <c r="G23" i="23"/>
  <c r="B24" i="23"/>
  <c r="F24" i="23"/>
  <c r="G24" i="23"/>
  <c r="B25" i="23"/>
  <c r="B9" i="23"/>
  <c r="F9" i="23"/>
  <c r="G9" i="23"/>
  <c r="B8" i="23"/>
  <c r="B7" i="23"/>
  <c r="H36" i="24"/>
  <c r="W20" i="24"/>
  <c r="W21" i="24"/>
  <c r="W19" i="24"/>
  <c r="J16" i="24"/>
  <c r="J15" i="24"/>
  <c r="J14" i="24"/>
  <c r="J13" i="24"/>
  <c r="J12" i="24"/>
  <c r="J5" i="24"/>
  <c r="S36" i="24"/>
  <c r="H35" i="24"/>
  <c r="E25" i="23"/>
  <c r="F25" i="23"/>
  <c r="G25" i="23"/>
  <c r="E23" i="23"/>
  <c r="F21" i="23"/>
  <c r="G21" i="23"/>
  <c r="E20" i="23"/>
  <c r="F20" i="23"/>
  <c r="G20" i="23"/>
  <c r="E19" i="23"/>
  <c r="F19" i="23"/>
  <c r="G19" i="23"/>
  <c r="E17" i="23"/>
  <c r="F17" i="23"/>
  <c r="G17" i="23"/>
  <c r="E16" i="23"/>
  <c r="E15" i="23"/>
  <c r="F15" i="23"/>
  <c r="G15" i="23"/>
  <c r="E14" i="23"/>
  <c r="F13" i="23"/>
  <c r="G13" i="23"/>
  <c r="E13" i="23"/>
  <c r="F12" i="23"/>
  <c r="G12" i="23"/>
  <c r="E11" i="23"/>
  <c r="F11" i="23"/>
  <c r="G11" i="23"/>
  <c r="E10" i="23"/>
  <c r="F10" i="23"/>
  <c r="G10" i="23"/>
  <c r="E9" i="23"/>
  <c r="F8" i="23"/>
  <c r="G8" i="23"/>
  <c r="E7" i="23"/>
  <c r="F7" i="23"/>
  <c r="G7" i="23"/>
  <c r="K50" i="22"/>
  <c r="K48" i="22"/>
  <c r="K47" i="22"/>
  <c r="K46" i="22"/>
  <c r="K45" i="22"/>
  <c r="K44" i="22"/>
  <c r="K42" i="22"/>
  <c r="K41" i="22"/>
  <c r="K40" i="22"/>
  <c r="K39" i="22"/>
  <c r="K38" i="22"/>
  <c r="K37" i="22"/>
  <c r="Q36" i="22"/>
  <c r="K36" i="22"/>
  <c r="Q35" i="22"/>
  <c r="K35" i="22"/>
  <c r="Q34" i="22"/>
  <c r="K34" i="22"/>
  <c r="Q33" i="22"/>
  <c r="Q32" i="22"/>
  <c r="K32" i="22"/>
  <c r="Q31" i="22"/>
  <c r="K31" i="22"/>
  <c r="Q30" i="22"/>
  <c r="K30" i="22"/>
  <c r="Q29" i="22"/>
  <c r="K29" i="22"/>
  <c r="Q28" i="22"/>
  <c r="Q27" i="22"/>
  <c r="K27" i="22"/>
  <c r="Q26" i="22"/>
  <c r="K26" i="22"/>
  <c r="Q25" i="22"/>
  <c r="K25" i="22"/>
  <c r="Q24" i="22"/>
  <c r="Q23" i="22"/>
  <c r="K23" i="22"/>
  <c r="Q22" i="22"/>
  <c r="K22" i="22"/>
  <c r="Q21" i="22"/>
  <c r="K21" i="22"/>
  <c r="Q20" i="22"/>
  <c r="K20" i="22"/>
  <c r="Q19" i="22"/>
  <c r="Q18" i="22"/>
  <c r="K18" i="22"/>
  <c r="Q17" i="22"/>
  <c r="K17" i="22"/>
  <c r="E17" i="22"/>
  <c r="Q16" i="22"/>
  <c r="K16" i="22"/>
  <c r="E16" i="22"/>
  <c r="Q15" i="22"/>
  <c r="K15" i="22"/>
  <c r="E15" i="22"/>
  <c r="Q14" i="22"/>
  <c r="K14" i="22"/>
  <c r="E14" i="22"/>
  <c r="Q13" i="22"/>
  <c r="K13" i="22"/>
  <c r="E13" i="22"/>
  <c r="Q12" i="22"/>
  <c r="K12" i="22"/>
  <c r="E12" i="22"/>
  <c r="Q11" i="22"/>
  <c r="K11" i="22"/>
  <c r="E11" i="22"/>
  <c r="Q10" i="22"/>
  <c r="K10" i="22"/>
  <c r="E10" i="22"/>
  <c r="Q9" i="22"/>
  <c r="K9" i="22"/>
  <c r="E9" i="22"/>
  <c r="Q8" i="22"/>
  <c r="K8" i="22"/>
  <c r="E8" i="22"/>
  <c r="W7" i="22"/>
  <c r="Q7" i="22"/>
  <c r="K7" i="22"/>
  <c r="E7" i="22"/>
  <c r="Q6" i="22"/>
  <c r="K6" i="22"/>
  <c r="E6" i="22"/>
  <c r="W5" i="22"/>
  <c r="Q5" i="22"/>
  <c r="K5" i="22"/>
  <c r="E5" i="22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C18" i="21"/>
  <c r="C20" i="21"/>
  <c r="C19" i="21"/>
  <c r="M7" i="23"/>
  <c r="V8" i="21"/>
  <c r="L20" i="21"/>
  <c r="L19" i="21"/>
  <c r="L18" i="21"/>
  <c r="L21" i="21"/>
  <c r="P34" i="18"/>
  <c r="R26" i="21"/>
  <c r="R28" i="21"/>
  <c r="R29" i="21"/>
  <c r="R32" i="21"/>
  <c r="R34" i="21"/>
  <c r="R44" i="21"/>
  <c r="R30" i="21"/>
  <c r="R35" i="21"/>
  <c r="R37" i="21"/>
  <c r="R41" i="21"/>
  <c r="R43" i="21"/>
  <c r="R33" i="21"/>
  <c r="R42" i="21"/>
  <c r="R39" i="21"/>
  <c r="R31" i="21"/>
  <c r="R38" i="21"/>
  <c r="R40" i="21"/>
  <c r="R36" i="21"/>
  <c r="R27" i="21"/>
  <c r="R25" i="21"/>
  <c r="I14" i="18"/>
  <c r="Y27" i="21"/>
  <c r="L14" i="18"/>
  <c r="I27" i="18"/>
  <c r="Y40" i="21"/>
  <c r="L27" i="18"/>
  <c r="I18" i="18"/>
  <c r="Y31" i="21"/>
  <c r="L18" i="18"/>
  <c r="I29" i="18"/>
  <c r="Y42" i="21"/>
  <c r="L29" i="18"/>
  <c r="I30" i="18"/>
  <c r="Y43" i="21"/>
  <c r="L30" i="18"/>
  <c r="I24" i="18"/>
  <c r="Y37" i="21"/>
  <c r="L24" i="18"/>
  <c r="I17" i="18"/>
  <c r="Y30" i="21"/>
  <c r="L17" i="18"/>
  <c r="I21" i="18"/>
  <c r="Y34" i="21"/>
  <c r="L21" i="18"/>
  <c r="I16" i="18"/>
  <c r="Y29" i="21"/>
  <c r="L16" i="18"/>
  <c r="I13" i="18"/>
  <c r="Y26" i="21"/>
  <c r="L13" i="18"/>
  <c r="I12" i="18"/>
  <c r="Y25" i="21"/>
  <c r="L12" i="18"/>
  <c r="I23" i="18"/>
  <c r="Y36" i="21"/>
  <c r="L23" i="18"/>
  <c r="I25" i="18"/>
  <c r="Y38" i="21"/>
  <c r="L25" i="18"/>
  <c r="I26" i="18"/>
  <c r="Y39" i="21"/>
  <c r="L26" i="18"/>
  <c r="I20" i="18"/>
  <c r="Y33" i="21"/>
  <c r="L20" i="18"/>
  <c r="I28" i="18"/>
  <c r="Y41" i="21"/>
  <c r="L28" i="18"/>
  <c r="I22" i="18"/>
  <c r="Y35" i="21"/>
  <c r="L22" i="18"/>
  <c r="I31" i="18"/>
  <c r="Y44" i="21"/>
  <c r="L31" i="18"/>
  <c r="I19" i="18"/>
  <c r="Y32" i="21"/>
  <c r="L19" i="18"/>
  <c r="I15" i="18"/>
  <c r="Y28" i="21"/>
  <c r="L15" i="18"/>
  <c r="H8" i="23"/>
  <c r="H9" i="23"/>
  <c r="I8" i="23"/>
  <c r="I9" i="23"/>
  <c r="H10" i="23"/>
  <c r="H11" i="23"/>
  <c r="I10" i="23"/>
  <c r="I11" i="23"/>
  <c r="L11" i="23"/>
  <c r="H12" i="23"/>
  <c r="L8" i="23"/>
  <c r="L7" i="23"/>
  <c r="L10" i="23"/>
  <c r="L9" i="23"/>
  <c r="P9" i="23"/>
  <c r="O14" i="18"/>
  <c r="P10" i="23"/>
  <c r="O15" i="18"/>
  <c r="P8" i="23"/>
  <c r="O13" i="18"/>
  <c r="P11" i="23"/>
  <c r="O16" i="18"/>
  <c r="P7" i="23"/>
  <c r="O12" i="18"/>
  <c r="I12" i="23"/>
  <c r="L12" i="23"/>
  <c r="H13" i="23"/>
  <c r="I13" i="23"/>
  <c r="L13" i="23"/>
  <c r="H14" i="23"/>
  <c r="P12" i="23"/>
  <c r="O17" i="18"/>
  <c r="P13" i="23"/>
  <c r="O18" i="18"/>
  <c r="H15" i="23"/>
  <c r="I14" i="23"/>
  <c r="L14" i="23"/>
  <c r="P14" i="23"/>
  <c r="O19" i="18"/>
  <c r="I15" i="23"/>
  <c r="L15" i="23"/>
  <c r="H16" i="23"/>
  <c r="P15" i="23"/>
  <c r="O20" i="18"/>
  <c r="I16" i="23"/>
  <c r="L16" i="23"/>
  <c r="H17" i="23"/>
  <c r="P16" i="23"/>
  <c r="O21" i="18"/>
  <c r="H18" i="23"/>
  <c r="I17" i="23"/>
  <c r="L17" i="23"/>
  <c r="H19" i="23"/>
  <c r="I18" i="23"/>
  <c r="L18" i="23"/>
  <c r="P17" i="23"/>
  <c r="O22" i="18"/>
  <c r="P18" i="23"/>
  <c r="O23" i="18"/>
  <c r="I19" i="23"/>
  <c r="L19" i="23"/>
  <c r="H20" i="23"/>
  <c r="P19" i="23"/>
  <c r="O24" i="18"/>
  <c r="I20" i="23"/>
  <c r="L20" i="23"/>
  <c r="H21" i="23"/>
  <c r="P20" i="23"/>
  <c r="O25" i="18"/>
  <c r="I21" i="23"/>
  <c r="L21" i="23"/>
  <c r="H22" i="23"/>
  <c r="H23" i="23"/>
  <c r="I22" i="23"/>
  <c r="L22" i="23"/>
  <c r="P21" i="23"/>
  <c r="O26" i="18"/>
  <c r="P22" i="23"/>
  <c r="O27" i="18"/>
  <c r="I23" i="23"/>
  <c r="L23" i="23"/>
  <c r="H24" i="23"/>
  <c r="P23" i="23"/>
  <c r="O28" i="18"/>
  <c r="I24" i="23"/>
  <c r="L24" i="23"/>
  <c r="H25" i="23"/>
  <c r="P24" i="23"/>
  <c r="O29" i="18"/>
  <c r="I25" i="23"/>
  <c r="L25" i="23"/>
  <c r="H26" i="23"/>
  <c r="I26" i="23"/>
  <c r="L26" i="23"/>
  <c r="P25" i="23"/>
  <c r="O30" i="18"/>
  <c r="P26" i="23"/>
  <c r="O31" i="18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<sst xmlns="http://schemas.openxmlformats.org/spreadsheetml/2006/main" count="386" uniqueCount="133">
  <si>
    <t>SP METROLOGY SYSTEM THAILAND</t>
  </si>
  <si>
    <t>Model :</t>
  </si>
  <si>
    <t>ID No :</t>
  </si>
  <si>
    <t>Calibrated By :</t>
  </si>
  <si>
    <t>Value</t>
  </si>
  <si>
    <t>X1</t>
  </si>
  <si>
    <t>Average</t>
  </si>
  <si>
    <t>Nominal Value</t>
  </si>
  <si>
    <t>Repeatability</t>
  </si>
  <si>
    <t>Uc</t>
  </si>
  <si>
    <t>Ui</t>
  </si>
  <si>
    <t>Readability :</t>
  </si>
  <si>
    <t xml:space="preserve">2. External Measurement 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</si>
  <si>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</si>
  <si>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</si>
  <si>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</si>
  <si>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</si>
  <si>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</si>
  <si>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</si>
  <si>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</si>
  <si>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Temperature Effect</t>
  </si>
  <si>
    <t xml:space="preserve">Resolution of UUC </t>
  </si>
  <si>
    <t>UUC Reading</t>
  </si>
  <si>
    <t>1. Parallelism of measuring faces</t>
  </si>
  <si>
    <t>1.1 External jaw</t>
  </si>
  <si>
    <t>Max-Min</t>
  </si>
  <si>
    <t>Root</t>
  </si>
  <si>
    <t>Center</t>
  </si>
  <si>
    <t>Tip</t>
  </si>
  <si>
    <t>Max</t>
  </si>
  <si>
    <t>Referance Standard :</t>
  </si>
  <si>
    <t>Certificate Number</t>
  </si>
  <si>
    <t>:</t>
  </si>
  <si>
    <t>Equipment Name</t>
  </si>
  <si>
    <t>Model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</si>
  <si>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</si>
  <si>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</si>
  <si>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</si>
  <si>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</si>
  <si>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</si>
  <si>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</si>
  <si>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</si>
  <si>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</si>
  <si>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</si>
  <si>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 xml:space="preserve">Parallelism between external measuring face by measure at the root, </t>
  </si>
  <si>
    <t>center and tip of callipers was found to be</t>
  </si>
  <si>
    <t>Measurement Uncertainty</t>
  </si>
  <si>
    <t xml:space="preserve">The reported uncertainty of measurement is the expanded uncertainty obtained by multiplying the </t>
  </si>
  <si>
    <t>- End of Certificate -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</si>
  <si>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</si>
  <si>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</si>
  <si>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</si>
  <si>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</si>
  <si>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</si>
  <si>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</si>
  <si>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</si>
  <si>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</si>
  <si>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</si>
  <si>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</si>
  <si>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</si>
  <si>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</si>
  <si>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</si>
  <si>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</si>
  <si>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</si>
  <si>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</si>
  <si>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</si>
  <si>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</si>
  <si>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</si>
  <si>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</si>
  <si>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</si>
  <si>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</si>
  <si>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</si>
  <si>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Dial and Digital Calipers</t>
  </si>
  <si>
    <t>Uncertainty Budget of Vernier, Dial and Digital Callipers</t>
  </si>
  <si>
    <t>Mr.Chainarong  Matchayamat</t>
  </si>
  <si>
    <t>Ms. Arunkamon Raramanus</t>
  </si>
  <si>
    <t>SPR15120012-1</t>
  </si>
  <si>
    <t>SCG</t>
  </si>
  <si>
    <t xml:space="preserve">Vernier Dial </t>
  </si>
  <si>
    <t>Mitotoyo</t>
  </si>
  <si>
    <t>Normal</t>
  </si>
  <si>
    <t xml:space="preserve"> UUC Reading</t>
  </si>
  <si>
    <t>X2</t>
  </si>
  <si>
    <t>X3</t>
  </si>
  <si>
    <t>X4</t>
  </si>
  <si>
    <t>Reference Standards</t>
  </si>
  <si>
    <t>Uncertainty of  STD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</si>
  <si>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</si>
  <si>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</si>
  <si>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</si>
  <si>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</si>
  <si>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Certificate of Calibration</t>
  </si>
  <si>
    <t>Customer</t>
  </si>
  <si>
    <t>Manufacturer</t>
  </si>
  <si>
    <t>Serial Number</t>
  </si>
  <si>
    <t>ID. Number</t>
  </si>
  <si>
    <t>Environmental Conditions</t>
  </si>
  <si>
    <t>Ambient Temperature</t>
  </si>
  <si>
    <t>Received Date</t>
  </si>
  <si>
    <t>Relative Humidity</t>
  </si>
  <si>
    <t>50% ± 15 %</t>
  </si>
  <si>
    <t>Calibration Date</t>
  </si>
  <si>
    <t>Location of Calibration</t>
  </si>
  <si>
    <t>In-Lab</t>
  </si>
  <si>
    <t>Recommended Due Date</t>
  </si>
  <si>
    <t>Calibration Procedure</t>
  </si>
  <si>
    <t>Method of Calibration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</si>
  <si>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</si>
  <si>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</si>
  <si>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</si>
  <si>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</si>
  <si>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</si>
  <si>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</si>
  <si>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</si>
  <si>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>Approved by  :</t>
  </si>
  <si>
    <t xml:space="preserve">Calibrated by </t>
  </si>
  <si>
    <t>Authorized Signatory</t>
  </si>
  <si>
    <t>Mr.Sombut Srikampa</t>
  </si>
  <si>
    <t>Mr. Natthaphol Boonmee</t>
  </si>
  <si>
    <t>20 °C ± 1 °C</t>
  </si>
  <si>
    <t>SP-CPT-04-02</t>
  </si>
  <si>
    <r>
      <t>Page :</t>
    </r>
    <r>
      <rPr>
        <sz val="10.5"/>
        <rFont val="Gulim"/>
        <family val="2"/>
      </rPr>
      <t xml:space="preserve"> 1 of 5</t>
    </r>
  </si>
  <si>
    <t>Unit :</t>
  </si>
  <si>
    <t>Normal  
Value</t>
  </si>
  <si>
    <t>UUC 
Reading</t>
  </si>
  <si>
    <t>Uncertainty 
( ± )</t>
  </si>
  <si>
    <r>
      <t>Page :</t>
    </r>
    <r>
      <rPr>
        <sz val="10"/>
        <rFont val="Gulim"/>
        <family val="2"/>
      </rPr>
      <t xml:space="preserve"> 2 of 3</t>
    </r>
  </si>
  <si>
    <t>Gauge Block Set</t>
  </si>
  <si>
    <t>N/A</t>
  </si>
  <si>
    <t>MTL142959-2</t>
  </si>
  <si>
    <r>
      <t>Page :</t>
    </r>
    <r>
      <rPr>
        <sz val="10"/>
        <rFont val="Gulim"/>
        <family val="2"/>
      </rPr>
      <t xml:space="preserve"> 3 of 3</t>
    </r>
  </si>
  <si>
    <t xml:space="preserve">     standard uncertainty with the coverage factor k = 2.00, providing a level of confidence approximately 95%.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</si>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</sst>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B1d\-mmm\-yy"/>
    <numFmt numFmtId="174" formatCode="0.000000"/>
    <numFmt numFmtId="175" formatCode="0.0000000"/>
    <numFmt numFmtId="176" formatCode="[$-409]d\-mmm\-yy;@"/>
    <numFmt numFmtId="177" formatCode="[$-409]dd\-mmm\-yy;@"/>
  </numFmts>
  <fonts count="66" x14ac:knownFonts="1">
    <font>
      <sz val="11"/>
      <color theme="1"/>
      <name val="Calibri"/>
      <family val="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2"/>
      <color rgb="FF0070C0"/>
      <name val="Cordia New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sz val="10"/>
      <color rgb="FF00B0F0"/>
      <name val="Gulim"/>
      <family val="2"/>
    </font>
    <font>
      <sz val="10"/>
      <color theme="3" tint="0.39997558519241921"/>
      <name val="Gulim"/>
      <family val="2"/>
    </font>
    <font>
      <b/>
      <sz val="9"/>
      <color theme="0"/>
      <name val="Gulim"/>
      <family val="2"/>
    </font>
    <font>
      <sz val="10"/>
      <color rgb="FF00B050"/>
      <name val="Gulim"/>
      <family val="2"/>
    </font>
    <font>
      <b/>
      <sz val="18"/>
      <color rgb="FF002060"/>
      <name val="Angsana New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</cellStyleXfs>
  <cellXfs count="429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7" applyFont="1" applyAlignment="1" applyProtection="1">
      <alignment horizontal="center" vertical="center"/>
      <protection locked="0"/>
    </xf>
    <xf numFmtId="0" fontId="8" fillId="2" borderId="0" xfId="17" applyFont="1" applyFill="1" applyAlignment="1">
      <alignment horizontal="center" vertical="center"/>
    </xf>
    <xf numFmtId="1" fontId="10" fillId="0" borderId="2" xfId="17" applyNumberFormat="1" applyFont="1" applyBorder="1" applyAlignment="1" applyProtection="1">
      <alignment horizontal="center" vertical="center"/>
      <protection locked="0"/>
    </xf>
    <xf numFmtId="0" fontId="10" fillId="3" borderId="3" xfId="17" applyFont="1" applyFill="1" applyBorder="1" applyAlignment="1" applyProtection="1">
      <alignment horizontal="right" vertical="center"/>
      <protection locked="0"/>
    </xf>
    <xf numFmtId="0" fontId="10" fillId="3" borderId="4" xfId="17" applyFont="1" applyFill="1" applyBorder="1" applyAlignment="1" applyProtection="1">
      <alignment horizontal="left" vertical="center"/>
      <protection locked="0"/>
    </xf>
    <xf numFmtId="172" fontId="10" fillId="4" borderId="3" xfId="17" applyNumberFormat="1" applyFont="1" applyFill="1" applyBorder="1" applyAlignment="1" applyProtection="1">
      <alignment horizontal="right" vertical="center"/>
      <protection locked="0"/>
    </xf>
    <xf numFmtId="0" fontId="10" fillId="4" borderId="4" xfId="17" applyFont="1" applyFill="1" applyBorder="1" applyAlignment="1" applyProtection="1">
      <alignment horizontal="left" vertical="center"/>
      <protection locked="0"/>
    </xf>
    <xf numFmtId="167" fontId="10" fillId="0" borderId="2" xfId="17" applyNumberFormat="1" applyFont="1" applyBorder="1" applyAlignment="1" applyProtection="1">
      <alignment horizontal="center" vertical="center"/>
      <protection locked="0"/>
    </xf>
    <xf numFmtId="169" fontId="10" fillId="0" borderId="2" xfId="17" applyNumberFormat="1" applyFont="1" applyBorder="1" applyAlignment="1" applyProtection="1">
      <alignment horizontal="center" vertical="center"/>
      <protection locked="0"/>
    </xf>
    <xf numFmtId="2" fontId="10" fillId="0" borderId="2" xfId="17" applyNumberFormat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8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49" fillId="7" borderId="0" xfId="8" applyNumberFormat="1" applyFont="1" applyFill="1" applyBorder="1" applyAlignment="1">
      <alignment horizontal="center" vertical="center"/>
    </xf>
    <xf numFmtId="170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2" fontId="12" fillId="7" borderId="0" xfId="0" applyNumberFormat="1" applyFont="1" applyFill="1" applyBorder="1" applyAlignment="1">
      <alignment horizontal="center" vertical="center"/>
    </xf>
    <xf numFmtId="169" fontId="49" fillId="7" borderId="0" xfId="8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horizontal="center" vertical="center"/>
    </xf>
    <xf numFmtId="169" fontId="16" fillId="7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50" fillId="7" borderId="2" xfId="0" applyNumberFormat="1" applyFont="1" applyFill="1" applyBorder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1" fillId="0" borderId="0" xfId="9" applyFont="1" applyAlignment="1">
      <alignment vertical="center"/>
    </xf>
    <xf numFmtId="0" fontId="22" fillId="0" borderId="0" xfId="9" applyFont="1" applyBorder="1" applyAlignment="1">
      <alignment vertical="center"/>
    </xf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horizontal="center" vertical="center"/>
    </xf>
    <xf numFmtId="0" fontId="24" fillId="0" borderId="0" xfId="9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6" fillId="0" borderId="0" xfId="18" applyFont="1" applyBorder="1" applyAlignment="1">
      <alignment horizontal="left" vertical="center"/>
    </xf>
    <xf numFmtId="0" fontId="17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1" fillId="0" borderId="0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3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1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3" fillId="0" borderId="0" xfId="3" applyFont="1" applyBorder="1" applyAlignment="1">
      <alignment horizontal="center" vertical="center"/>
    </xf>
    <xf numFmtId="0" fontId="21" fillId="0" borderId="0" xfId="18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1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2" fillId="0" borderId="0" xfId="3" applyFont="1" applyBorder="1" applyAlignment="1">
      <alignment horizontal="left" vertical="center"/>
    </xf>
    <xf numFmtId="1" fontId="23" fillId="0" borderId="0" xfId="3" applyNumberFormat="1" applyFont="1" applyBorder="1" applyAlignment="1">
      <alignment horizontal="left" vertical="center"/>
    </xf>
    <xf numFmtId="1" fontId="28" fillId="0" borderId="0" xfId="3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0" fontId="27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7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4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51" fillId="0" borderId="0" xfId="3" applyFont="1" applyBorder="1" applyAlignment="1">
      <alignment horizontal="left" vertical="center"/>
    </xf>
    <xf numFmtId="0" fontId="24" fillId="0" borderId="0" xfId="9" applyFont="1" applyBorder="1" applyAlignment="1">
      <alignment horizontal="center" vertical="center"/>
    </xf>
    <xf numFmtId="0" fontId="29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1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1" fillId="0" borderId="0" xfId="9" applyFont="1" applyAlignment="1">
      <alignment horizontal="right" vertical="center"/>
    </xf>
    <xf numFmtId="2" fontId="21" fillId="0" borderId="0" xfId="3" applyNumberFormat="1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0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1" fillId="0" borderId="0" xfId="9" applyNumberFormat="1" applyFont="1" applyBorder="1" applyAlignment="1">
      <alignment vertical="center"/>
    </xf>
    <xf numFmtId="1" fontId="21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2" fillId="0" borderId="0" xfId="9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52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53" fillId="0" borderId="0" xfId="0" applyFont="1"/>
    <xf numFmtId="0" fontId="25" fillId="0" borderId="0" xfId="3" applyNumberFormat="1" applyFont="1" applyAlignment="1">
      <alignment vertical="center"/>
    </xf>
    <xf numFmtId="0" fontId="25" fillId="0" borderId="0" xfId="3" applyNumberFormat="1" applyFont="1" applyBorder="1" applyAlignment="1">
      <alignment horizontal="right" vertical="center"/>
    </xf>
    <xf numFmtId="0" fontId="25" fillId="0" borderId="0" xfId="16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0" borderId="0" xfId="0" applyFont="1" applyBorder="1" applyAlignment="1">
      <alignment vertical="center" shrinkToFit="1"/>
    </xf>
    <xf numFmtId="0" fontId="47" fillId="0" borderId="0" xfId="0" applyFont="1" applyFill="1" applyAlignment="1">
      <alignment horizontal="left" vertical="center"/>
    </xf>
    <xf numFmtId="0" fontId="54" fillId="0" borderId="0" xfId="19" applyFont="1" applyFill="1" applyAlignment="1"/>
    <xf numFmtId="0" fontId="54" fillId="0" borderId="0" xfId="19" applyFont="1" applyFill="1" applyBorder="1" applyAlignment="1"/>
    <xf numFmtId="165" fontId="54" fillId="0" borderId="0" xfId="19" applyNumberFormat="1" applyFont="1" applyFill="1" applyBorder="1" applyAlignment="1"/>
    <xf numFmtId="0" fontId="54" fillId="0" borderId="0" xfId="19" applyFont="1" applyFill="1" applyAlignment="1">
      <alignment horizontal="center"/>
    </xf>
    <xf numFmtId="0" fontId="54" fillId="0" borderId="0" xfId="19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47" fillId="0" borderId="0" xfId="14" applyFont="1" applyFill="1" applyAlignment="1">
      <alignment vertical="center"/>
    </xf>
    <xf numFmtId="167" fontId="47" fillId="7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8" fillId="0" borderId="0" xfId="3" applyFont="1" applyBorder="1" applyAlignment="1">
      <alignment vertical="center"/>
    </xf>
    <xf numFmtId="0" fontId="28" fillId="0" borderId="0" xfId="9" applyFont="1" applyAlignment="1">
      <alignment horizontal="left" vertical="center"/>
    </xf>
    <xf numFmtId="0" fontId="54" fillId="0" borderId="0" xfId="19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7" xfId="0" applyFont="1" applyFill="1" applyBorder="1" applyAlignment="1">
      <alignment vertical="center"/>
    </xf>
    <xf numFmtId="0" fontId="54" fillId="0" borderId="7" xfId="0" applyFont="1" applyFill="1" applyBorder="1" applyAlignment="1"/>
    <xf numFmtId="0" fontId="2" fillId="0" borderId="0" xfId="0" applyFont="1" applyAlignment="1">
      <alignment vertical="center"/>
    </xf>
    <xf numFmtId="0" fontId="47" fillId="0" borderId="0" xfId="0" applyFont="1"/>
    <xf numFmtId="0" fontId="54" fillId="0" borderId="0" xfId="0" applyFo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166" fontId="3" fillId="0" borderId="0" xfId="9" applyNumberFormat="1" applyFont="1" applyBorder="1" applyAlignment="1">
      <alignment vertical="center"/>
    </xf>
    <xf numFmtId="0" fontId="2" fillId="0" borderId="0" xfId="3" applyNumberFormat="1" applyFont="1" applyBorder="1" applyAlignment="1">
      <alignment vertical="center"/>
    </xf>
    <xf numFmtId="0" fontId="37" fillId="0" borderId="0" xfId="3" applyNumberFormat="1" applyFont="1" applyBorder="1" applyAlignment="1">
      <alignment horizontal="right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0" fontId="28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1" fontId="2" fillId="0" borderId="0" xfId="3" applyNumberFormat="1" applyFont="1" applyBorder="1" applyAlignment="1">
      <alignment horizontal="center" vertical="center"/>
    </xf>
    <xf numFmtId="167" fontId="2" fillId="0" borderId="0" xfId="3" applyNumberFormat="1" applyFont="1" applyBorder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16" applyFont="1" applyBorder="1" applyAlignment="1">
      <alignment vertical="center"/>
    </xf>
    <xf numFmtId="0" fontId="28" fillId="0" borderId="0" xfId="16" applyFont="1" applyBorder="1" applyAlignment="1">
      <alignment horizontal="right" vertical="center"/>
    </xf>
    <xf numFmtId="0" fontId="28" fillId="0" borderId="0" xfId="16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47" fillId="0" borderId="0" xfId="0" applyFont="1" applyBorder="1" applyAlignment="1">
      <alignment horizontal="left" vertical="center" shrinkToFit="1"/>
    </xf>
    <xf numFmtId="0" fontId="28" fillId="0" borderId="0" xfId="9" applyNumberFormat="1" applyFont="1" applyAlignment="1">
      <alignment horizontal="left"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2" fontId="2" fillId="0" borderId="0" xfId="16" applyNumberFormat="1" applyFont="1" applyAlignment="1">
      <alignment vertical="center" shrinkToFit="1"/>
    </xf>
    <xf numFmtId="0" fontId="55" fillId="8" borderId="5" xfId="0" applyFont="1" applyFill="1" applyBorder="1" applyAlignment="1">
      <alignment horizontal="center" vertical="center"/>
    </xf>
    <xf numFmtId="0" fontId="5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74" fontId="15" fillId="7" borderId="2" xfId="0" applyNumberFormat="1" applyFont="1" applyFill="1" applyBorder="1" applyAlignment="1">
      <alignment horizontal="center" vertical="center"/>
    </xf>
    <xf numFmtId="169" fontId="57" fillId="8" borderId="2" xfId="0" applyNumberFormat="1" applyFont="1" applyFill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3" fillId="0" borderId="0" xfId="9" applyFont="1" applyBorder="1" applyAlignment="1">
      <alignment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horizontal="right" vertical="center"/>
    </xf>
    <xf numFmtId="0" fontId="42" fillId="0" borderId="0" xfId="9" applyFont="1" applyBorder="1" applyAlignment="1">
      <alignment horizontal="center" vertical="center"/>
    </xf>
    <xf numFmtId="0" fontId="42" fillId="0" borderId="0" xfId="3" applyFont="1" applyBorder="1" applyAlignment="1">
      <alignment vertical="center"/>
    </xf>
    <xf numFmtId="0" fontId="43" fillId="0" borderId="0" xfId="3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0" fontId="43" fillId="0" borderId="0" xfId="18" applyFont="1" applyFill="1" applyBorder="1" applyAlignment="1">
      <alignment horizontal="left" vertical="center"/>
    </xf>
    <xf numFmtId="0" fontId="2" fillId="0" borderId="0" xfId="18" applyFont="1" applyFill="1" applyBorder="1" applyAlignment="1">
      <alignment horizontal="left" vertical="center"/>
    </xf>
    <xf numFmtId="0" fontId="28" fillId="0" borderId="1" xfId="9" applyFont="1" applyBorder="1" applyAlignment="1">
      <alignment vertical="center"/>
    </xf>
    <xf numFmtId="0" fontId="28" fillId="0" borderId="1" xfId="9" applyFont="1" applyBorder="1" applyAlignment="1">
      <alignment horizontal="center" vertical="center"/>
    </xf>
    <xf numFmtId="0" fontId="2" fillId="0" borderId="1" xfId="18" applyFont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8" fillId="0" borderId="0" xfId="3" applyFont="1" applyBorder="1" applyAlignment="1">
      <alignment horizontal="center" vertical="center"/>
    </xf>
    <xf numFmtId="0" fontId="28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42" fillId="0" borderId="0" xfId="3" applyFont="1" applyBorder="1" applyAlignment="1">
      <alignment horizontal="left" vertical="center"/>
    </xf>
    <xf numFmtId="0" fontId="43" fillId="0" borderId="0" xfId="3" quotePrefix="1" applyFont="1" applyBorder="1" applyAlignment="1">
      <alignment vertical="center"/>
    </xf>
    <xf numFmtId="1" fontId="43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43" fillId="0" borderId="0" xfId="3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8" fillId="0" borderId="0" xfId="3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center" vertical="center"/>
    </xf>
    <xf numFmtId="9" fontId="58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28" fillId="0" borderId="0" xfId="3" applyFont="1" applyBorder="1" applyAlignment="1">
      <alignment horizontal="left" vertical="center"/>
    </xf>
    <xf numFmtId="171" fontId="43" fillId="0" borderId="0" xfId="3" applyNumberFormat="1" applyFont="1" applyBorder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59" fillId="0" borderId="0" xfId="2" applyFont="1"/>
    <xf numFmtId="165" fontId="43" fillId="0" borderId="0" xfId="9" applyNumberFormat="1" applyFont="1" applyAlignment="1">
      <alignment vertical="center"/>
    </xf>
    <xf numFmtId="0" fontId="43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43" fillId="0" borderId="0" xfId="9" applyFont="1" applyBorder="1" applyAlignment="1">
      <alignment horizontal="left" vertical="center"/>
    </xf>
    <xf numFmtId="0" fontId="43" fillId="0" borderId="0" xfId="9" applyFont="1" applyAlignment="1">
      <alignment horizontal="center" vertical="center"/>
    </xf>
    <xf numFmtId="2" fontId="43" fillId="0" borderId="0" xfId="3" applyNumberFormat="1" applyFont="1" applyBorder="1" applyAlignment="1">
      <alignment vertical="center"/>
    </xf>
    <xf numFmtId="0" fontId="60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0" fontId="54" fillId="0" borderId="8" xfId="19" applyFont="1" applyFill="1" applyBorder="1" applyAlignment="1">
      <alignment horizontal="center"/>
    </xf>
    <xf numFmtId="0" fontId="54" fillId="0" borderId="1" xfId="19" applyFont="1" applyFill="1" applyBorder="1" applyAlignment="1">
      <alignment horizontal="center"/>
    </xf>
    <xf numFmtId="169" fontId="2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1" fillId="0" borderId="0" xfId="9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70" fontId="6" fillId="9" borderId="6" xfId="0" applyNumberFormat="1" applyFont="1" applyFill="1" applyBorder="1" applyAlignment="1">
      <alignment horizontal="center" vertical="center"/>
    </xf>
    <xf numFmtId="0" fontId="54" fillId="0" borderId="1" xfId="19" applyFont="1" applyFill="1" applyBorder="1" applyAlignment="1">
      <alignment horizontal="left"/>
    </xf>
    <xf numFmtId="176" fontId="54" fillId="0" borderId="8" xfId="19" applyNumberFormat="1" applyFont="1" applyFill="1" applyBorder="1" applyAlignment="1">
      <alignment horizontal="left"/>
    </xf>
    <xf numFmtId="2" fontId="48" fillId="0" borderId="2" xfId="19" applyNumberFormat="1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0" fontId="54" fillId="0" borderId="8" xfId="0" applyFont="1" applyFill="1" applyBorder="1" applyAlignment="1">
      <alignment horizontal="left"/>
    </xf>
    <xf numFmtId="0" fontId="47" fillId="0" borderId="9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168" fontId="64" fillId="0" borderId="9" xfId="19" applyNumberFormat="1" applyFont="1" applyFill="1" applyBorder="1" applyAlignment="1">
      <alignment horizontal="center" vertical="center"/>
    </xf>
    <xf numFmtId="168" fontId="64" fillId="0" borderId="7" xfId="19" applyNumberFormat="1" applyFont="1" applyFill="1" applyBorder="1" applyAlignment="1">
      <alignment horizontal="center" vertical="center"/>
    </xf>
    <xf numFmtId="168" fontId="64" fillId="0" borderId="10" xfId="19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2" fontId="61" fillId="0" borderId="11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 vertical="center"/>
    </xf>
    <xf numFmtId="2" fontId="61" fillId="0" borderId="12" xfId="0" applyNumberFormat="1" applyFont="1" applyFill="1" applyBorder="1" applyAlignment="1">
      <alignment horizontal="center" vertical="center"/>
    </xf>
    <xf numFmtId="2" fontId="61" fillId="0" borderId="2" xfId="0" applyNumberFormat="1" applyFont="1" applyFill="1" applyBorder="1" applyAlignment="1">
      <alignment horizontal="center" vertical="center"/>
    </xf>
    <xf numFmtId="2" fontId="47" fillId="7" borderId="2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167" fontId="61" fillId="7" borderId="2" xfId="0" applyNumberFormat="1" applyFont="1" applyFill="1" applyBorder="1" applyAlignment="1">
      <alignment horizontal="center" vertical="center"/>
    </xf>
    <xf numFmtId="2" fontId="47" fillId="7" borderId="9" xfId="0" quotePrefix="1" applyNumberFormat="1" applyFont="1" applyFill="1" applyBorder="1" applyAlignment="1">
      <alignment horizontal="center" vertical="center"/>
    </xf>
    <xf numFmtId="2" fontId="47" fillId="7" borderId="7" xfId="0" quotePrefix="1" applyNumberFormat="1" applyFont="1" applyFill="1" applyBorder="1" applyAlignment="1">
      <alignment horizontal="center" vertical="center"/>
    </xf>
    <xf numFmtId="2" fontId="47" fillId="7" borderId="10" xfId="0" quotePrefix="1" applyNumberFormat="1" applyFont="1" applyFill="1" applyBorder="1" applyAlignment="1">
      <alignment horizontal="center" vertical="center"/>
    </xf>
    <xf numFmtId="2" fontId="47" fillId="7" borderId="2" xfId="0" quotePrefix="1" applyNumberFormat="1" applyFont="1" applyFill="1" applyBorder="1" applyAlignment="1">
      <alignment horizontal="center" vertical="center"/>
    </xf>
    <xf numFmtId="2" fontId="47" fillId="7" borderId="11" xfId="0" quotePrefix="1" applyNumberFormat="1" applyFont="1" applyFill="1" applyBorder="1" applyAlignment="1">
      <alignment horizontal="center" vertical="center"/>
    </xf>
    <xf numFmtId="2" fontId="47" fillId="7" borderId="1" xfId="0" quotePrefix="1" applyNumberFormat="1" applyFont="1" applyFill="1" applyBorder="1" applyAlignment="1">
      <alignment horizontal="center" vertical="center"/>
    </xf>
    <xf numFmtId="2" fontId="47" fillId="7" borderId="12" xfId="0" quotePrefix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67" fontId="61" fillId="7" borderId="9" xfId="0" applyNumberFormat="1" applyFont="1" applyFill="1" applyBorder="1" applyAlignment="1">
      <alignment horizontal="center" vertical="center"/>
    </xf>
    <xf numFmtId="167" fontId="61" fillId="7" borderId="7" xfId="0" applyNumberFormat="1" applyFont="1" applyFill="1" applyBorder="1" applyAlignment="1">
      <alignment horizontal="center" vertical="center"/>
    </xf>
    <xf numFmtId="167" fontId="61" fillId="7" borderId="10" xfId="0" applyNumberFormat="1" applyFont="1" applyFill="1" applyBorder="1" applyAlignment="1">
      <alignment horizontal="center" vertical="center"/>
    </xf>
    <xf numFmtId="167" fontId="61" fillId="7" borderId="11" xfId="0" applyNumberFormat="1" applyFont="1" applyFill="1" applyBorder="1" applyAlignment="1">
      <alignment horizontal="center" vertical="center"/>
    </xf>
    <xf numFmtId="167" fontId="61" fillId="7" borderId="1" xfId="0" applyNumberFormat="1" applyFont="1" applyFill="1" applyBorder="1" applyAlignment="1">
      <alignment horizontal="center" vertical="center"/>
    </xf>
    <xf numFmtId="167" fontId="61" fillId="7" borderId="12" xfId="0" applyNumberFormat="1" applyFont="1" applyFill="1" applyBorder="1" applyAlignment="1">
      <alignment horizontal="center" vertical="center"/>
    </xf>
    <xf numFmtId="2" fontId="47" fillId="7" borderId="9" xfId="0" applyNumberFormat="1" applyFont="1" applyFill="1" applyBorder="1" applyAlignment="1">
      <alignment horizontal="center" vertical="center"/>
    </xf>
    <xf numFmtId="2" fontId="47" fillId="7" borderId="7" xfId="0" applyNumberFormat="1" applyFont="1" applyFill="1" applyBorder="1" applyAlignment="1">
      <alignment horizontal="center" vertical="center"/>
    </xf>
    <xf numFmtId="2" fontId="47" fillId="7" borderId="10" xfId="0" applyNumberFormat="1" applyFont="1" applyFill="1" applyBorder="1" applyAlignment="1">
      <alignment horizontal="center" vertical="center"/>
    </xf>
    <xf numFmtId="2" fontId="61" fillId="0" borderId="9" xfId="0" applyNumberFormat="1" applyFont="1" applyFill="1" applyBorder="1" applyAlignment="1">
      <alignment horizontal="center" vertical="center"/>
    </xf>
    <xf numFmtId="2" fontId="61" fillId="0" borderId="7" xfId="0" applyNumberFormat="1" applyFont="1" applyFill="1" applyBorder="1" applyAlignment="1">
      <alignment horizontal="center" vertical="center"/>
    </xf>
    <xf numFmtId="2" fontId="61" fillId="0" borderId="10" xfId="0" applyNumberFormat="1" applyFont="1" applyFill="1" applyBorder="1" applyAlignment="1">
      <alignment horizontal="center" vertical="center"/>
    </xf>
    <xf numFmtId="2" fontId="48" fillId="7" borderId="3" xfId="0" applyNumberFormat="1" applyFont="1" applyFill="1" applyBorder="1" applyAlignment="1">
      <alignment horizontal="center" vertical="center"/>
    </xf>
    <xf numFmtId="2" fontId="48" fillId="7" borderId="8" xfId="0" applyNumberFormat="1" applyFont="1" applyFill="1" applyBorder="1" applyAlignment="1">
      <alignment horizontal="center" vertical="center"/>
    </xf>
    <xf numFmtId="2" fontId="48" fillId="7" borderId="4" xfId="0" applyNumberFormat="1" applyFont="1" applyFill="1" applyBorder="1" applyAlignment="1">
      <alignment horizontal="center" vertical="center"/>
    </xf>
    <xf numFmtId="176" fontId="54" fillId="0" borderId="1" xfId="19" applyNumberFormat="1" applyFont="1" applyFill="1" applyBorder="1" applyAlignment="1">
      <alignment horizontal="left"/>
    </xf>
    <xf numFmtId="2" fontId="47" fillId="7" borderId="11" xfId="0" applyNumberFormat="1" applyFont="1" applyFill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2" fontId="62" fillId="7" borderId="9" xfId="0" applyNumberFormat="1" applyFont="1" applyFill="1" applyBorder="1" applyAlignment="1">
      <alignment horizontal="center" vertical="center"/>
    </xf>
    <xf numFmtId="2" fontId="62" fillId="7" borderId="7" xfId="0" applyNumberFormat="1" applyFont="1" applyFill="1" applyBorder="1" applyAlignment="1">
      <alignment horizontal="center" vertical="center"/>
    </xf>
    <xf numFmtId="2" fontId="62" fillId="7" borderId="10" xfId="0" applyNumberFormat="1" applyFont="1" applyFill="1" applyBorder="1" applyAlignment="1">
      <alignment horizontal="center" vertical="center"/>
    </xf>
    <xf numFmtId="2" fontId="62" fillId="7" borderId="2" xfId="0" applyNumberFormat="1" applyFont="1" applyFill="1" applyBorder="1" applyAlignment="1">
      <alignment horizontal="center" vertical="center"/>
    </xf>
    <xf numFmtId="2" fontId="62" fillId="7" borderId="11" xfId="0" applyNumberFormat="1" applyFont="1" applyFill="1" applyBorder="1" applyAlignment="1">
      <alignment horizontal="center" vertical="center"/>
    </xf>
    <xf numFmtId="2" fontId="62" fillId="7" borderId="1" xfId="0" applyNumberFormat="1" applyFont="1" applyFill="1" applyBorder="1" applyAlignment="1">
      <alignment horizontal="center" vertical="center"/>
    </xf>
    <xf numFmtId="2" fontId="62" fillId="7" borderId="12" xfId="0" applyNumberFormat="1" applyFont="1" applyFill="1" applyBorder="1" applyAlignment="1">
      <alignment horizontal="center" vertical="center"/>
    </xf>
    <xf numFmtId="0" fontId="63" fillId="10" borderId="0" xfId="19" applyFont="1" applyFill="1" applyBorder="1" applyAlignment="1">
      <alignment horizontal="center" vertical="center"/>
    </xf>
    <xf numFmtId="0" fontId="54" fillId="11" borderId="0" xfId="19" applyFont="1" applyFill="1" applyBorder="1" applyAlignment="1">
      <alignment horizontal="center" vertical="center"/>
    </xf>
    <xf numFmtId="0" fontId="54" fillId="12" borderId="0" xfId="19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0" fontId="47" fillId="0" borderId="1" xfId="0" applyFont="1" applyFill="1" applyBorder="1" applyAlignment="1">
      <alignment horizontal="left"/>
    </xf>
    <xf numFmtId="0" fontId="47" fillId="0" borderId="4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47" fillId="0" borderId="1" xfId="19" applyFont="1" applyFill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54" fillId="0" borderId="1" xfId="0" applyFont="1" applyFill="1" applyBorder="1" applyAlignment="1">
      <alignment horizontal="center"/>
    </xf>
    <xf numFmtId="0" fontId="43" fillId="0" borderId="0" xfId="9" applyFont="1" applyBorder="1" applyAlignment="1">
      <alignment horizontal="center" vertical="center"/>
    </xf>
    <xf numFmtId="0" fontId="43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41" fillId="0" borderId="0" xfId="9" applyFont="1" applyAlignment="1">
      <alignment horizontal="center" vertical="center"/>
    </xf>
    <xf numFmtId="1" fontId="43" fillId="0" borderId="0" xfId="3" quotePrefix="1" applyNumberFormat="1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176" fontId="43" fillId="0" borderId="0" xfId="3" applyNumberFormat="1" applyFont="1" applyBorder="1" applyAlignment="1">
      <alignment horizontal="left" vertical="center"/>
    </xf>
    <xf numFmtId="177" fontId="43" fillId="0" borderId="0" xfId="9" applyNumberFormat="1" applyFont="1" applyAlignment="1">
      <alignment horizontal="left" vertical="center"/>
    </xf>
    <xf numFmtId="0" fontId="47" fillId="7" borderId="3" xfId="0" applyFont="1" applyFill="1" applyBorder="1" applyAlignment="1">
      <alignment horizontal="center" vertical="center"/>
    </xf>
    <xf numFmtId="0" fontId="47" fillId="7" borderId="8" xfId="0" applyFont="1" applyFill="1" applyBorder="1" applyAlignment="1">
      <alignment horizontal="center" vertical="center"/>
    </xf>
    <xf numFmtId="0" fontId="47" fillId="7" borderId="4" xfId="0" applyFont="1" applyFill="1" applyBorder="1" applyAlignment="1">
      <alignment horizontal="center" vertical="center"/>
    </xf>
    <xf numFmtId="173" fontId="2" fillId="0" borderId="3" xfId="0" quotePrefix="1" applyNumberFormat="1" applyFont="1" applyFill="1" applyBorder="1" applyAlignment="1">
      <alignment horizontal="center" vertical="center"/>
    </xf>
    <xf numFmtId="173" fontId="2" fillId="0" borderId="8" xfId="0" quotePrefix="1" applyNumberFormat="1" applyFont="1" applyFill="1" applyBorder="1" applyAlignment="1">
      <alignment horizontal="center" vertical="center"/>
    </xf>
    <xf numFmtId="173" fontId="2" fillId="0" borderId="4" xfId="0" quotePrefix="1" applyNumberFormat="1" applyFont="1" applyFill="1" applyBorder="1" applyAlignment="1">
      <alignment horizontal="center" vertical="center"/>
    </xf>
    <xf numFmtId="0" fontId="28" fillId="0" borderId="8" xfId="9" applyFont="1" applyBorder="1" applyAlignment="1">
      <alignment horizontal="center" vertical="center"/>
    </xf>
    <xf numFmtId="0" fontId="28" fillId="0" borderId="4" xfId="9" applyFont="1" applyBorder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36" fillId="0" borderId="8" xfId="9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2" fillId="0" borderId="11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2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1" fontId="2" fillId="0" borderId="11" xfId="3" applyNumberFormat="1" applyFont="1" applyBorder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1" fontId="2" fillId="0" borderId="12" xfId="3" applyNumberFormat="1" applyFont="1" applyBorder="1" applyAlignment="1">
      <alignment horizontal="center" vertical="center"/>
    </xf>
    <xf numFmtId="1" fontId="2" fillId="0" borderId="13" xfId="3" applyNumberFormat="1" applyFont="1" applyBorder="1" applyAlignment="1">
      <alignment horizontal="center" vertical="center"/>
    </xf>
    <xf numFmtId="1" fontId="2" fillId="0" borderId="0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 vertical="center"/>
    </xf>
    <xf numFmtId="2" fontId="2" fillId="0" borderId="12" xfId="3" applyNumberFormat="1" applyFont="1" applyBorder="1" applyAlignment="1">
      <alignment horizontal="center" vertical="center"/>
    </xf>
    <xf numFmtId="169" fontId="2" fillId="0" borderId="11" xfId="3" applyNumberFormat="1" applyFont="1" applyBorder="1" applyAlignment="1">
      <alignment horizontal="center" vertical="center"/>
    </xf>
    <xf numFmtId="169" fontId="2" fillId="0" borderId="1" xfId="3" applyNumberFormat="1" applyFont="1" applyBorder="1" applyAlignment="1">
      <alignment horizontal="center" vertical="center"/>
    </xf>
    <xf numFmtId="169" fontId="2" fillId="0" borderId="12" xfId="3" applyNumberFormat="1" applyFont="1" applyBorder="1" applyAlignment="1">
      <alignment horizontal="center" vertical="center"/>
    </xf>
    <xf numFmtId="1" fontId="2" fillId="0" borderId="9" xfId="3" applyNumberFormat="1" applyFont="1" applyBorder="1" applyAlignment="1">
      <alignment horizontal="center" vertical="center"/>
    </xf>
    <xf numFmtId="1" fontId="2" fillId="0" borderId="7" xfId="3" applyNumberFormat="1" applyFont="1" applyBorder="1" applyAlignment="1">
      <alignment horizontal="center" vertical="center"/>
    </xf>
    <xf numFmtId="1" fontId="2" fillId="0" borderId="10" xfId="3" applyNumberFormat="1" applyFont="1" applyBorder="1" applyAlignment="1">
      <alignment horizontal="center" vertical="center"/>
    </xf>
    <xf numFmtId="169" fontId="2" fillId="0" borderId="13" xfId="3" applyNumberFormat="1" applyFont="1" applyBorder="1" applyAlignment="1">
      <alignment horizontal="center" vertical="center"/>
    </xf>
    <xf numFmtId="169" fontId="2" fillId="0" borderId="0" xfId="3" applyNumberFormat="1" applyFont="1" applyBorder="1" applyAlignment="1">
      <alignment horizontal="center" vertical="center"/>
    </xf>
    <xf numFmtId="169" fontId="2" fillId="0" borderId="14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7" xfId="3" applyNumberFormat="1" applyFont="1" applyBorder="1" applyAlignment="1">
      <alignment horizontal="center" vertical="center"/>
    </xf>
    <xf numFmtId="2" fontId="2" fillId="0" borderId="10" xfId="3" applyNumberFormat="1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9" fontId="2" fillId="0" borderId="7" xfId="3" applyNumberFormat="1" applyFont="1" applyBorder="1" applyAlignment="1">
      <alignment horizontal="center" vertical="center"/>
    </xf>
    <xf numFmtId="169" fontId="2" fillId="0" borderId="1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33" fillId="13" borderId="9" xfId="0" applyFont="1" applyFill="1" applyBorder="1" applyAlignment="1">
      <alignment horizontal="center" vertical="center"/>
    </xf>
    <xf numFmtId="0" fontId="33" fillId="13" borderId="10" xfId="0" applyFont="1" applyFill="1" applyBorder="1" applyAlignment="1">
      <alignment horizontal="center" vertical="center"/>
    </xf>
    <xf numFmtId="0" fontId="33" fillId="13" borderId="9" xfId="8" applyFont="1" applyFill="1" applyBorder="1" applyAlignment="1">
      <alignment horizontal="center" vertical="center"/>
    </xf>
    <xf numFmtId="0" fontId="33" fillId="13" borderId="10" xfId="8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1" xfId="8" applyFont="1" applyFill="1" applyBorder="1" applyAlignment="1">
      <alignment horizontal="center" vertical="center"/>
    </xf>
    <xf numFmtId="0" fontId="2" fillId="13" borderId="12" xfId="8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9" fillId="14" borderId="3" xfId="17" applyFont="1" applyFill="1" applyBorder="1" applyAlignment="1" applyProtection="1">
      <alignment horizontal="center" vertical="center"/>
      <protection locked="0"/>
    </xf>
    <xf numFmtId="0" fontId="9" fillId="14" borderId="8" xfId="17" applyFont="1" applyFill="1" applyBorder="1" applyAlignment="1" applyProtection="1">
      <alignment horizontal="center" vertical="center"/>
      <protection locked="0"/>
    </xf>
    <xf numFmtId="0" fontId="9" fillId="14" borderId="4" xfId="17" applyFont="1" applyFill="1" applyBorder="1" applyAlignment="1" applyProtection="1">
      <alignment horizontal="center" vertical="center"/>
      <protection locked="0"/>
    </xf>
    <xf numFmtId="0" fontId="65" fillId="15" borderId="3" xfId="17" applyFont="1" applyFill="1" applyBorder="1" applyAlignment="1" applyProtection="1">
      <alignment horizontal="center" vertical="center"/>
      <protection locked="0"/>
    </xf>
    <xf numFmtId="0" fontId="65" fillId="15" borderId="8" xfId="17" applyFont="1" applyFill="1" applyBorder="1" applyAlignment="1" applyProtection="1">
      <alignment horizontal="center" vertical="center"/>
      <protection locked="0"/>
    </xf>
    <xf numFmtId="0" fontId="65" fillId="15" borderId="4" xfId="17" applyFont="1" applyFill="1" applyBorder="1" applyAlignment="1" applyProtection="1">
      <alignment horizontal="center" vertical="center"/>
      <protection locked="0"/>
    </xf>
  </cellXfs>
  <cellStyles count="21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66675</xdr:rowOff>
        </xdr:from>
        <xdr:to>
          <xdr:col>16</xdr:col>
          <xdr:colOff>257175</xdr:colOff>
          <xdr:row>4</xdr:row>
          <xdr:rowOff>9525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3</xdr:row>
          <xdr:rowOff>66675</xdr:rowOff>
        </xdr:from>
        <xdr:to>
          <xdr:col>24</xdr:col>
          <xdr:colOff>238125</xdr:colOff>
          <xdr:row>4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66675</xdr:rowOff>
        </xdr:from>
        <xdr:to>
          <xdr:col>6</xdr:col>
          <xdr:colOff>257175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66675</xdr:rowOff>
        </xdr:from>
        <xdr:to>
          <xdr:col>10</xdr:col>
          <xdr:colOff>219075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-10\01_External%20Micrometer\01_External%20Micrometer%20275-300%20mm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206"/>
  <sheetViews>
    <sheetView tabSelected="1" view="pageLayout" topLeftCell="A43" zoomScaleSheetLayoutView="100" workbookViewId="0">
      <selection activeCell="U37" sqref="U37:X37"/>
    </sheetView>
  </sheetViews>
  <sheetFormatPr defaultColWidth="3.42578125" defaultRowHeight="18.75" customHeight="1" x14ac:dyDescent="0.25"/>
  <cols>
    <col min="1" max="30" width="3.85546875" style="46" customWidth="1"/>
    <col min="31" max="34" width="3.140625" style="46" customWidth="1"/>
    <col min="35" max="184" width="7.42578125" style="46" customWidth="1"/>
    <col min="185" max="185" width="1.42578125" style="46" customWidth="1"/>
    <col min="186" max="189" width="3.42578125" style="46" customWidth="1"/>
    <col min="190" max="193" width="5.42578125" style="46" customWidth="1"/>
    <col min="194" max="209" width="4" style="46" customWidth="1"/>
    <col min="210" max="211" width="3.42578125" style="46" customWidth="1"/>
    <col min="212" max="16384" width="3.42578125" style="46"/>
  </cols>
  <sheetData>
    <row r="1" spans="1:247" ht="21" customHeight="1" x14ac:dyDescent="0.25">
      <c r="A1" s="322" t="s">
        <v>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133" t="s">
        <v>51</v>
      </c>
      <c r="N1" s="133"/>
      <c r="O1" s="133"/>
      <c r="P1" s="252" t="s">
        <v>76</v>
      </c>
      <c r="Q1" s="252"/>
      <c r="R1" s="252"/>
      <c r="S1" s="252"/>
      <c r="T1" s="252"/>
      <c r="U1" s="134"/>
      <c r="V1" s="134"/>
      <c r="W1" s="134"/>
      <c r="Y1" s="134"/>
      <c r="Z1" s="134" t="s">
        <v>52</v>
      </c>
      <c r="AB1" s="245">
        <v>1</v>
      </c>
      <c r="AC1" s="158" t="s">
        <v>53</v>
      </c>
      <c r="AD1" s="245">
        <v>1</v>
      </c>
      <c r="II1"/>
      <c r="IJ1"/>
      <c r="IK1"/>
    </row>
    <row r="2" spans="1:247" ht="21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134" t="s">
        <v>54</v>
      </c>
      <c r="N2" s="133"/>
      <c r="O2" s="134"/>
      <c r="P2" s="253">
        <v>42716</v>
      </c>
      <c r="Q2" s="253"/>
      <c r="R2" s="253"/>
      <c r="S2" s="253"/>
      <c r="T2" s="253"/>
      <c r="U2" s="134" t="s">
        <v>55</v>
      </c>
      <c r="W2" s="133"/>
      <c r="X2" s="135"/>
      <c r="Y2" s="311">
        <v>42716</v>
      </c>
      <c r="Z2" s="311"/>
      <c r="AA2" s="311"/>
      <c r="AB2" s="311"/>
      <c r="AC2" s="311"/>
      <c r="IK2"/>
    </row>
    <row r="3" spans="1:247" ht="21" customHeight="1" x14ac:dyDescent="0.15">
      <c r="A3" s="323" t="s">
        <v>56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133" t="s">
        <v>57</v>
      </c>
      <c r="N3" s="133"/>
      <c r="O3" s="133"/>
      <c r="P3" s="133"/>
      <c r="Q3" s="244">
        <v>20</v>
      </c>
      <c r="R3" s="136" t="s">
        <v>58</v>
      </c>
      <c r="S3" s="245">
        <v>50</v>
      </c>
      <c r="T3" s="137" t="s">
        <v>59</v>
      </c>
      <c r="X3" s="133"/>
      <c r="Y3" s="133"/>
      <c r="Z3" s="133"/>
      <c r="AA3" s="133"/>
      <c r="AB3" s="133"/>
      <c r="AC3" s="133"/>
    </row>
    <row r="4" spans="1:247" ht="21" customHeight="1" x14ac:dyDescent="0.15">
      <c r="A4" s="324" t="s">
        <v>72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133" t="s">
        <v>49</v>
      </c>
      <c r="N4" s="133"/>
      <c r="O4" s="133"/>
      <c r="P4" s="133"/>
      <c r="Q4" s="133"/>
      <c r="R4" s="133" t="s">
        <v>60</v>
      </c>
      <c r="S4" s="133"/>
      <c r="T4" s="133"/>
      <c r="W4" s="133"/>
      <c r="X4" s="133"/>
      <c r="Y4" s="133"/>
      <c r="Z4" s="133" t="s">
        <v>61</v>
      </c>
      <c r="AA4" s="133"/>
      <c r="AB4" s="133"/>
      <c r="AC4" s="133"/>
    </row>
    <row r="5" spans="1:247" ht="21" customHeight="1" x14ac:dyDescent="0.15">
      <c r="A5" s="138" t="s">
        <v>62</v>
      </c>
      <c r="B5" s="139"/>
      <c r="C5" s="139"/>
      <c r="D5" s="139"/>
      <c r="E5" s="331" t="s">
        <v>77</v>
      </c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139"/>
      <c r="AA5" s="139"/>
      <c r="AB5" s="139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</row>
    <row r="6" spans="1:247" ht="21" customHeight="1" x14ac:dyDescent="0.15">
      <c r="A6" s="138" t="s">
        <v>50</v>
      </c>
      <c r="B6" s="139"/>
      <c r="C6" s="139"/>
      <c r="D6" s="139"/>
      <c r="E6" s="139"/>
      <c r="F6" s="257" t="s">
        <v>78</v>
      </c>
      <c r="G6" s="257"/>
      <c r="H6" s="257"/>
      <c r="I6" s="257"/>
      <c r="J6" s="257"/>
      <c r="K6" s="257"/>
      <c r="L6" s="257"/>
      <c r="M6" s="138" t="s">
        <v>63</v>
      </c>
      <c r="N6" s="2"/>
      <c r="O6" s="139"/>
      <c r="Q6" s="257" t="s">
        <v>79</v>
      </c>
      <c r="R6" s="257"/>
      <c r="S6" s="257"/>
      <c r="T6" s="257"/>
      <c r="U6" s="257"/>
      <c r="V6" s="257"/>
      <c r="W6" s="257"/>
      <c r="X6" s="257"/>
      <c r="Y6" s="257"/>
      <c r="Z6" s="139"/>
      <c r="AA6" s="139"/>
      <c r="AB6" s="139"/>
      <c r="AC6" s="13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 x14ac:dyDescent="0.15">
      <c r="A7" s="138" t="s">
        <v>1</v>
      </c>
      <c r="B7" s="1"/>
      <c r="C7" s="327">
        <v>123</v>
      </c>
      <c r="D7" s="327"/>
      <c r="E7" s="327"/>
      <c r="F7" s="327"/>
      <c r="G7" s="327"/>
      <c r="H7" s="327"/>
      <c r="I7" s="333" t="s">
        <v>64</v>
      </c>
      <c r="J7" s="333"/>
      <c r="K7" s="333"/>
      <c r="L7" s="335">
        <v>456</v>
      </c>
      <c r="M7" s="335"/>
      <c r="N7" s="335"/>
      <c r="O7" s="335"/>
      <c r="P7" s="335"/>
      <c r="Q7" s="335"/>
      <c r="R7" s="335"/>
      <c r="S7" s="334" t="s">
        <v>2</v>
      </c>
      <c r="T7" s="334"/>
      <c r="U7" s="257">
        <v>789</v>
      </c>
      <c r="V7" s="257"/>
      <c r="W7" s="257"/>
      <c r="X7" s="257"/>
      <c r="Y7" s="257"/>
      <c r="Z7" s="139"/>
      <c r="AA7" s="139"/>
      <c r="AB7" s="139"/>
      <c r="AC7" s="13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 x14ac:dyDescent="0.15">
      <c r="A8" s="141" t="s">
        <v>65</v>
      </c>
      <c r="B8" s="140"/>
      <c r="C8" s="256">
        <v>0</v>
      </c>
      <c r="D8" s="256"/>
      <c r="E8" s="138" t="s">
        <v>66</v>
      </c>
      <c r="F8" s="256">
        <v>150</v>
      </c>
      <c r="G8" s="256"/>
      <c r="H8" s="138" t="s">
        <v>19</v>
      </c>
      <c r="I8" s="139"/>
      <c r="J8" s="1"/>
      <c r="K8" s="1"/>
      <c r="L8" s="1"/>
      <c r="M8" s="142" t="s">
        <v>67</v>
      </c>
      <c r="N8" s="256">
        <v>0.01</v>
      </c>
      <c r="O8" s="256"/>
      <c r="P8" s="161" t="s">
        <v>19</v>
      </c>
      <c r="Q8" s="160"/>
      <c r="S8" s="159" t="s">
        <v>11</v>
      </c>
      <c r="T8" s="1"/>
      <c r="V8" s="257">
        <f>N8/2</f>
        <v>5.0000000000000001E-3</v>
      </c>
      <c r="W8" s="257"/>
      <c r="X8" s="161" t="s">
        <v>19</v>
      </c>
      <c r="Y8" s="160"/>
      <c r="Z8" s="139"/>
      <c r="AA8" s="139"/>
      <c r="AB8" s="139"/>
      <c r="AC8" s="13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</row>
    <row r="9" spans="1:247" ht="21" customHeight="1" x14ac:dyDescent="0.15">
      <c r="A9" s="143" t="s">
        <v>68</v>
      </c>
      <c r="B9" s="143"/>
      <c r="C9" s="143"/>
      <c r="D9" s="143"/>
      <c r="E9" s="143"/>
      <c r="F9" s="141"/>
      <c r="G9" s="141"/>
      <c r="H9" s="141" t="s">
        <v>69</v>
      </c>
      <c r="I9" s="1"/>
      <c r="J9" s="144"/>
      <c r="K9" s="1"/>
      <c r="L9" s="141" t="s">
        <v>70</v>
      </c>
      <c r="M9" s="1"/>
      <c r="N9" s="141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139"/>
      <c r="AA9" s="139"/>
      <c r="AB9" s="139"/>
      <c r="AC9" s="13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 x14ac:dyDescent="0.25">
      <c r="A10" s="145"/>
      <c r="B10" s="145"/>
      <c r="C10" s="145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4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 x14ac:dyDescent="0.15">
      <c r="A11" s="141" t="s">
        <v>30</v>
      </c>
      <c r="B11" s="141"/>
      <c r="C11" s="141"/>
      <c r="D11" s="141"/>
      <c r="E11" s="141"/>
      <c r="F11" s="332"/>
      <c r="G11" s="332"/>
      <c r="H11" s="332"/>
      <c r="I11" s="332"/>
      <c r="J11" s="332"/>
      <c r="K11" s="332"/>
      <c r="L11" s="332"/>
      <c r="M11" s="332"/>
      <c r="N11" s="138"/>
      <c r="O11" s="147" t="s">
        <v>71</v>
      </c>
      <c r="P11" s="147"/>
      <c r="Q11" s="331"/>
      <c r="R11" s="331"/>
      <c r="S11" s="331"/>
      <c r="T11" s="331"/>
      <c r="U11" s="331"/>
      <c r="V11" s="331"/>
      <c r="W11" s="331"/>
      <c r="X11" s="331"/>
      <c r="Y11" s="331"/>
      <c r="Z11" s="140"/>
      <c r="AA11" s="140"/>
      <c r="AB11" s="132"/>
      <c r="AC11" s="132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spans="1:247" ht="20.100000000000001" customHeight="1" x14ac:dyDescent="0.15">
      <c r="A12" s="141" t="s">
        <v>30</v>
      </c>
      <c r="B12" s="141"/>
      <c r="C12" s="141"/>
      <c r="D12" s="141"/>
      <c r="E12" s="141"/>
      <c r="F12" s="336"/>
      <c r="G12" s="336"/>
      <c r="H12" s="336"/>
      <c r="I12" s="336"/>
      <c r="J12" s="336"/>
      <c r="K12" s="336"/>
      <c r="L12" s="336"/>
      <c r="M12" s="336"/>
      <c r="N12" s="138"/>
      <c r="O12" s="147" t="s">
        <v>71</v>
      </c>
      <c r="P12" s="147"/>
      <c r="Q12" s="257"/>
      <c r="R12" s="257"/>
      <c r="S12" s="257"/>
      <c r="T12" s="257"/>
      <c r="U12" s="257"/>
      <c r="V12" s="257"/>
      <c r="W12" s="257"/>
      <c r="X12" s="257"/>
      <c r="Y12" s="257"/>
      <c r="Z12" s="140"/>
      <c r="AA12" s="140"/>
      <c r="AB12" s="132"/>
      <c r="AC12" s="13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spans="1:247" ht="9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48"/>
      <c r="X13" s="148"/>
      <c r="Y13" s="148"/>
      <c r="Z13" s="1"/>
      <c r="AA13" s="1"/>
      <c r="AB13" s="1"/>
      <c r="AC13" s="1"/>
      <c r="AD13" s="149"/>
      <c r="AE13" s="149"/>
      <c r="AF13" s="149"/>
      <c r="AG13" s="14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5" customHeight="1" x14ac:dyDescent="0.25">
      <c r="A14" s="48"/>
      <c r="B14" s="248" t="s">
        <v>23</v>
      </c>
      <c r="C14" s="122"/>
      <c r="D14" s="122"/>
      <c r="E14" s="121"/>
      <c r="F14" s="119"/>
      <c r="G14" s="123"/>
      <c r="H14" s="123"/>
      <c r="I14" s="123"/>
      <c r="J14" s="123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124"/>
      <c r="V14" s="124"/>
      <c r="W14" s="48"/>
      <c r="X14" s="48"/>
      <c r="Y14" s="48"/>
      <c r="Z14" s="48"/>
      <c r="AA14" s="48"/>
      <c r="AB14" s="48"/>
      <c r="AC14" s="48"/>
      <c r="AD14" s="149"/>
      <c r="AE14" s="149"/>
      <c r="AF14" s="149"/>
      <c r="AG14" s="14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1:247" ht="15" customHeight="1" x14ac:dyDescent="0.25">
      <c r="A15" s="1"/>
      <c r="B15" s="1"/>
      <c r="C15" s="1" t="s">
        <v>24</v>
      </c>
      <c r="D15" s="1"/>
      <c r="E15" s="1"/>
      <c r="F15" s="1"/>
      <c r="G15" s="120"/>
      <c r="H15" s="120"/>
      <c r="I15" s="325"/>
      <c r="J15" s="325"/>
      <c r="K15" s="1"/>
      <c r="L15" s="314"/>
      <c r="M15" s="3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49"/>
      <c r="AE15" s="149"/>
      <c r="AF15" s="149"/>
      <c r="AG15" s="149"/>
    </row>
    <row r="16" spans="1:247" ht="21" customHeight="1" x14ac:dyDescent="0.25">
      <c r="A16" s="1"/>
      <c r="B16" s="1"/>
      <c r="C16" s="267" t="s">
        <v>80</v>
      </c>
      <c r="D16" s="268"/>
      <c r="E16" s="269"/>
      <c r="F16" s="273" t="s">
        <v>22</v>
      </c>
      <c r="G16" s="326"/>
      <c r="H16" s="326"/>
      <c r="I16" s="326"/>
      <c r="J16" s="326"/>
      <c r="K16" s="326"/>
      <c r="L16" s="258" t="s">
        <v>25</v>
      </c>
      <c r="M16" s="259"/>
      <c r="N16" s="259"/>
      <c r="O16" s="26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" customHeight="1" x14ac:dyDescent="0.25">
      <c r="A17" s="1"/>
      <c r="B17" s="1"/>
      <c r="C17" s="270" t="s">
        <v>4</v>
      </c>
      <c r="D17" s="271"/>
      <c r="E17" s="272"/>
      <c r="F17" s="273" t="s">
        <v>26</v>
      </c>
      <c r="G17" s="328"/>
      <c r="H17" s="273" t="s">
        <v>27</v>
      </c>
      <c r="I17" s="328"/>
      <c r="J17" s="273" t="s">
        <v>28</v>
      </c>
      <c r="K17" s="329"/>
      <c r="L17" s="261"/>
      <c r="M17" s="262"/>
      <c r="N17" s="262"/>
      <c r="O17" s="26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" customHeight="1" x14ac:dyDescent="0.25">
      <c r="A18" s="1"/>
      <c r="B18" s="1"/>
      <c r="C18" s="287">
        <f>F8*10%</f>
        <v>15</v>
      </c>
      <c r="D18" s="288"/>
      <c r="E18" s="289"/>
      <c r="F18" s="302">
        <v>15</v>
      </c>
      <c r="G18" s="330"/>
      <c r="H18" s="302">
        <v>14.99</v>
      </c>
      <c r="I18" s="330"/>
      <c r="J18" s="302">
        <v>14.99</v>
      </c>
      <c r="K18" s="330"/>
      <c r="L18" s="315">
        <f>MAX(F18:J18)-MIN(F18:J18)</f>
        <v>9.9999999999997868E-3</v>
      </c>
      <c r="M18" s="316"/>
      <c r="N18" s="316"/>
      <c r="O18" s="31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" customHeight="1" x14ac:dyDescent="0.25">
      <c r="A19" s="1"/>
      <c r="B19" s="1"/>
      <c r="C19" s="290">
        <f>F8/2</f>
        <v>75</v>
      </c>
      <c r="D19" s="290"/>
      <c r="E19" s="290"/>
      <c r="F19" s="280">
        <v>75</v>
      </c>
      <c r="G19" s="285"/>
      <c r="H19" s="280">
        <v>75</v>
      </c>
      <c r="I19" s="285"/>
      <c r="J19" s="280">
        <v>75</v>
      </c>
      <c r="K19" s="285"/>
      <c r="L19" s="318">
        <f>MAX(F19:J19)-MIN(F19:J19)</f>
        <v>0</v>
      </c>
      <c r="M19" s="318"/>
      <c r="N19" s="318"/>
      <c r="O19" s="3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" customHeight="1" x14ac:dyDescent="0.25">
      <c r="A20" s="1"/>
      <c r="B20" s="1"/>
      <c r="C20" s="291">
        <f>F8</f>
        <v>150</v>
      </c>
      <c r="D20" s="292"/>
      <c r="E20" s="293"/>
      <c r="F20" s="312">
        <v>150</v>
      </c>
      <c r="G20" s="313"/>
      <c r="H20" s="312">
        <v>150.01</v>
      </c>
      <c r="I20" s="313"/>
      <c r="J20" s="312">
        <v>150.01</v>
      </c>
      <c r="K20" s="313"/>
      <c r="L20" s="319">
        <f>MAX(F20:J20)-MIN(F20:J20)</f>
        <v>9.9999999999909051E-3</v>
      </c>
      <c r="M20" s="320"/>
      <c r="N20" s="320"/>
      <c r="O20" s="3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" customHeight="1" x14ac:dyDescent="0.25">
      <c r="A21" s="48"/>
      <c r="B21" s="48"/>
      <c r="C21" s="294" t="s">
        <v>29</v>
      </c>
      <c r="D21" s="294"/>
      <c r="E21" s="294"/>
      <c r="F21" s="294"/>
      <c r="G21" s="294"/>
      <c r="H21" s="294"/>
      <c r="I21" s="294"/>
      <c r="J21" s="294"/>
      <c r="K21" s="295"/>
      <c r="L21" s="308">
        <f>MAX(L18:L20)</f>
        <v>9.9999999999997868E-3</v>
      </c>
      <c r="M21" s="309"/>
      <c r="N21" s="309"/>
      <c r="O21" s="310"/>
      <c r="P21" s="119"/>
      <c r="Q21" s="125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5" customHeight="1" x14ac:dyDescent="0.25">
      <c r="A22" s="1"/>
      <c r="B22" s="1" t="s">
        <v>12</v>
      </c>
      <c r="C22" s="1"/>
      <c r="D22" s="1"/>
      <c r="E22" s="1"/>
      <c r="F22" s="1"/>
      <c r="G22" s="1"/>
      <c r="H22" s="1"/>
      <c r="I22" s="1"/>
      <c r="J22" s="1"/>
      <c r="K22" s="1"/>
      <c r="P22" s="1"/>
      <c r="Q22" s="314"/>
      <c r="R22" s="314"/>
      <c r="S22" s="262"/>
      <c r="T22" s="262"/>
      <c r="U22" s="1"/>
      <c r="V22" s="1"/>
      <c r="W22" s="1"/>
      <c r="X22" s="1"/>
      <c r="Y22" s="1"/>
      <c r="Z22" s="1"/>
      <c r="AA22" s="1"/>
      <c r="AB22" s="1"/>
      <c r="AC22" s="1"/>
    </row>
    <row r="23" spans="1:29" ht="21" customHeight="1" x14ac:dyDescent="0.25">
      <c r="A23" s="1"/>
      <c r="B23" s="1"/>
      <c r="C23" s="267" t="s">
        <v>80</v>
      </c>
      <c r="D23" s="268"/>
      <c r="E23" s="269"/>
      <c r="F23" s="273" t="s">
        <v>81</v>
      </c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5"/>
      <c r="U23" s="258" t="s">
        <v>8</v>
      </c>
      <c r="V23" s="259"/>
      <c r="W23" s="259"/>
      <c r="X23" s="260"/>
      <c r="Y23" s="255" t="s">
        <v>43</v>
      </c>
      <c r="Z23" s="255"/>
      <c r="AA23" s="255"/>
    </row>
    <row r="24" spans="1:29" ht="21" customHeight="1" x14ac:dyDescent="0.25">
      <c r="A24" s="1"/>
      <c r="B24" s="1"/>
      <c r="C24" s="270" t="s">
        <v>4</v>
      </c>
      <c r="D24" s="271"/>
      <c r="E24" s="272"/>
      <c r="F24" s="273" t="s">
        <v>5</v>
      </c>
      <c r="G24" s="274"/>
      <c r="H24" s="275"/>
      <c r="I24" s="273" t="s">
        <v>82</v>
      </c>
      <c r="J24" s="274"/>
      <c r="K24" s="275"/>
      <c r="L24" s="273" t="s">
        <v>83</v>
      </c>
      <c r="M24" s="274"/>
      <c r="N24" s="275"/>
      <c r="O24" s="273" t="s">
        <v>84</v>
      </c>
      <c r="P24" s="274"/>
      <c r="Q24" s="275"/>
      <c r="R24" s="273" t="s">
        <v>6</v>
      </c>
      <c r="S24" s="274"/>
      <c r="T24" s="275"/>
      <c r="U24" s="261"/>
      <c r="V24" s="262"/>
      <c r="W24" s="262"/>
      <c r="X24" s="263"/>
      <c r="Y24" s="255"/>
      <c r="Z24" s="255"/>
      <c r="AA24" s="255"/>
    </row>
    <row r="25" spans="1:29" ht="21" customHeight="1" x14ac:dyDescent="0.25">
      <c r="A25" s="1"/>
      <c r="B25" s="1"/>
      <c r="C25" s="296">
        <v>0</v>
      </c>
      <c r="D25" s="297"/>
      <c r="E25" s="298"/>
      <c r="F25" s="302">
        <v>0</v>
      </c>
      <c r="G25" s="303"/>
      <c r="H25" s="304"/>
      <c r="I25" s="302">
        <v>0</v>
      </c>
      <c r="J25" s="303"/>
      <c r="K25" s="304"/>
      <c r="L25" s="302">
        <v>0</v>
      </c>
      <c r="M25" s="303"/>
      <c r="N25" s="304"/>
      <c r="O25" s="302">
        <v>0</v>
      </c>
      <c r="P25" s="303"/>
      <c r="Q25" s="304"/>
      <c r="R25" s="305">
        <f t="shared" ref="R25:R44" si="0">AVERAGE(F25:P25)</f>
        <v>0</v>
      </c>
      <c r="S25" s="306"/>
      <c r="T25" s="307"/>
      <c r="U25" s="264">
        <f>_xlfn.STDEV.S(F25:Q25)/SQRT(4)</f>
        <v>0</v>
      </c>
      <c r="V25" s="265"/>
      <c r="W25" s="265"/>
      <c r="X25" s="266"/>
      <c r="Y25" s="254">
        <f>R25-C25</f>
        <v>0</v>
      </c>
      <c r="Z25" s="254"/>
      <c r="AA25" s="254"/>
    </row>
    <row r="26" spans="1:29" ht="21" customHeight="1" x14ac:dyDescent="0.25">
      <c r="A26" s="1"/>
      <c r="B26" s="1"/>
      <c r="C26" s="286">
        <v>1</v>
      </c>
      <c r="D26" s="286"/>
      <c r="E26" s="286"/>
      <c r="F26" s="280">
        <v>1</v>
      </c>
      <c r="G26" s="280"/>
      <c r="H26" s="280"/>
      <c r="I26" s="280">
        <v>1</v>
      </c>
      <c r="J26" s="280"/>
      <c r="K26" s="280"/>
      <c r="L26" s="280">
        <v>1</v>
      </c>
      <c r="M26" s="280"/>
      <c r="N26" s="280"/>
      <c r="O26" s="280">
        <v>1</v>
      </c>
      <c r="P26" s="280"/>
      <c r="Q26" s="280"/>
      <c r="R26" s="279">
        <f t="shared" si="0"/>
        <v>1</v>
      </c>
      <c r="S26" s="279"/>
      <c r="T26" s="279"/>
      <c r="U26" s="264">
        <f t="shared" ref="U26:U44" si="1">_xlfn.STDEV.S(F26:Q26)/SQRT(4)</f>
        <v>0</v>
      </c>
      <c r="V26" s="265"/>
      <c r="W26" s="265"/>
      <c r="X26" s="266"/>
      <c r="Y26" s="254">
        <f t="shared" ref="Y26:Y42" si="2">R26-C26</f>
        <v>0</v>
      </c>
      <c r="Z26" s="254"/>
      <c r="AA26" s="254"/>
    </row>
    <row r="27" spans="1:29" ht="21" customHeight="1" x14ac:dyDescent="0.25">
      <c r="A27" s="1"/>
      <c r="B27" s="1"/>
      <c r="C27" s="286">
        <v>1.5</v>
      </c>
      <c r="D27" s="286"/>
      <c r="E27" s="286"/>
      <c r="F27" s="280">
        <v>1.5</v>
      </c>
      <c r="G27" s="280"/>
      <c r="H27" s="280"/>
      <c r="I27" s="280">
        <v>1.5</v>
      </c>
      <c r="J27" s="280"/>
      <c r="K27" s="280"/>
      <c r="L27" s="280">
        <v>1.5</v>
      </c>
      <c r="M27" s="280"/>
      <c r="N27" s="280"/>
      <c r="O27" s="280">
        <v>1.5</v>
      </c>
      <c r="P27" s="280"/>
      <c r="Q27" s="280"/>
      <c r="R27" s="279">
        <f t="shared" si="0"/>
        <v>1.5</v>
      </c>
      <c r="S27" s="279"/>
      <c r="T27" s="279"/>
      <c r="U27" s="264">
        <f t="shared" si="1"/>
        <v>0</v>
      </c>
      <c r="V27" s="265"/>
      <c r="W27" s="265"/>
      <c r="X27" s="266"/>
      <c r="Y27" s="254">
        <f t="shared" si="2"/>
        <v>0</v>
      </c>
      <c r="Z27" s="254"/>
      <c r="AA27" s="254"/>
    </row>
    <row r="28" spans="1:29" ht="21" customHeight="1" x14ac:dyDescent="0.25">
      <c r="A28" s="1"/>
      <c r="B28" s="1"/>
      <c r="C28" s="286">
        <v>5</v>
      </c>
      <c r="D28" s="286"/>
      <c r="E28" s="286"/>
      <c r="F28" s="280">
        <v>5</v>
      </c>
      <c r="G28" s="280"/>
      <c r="H28" s="280"/>
      <c r="I28" s="280">
        <v>5</v>
      </c>
      <c r="J28" s="280"/>
      <c r="K28" s="280"/>
      <c r="L28" s="280">
        <v>5</v>
      </c>
      <c r="M28" s="280"/>
      <c r="N28" s="280"/>
      <c r="O28" s="280">
        <v>5</v>
      </c>
      <c r="P28" s="280"/>
      <c r="Q28" s="280"/>
      <c r="R28" s="279">
        <f t="shared" si="0"/>
        <v>5</v>
      </c>
      <c r="S28" s="279"/>
      <c r="T28" s="279"/>
      <c r="U28" s="264">
        <f t="shared" si="1"/>
        <v>0</v>
      </c>
      <c r="V28" s="265"/>
      <c r="W28" s="265"/>
      <c r="X28" s="266"/>
      <c r="Y28" s="254">
        <f t="shared" si="2"/>
        <v>0</v>
      </c>
      <c r="Z28" s="254"/>
      <c r="AA28" s="254"/>
    </row>
    <row r="29" spans="1:29" ht="21" customHeight="1" x14ac:dyDescent="0.25">
      <c r="A29" s="1"/>
      <c r="B29" s="1"/>
      <c r="C29" s="286">
        <v>10</v>
      </c>
      <c r="D29" s="286"/>
      <c r="E29" s="286"/>
      <c r="F29" s="280">
        <v>10</v>
      </c>
      <c r="G29" s="280"/>
      <c r="H29" s="280"/>
      <c r="I29" s="280">
        <v>10</v>
      </c>
      <c r="J29" s="280"/>
      <c r="K29" s="280"/>
      <c r="L29" s="280">
        <v>10</v>
      </c>
      <c r="M29" s="280"/>
      <c r="N29" s="280"/>
      <c r="O29" s="280">
        <v>10</v>
      </c>
      <c r="P29" s="280"/>
      <c r="Q29" s="280"/>
      <c r="R29" s="279">
        <f t="shared" si="0"/>
        <v>10</v>
      </c>
      <c r="S29" s="279"/>
      <c r="T29" s="279"/>
      <c r="U29" s="264">
        <f t="shared" si="1"/>
        <v>0</v>
      </c>
      <c r="V29" s="265"/>
      <c r="W29" s="265"/>
      <c r="X29" s="266"/>
      <c r="Y29" s="254">
        <f t="shared" si="2"/>
        <v>0</v>
      </c>
      <c r="Z29" s="254"/>
      <c r="AA29" s="254"/>
    </row>
    <row r="30" spans="1:29" ht="21" customHeight="1" x14ac:dyDescent="0.25">
      <c r="A30" s="1"/>
      <c r="B30" s="1"/>
      <c r="C30" s="286">
        <v>20</v>
      </c>
      <c r="D30" s="286"/>
      <c r="E30" s="286"/>
      <c r="F30" s="280">
        <v>20</v>
      </c>
      <c r="G30" s="280"/>
      <c r="H30" s="280"/>
      <c r="I30" s="280">
        <v>20</v>
      </c>
      <c r="J30" s="280"/>
      <c r="K30" s="280"/>
      <c r="L30" s="280">
        <v>20</v>
      </c>
      <c r="M30" s="280"/>
      <c r="N30" s="280"/>
      <c r="O30" s="280">
        <v>20</v>
      </c>
      <c r="P30" s="280"/>
      <c r="Q30" s="280"/>
      <c r="R30" s="279">
        <f t="shared" si="0"/>
        <v>20</v>
      </c>
      <c r="S30" s="279"/>
      <c r="T30" s="279"/>
      <c r="U30" s="264">
        <f t="shared" si="1"/>
        <v>0</v>
      </c>
      <c r="V30" s="265"/>
      <c r="W30" s="265"/>
      <c r="X30" s="266"/>
      <c r="Y30" s="254">
        <f t="shared" si="2"/>
        <v>0</v>
      </c>
      <c r="Z30" s="254"/>
      <c r="AA30" s="254"/>
    </row>
    <row r="31" spans="1:29" ht="21" customHeight="1" x14ac:dyDescent="0.25">
      <c r="A31" s="1"/>
      <c r="B31" s="1"/>
      <c r="C31" s="286">
        <v>50</v>
      </c>
      <c r="D31" s="286"/>
      <c r="E31" s="286"/>
      <c r="F31" s="280">
        <v>50</v>
      </c>
      <c r="G31" s="280"/>
      <c r="H31" s="280"/>
      <c r="I31" s="280">
        <v>50</v>
      </c>
      <c r="J31" s="280"/>
      <c r="K31" s="280"/>
      <c r="L31" s="280">
        <v>50</v>
      </c>
      <c r="M31" s="280"/>
      <c r="N31" s="280"/>
      <c r="O31" s="280">
        <v>50</v>
      </c>
      <c r="P31" s="280"/>
      <c r="Q31" s="280"/>
      <c r="R31" s="279">
        <f t="shared" si="0"/>
        <v>50</v>
      </c>
      <c r="S31" s="279"/>
      <c r="T31" s="279"/>
      <c r="U31" s="264">
        <f t="shared" si="1"/>
        <v>0</v>
      </c>
      <c r="V31" s="265"/>
      <c r="W31" s="265"/>
      <c r="X31" s="266"/>
      <c r="Y31" s="254">
        <f t="shared" si="2"/>
        <v>0</v>
      </c>
      <c r="Z31" s="254"/>
      <c r="AA31" s="254"/>
    </row>
    <row r="32" spans="1:29" ht="21" customHeight="1" x14ac:dyDescent="0.25">
      <c r="A32" s="1"/>
      <c r="B32" s="1"/>
      <c r="C32" s="286">
        <v>100</v>
      </c>
      <c r="D32" s="286"/>
      <c r="E32" s="286"/>
      <c r="F32" s="280">
        <v>100</v>
      </c>
      <c r="G32" s="280"/>
      <c r="H32" s="280"/>
      <c r="I32" s="280">
        <v>100</v>
      </c>
      <c r="J32" s="280"/>
      <c r="K32" s="280"/>
      <c r="L32" s="280">
        <v>100</v>
      </c>
      <c r="M32" s="280"/>
      <c r="N32" s="280"/>
      <c r="O32" s="280">
        <v>100</v>
      </c>
      <c r="P32" s="280"/>
      <c r="Q32" s="280"/>
      <c r="R32" s="279">
        <f t="shared" si="0"/>
        <v>100</v>
      </c>
      <c r="S32" s="279"/>
      <c r="T32" s="279"/>
      <c r="U32" s="264">
        <f t="shared" si="1"/>
        <v>0</v>
      </c>
      <c r="V32" s="265"/>
      <c r="W32" s="265"/>
      <c r="X32" s="266"/>
      <c r="Y32" s="254">
        <f t="shared" si="2"/>
        <v>0</v>
      </c>
      <c r="Z32" s="254"/>
      <c r="AA32" s="254"/>
    </row>
    <row r="33" spans="1:29" ht="21" customHeight="1" x14ac:dyDescent="0.25">
      <c r="A33" s="1"/>
      <c r="B33" s="1"/>
      <c r="C33" s="286">
        <v>150</v>
      </c>
      <c r="D33" s="286"/>
      <c r="E33" s="286"/>
      <c r="F33" s="280">
        <v>150</v>
      </c>
      <c r="G33" s="280"/>
      <c r="H33" s="280"/>
      <c r="I33" s="280">
        <v>150</v>
      </c>
      <c r="J33" s="280"/>
      <c r="K33" s="280"/>
      <c r="L33" s="280">
        <v>150</v>
      </c>
      <c r="M33" s="280"/>
      <c r="N33" s="280"/>
      <c r="O33" s="280">
        <v>150</v>
      </c>
      <c r="P33" s="280"/>
      <c r="Q33" s="280"/>
      <c r="R33" s="279">
        <f t="shared" si="0"/>
        <v>150</v>
      </c>
      <c r="S33" s="279"/>
      <c r="T33" s="279"/>
      <c r="U33" s="264">
        <f t="shared" si="1"/>
        <v>0</v>
      </c>
      <c r="V33" s="265"/>
      <c r="W33" s="265"/>
      <c r="X33" s="266"/>
      <c r="Y33" s="254">
        <f t="shared" si="2"/>
        <v>0</v>
      </c>
      <c r="Z33" s="254"/>
      <c r="AA33" s="254"/>
    </row>
    <row r="34" spans="1:29" ht="21" customHeight="1" x14ac:dyDescent="0.25">
      <c r="A34" s="1"/>
      <c r="B34" s="1"/>
      <c r="C34" s="286">
        <v>200</v>
      </c>
      <c r="D34" s="286"/>
      <c r="E34" s="286"/>
      <c r="F34" s="280">
        <v>200</v>
      </c>
      <c r="G34" s="280"/>
      <c r="H34" s="280"/>
      <c r="I34" s="280">
        <v>200</v>
      </c>
      <c r="J34" s="280"/>
      <c r="K34" s="280"/>
      <c r="L34" s="280">
        <v>200</v>
      </c>
      <c r="M34" s="280"/>
      <c r="N34" s="280"/>
      <c r="O34" s="280">
        <v>200</v>
      </c>
      <c r="P34" s="280"/>
      <c r="Q34" s="280"/>
      <c r="R34" s="279">
        <f t="shared" si="0"/>
        <v>200</v>
      </c>
      <c r="S34" s="279"/>
      <c r="T34" s="279"/>
      <c r="U34" s="264">
        <f t="shared" si="1"/>
        <v>0</v>
      </c>
      <c r="V34" s="265"/>
      <c r="W34" s="265"/>
      <c r="X34" s="266"/>
      <c r="Y34" s="254">
        <f t="shared" si="2"/>
        <v>0</v>
      </c>
      <c r="Z34" s="254"/>
      <c r="AA34" s="254"/>
    </row>
    <row r="35" spans="1:29" ht="21" customHeight="1" x14ac:dyDescent="0.25">
      <c r="A35" s="1"/>
      <c r="B35" s="1"/>
      <c r="C35" s="286">
        <v>250</v>
      </c>
      <c r="D35" s="286"/>
      <c r="E35" s="286"/>
      <c r="F35" s="280">
        <v>250</v>
      </c>
      <c r="G35" s="280"/>
      <c r="H35" s="280"/>
      <c r="I35" s="280">
        <v>250</v>
      </c>
      <c r="J35" s="280"/>
      <c r="K35" s="280"/>
      <c r="L35" s="280">
        <v>250</v>
      </c>
      <c r="M35" s="280"/>
      <c r="N35" s="280"/>
      <c r="O35" s="280">
        <v>250</v>
      </c>
      <c r="P35" s="280"/>
      <c r="Q35" s="280"/>
      <c r="R35" s="279">
        <f t="shared" si="0"/>
        <v>250</v>
      </c>
      <c r="S35" s="279"/>
      <c r="T35" s="279"/>
      <c r="U35" s="264">
        <f t="shared" si="1"/>
        <v>0</v>
      </c>
      <c r="V35" s="265"/>
      <c r="W35" s="265"/>
      <c r="X35" s="266"/>
      <c r="Y35" s="254">
        <f t="shared" si="2"/>
        <v>0</v>
      </c>
      <c r="Z35" s="254"/>
      <c r="AA35" s="254"/>
    </row>
    <row r="36" spans="1:29" ht="21" customHeight="1" x14ac:dyDescent="0.25">
      <c r="A36" s="1"/>
      <c r="B36" s="1"/>
      <c r="C36" s="286">
        <v>300</v>
      </c>
      <c r="D36" s="286"/>
      <c r="E36" s="286"/>
      <c r="F36" s="280">
        <v>300</v>
      </c>
      <c r="G36" s="280"/>
      <c r="H36" s="280"/>
      <c r="I36" s="280">
        <v>300</v>
      </c>
      <c r="J36" s="280"/>
      <c r="K36" s="280"/>
      <c r="L36" s="280">
        <v>300</v>
      </c>
      <c r="M36" s="280"/>
      <c r="N36" s="280"/>
      <c r="O36" s="280">
        <v>300</v>
      </c>
      <c r="P36" s="280"/>
      <c r="Q36" s="280"/>
      <c r="R36" s="279">
        <f t="shared" si="0"/>
        <v>300</v>
      </c>
      <c r="S36" s="279"/>
      <c r="T36" s="279"/>
      <c r="U36" s="264">
        <f t="shared" si="1"/>
        <v>0</v>
      </c>
      <c r="V36" s="265"/>
      <c r="W36" s="265"/>
      <c r="X36" s="266"/>
      <c r="Y36" s="254">
        <f t="shared" si="2"/>
        <v>0</v>
      </c>
      <c r="Z36" s="254"/>
      <c r="AA36" s="254"/>
    </row>
    <row r="37" spans="1:29" ht="21" customHeight="1" x14ac:dyDescent="0.25">
      <c r="A37" s="1"/>
      <c r="B37" s="1"/>
      <c r="C37" s="286">
        <v>400</v>
      </c>
      <c r="D37" s="286"/>
      <c r="E37" s="286"/>
      <c r="F37" s="281">
        <v>400</v>
      </c>
      <c r="G37" s="281"/>
      <c r="H37" s="281"/>
      <c r="I37" s="281">
        <v>400</v>
      </c>
      <c r="J37" s="281"/>
      <c r="K37" s="281"/>
      <c r="L37" s="281">
        <v>400</v>
      </c>
      <c r="M37" s="281"/>
      <c r="N37" s="281"/>
      <c r="O37" s="281">
        <v>400</v>
      </c>
      <c r="P37" s="281"/>
      <c r="Q37" s="281"/>
      <c r="R37" s="279">
        <f t="shared" si="0"/>
        <v>400</v>
      </c>
      <c r="S37" s="279"/>
      <c r="T37" s="279"/>
      <c r="U37" s="264">
        <f t="shared" si="1"/>
        <v>0</v>
      </c>
      <c r="V37" s="265"/>
      <c r="W37" s="265"/>
      <c r="X37" s="266"/>
      <c r="Y37" s="254">
        <f t="shared" si="2"/>
        <v>0</v>
      </c>
      <c r="Z37" s="254"/>
      <c r="AA37" s="254"/>
    </row>
    <row r="38" spans="1:29" ht="21" customHeight="1" x14ac:dyDescent="0.25">
      <c r="A38" s="1"/>
      <c r="B38" s="1"/>
      <c r="C38" s="286">
        <v>500</v>
      </c>
      <c r="D38" s="286"/>
      <c r="E38" s="286"/>
      <c r="F38" s="281">
        <v>500</v>
      </c>
      <c r="G38" s="281"/>
      <c r="H38" s="281"/>
      <c r="I38" s="281">
        <v>500</v>
      </c>
      <c r="J38" s="281"/>
      <c r="K38" s="281"/>
      <c r="L38" s="281">
        <v>500</v>
      </c>
      <c r="M38" s="281"/>
      <c r="N38" s="281"/>
      <c r="O38" s="281">
        <v>500</v>
      </c>
      <c r="P38" s="281"/>
      <c r="Q38" s="281"/>
      <c r="R38" s="279">
        <f t="shared" si="0"/>
        <v>500</v>
      </c>
      <c r="S38" s="279"/>
      <c r="T38" s="279"/>
      <c r="U38" s="264">
        <f t="shared" si="1"/>
        <v>0</v>
      </c>
      <c r="V38" s="265"/>
      <c r="W38" s="265"/>
      <c r="X38" s="266"/>
      <c r="Y38" s="254">
        <f t="shared" si="2"/>
        <v>0</v>
      </c>
      <c r="Z38" s="254"/>
      <c r="AA38" s="254"/>
    </row>
    <row r="39" spans="1:29" ht="21" customHeight="1" x14ac:dyDescent="0.25">
      <c r="A39" s="1"/>
      <c r="B39" s="1"/>
      <c r="C39" s="286">
        <v>600</v>
      </c>
      <c r="D39" s="286"/>
      <c r="E39" s="286"/>
      <c r="F39" s="281">
        <v>600</v>
      </c>
      <c r="G39" s="281"/>
      <c r="H39" s="281"/>
      <c r="I39" s="281">
        <v>600</v>
      </c>
      <c r="J39" s="281"/>
      <c r="K39" s="281"/>
      <c r="L39" s="281">
        <v>600</v>
      </c>
      <c r="M39" s="281"/>
      <c r="N39" s="281"/>
      <c r="O39" s="281">
        <v>600</v>
      </c>
      <c r="P39" s="281"/>
      <c r="Q39" s="281"/>
      <c r="R39" s="279">
        <f t="shared" si="0"/>
        <v>600</v>
      </c>
      <c r="S39" s="279"/>
      <c r="T39" s="279"/>
      <c r="U39" s="264">
        <f t="shared" si="1"/>
        <v>0</v>
      </c>
      <c r="V39" s="265"/>
      <c r="W39" s="265"/>
      <c r="X39" s="266"/>
      <c r="Y39" s="254">
        <f t="shared" si="2"/>
        <v>0</v>
      </c>
      <c r="Z39" s="254"/>
      <c r="AA39" s="254"/>
    </row>
    <row r="40" spans="1:29" ht="21" customHeight="1" x14ac:dyDescent="0.25">
      <c r="A40" s="1"/>
      <c r="B40" s="1"/>
      <c r="C40" s="286">
        <v>700</v>
      </c>
      <c r="D40" s="286"/>
      <c r="E40" s="286"/>
      <c r="F40" s="281">
        <v>700</v>
      </c>
      <c r="G40" s="281"/>
      <c r="H40" s="281"/>
      <c r="I40" s="281">
        <v>700</v>
      </c>
      <c r="J40" s="281"/>
      <c r="K40" s="281"/>
      <c r="L40" s="281">
        <v>700</v>
      </c>
      <c r="M40" s="281"/>
      <c r="N40" s="281"/>
      <c r="O40" s="281">
        <v>700</v>
      </c>
      <c r="P40" s="281"/>
      <c r="Q40" s="281"/>
      <c r="R40" s="279">
        <f t="shared" si="0"/>
        <v>700</v>
      </c>
      <c r="S40" s="279"/>
      <c r="T40" s="279"/>
      <c r="U40" s="264">
        <f t="shared" si="1"/>
        <v>0</v>
      </c>
      <c r="V40" s="265"/>
      <c r="W40" s="265"/>
      <c r="X40" s="266"/>
      <c r="Y40" s="254">
        <f t="shared" si="2"/>
        <v>0</v>
      </c>
      <c r="Z40" s="254"/>
      <c r="AA40" s="254"/>
    </row>
    <row r="41" spans="1:29" ht="21" customHeight="1" x14ac:dyDescent="0.25">
      <c r="A41" s="1"/>
      <c r="B41" s="1"/>
      <c r="C41" s="286">
        <v>800</v>
      </c>
      <c r="D41" s="286"/>
      <c r="E41" s="286"/>
      <c r="F41" s="281">
        <v>800</v>
      </c>
      <c r="G41" s="281"/>
      <c r="H41" s="281"/>
      <c r="I41" s="281">
        <v>800</v>
      </c>
      <c r="J41" s="281"/>
      <c r="K41" s="281"/>
      <c r="L41" s="281">
        <v>800</v>
      </c>
      <c r="M41" s="281"/>
      <c r="N41" s="281"/>
      <c r="O41" s="281">
        <v>800</v>
      </c>
      <c r="P41" s="281"/>
      <c r="Q41" s="281"/>
      <c r="R41" s="279">
        <f t="shared" si="0"/>
        <v>800</v>
      </c>
      <c r="S41" s="279"/>
      <c r="T41" s="279"/>
      <c r="U41" s="264">
        <f t="shared" si="1"/>
        <v>0</v>
      </c>
      <c r="V41" s="265"/>
      <c r="W41" s="265"/>
      <c r="X41" s="266"/>
      <c r="Y41" s="254">
        <f t="shared" si="2"/>
        <v>0</v>
      </c>
      <c r="Z41" s="254"/>
      <c r="AA41" s="254"/>
    </row>
    <row r="42" spans="1:29" ht="21" customHeight="1" x14ac:dyDescent="0.25">
      <c r="A42" s="1"/>
      <c r="B42" s="1"/>
      <c r="C42" s="286">
        <v>900</v>
      </c>
      <c r="D42" s="286"/>
      <c r="E42" s="286"/>
      <c r="F42" s="281">
        <v>900</v>
      </c>
      <c r="G42" s="281"/>
      <c r="H42" s="281"/>
      <c r="I42" s="281">
        <v>900</v>
      </c>
      <c r="J42" s="281"/>
      <c r="K42" s="281"/>
      <c r="L42" s="281">
        <v>900</v>
      </c>
      <c r="M42" s="281"/>
      <c r="N42" s="281"/>
      <c r="O42" s="281">
        <v>900</v>
      </c>
      <c r="P42" s="281"/>
      <c r="Q42" s="281"/>
      <c r="R42" s="279">
        <f t="shared" si="0"/>
        <v>900</v>
      </c>
      <c r="S42" s="279"/>
      <c r="T42" s="279"/>
      <c r="U42" s="264">
        <f t="shared" si="1"/>
        <v>0</v>
      </c>
      <c r="V42" s="265"/>
      <c r="W42" s="265"/>
      <c r="X42" s="266"/>
      <c r="Y42" s="254">
        <f t="shared" si="2"/>
        <v>0</v>
      </c>
      <c r="Z42" s="254"/>
      <c r="AA42" s="254"/>
    </row>
    <row r="43" spans="1:29" ht="21" customHeight="1" x14ac:dyDescent="0.25">
      <c r="A43" s="1"/>
      <c r="B43" s="1"/>
      <c r="C43" s="286">
        <v>1000</v>
      </c>
      <c r="D43" s="286"/>
      <c r="E43" s="286"/>
      <c r="F43" s="281">
        <v>1000</v>
      </c>
      <c r="G43" s="281"/>
      <c r="H43" s="281"/>
      <c r="I43" s="281">
        <v>1000</v>
      </c>
      <c r="J43" s="281"/>
      <c r="K43" s="281"/>
      <c r="L43" s="281">
        <v>1000</v>
      </c>
      <c r="M43" s="281"/>
      <c r="N43" s="281"/>
      <c r="O43" s="281">
        <v>1000</v>
      </c>
      <c r="P43" s="281"/>
      <c r="Q43" s="281"/>
      <c r="R43" s="279">
        <f t="shared" si="0"/>
        <v>1000</v>
      </c>
      <c r="S43" s="279"/>
      <c r="T43" s="279"/>
      <c r="U43" s="264">
        <f t="shared" si="1"/>
        <v>0</v>
      </c>
      <c r="V43" s="265"/>
      <c r="W43" s="265"/>
      <c r="X43" s="266"/>
      <c r="Y43" s="254">
        <f>R43-C43</f>
        <v>0</v>
      </c>
      <c r="Z43" s="254"/>
      <c r="AA43" s="254"/>
    </row>
    <row r="44" spans="1:29" ht="21" customHeight="1" x14ac:dyDescent="0.25">
      <c r="A44" s="1"/>
      <c r="B44" s="1"/>
      <c r="C44" s="299">
        <v>1500</v>
      </c>
      <c r="D44" s="300"/>
      <c r="E44" s="301"/>
      <c r="F44" s="282">
        <v>1500.01</v>
      </c>
      <c r="G44" s="283"/>
      <c r="H44" s="284"/>
      <c r="I44" s="282">
        <v>1500.01</v>
      </c>
      <c r="J44" s="283"/>
      <c r="K44" s="284"/>
      <c r="L44" s="282">
        <v>1500.01</v>
      </c>
      <c r="M44" s="283"/>
      <c r="N44" s="284"/>
      <c r="O44" s="282">
        <v>1500.01</v>
      </c>
      <c r="P44" s="283"/>
      <c r="Q44" s="284"/>
      <c r="R44" s="276">
        <f t="shared" si="0"/>
        <v>1500.01</v>
      </c>
      <c r="S44" s="277"/>
      <c r="T44" s="278"/>
      <c r="U44" s="264">
        <f t="shared" si="1"/>
        <v>0</v>
      </c>
      <c r="V44" s="265"/>
      <c r="W44" s="265"/>
      <c r="X44" s="266"/>
      <c r="Y44" s="254">
        <f>R44-C44</f>
        <v>9.9999999999909051E-3</v>
      </c>
      <c r="Z44" s="254"/>
      <c r="AA44" s="254"/>
    </row>
    <row r="45" spans="1:29" ht="15" customHeight="1" x14ac:dyDescent="0.25">
      <c r="A45" s="2"/>
      <c r="B45" s="2"/>
      <c r="C45" s="150"/>
      <c r="D45" s="150"/>
      <c r="E45" s="150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2"/>
      <c r="S45" s="152"/>
      <c r="T45" s="152"/>
      <c r="U45" s="47"/>
      <c r="V45" s="47"/>
      <c r="W45" s="47"/>
      <c r="X45" s="47"/>
      <c r="Y45" s="47"/>
      <c r="Z45" s="1"/>
      <c r="AA45" s="2"/>
    </row>
    <row r="46" spans="1:29" ht="15" customHeight="1" x14ac:dyDescent="0.25"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" customHeight="1" x14ac:dyDescent="0.25"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" customHeight="1" x14ac:dyDescent="0.25">
      <c r="A48" s="1" t="s">
        <v>3</v>
      </c>
      <c r="B48" s="1"/>
      <c r="C48" s="1"/>
      <c r="D48" s="1"/>
      <c r="G48" s="3" t="s">
        <v>75</v>
      </c>
      <c r="H48" s="3"/>
      <c r="I48" s="3"/>
      <c r="J48" s="3"/>
      <c r="K48" s="3"/>
      <c r="L48" s="3"/>
      <c r="M48" s="3"/>
      <c r="N48" s="3"/>
      <c r="O48" s="2"/>
      <c r="X48" s="2"/>
      <c r="Y48" s="2"/>
      <c r="Z48" s="2"/>
      <c r="AA48" s="2"/>
      <c r="AB48" s="2"/>
      <c r="AC48" s="2"/>
    </row>
    <row r="49" spans="1:2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" customHeight="1" x14ac:dyDescent="0.15">
      <c r="A51" s="2"/>
      <c r="B51" s="2"/>
      <c r="C51" s="2"/>
      <c r="D51" s="2"/>
      <c r="E51" s="57">
        <v>11</v>
      </c>
      <c r="F51" s="57"/>
      <c r="G51" s="162" t="s">
        <v>75</v>
      </c>
      <c r="H51" s="163"/>
      <c r="I51" s="149"/>
      <c r="J51" s="163"/>
      <c r="K51" s="163"/>
      <c r="L51" s="163"/>
      <c r="M51" s="163"/>
      <c r="N51" s="16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" customHeight="1" x14ac:dyDescent="0.25"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" customHeight="1" x14ac:dyDescent="0.25"/>
    <row r="56" spans="1:29" ht="15" customHeight="1" x14ac:dyDescent="0.25"/>
    <row r="57" spans="1:29" ht="15" customHeight="1" x14ac:dyDescent="0.25"/>
    <row r="58" spans="1:29" ht="15" customHeight="1" x14ac:dyDescent="0.25"/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</sheetData>
  <mergeCells count="221">
    <mergeCell ref="F43:H43"/>
    <mergeCell ref="I15:J15"/>
    <mergeCell ref="F16:K16"/>
    <mergeCell ref="I30:K30"/>
    <mergeCell ref="I31:K31"/>
    <mergeCell ref="O31:Q31"/>
    <mergeCell ref="R31:T31"/>
    <mergeCell ref="C7:H7"/>
    <mergeCell ref="H20:I20"/>
    <mergeCell ref="J20:K20"/>
    <mergeCell ref="F17:G17"/>
    <mergeCell ref="H17:I17"/>
    <mergeCell ref="J17:K17"/>
    <mergeCell ref="H18:I18"/>
    <mergeCell ref="J18:K18"/>
    <mergeCell ref="C8:D8"/>
    <mergeCell ref="F8:G8"/>
    <mergeCell ref="C39:E39"/>
    <mergeCell ref="C41:E41"/>
    <mergeCell ref="F25:H25"/>
    <mergeCell ref="C35:E35"/>
    <mergeCell ref="C26:E26"/>
    <mergeCell ref="C27:E27"/>
    <mergeCell ref="C28:E28"/>
    <mergeCell ref="A1:K2"/>
    <mergeCell ref="A3:K3"/>
    <mergeCell ref="A4:K4"/>
    <mergeCell ref="L15:M15"/>
    <mergeCell ref="L16:O17"/>
    <mergeCell ref="F41:H41"/>
    <mergeCell ref="F39:H39"/>
    <mergeCell ref="C29:E29"/>
    <mergeCell ref="C37:E37"/>
    <mergeCell ref="F28:H28"/>
    <mergeCell ref="F29:H29"/>
    <mergeCell ref="I28:K28"/>
    <mergeCell ref="F27:H27"/>
    <mergeCell ref="I29:K29"/>
    <mergeCell ref="F26:H26"/>
    <mergeCell ref="C30:E30"/>
    <mergeCell ref="O33:Q33"/>
    <mergeCell ref="C40:E40"/>
    <mergeCell ref="C34:E34"/>
    <mergeCell ref="I34:K34"/>
    <mergeCell ref="I40:K40"/>
    <mergeCell ref="O26:Q26"/>
    <mergeCell ref="O27:Q27"/>
    <mergeCell ref="O28:Q28"/>
    <mergeCell ref="C44:E44"/>
    <mergeCell ref="F44:H44"/>
    <mergeCell ref="F42:H42"/>
    <mergeCell ref="F40:H40"/>
    <mergeCell ref="C42:E42"/>
    <mergeCell ref="S22:T22"/>
    <mergeCell ref="C33:E33"/>
    <mergeCell ref="C38:E38"/>
    <mergeCell ref="F38:H38"/>
    <mergeCell ref="C43:E43"/>
    <mergeCell ref="F31:H31"/>
    <mergeCell ref="F34:H34"/>
    <mergeCell ref="F30:H30"/>
    <mergeCell ref="F37:H37"/>
    <mergeCell ref="F32:H32"/>
    <mergeCell ref="O25:Q25"/>
    <mergeCell ref="I26:K26"/>
    <mergeCell ref="I27:K27"/>
    <mergeCell ref="I41:K41"/>
    <mergeCell ref="I42:K42"/>
    <mergeCell ref="I43:K43"/>
    <mergeCell ref="I37:K37"/>
    <mergeCell ref="I38:K38"/>
    <mergeCell ref="I39:K39"/>
    <mergeCell ref="F36:H36"/>
    <mergeCell ref="F35:H35"/>
    <mergeCell ref="C36:E36"/>
    <mergeCell ref="C16:E16"/>
    <mergeCell ref="C17:E17"/>
    <mergeCell ref="C18:E18"/>
    <mergeCell ref="C19:E19"/>
    <mergeCell ref="C20:E20"/>
    <mergeCell ref="C21:K21"/>
    <mergeCell ref="I35:K35"/>
    <mergeCell ref="F33:H33"/>
    <mergeCell ref="I33:K33"/>
    <mergeCell ref="I36:K36"/>
    <mergeCell ref="C25:E25"/>
    <mergeCell ref="J19:K19"/>
    <mergeCell ref="I25:K25"/>
    <mergeCell ref="C32:E32"/>
    <mergeCell ref="I32:K32"/>
    <mergeCell ref="C31:E31"/>
    <mergeCell ref="F20:G20"/>
    <mergeCell ref="F19:G19"/>
    <mergeCell ref="F18:G18"/>
    <mergeCell ref="O44:Q44"/>
    <mergeCell ref="I44:K44"/>
    <mergeCell ref="L26:N26"/>
    <mergeCell ref="L27:N27"/>
    <mergeCell ref="L28:N28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34:N34"/>
    <mergeCell ref="L40:N40"/>
    <mergeCell ref="L41:N41"/>
    <mergeCell ref="L42:N42"/>
    <mergeCell ref="L43:N43"/>
    <mergeCell ref="L44:N44"/>
    <mergeCell ref="O32:Q32"/>
    <mergeCell ref="O29:Q29"/>
    <mergeCell ref="O30:Q30"/>
    <mergeCell ref="R43:T43"/>
    <mergeCell ref="U28:X28"/>
    <mergeCell ref="U29:X29"/>
    <mergeCell ref="U27:X27"/>
    <mergeCell ref="O36:Q36"/>
    <mergeCell ref="O37:Q37"/>
    <mergeCell ref="O38:Q38"/>
    <mergeCell ref="O39:Q39"/>
    <mergeCell ref="O40:Q40"/>
    <mergeCell ref="O41:Q41"/>
    <mergeCell ref="O42:Q42"/>
    <mergeCell ref="O43:Q43"/>
    <mergeCell ref="R32:T32"/>
    <mergeCell ref="O34:Q34"/>
    <mergeCell ref="O35:Q35"/>
    <mergeCell ref="R44:T44"/>
    <mergeCell ref="R33:T33"/>
    <mergeCell ref="R34:T34"/>
    <mergeCell ref="R35:T35"/>
    <mergeCell ref="R36:T36"/>
    <mergeCell ref="R37:T37"/>
    <mergeCell ref="R38:T38"/>
    <mergeCell ref="U30:X30"/>
    <mergeCell ref="U35:X35"/>
    <mergeCell ref="U36:X36"/>
    <mergeCell ref="R40:T40"/>
    <mergeCell ref="R39:T39"/>
    <mergeCell ref="U37:X37"/>
    <mergeCell ref="U38:X38"/>
    <mergeCell ref="U39:X39"/>
    <mergeCell ref="U40:X40"/>
    <mergeCell ref="U31:X31"/>
    <mergeCell ref="U32:X32"/>
    <mergeCell ref="U33:X33"/>
    <mergeCell ref="U34:X34"/>
    <mergeCell ref="U44:X44"/>
    <mergeCell ref="R30:T30"/>
    <mergeCell ref="R42:T42"/>
    <mergeCell ref="R41:T41"/>
    <mergeCell ref="N8:O8"/>
    <mergeCell ref="V8:W8"/>
    <mergeCell ref="U23:X24"/>
    <mergeCell ref="U25:X25"/>
    <mergeCell ref="C23:E23"/>
    <mergeCell ref="C24:E24"/>
    <mergeCell ref="F23:T23"/>
    <mergeCell ref="F24:H24"/>
    <mergeCell ref="I24:K24"/>
    <mergeCell ref="H19:I19"/>
    <mergeCell ref="O24:Q24"/>
    <mergeCell ref="R25:T25"/>
    <mergeCell ref="L21:O21"/>
    <mergeCell ref="L24:N24"/>
    <mergeCell ref="Q22:R22"/>
    <mergeCell ref="L25:N25"/>
    <mergeCell ref="L18:O18"/>
    <mergeCell ref="L19:O19"/>
    <mergeCell ref="L20:O20"/>
    <mergeCell ref="R24:T24"/>
    <mergeCell ref="Q11:Y11"/>
    <mergeCell ref="F11:M11"/>
    <mergeCell ref="F12:M12"/>
    <mergeCell ref="O9:Y9"/>
    <mergeCell ref="Y44:AA44"/>
    <mergeCell ref="Y34:AA34"/>
    <mergeCell ref="Y35:AA35"/>
    <mergeCell ref="Y36:AA36"/>
    <mergeCell ref="Y37:AA37"/>
    <mergeCell ref="U41:X41"/>
    <mergeCell ref="Y42:AA42"/>
    <mergeCell ref="Y23:AA24"/>
    <mergeCell ref="Y25:AA25"/>
    <mergeCell ref="Y26:AA26"/>
    <mergeCell ref="Y27:AA27"/>
    <mergeCell ref="Y28:AA28"/>
    <mergeCell ref="Y29:AA29"/>
    <mergeCell ref="Y43:AA43"/>
    <mergeCell ref="Y30:AA30"/>
    <mergeCell ref="U43:X43"/>
    <mergeCell ref="U42:X42"/>
    <mergeCell ref="P1:T1"/>
    <mergeCell ref="P2:T2"/>
    <mergeCell ref="Y38:AA38"/>
    <mergeCell ref="Y39:AA39"/>
    <mergeCell ref="Y40:AA40"/>
    <mergeCell ref="Y41:AA41"/>
    <mergeCell ref="Y31:AA31"/>
    <mergeCell ref="Y32:AA32"/>
    <mergeCell ref="Y33:AA33"/>
    <mergeCell ref="U26:X26"/>
    <mergeCell ref="R26:T26"/>
    <mergeCell ref="R27:T27"/>
    <mergeCell ref="R28:T28"/>
    <mergeCell ref="R29:T29"/>
    <mergeCell ref="Y2:AC2"/>
    <mergeCell ref="E5:Y5"/>
    <mergeCell ref="Q6:Y6"/>
    <mergeCell ref="U7:Y7"/>
    <mergeCell ref="I7:K7"/>
    <mergeCell ref="F6:L6"/>
    <mergeCell ref="S7:T7"/>
    <mergeCell ref="L7:R7"/>
    <mergeCell ref="Q12:Y12"/>
  </mergeCells>
  <phoneticPr fontId="45" type="noConversion"/>
  <pageMargins left="0.23622047244094491" right="0.23622047244094491" top="0.51181102362204722" bottom="0.11811023622047245" header="0.31496062992125984" footer="0"/>
  <pageSetup paperSize="9" scale="72" orientation="portrait" horizontalDpi="1200" verticalDpi="1200" r:id="rId1"/>
  <headerFooter>
    <oddFooter>&amp;R&amp;"Gulim,Regular"&amp;8SP-FMD-04-02 Rev.0 Efftive date 2-Nov-2015&amp;"-,Regular"&amp;11_x000D_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66675</xdr:rowOff>
                  </from>
                  <to>
                    <xdr:col>16</xdr:col>
                    <xdr:colOff>257175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24</xdr:col>
                    <xdr:colOff>38100</xdr:colOff>
                    <xdr:row>3</xdr:row>
                    <xdr:rowOff>66675</xdr:rowOff>
                  </from>
                  <to>
                    <xdr:col>24</xdr:col>
                    <xdr:colOff>238125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66675</xdr:rowOff>
                  </from>
                  <to>
                    <xdr:col>6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66675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V43"/>
  <sheetViews>
    <sheetView view="pageLayout" topLeftCell="A13" zoomScaleSheetLayoutView="100" workbookViewId="0">
      <selection activeCell="H35" sqref="H35:J35"/>
    </sheetView>
  </sheetViews>
  <sheetFormatPr defaultColWidth="9.140625" defaultRowHeight="20.25" x14ac:dyDescent="0.25"/>
  <cols>
    <col min="1" max="14" width="3.7109375" style="50" customWidth="1"/>
    <col min="15" max="28" width="3.42578125" style="50" customWidth="1"/>
    <col min="29" max="31" width="3.7109375" style="50" customWidth="1"/>
    <col min="32" max="16384" width="9.140625" style="50"/>
  </cols>
  <sheetData>
    <row r="1" spans="1:256" ht="12.75" customHeight="1" x14ac:dyDescent="0.25"/>
    <row r="2" spans="1:256" ht="12.75" customHeight="1" x14ac:dyDescent="0.25"/>
    <row r="3" spans="1:256" ht="35.25" customHeight="1" x14ac:dyDescent="0.25">
      <c r="A3" s="341" t="s">
        <v>91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</row>
    <row r="4" spans="1:256" ht="19.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24" customHeight="1" x14ac:dyDescent="0.25">
      <c r="A5" s="52"/>
      <c r="B5" s="52"/>
      <c r="C5" s="192" t="s">
        <v>31</v>
      </c>
      <c r="D5" s="192"/>
      <c r="E5" s="193"/>
      <c r="F5" s="192"/>
      <c r="G5" s="193"/>
      <c r="H5" s="193"/>
      <c r="I5" s="194" t="s">
        <v>32</v>
      </c>
      <c r="J5" s="195" t="str">
        <f>'Data Record'!P1</f>
        <v>SPR15120012-1</v>
      </c>
      <c r="K5" s="196"/>
      <c r="L5" s="196"/>
      <c r="M5" s="195"/>
      <c r="N5" s="195"/>
      <c r="O5" s="195"/>
      <c r="P5" s="195"/>
      <c r="Q5" s="195"/>
      <c r="R5" s="196"/>
      <c r="S5" s="196"/>
      <c r="T5" s="196"/>
      <c r="U5" s="196"/>
      <c r="V5" s="196"/>
      <c r="W5" s="196"/>
      <c r="X5" s="4"/>
      <c r="Y5" s="197" t="s">
        <v>121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24" customHeight="1" x14ac:dyDescent="0.25">
      <c r="A6" s="52"/>
      <c r="B6" s="52"/>
      <c r="C6" s="193"/>
      <c r="D6" s="193"/>
      <c r="E6" s="193"/>
      <c r="F6" s="192"/>
      <c r="G6" s="198"/>
      <c r="H6" s="198"/>
      <c r="I6" s="192"/>
      <c r="J6" s="195"/>
      <c r="K6" s="196"/>
      <c r="L6" s="196"/>
      <c r="M6" s="195"/>
      <c r="N6" s="195"/>
      <c r="O6" s="195"/>
      <c r="P6" s="195"/>
      <c r="Q6" s="195"/>
      <c r="R6" s="196"/>
      <c r="S6" s="196"/>
      <c r="T6" s="196"/>
      <c r="U6" s="196"/>
      <c r="V6" s="196"/>
      <c r="W6" s="196"/>
      <c r="X6" s="19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24" customHeight="1" x14ac:dyDescent="0.25">
      <c r="A7" s="52"/>
      <c r="B7" s="52"/>
      <c r="C7" s="199" t="s">
        <v>92</v>
      </c>
      <c r="D7" s="199"/>
      <c r="E7" s="193"/>
      <c r="F7" s="193"/>
      <c r="G7" s="193"/>
      <c r="H7" s="193"/>
      <c r="I7" s="194" t="s">
        <v>32</v>
      </c>
      <c r="J7" s="200"/>
      <c r="K7" s="196"/>
      <c r="L7" s="196"/>
      <c r="M7" s="201"/>
      <c r="N7" s="201"/>
      <c r="O7" s="201"/>
      <c r="P7" s="201"/>
      <c r="Q7" s="201"/>
      <c r="R7" s="201"/>
      <c r="S7" s="201"/>
      <c r="T7" s="201"/>
      <c r="U7" s="201"/>
      <c r="V7" s="202"/>
      <c r="W7" s="202"/>
      <c r="X7" s="202"/>
      <c r="Y7" s="77"/>
      <c r="Z7" s="77"/>
      <c r="AA7" s="7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4" customHeight="1" x14ac:dyDescent="0.25">
      <c r="A8" s="52"/>
      <c r="B8" s="52"/>
      <c r="C8" s="193"/>
      <c r="D8" s="199"/>
      <c r="E8" s="199"/>
      <c r="F8" s="193"/>
      <c r="G8" s="193"/>
      <c r="H8" s="193"/>
      <c r="I8" s="194"/>
      <c r="J8" s="203"/>
      <c r="K8" s="196"/>
      <c r="L8" s="200"/>
      <c r="M8" s="204"/>
      <c r="N8" s="204"/>
      <c r="O8" s="201"/>
      <c r="P8" s="201"/>
      <c r="Q8" s="201"/>
      <c r="R8" s="201"/>
      <c r="S8" s="201"/>
      <c r="T8" s="201"/>
      <c r="U8" s="201"/>
      <c r="V8" s="201"/>
      <c r="W8" s="202"/>
      <c r="X8" s="202"/>
      <c r="Y8" s="68"/>
      <c r="Z8" s="68"/>
      <c r="AA8" s="6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4" customHeight="1" x14ac:dyDescent="0.25">
      <c r="A9" s="52"/>
      <c r="B9" s="52"/>
      <c r="C9" s="154"/>
      <c r="D9" s="156"/>
      <c r="E9" s="156"/>
      <c r="F9" s="154"/>
      <c r="G9" s="154"/>
      <c r="H9" s="154"/>
      <c r="I9" s="154"/>
      <c r="J9" s="82"/>
      <c r="K9" s="4"/>
      <c r="L9" s="82"/>
      <c r="M9" s="205"/>
      <c r="N9" s="205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 customHeight="1" x14ac:dyDescent="0.25">
      <c r="A10" s="69"/>
      <c r="B10" s="69"/>
      <c r="C10" s="206"/>
      <c r="D10" s="206"/>
      <c r="E10" s="206"/>
      <c r="F10" s="206"/>
      <c r="G10" s="206"/>
      <c r="H10" s="207"/>
      <c r="I10" s="206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208"/>
      <c r="V10" s="208"/>
      <c r="W10" s="75"/>
      <c r="X10" s="209"/>
      <c r="Y10" s="210"/>
      <c r="Z10" s="211"/>
      <c r="AA10" s="211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</row>
    <row r="11" spans="1:256" ht="15" customHeight="1" x14ac:dyDescent="0.15">
      <c r="A11" s="52"/>
      <c r="B11" s="52"/>
      <c r="C11" s="156"/>
      <c r="D11" s="156"/>
      <c r="E11" s="156"/>
      <c r="F11" s="156"/>
      <c r="G11" s="156"/>
      <c r="H11" s="212"/>
      <c r="I11" s="213"/>
      <c r="J11" s="67"/>
      <c r="K11" s="205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57"/>
      <c r="X11" s="4"/>
      <c r="Y11" s="214"/>
      <c r="Z11" s="214"/>
      <c r="AA11" s="2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24" customHeight="1" x14ac:dyDescent="0.25">
      <c r="A12" s="52"/>
      <c r="B12" s="52"/>
      <c r="C12" s="199" t="s">
        <v>33</v>
      </c>
      <c r="D12" s="156"/>
      <c r="E12" s="156"/>
      <c r="F12" s="156"/>
      <c r="G12" s="154"/>
      <c r="H12" s="154"/>
      <c r="I12" s="212" t="s">
        <v>32</v>
      </c>
      <c r="J12" s="200" t="str">
        <f>'Data Record'!F6</f>
        <v xml:space="preserve">Vernier Dial </v>
      </c>
      <c r="K12" s="196"/>
      <c r="L12" s="200"/>
      <c r="M12" s="58"/>
      <c r="N12" s="58"/>
      <c r="O12" s="4"/>
      <c r="P12" s="58"/>
      <c r="Q12" s="82"/>
      <c r="R12" s="82"/>
      <c r="S12" s="82"/>
      <c r="T12" s="82"/>
      <c r="U12" s="82"/>
      <c r="V12" s="82"/>
      <c r="W12" s="82"/>
      <c r="X12" s="84"/>
      <c r="Y12" s="84"/>
      <c r="Z12" s="84"/>
      <c r="AA12" s="8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24" customHeight="1" x14ac:dyDescent="0.25">
      <c r="A13" s="52"/>
      <c r="B13" s="52"/>
      <c r="C13" s="215" t="s">
        <v>93</v>
      </c>
      <c r="D13" s="156"/>
      <c r="E13" s="156"/>
      <c r="F13" s="156"/>
      <c r="G13" s="154"/>
      <c r="H13" s="154"/>
      <c r="I13" s="212" t="s">
        <v>32</v>
      </c>
      <c r="J13" s="200" t="str">
        <f>'Data Record'!Q6</f>
        <v>Mitotoyo</v>
      </c>
      <c r="K13" s="196"/>
      <c r="L13" s="200"/>
      <c r="M13" s="58"/>
      <c r="N13" s="58"/>
      <c r="O13" s="4"/>
      <c r="P13" s="58"/>
      <c r="Q13" s="82"/>
      <c r="R13" s="82"/>
      <c r="S13" s="58"/>
      <c r="T13" s="58"/>
      <c r="U13" s="58"/>
      <c r="V13" s="58"/>
      <c r="W13" s="58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24" customHeight="1" x14ac:dyDescent="0.25">
      <c r="A14" s="52"/>
      <c r="B14" s="52"/>
      <c r="C14" s="199" t="s">
        <v>34</v>
      </c>
      <c r="D14" s="156"/>
      <c r="E14" s="156"/>
      <c r="F14" s="156"/>
      <c r="G14" s="154"/>
      <c r="H14" s="154"/>
      <c r="I14" s="212" t="s">
        <v>32</v>
      </c>
      <c r="J14" s="216">
        <f>'Data Record'!C7</f>
        <v>123</v>
      </c>
      <c r="K14" s="200"/>
      <c r="L14" s="200"/>
      <c r="M14" s="58"/>
      <c r="N14" s="58"/>
      <c r="O14" s="4"/>
      <c r="P14" s="58"/>
      <c r="Q14" s="82"/>
      <c r="R14" s="82"/>
      <c r="S14" s="82"/>
      <c r="T14" s="82"/>
      <c r="U14" s="82"/>
      <c r="V14" s="156"/>
      <c r="W14" s="58"/>
      <c r="X14" s="8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24" customHeight="1" x14ac:dyDescent="0.25">
      <c r="A15" s="52"/>
      <c r="B15" s="52"/>
      <c r="C15" s="199" t="s">
        <v>94</v>
      </c>
      <c r="D15" s="156"/>
      <c r="E15" s="156"/>
      <c r="F15" s="156"/>
      <c r="G15" s="154"/>
      <c r="H15" s="154"/>
      <c r="I15" s="212" t="s">
        <v>32</v>
      </c>
      <c r="J15" s="342">
        <f>'Data Record'!L7</f>
        <v>456</v>
      </c>
      <c r="K15" s="342"/>
      <c r="L15" s="342"/>
      <c r="M15" s="218"/>
      <c r="N15" s="218"/>
      <c r="O15" s="4"/>
      <c r="P15" s="58"/>
      <c r="Q15" s="58"/>
      <c r="R15" s="82"/>
      <c r="S15" s="58"/>
      <c r="T15" s="58"/>
      <c r="U15" s="58"/>
      <c r="V15" s="58"/>
      <c r="W15" s="58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24" customHeight="1" x14ac:dyDescent="0.25">
      <c r="A16" s="52"/>
      <c r="B16" s="52"/>
      <c r="C16" s="199" t="s">
        <v>95</v>
      </c>
      <c r="D16" s="156"/>
      <c r="E16" s="156"/>
      <c r="F16" s="156"/>
      <c r="G16" s="154"/>
      <c r="H16" s="154"/>
      <c r="I16" s="212" t="s">
        <v>32</v>
      </c>
      <c r="J16" s="219">
        <f>'Data Record'!U7</f>
        <v>789</v>
      </c>
      <c r="K16" s="200"/>
      <c r="L16" s="217"/>
      <c r="M16" s="58"/>
      <c r="N16" s="58"/>
      <c r="O16" s="4"/>
      <c r="P16" s="58"/>
      <c r="Q16" s="58"/>
      <c r="R16" s="82"/>
      <c r="S16" s="82"/>
      <c r="T16" s="82"/>
      <c r="U16" s="82"/>
      <c r="V16" s="87"/>
      <c r="W16" s="58"/>
      <c r="X16" s="8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8.75" customHeight="1" x14ac:dyDescent="0.25">
      <c r="A17" s="52"/>
      <c r="B17" s="52"/>
      <c r="C17" s="156"/>
      <c r="D17" s="156"/>
      <c r="E17" s="156"/>
      <c r="F17" s="156"/>
      <c r="G17" s="154"/>
      <c r="H17" s="154"/>
      <c r="I17" s="87"/>
      <c r="J17" s="220"/>
      <c r="K17" s="58"/>
      <c r="L17" s="58"/>
      <c r="M17" s="82"/>
      <c r="N17" s="82"/>
      <c r="O17" s="4"/>
      <c r="P17" s="58"/>
      <c r="Q17" s="82"/>
      <c r="R17" s="82"/>
      <c r="S17" s="82"/>
      <c r="T17" s="87"/>
      <c r="U17" s="58"/>
      <c r="V17" s="82"/>
      <c r="W17" s="58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24" customHeight="1" x14ac:dyDescent="0.25">
      <c r="A18" s="52"/>
      <c r="B18" s="52"/>
      <c r="C18" s="199" t="s">
        <v>96</v>
      </c>
      <c r="D18" s="199"/>
      <c r="E18" s="156"/>
      <c r="F18" s="156"/>
      <c r="G18" s="156"/>
      <c r="H18" s="156"/>
      <c r="I18" s="107"/>
      <c r="J18" s="82"/>
      <c r="K18" s="82"/>
      <c r="L18" s="154"/>
      <c r="M18" s="221"/>
      <c r="N18" s="221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24" customHeight="1" x14ac:dyDescent="0.25">
      <c r="A19" s="52"/>
      <c r="B19" s="52"/>
      <c r="C19" s="199" t="s">
        <v>97</v>
      </c>
      <c r="D19" s="199"/>
      <c r="E19" s="156"/>
      <c r="F19" s="156"/>
      <c r="G19" s="154"/>
      <c r="H19" s="154"/>
      <c r="I19" s="155" t="s">
        <v>32</v>
      </c>
      <c r="J19" s="222" t="s">
        <v>119</v>
      </c>
      <c r="K19" s="196"/>
      <c r="L19" s="196"/>
      <c r="M19" s="221"/>
      <c r="N19" s="4"/>
      <c r="O19" s="215" t="s">
        <v>98</v>
      </c>
      <c r="P19" s="4"/>
      <c r="Q19" s="154"/>
      <c r="R19" s="157"/>
      <c r="S19" s="154"/>
      <c r="T19" s="4"/>
      <c r="U19" s="4"/>
      <c r="V19" s="212" t="s">
        <v>32</v>
      </c>
      <c r="W19" s="343">
        <f>'Data Record'!P2</f>
        <v>42716</v>
      </c>
      <c r="X19" s="343"/>
      <c r="Y19" s="343"/>
      <c r="Z19" s="223"/>
      <c r="AA19" s="223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24" customHeight="1" x14ac:dyDescent="0.25">
      <c r="A20" s="52"/>
      <c r="B20" s="52"/>
      <c r="C20" s="199" t="s">
        <v>99</v>
      </c>
      <c r="D20" s="192"/>
      <c r="E20" s="153"/>
      <c r="F20" s="153"/>
      <c r="G20" s="154"/>
      <c r="H20" s="154"/>
      <c r="I20" s="224" t="s">
        <v>32</v>
      </c>
      <c r="J20" s="225" t="s">
        <v>100</v>
      </c>
      <c r="K20" s="196"/>
      <c r="L20" s="196"/>
      <c r="M20" s="226"/>
      <c r="N20" s="4"/>
      <c r="O20" s="215" t="s">
        <v>101</v>
      </c>
      <c r="P20" s="4"/>
      <c r="Q20" s="154"/>
      <c r="R20" s="227"/>
      <c r="S20" s="154"/>
      <c r="T20" s="4"/>
      <c r="U20" s="4"/>
      <c r="V20" s="212" t="s">
        <v>32</v>
      </c>
      <c r="W20" s="343">
        <f>'Data Record'!Y2</f>
        <v>42716</v>
      </c>
      <c r="X20" s="343"/>
      <c r="Y20" s="343"/>
      <c r="Z20" s="223"/>
      <c r="AA20" s="223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24" customHeight="1" x14ac:dyDescent="0.25">
      <c r="A21" s="52"/>
      <c r="B21" s="52"/>
      <c r="C21" s="199" t="s">
        <v>102</v>
      </c>
      <c r="D21" s="192"/>
      <c r="E21" s="153"/>
      <c r="F21" s="153"/>
      <c r="G21" s="154"/>
      <c r="H21" s="154"/>
      <c r="I21" s="224" t="s">
        <v>32</v>
      </c>
      <c r="J21" s="222" t="s">
        <v>103</v>
      </c>
      <c r="K21" s="196"/>
      <c r="L21" s="196"/>
      <c r="M21" s="82"/>
      <c r="N21" s="4"/>
      <c r="O21" s="192" t="s">
        <v>104</v>
      </c>
      <c r="P21" s="4"/>
      <c r="Q21" s="154"/>
      <c r="R21" s="153"/>
      <c r="S21" s="154"/>
      <c r="T21" s="4"/>
      <c r="U21" s="4"/>
      <c r="V21" s="212" t="s">
        <v>32</v>
      </c>
      <c r="W21" s="344">
        <f>W20+365</f>
        <v>43081</v>
      </c>
      <c r="X21" s="344"/>
      <c r="Y21" s="344"/>
      <c r="Z21" s="228"/>
      <c r="AA21" s="228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24" customHeight="1" x14ac:dyDescent="0.25">
      <c r="A22" s="52"/>
      <c r="B22" s="52"/>
      <c r="C22" s="199" t="s">
        <v>105</v>
      </c>
      <c r="D22" s="196"/>
      <c r="E22" s="4"/>
      <c r="F22" s="4"/>
      <c r="G22" s="4"/>
      <c r="H22" s="4"/>
      <c r="I22" s="224" t="s">
        <v>32</v>
      </c>
      <c r="J22" s="196" t="s">
        <v>120</v>
      </c>
      <c r="K22" s="196"/>
      <c r="L22" s="196"/>
      <c r="M22" s="58"/>
      <c r="N22" s="58"/>
      <c r="O22" s="4"/>
      <c r="P22" s="58"/>
      <c r="Q22" s="95"/>
      <c r="R22" s="95"/>
      <c r="S22" s="58"/>
      <c r="T22" s="58"/>
      <c r="U22" s="58"/>
      <c r="V22" s="58"/>
      <c r="W22" s="5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8.75" customHeight="1" x14ac:dyDescent="0.25">
      <c r="A23" s="52"/>
      <c r="B23" s="52"/>
      <c r="C23" s="4"/>
      <c r="D23" s="4"/>
      <c r="E23" s="4"/>
      <c r="F23" s="4"/>
      <c r="G23" s="4"/>
      <c r="H23" s="4"/>
      <c r="I23" s="4"/>
      <c r="J23" s="4"/>
      <c r="K23" s="4"/>
      <c r="L23" s="4"/>
      <c r="M23" s="58"/>
      <c r="N23" s="58"/>
      <c r="O23" s="4"/>
      <c r="P23" s="58"/>
      <c r="Q23" s="58"/>
      <c r="R23" s="58"/>
      <c r="S23" s="58"/>
      <c r="T23" s="58"/>
      <c r="U23" s="58"/>
      <c r="V23" s="58"/>
      <c r="W23" s="5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24" customHeight="1" x14ac:dyDescent="0.25">
      <c r="A24" s="52"/>
      <c r="B24" s="52"/>
      <c r="C24" s="154" t="s">
        <v>106</v>
      </c>
      <c r="D24" s="10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229"/>
      <c r="X24" s="102"/>
      <c r="Y24" s="230"/>
      <c r="Z24" s="230"/>
      <c r="AA24" s="230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24" customHeight="1" x14ac:dyDescent="0.25">
      <c r="A25" s="52"/>
      <c r="B25" s="52"/>
      <c r="C25" s="231" t="s">
        <v>107</v>
      </c>
      <c r="D25" s="4"/>
      <c r="E25" s="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24" customHeight="1" x14ac:dyDescent="0.25">
      <c r="A26" s="52"/>
      <c r="B26" s="52"/>
      <c r="C26" s="231" t="s">
        <v>108</v>
      </c>
      <c r="D26" s="58"/>
      <c r="E26" s="52"/>
      <c r="F26" s="52"/>
      <c r="G26" s="52"/>
      <c r="H26" s="103"/>
      <c r="I26" s="103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2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24" customHeight="1" x14ac:dyDescent="0.25">
      <c r="A27" s="52"/>
      <c r="B27" s="52"/>
      <c r="C27" s="231" t="s">
        <v>109</v>
      </c>
      <c r="D27" s="58"/>
      <c r="E27" s="103"/>
      <c r="F27" s="103"/>
      <c r="G27" s="103"/>
      <c r="H27" s="103"/>
      <c r="I27" s="103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2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24" customHeight="1" x14ac:dyDescent="0.25">
      <c r="A28" s="52"/>
      <c r="B28" s="52"/>
      <c r="C28" s="231" t="s">
        <v>110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2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24" customHeight="1" x14ac:dyDescent="0.25">
      <c r="A29" s="52"/>
      <c r="B29" s="52"/>
      <c r="C29" s="231" t="s">
        <v>111</v>
      </c>
      <c r="D29" s="5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24" customHeight="1" x14ac:dyDescent="0.25">
      <c r="A30" s="52"/>
      <c r="B30" s="52"/>
      <c r="C30" s="231" t="s">
        <v>112</v>
      </c>
      <c r="D30" s="4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2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15.75" customHeight="1" x14ac:dyDescent="0.3">
      <c r="A31" s="52"/>
      <c r="B31" s="52"/>
      <c r="C31" s="6"/>
      <c r="D31" s="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2"/>
      <c r="V31" s="52"/>
      <c r="W31" s="4"/>
      <c r="X31" s="4"/>
      <c r="Y31" s="4"/>
      <c r="Z31" s="4"/>
      <c r="AA31" s="4"/>
      <c r="AB31" s="4"/>
      <c r="AC31" s="4"/>
      <c r="AD31" s="4"/>
      <c r="AE31" s="232"/>
      <c r="AF31" s="149"/>
      <c r="AG31" s="46"/>
      <c r="AH31" s="46"/>
      <c r="AI31" s="46"/>
      <c r="AJ31" s="4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15.75" customHeight="1" x14ac:dyDescent="0.3">
      <c r="A32" s="52"/>
      <c r="B32" s="52"/>
      <c r="C32" s="6"/>
      <c r="D32" s="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2"/>
      <c r="V32" s="52"/>
      <c r="W32" s="4"/>
      <c r="X32" s="4"/>
      <c r="Y32" s="4"/>
      <c r="Z32" s="4"/>
      <c r="AA32" s="4"/>
      <c r="AB32" s="4"/>
      <c r="AC32" s="4"/>
      <c r="AD32" s="4"/>
      <c r="AE32" s="232"/>
      <c r="AF32" s="149"/>
      <c r="AG32" s="46"/>
      <c r="AH32" s="46"/>
      <c r="AI32" s="46"/>
      <c r="AJ32" s="4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15.75" customHeight="1" x14ac:dyDescent="0.3">
      <c r="A33" s="52"/>
      <c r="B33" s="52"/>
      <c r="C33" s="6"/>
      <c r="D33" s="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2"/>
      <c r="V33" s="52"/>
      <c r="W33" s="4"/>
      <c r="X33" s="4"/>
      <c r="Y33" s="4"/>
      <c r="Z33" s="4"/>
      <c r="AA33" s="4"/>
      <c r="AB33" s="4"/>
      <c r="AC33" s="4"/>
      <c r="AD33" s="4"/>
      <c r="AE33" s="232"/>
      <c r="AF33" s="149"/>
      <c r="AG33" s="46"/>
      <c r="AH33" s="46"/>
      <c r="AI33" s="46"/>
      <c r="AJ33" s="4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15.75" customHeight="1" x14ac:dyDescent="0.3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4"/>
      <c r="X34" s="4"/>
      <c r="Y34" s="4"/>
      <c r="Z34" s="4"/>
      <c r="AA34" s="4"/>
      <c r="AB34" s="4"/>
      <c r="AC34" s="4"/>
      <c r="AD34" s="4"/>
      <c r="AE34" s="232"/>
      <c r="AF34" s="149"/>
      <c r="AG34" s="46"/>
      <c r="AH34" s="46"/>
      <c r="AI34" s="46"/>
      <c r="AJ34" s="4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24" customHeight="1" x14ac:dyDescent="0.3">
      <c r="A35" s="52"/>
      <c r="B35" s="52"/>
      <c r="C35" s="192" t="s">
        <v>113</v>
      </c>
      <c r="D35" s="196"/>
      <c r="E35" s="196"/>
      <c r="F35" s="196"/>
      <c r="G35" s="212" t="s">
        <v>32</v>
      </c>
      <c r="H35" s="345">
        <f>W20+1</f>
        <v>42717</v>
      </c>
      <c r="I35" s="345"/>
      <c r="J35" s="345"/>
      <c r="K35" s="233"/>
      <c r="L35" s="196"/>
      <c r="M35" s="196"/>
      <c r="N35" s="192"/>
      <c r="O35" s="192" t="s">
        <v>114</v>
      </c>
      <c r="P35" s="192"/>
      <c r="Q35" s="192"/>
      <c r="R35" s="196"/>
      <c r="S35" s="195"/>
      <c r="T35" s="234"/>
      <c r="U35" s="234"/>
      <c r="V35" s="234"/>
      <c r="W35" s="234"/>
      <c r="X35" s="234"/>
      <c r="Y35" s="235"/>
      <c r="Z35" s="4"/>
      <c r="AA35" s="4"/>
      <c r="AB35" s="4"/>
      <c r="AC35" s="4"/>
      <c r="AD35" s="4"/>
      <c r="AE35" s="232"/>
      <c r="AF35" s="149"/>
      <c r="AG35" s="46"/>
      <c r="AH35" s="46"/>
      <c r="AI35" s="46"/>
      <c r="AJ35" s="4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24" customHeight="1" x14ac:dyDescent="0.3">
      <c r="A36" s="104"/>
      <c r="B36" s="104"/>
      <c r="C36" s="192" t="s">
        <v>115</v>
      </c>
      <c r="D36" s="192"/>
      <c r="E36" s="192"/>
      <c r="F36" s="196"/>
      <c r="G36" s="212" t="s">
        <v>32</v>
      </c>
      <c r="H36" s="236" t="str">
        <f>'Data Record'!G48</f>
        <v>Ms. Arunkamon Raramanus</v>
      </c>
      <c r="I36" s="196"/>
      <c r="J36" s="237"/>
      <c r="K36" s="196"/>
      <c r="L36" s="196"/>
      <c r="M36" s="196"/>
      <c r="N36" s="196"/>
      <c r="O36" s="196"/>
      <c r="P36" s="238"/>
      <c r="Q36" s="239">
        <v>3</v>
      </c>
      <c r="R36" s="196"/>
      <c r="S36" s="338" t="str">
        <f>IF(Q36=1,"( Mr.Sombut Srikampa )",IF(Q36=3,"( Mr. Natthaphol Boonmee )"))</f>
        <v>( Mr. Natthaphol Boonmee )</v>
      </c>
      <c r="T36" s="338"/>
      <c r="U36" s="338"/>
      <c r="V36" s="338"/>
      <c r="W36" s="338"/>
      <c r="X36" s="338"/>
      <c r="Y36" s="338"/>
      <c r="Z36" s="338"/>
      <c r="AA36" s="106"/>
      <c r="AB36" s="4"/>
      <c r="AC36" s="4"/>
      <c r="AD36" s="4"/>
      <c r="AE36" s="232"/>
      <c r="AF36" s="149"/>
      <c r="AG36" s="46"/>
      <c r="AH36" s="46"/>
      <c r="AI36" s="46"/>
      <c r="AJ36" s="46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21" customHeight="1" x14ac:dyDescent="0.2">
      <c r="A37" s="52"/>
      <c r="B37" s="52"/>
      <c r="C37" s="196"/>
      <c r="D37" s="196"/>
      <c r="E37" s="196"/>
      <c r="F37" s="196"/>
      <c r="G37" s="196"/>
      <c r="H37" s="233"/>
      <c r="I37" s="233"/>
      <c r="J37" s="233"/>
      <c r="K37" s="196"/>
      <c r="L37" s="196"/>
      <c r="M37" s="195"/>
      <c r="N37" s="195"/>
      <c r="O37" s="196"/>
      <c r="P37" s="196"/>
      <c r="Q37" s="196"/>
      <c r="R37" s="196"/>
      <c r="S37" s="339" t="s">
        <v>116</v>
      </c>
      <c r="T37" s="339"/>
      <c r="U37" s="339"/>
      <c r="V37" s="339"/>
      <c r="W37" s="339"/>
      <c r="X37" s="339"/>
      <c r="Y37" s="339"/>
      <c r="Z37" s="339"/>
      <c r="AA37" s="106"/>
      <c r="AB37" s="56"/>
      <c r="AC37" s="240"/>
      <c r="AD37" s="241"/>
      <c r="AE37" s="242"/>
      <c r="AF37" s="242"/>
      <c r="AG37" s="242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x14ac:dyDescent="0.25">
      <c r="A38" s="52"/>
      <c r="B38" s="52"/>
      <c r="C38" s="4"/>
      <c r="D38" s="4"/>
      <c r="E38" s="57"/>
      <c r="F38" s="57"/>
      <c r="G38" s="57"/>
      <c r="H38" s="57"/>
      <c r="I38" s="57"/>
      <c r="J38" s="4"/>
      <c r="K38" s="4"/>
      <c r="L38" s="69"/>
      <c r="M38" s="52"/>
      <c r="N38" s="52"/>
      <c r="O38" s="52"/>
      <c r="P38" s="107"/>
      <c r="Q38" s="107"/>
      <c r="R38" s="107"/>
      <c r="S38" s="107"/>
      <c r="T38" s="107"/>
      <c r="U38" s="54"/>
      <c r="V38" s="106"/>
      <c r="W38" s="106"/>
      <c r="X38" s="106"/>
      <c r="Y38" s="106"/>
      <c r="Z38" s="106"/>
      <c r="AA38" s="106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x14ac:dyDescent="0.25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11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21.75" x14ac:dyDescent="0.25">
      <c r="C40" s="93">
        <v>10</v>
      </c>
      <c r="D40" s="240" t="s">
        <v>74</v>
      </c>
      <c r="T40" s="56">
        <v>1</v>
      </c>
      <c r="U40" s="243" t="s">
        <v>117</v>
      </c>
    </row>
    <row r="41" spans="1:256" ht="21.75" x14ac:dyDescent="0.25">
      <c r="C41" s="108">
        <v>11</v>
      </c>
      <c r="D41" s="240" t="s">
        <v>75</v>
      </c>
      <c r="T41" s="93">
        <v>3</v>
      </c>
      <c r="U41" s="240" t="s">
        <v>118</v>
      </c>
    </row>
    <row r="42" spans="1:256" ht="21.75" x14ac:dyDescent="0.25">
      <c r="T42" s="93"/>
      <c r="U42" s="240"/>
    </row>
    <row r="43" spans="1:256" ht="21.75" x14ac:dyDescent="0.25">
      <c r="T43" s="108"/>
      <c r="U43" s="240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15"/>
  <sheetViews>
    <sheetView view="pageLayout" zoomScaleSheetLayoutView="100" workbookViewId="0">
      <selection activeCell="U16" sqref="U16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69" width="4.42578125" customWidth="1"/>
  </cols>
  <sheetData>
    <row r="1" spans="1:22" ht="21.7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3.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ht="34.5" customHeight="1" x14ac:dyDescent="0.25">
      <c r="A3" s="354" t="s">
        <v>35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</row>
    <row r="4" spans="1:22" ht="18.7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"/>
      <c r="V4" s="4"/>
    </row>
    <row r="5" spans="1:22" ht="17.25" customHeight="1" x14ac:dyDescent="0.25">
      <c r="A5" s="52"/>
      <c r="B5" s="153" t="s">
        <v>31</v>
      </c>
      <c r="C5" s="153"/>
      <c r="D5" s="154"/>
      <c r="E5" s="153"/>
      <c r="F5" s="50"/>
      <c r="G5" s="155" t="s">
        <v>32</v>
      </c>
      <c r="H5" s="57" t="e">
        <f>[1]Certificate!J5</f>
        <v>#REF!</v>
      </c>
      <c r="I5" s="58"/>
      <c r="J5" s="58"/>
      <c r="K5" s="58"/>
      <c r="L5" s="57"/>
      <c r="M5" s="57"/>
      <c r="N5" s="57"/>
      <c r="O5" s="57"/>
      <c r="P5" s="58"/>
      <c r="Q5" s="58"/>
      <c r="R5" s="50"/>
      <c r="S5" s="355" t="s">
        <v>126</v>
      </c>
      <c r="T5" s="355"/>
      <c r="U5" s="355"/>
      <c r="V5" s="4"/>
    </row>
    <row r="6" spans="1:22" ht="18" customHeight="1" x14ac:dyDescent="0.25">
      <c r="A6" s="52"/>
      <c r="B6" s="59"/>
      <c r="C6" s="55"/>
      <c r="D6" s="55"/>
      <c r="E6" s="54"/>
      <c r="F6" s="60"/>
      <c r="G6" s="60"/>
      <c r="H6" s="60"/>
      <c r="I6" s="61"/>
      <c r="J6" s="5"/>
      <c r="K6" s="6"/>
      <c r="L6" s="5"/>
      <c r="M6" s="5"/>
      <c r="N6" s="57"/>
      <c r="O6" s="57"/>
      <c r="P6" s="58"/>
      <c r="Q6" s="58"/>
      <c r="R6" s="58"/>
      <c r="S6" s="50"/>
      <c r="T6" s="50"/>
      <c r="U6" s="50"/>
      <c r="V6" s="4"/>
    </row>
    <row r="7" spans="1:22" ht="17.25" customHeight="1" x14ac:dyDescent="0.25">
      <c r="A7" s="52"/>
      <c r="B7" s="62"/>
      <c r="C7" s="63"/>
      <c r="D7" s="55"/>
      <c r="E7" s="55"/>
      <c r="F7" s="55"/>
      <c r="G7" s="55"/>
      <c r="H7" s="55"/>
      <c r="I7" s="56"/>
      <c r="J7" s="64"/>
      <c r="K7" s="6"/>
      <c r="L7" s="65"/>
      <c r="M7" s="65"/>
      <c r="N7" s="66"/>
      <c r="O7" s="66"/>
      <c r="P7" s="66"/>
      <c r="Q7" s="66"/>
      <c r="R7" s="66"/>
      <c r="S7" s="66"/>
      <c r="T7" s="67"/>
      <c r="U7" s="67"/>
      <c r="V7" s="68"/>
    </row>
    <row r="8" spans="1:22" ht="13.5" customHeight="1" x14ac:dyDescent="0.25">
      <c r="A8" s="52"/>
      <c r="B8" s="59"/>
      <c r="C8" s="63"/>
      <c r="D8" s="63"/>
      <c r="E8" s="55"/>
      <c r="F8" s="55"/>
      <c r="G8" s="356" t="s">
        <v>85</v>
      </c>
      <c r="H8" s="356"/>
      <c r="I8" s="356"/>
      <c r="J8" s="356"/>
      <c r="K8" s="356"/>
      <c r="L8" s="356"/>
      <c r="M8" s="356"/>
      <c r="N8" s="356"/>
      <c r="O8" s="356"/>
      <c r="P8" s="356"/>
      <c r="Q8" s="66"/>
      <c r="R8" s="66"/>
      <c r="S8" s="66"/>
      <c r="T8" s="66"/>
      <c r="U8" s="67"/>
      <c r="V8" s="68"/>
    </row>
    <row r="9" spans="1:22" ht="13.5" customHeight="1" x14ac:dyDescent="0.25">
      <c r="A9" s="52"/>
      <c r="B9" s="59"/>
      <c r="C9" s="63"/>
      <c r="D9" s="63"/>
      <c r="E9" s="55"/>
      <c r="F9" s="55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66"/>
      <c r="R9" s="66"/>
      <c r="S9" s="66"/>
      <c r="T9" s="66"/>
      <c r="U9" s="67"/>
      <c r="V9" s="68"/>
    </row>
    <row r="10" spans="1:22" ht="18.75" customHeight="1" x14ac:dyDescent="0.25">
      <c r="A10" s="69"/>
      <c r="B10" s="70"/>
      <c r="C10" s="71"/>
      <c r="D10" s="71"/>
      <c r="E10" s="71"/>
      <c r="F10" s="71"/>
      <c r="G10" s="72"/>
      <c r="H10" s="73"/>
      <c r="I10" s="74"/>
      <c r="J10" s="74"/>
      <c r="K10" s="74"/>
      <c r="L10" s="74"/>
      <c r="M10" s="74"/>
      <c r="N10" s="75"/>
      <c r="O10" s="75"/>
      <c r="P10" s="75"/>
      <c r="Q10" s="76"/>
      <c r="R10" s="69"/>
      <c r="S10" s="80"/>
      <c r="T10" s="68"/>
      <c r="U10" s="77"/>
      <c r="V10" s="78"/>
    </row>
    <row r="11" spans="1:22" ht="23.1" customHeight="1" x14ac:dyDescent="0.25">
      <c r="A11" s="52"/>
      <c r="B11" s="357" t="s">
        <v>33</v>
      </c>
      <c r="C11" s="352"/>
      <c r="D11" s="352"/>
      <c r="E11" s="352"/>
      <c r="F11" s="352"/>
      <c r="G11" s="353"/>
      <c r="H11" s="357" t="s">
        <v>34</v>
      </c>
      <c r="I11" s="352"/>
      <c r="J11" s="353"/>
      <c r="K11" s="357" t="s">
        <v>36</v>
      </c>
      <c r="L11" s="352"/>
      <c r="M11" s="353"/>
      <c r="N11" s="357" t="s">
        <v>37</v>
      </c>
      <c r="O11" s="352"/>
      <c r="P11" s="352"/>
      <c r="Q11" s="353"/>
      <c r="R11" s="352" t="s">
        <v>38</v>
      </c>
      <c r="S11" s="352"/>
      <c r="T11" s="352"/>
      <c r="U11" s="353"/>
      <c r="V11" s="4"/>
    </row>
    <row r="12" spans="1:22" ht="23.1" customHeight="1" x14ac:dyDescent="0.25">
      <c r="A12" s="52"/>
      <c r="B12" s="361" t="s">
        <v>127</v>
      </c>
      <c r="C12" s="362"/>
      <c r="D12" s="362"/>
      <c r="E12" s="362"/>
      <c r="F12" s="362"/>
      <c r="G12" s="362"/>
      <c r="H12" s="358" t="s">
        <v>128</v>
      </c>
      <c r="I12" s="359"/>
      <c r="J12" s="360"/>
      <c r="K12" s="358">
        <v>60711</v>
      </c>
      <c r="L12" s="359"/>
      <c r="M12" s="360"/>
      <c r="N12" s="346" t="s">
        <v>129</v>
      </c>
      <c r="O12" s="347"/>
      <c r="P12" s="347"/>
      <c r="Q12" s="348"/>
      <c r="R12" s="349">
        <v>42336</v>
      </c>
      <c r="S12" s="350"/>
      <c r="T12" s="350"/>
      <c r="U12" s="351"/>
      <c r="V12" s="84"/>
    </row>
    <row r="13" spans="1:22" ht="17.25" customHeight="1" x14ac:dyDescent="0.25">
      <c r="A13" s="52"/>
      <c r="B13" s="85"/>
      <c r="C13" s="63"/>
      <c r="D13" s="63"/>
      <c r="E13" s="63"/>
      <c r="F13" s="55"/>
      <c r="G13" s="55"/>
      <c r="H13" s="55"/>
      <c r="I13" s="81"/>
      <c r="J13" s="64"/>
      <c r="K13" s="6"/>
      <c r="L13" s="64"/>
      <c r="M13" s="6"/>
      <c r="N13" s="4"/>
      <c r="O13" s="82"/>
      <c r="P13" s="82"/>
      <c r="Q13" s="58"/>
      <c r="R13" s="58"/>
      <c r="S13" s="52"/>
      <c r="T13" s="52"/>
      <c r="U13" s="4"/>
      <c r="V13" s="4"/>
    </row>
    <row r="14" spans="1:22" ht="13.5" customHeight="1" x14ac:dyDescent="0.25">
      <c r="A14" s="52"/>
      <c r="B14" s="157" t="s">
        <v>39</v>
      </c>
      <c r="C14" s="107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82"/>
      <c r="Q14" s="58"/>
      <c r="R14" s="58"/>
      <c r="S14" s="52"/>
      <c r="T14" s="52"/>
      <c r="U14" s="52"/>
      <c r="V14" s="4"/>
    </row>
    <row r="15" spans="1:22" ht="18.75" customHeight="1" x14ac:dyDescent="0.25">
      <c r="A15" s="52"/>
      <c r="B15" s="58"/>
      <c r="C15" s="58" t="s">
        <v>40</v>
      </c>
      <c r="D15" s="6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82"/>
      <c r="Q15" s="82"/>
      <c r="R15" s="82"/>
      <c r="S15" s="83"/>
      <c r="T15" s="86"/>
      <c r="U15" s="52"/>
      <c r="V15" s="84"/>
    </row>
    <row r="16" spans="1:22" ht="18.75" customHeight="1" x14ac:dyDescent="0.25">
      <c r="A16" s="52"/>
      <c r="B16" s="100" t="s">
        <v>41</v>
      </c>
      <c r="C16" s="103"/>
      <c r="D16" s="108"/>
      <c r="E16" s="103"/>
      <c r="F16" s="103"/>
      <c r="G16" s="103"/>
      <c r="H16" s="103"/>
      <c r="I16" s="58"/>
      <c r="J16" s="58"/>
      <c r="K16" s="58"/>
      <c r="L16" s="58"/>
      <c r="M16" s="58"/>
      <c r="N16" s="58"/>
      <c r="O16" s="58"/>
      <c r="P16" s="82"/>
      <c r="Q16" s="82"/>
      <c r="R16" s="87"/>
      <c r="S16" s="52"/>
      <c r="T16" s="83"/>
      <c r="U16" s="52"/>
      <c r="V16" s="4"/>
    </row>
    <row r="17" spans="1:22" ht="18" customHeight="1" x14ac:dyDescent="0.25">
      <c r="A17" s="52"/>
      <c r="B17" s="85"/>
      <c r="C17" s="79"/>
      <c r="D17" s="55"/>
      <c r="E17" s="88"/>
      <c r="F17" s="55"/>
      <c r="G17" s="55"/>
      <c r="H17" s="55"/>
      <c r="I17" s="81"/>
      <c r="J17" s="165"/>
      <c r="K17" s="166"/>
      <c r="L17" s="166"/>
      <c r="M17" s="166"/>
      <c r="N17" s="4"/>
      <c r="O17" s="82"/>
      <c r="P17" s="82"/>
      <c r="Q17" s="82"/>
      <c r="R17" s="87"/>
      <c r="S17" s="52"/>
      <c r="T17" s="83"/>
      <c r="U17" s="52"/>
      <c r="V17" s="4"/>
    </row>
    <row r="18" spans="1:22" ht="18" customHeight="1" x14ac:dyDescent="0.25">
      <c r="A18" s="52"/>
      <c r="B18" s="85"/>
      <c r="C18" s="79"/>
      <c r="D18" s="55"/>
      <c r="E18" s="89"/>
      <c r="F18" s="55"/>
      <c r="G18" s="55"/>
      <c r="H18" s="55"/>
      <c r="I18" s="81"/>
      <c r="J18" s="165"/>
      <c r="K18" s="166"/>
      <c r="L18" s="166"/>
      <c r="M18" s="166"/>
      <c r="N18" s="4"/>
      <c r="O18" s="82"/>
      <c r="P18" s="82"/>
      <c r="Q18" s="82"/>
      <c r="R18" s="87"/>
      <c r="S18" s="52"/>
      <c r="T18" s="83"/>
      <c r="U18" s="52"/>
      <c r="V18" s="4"/>
    </row>
    <row r="19" spans="1:22" ht="18" customHeight="1" x14ac:dyDescent="0.25">
      <c r="A19" s="52"/>
      <c r="B19" s="53"/>
      <c r="C19" s="79"/>
      <c r="D19" s="55"/>
      <c r="E19" s="54"/>
      <c r="F19" s="55"/>
      <c r="G19" s="55"/>
      <c r="H19" s="55"/>
      <c r="I19" s="81"/>
      <c r="J19" s="166"/>
      <c r="K19" s="166"/>
      <c r="L19" s="166"/>
      <c r="M19" s="166"/>
      <c r="N19" s="4"/>
      <c r="O19" s="82"/>
      <c r="P19" s="82"/>
      <c r="Q19" s="82"/>
      <c r="R19" s="87"/>
      <c r="S19" s="52"/>
      <c r="T19" s="83"/>
      <c r="U19" s="52"/>
      <c r="V19" s="4"/>
    </row>
    <row r="20" spans="1:22" ht="18" customHeight="1" x14ac:dyDescent="0.25">
      <c r="A20" s="52"/>
      <c r="B20" s="53"/>
      <c r="C20" s="79"/>
      <c r="D20" s="55"/>
      <c r="E20" s="54"/>
      <c r="F20" s="55"/>
      <c r="G20" s="79"/>
      <c r="H20" s="90"/>
      <c r="I20" s="91"/>
      <c r="J20" s="91"/>
      <c r="K20" s="91"/>
      <c r="L20" s="64"/>
      <c r="M20" s="64"/>
      <c r="N20" s="4"/>
      <c r="O20" s="82"/>
      <c r="P20" s="87"/>
      <c r="Q20" s="52"/>
      <c r="R20" s="83"/>
      <c r="S20" s="52"/>
      <c r="T20" s="4"/>
      <c r="U20" s="4"/>
      <c r="V20" s="4"/>
    </row>
    <row r="21" spans="1:22" ht="18" customHeight="1" x14ac:dyDescent="0.25">
      <c r="A21" s="52"/>
      <c r="B21" s="62"/>
      <c r="C21" s="63"/>
      <c r="D21" s="63"/>
      <c r="E21" s="63"/>
      <c r="F21" s="63"/>
      <c r="G21" s="63"/>
      <c r="H21" s="92"/>
      <c r="I21" s="93"/>
      <c r="J21" s="64"/>
      <c r="K21" s="64"/>
      <c r="L21" s="94"/>
      <c r="M21" s="6"/>
      <c r="N21" s="4"/>
      <c r="O21" s="95"/>
      <c r="P21" s="95"/>
      <c r="Q21" s="52"/>
      <c r="R21" s="52"/>
      <c r="S21" s="52"/>
      <c r="T21" s="4"/>
      <c r="U21" s="4"/>
      <c r="V21" s="4"/>
    </row>
    <row r="22" spans="1:22" ht="18" customHeight="1" x14ac:dyDescent="0.25">
      <c r="A22" s="52"/>
      <c r="B22" s="62"/>
      <c r="C22" s="63"/>
      <c r="D22" s="63"/>
      <c r="E22" s="63"/>
      <c r="F22" s="55"/>
      <c r="G22" s="55"/>
      <c r="H22" s="55"/>
      <c r="I22" s="56"/>
      <c r="J22" s="96"/>
      <c r="K22" s="6"/>
      <c r="L22" s="6"/>
      <c r="M22" s="6"/>
      <c r="N22" s="4"/>
      <c r="O22" s="58"/>
      <c r="P22" s="58"/>
      <c r="Q22" s="58"/>
      <c r="R22" s="58"/>
      <c r="S22" s="52"/>
      <c r="T22" s="52"/>
      <c r="U22" s="52"/>
      <c r="V22" s="4"/>
    </row>
    <row r="23" spans="1:22" ht="18" customHeight="1" x14ac:dyDescent="0.25">
      <c r="A23" s="52"/>
      <c r="B23" s="62"/>
      <c r="C23" s="54"/>
      <c r="D23" s="54"/>
      <c r="E23" s="54"/>
      <c r="F23" s="55"/>
      <c r="G23" s="55"/>
      <c r="H23" s="55"/>
      <c r="I23" s="97"/>
      <c r="J23" s="96"/>
      <c r="K23" s="6"/>
      <c r="L23" s="6"/>
      <c r="M23" s="6"/>
      <c r="N23" s="4"/>
      <c r="O23" s="58"/>
      <c r="P23" s="58"/>
      <c r="Q23" s="58"/>
      <c r="R23" s="58"/>
      <c r="S23" s="52"/>
      <c r="T23" s="52"/>
      <c r="U23" s="52"/>
      <c r="V23" s="77"/>
    </row>
    <row r="24" spans="1:22" ht="18" customHeight="1" x14ac:dyDescent="0.25">
      <c r="A24" s="52"/>
      <c r="B24" s="62"/>
      <c r="C24" s="54"/>
      <c r="D24" s="54"/>
      <c r="E24" s="54"/>
      <c r="F24" s="55"/>
      <c r="G24" s="55"/>
      <c r="H24" s="55"/>
      <c r="I24" s="97"/>
      <c r="J24" s="96"/>
      <c r="K24" s="6"/>
      <c r="L24" s="6"/>
      <c r="M24" s="6"/>
      <c r="N24" s="4"/>
      <c r="O24" s="58"/>
      <c r="P24" s="58"/>
      <c r="Q24" s="58"/>
      <c r="R24" s="58"/>
      <c r="S24" s="52"/>
      <c r="T24" s="52"/>
      <c r="U24" s="52"/>
      <c r="V24" s="77"/>
    </row>
    <row r="25" spans="1:22" ht="18" customHeight="1" x14ac:dyDescent="0.25">
      <c r="A25" s="52"/>
      <c r="B25" s="59"/>
      <c r="C25" s="55"/>
      <c r="D25" s="54"/>
      <c r="E25" s="54"/>
      <c r="F25" s="54"/>
      <c r="G25" s="54"/>
      <c r="H25" s="60"/>
      <c r="I25" s="6"/>
      <c r="J25" s="6"/>
      <c r="K25" s="6"/>
      <c r="L25" s="6"/>
      <c r="M25" s="6"/>
      <c r="N25" s="83"/>
      <c r="O25" s="52"/>
      <c r="P25" s="52"/>
      <c r="Q25" s="52"/>
      <c r="R25" s="52"/>
      <c r="S25" s="52"/>
      <c r="T25" s="52"/>
      <c r="U25" s="77"/>
      <c r="V25" s="77"/>
    </row>
    <row r="26" spans="1:22" ht="18" customHeight="1" x14ac:dyDescent="0.25">
      <c r="A26" s="69"/>
      <c r="B26" s="53"/>
      <c r="C26" s="55"/>
      <c r="D26" s="54"/>
      <c r="E26" s="54"/>
      <c r="F26" s="54"/>
      <c r="G26" s="54"/>
      <c r="H26" s="98"/>
      <c r="I26" s="99"/>
      <c r="J26" s="98"/>
      <c r="K26" s="98"/>
      <c r="L26" s="98"/>
      <c r="M26" s="99"/>
      <c r="N26" s="98"/>
      <c r="O26" s="98"/>
      <c r="P26" s="98"/>
      <c r="Q26" s="98"/>
      <c r="R26" s="98"/>
      <c r="S26" s="98"/>
      <c r="T26" s="99"/>
      <c r="U26" s="4"/>
      <c r="V26" s="4"/>
    </row>
    <row r="27" spans="1:22" ht="18" customHeight="1" x14ac:dyDescent="0.25">
      <c r="A27" s="5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9"/>
    </row>
    <row r="28" spans="1:22" ht="18" customHeight="1" x14ac:dyDescent="0.25">
      <c r="A28" s="5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9"/>
    </row>
    <row r="29" spans="1:22" ht="18" customHeight="1" x14ac:dyDescent="0.25">
      <c r="A29" s="52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2"/>
    </row>
    <row r="30" spans="1:22" ht="18" customHeight="1" x14ac:dyDescent="0.25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01"/>
      <c r="Q30" s="101"/>
      <c r="R30" s="101"/>
      <c r="S30" s="101"/>
      <c r="T30" s="101"/>
      <c r="U30" s="102"/>
      <c r="V30" s="102"/>
    </row>
    <row r="31" spans="1:22" ht="18" customHeight="1" x14ac:dyDescent="0.25">
      <c r="A31" s="5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8"/>
      <c r="Q31" s="58"/>
      <c r="R31" s="58"/>
      <c r="S31" s="58"/>
      <c r="T31" s="52"/>
      <c r="U31" s="4"/>
      <c r="V31" s="4"/>
    </row>
    <row r="32" spans="1:22" ht="18" customHeight="1" x14ac:dyDescent="0.25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8"/>
      <c r="Q32" s="58"/>
      <c r="R32" s="58"/>
      <c r="S32" s="58"/>
      <c r="T32" s="52"/>
      <c r="U32" s="4"/>
      <c r="V32" s="4"/>
    </row>
    <row r="33" spans="1:22" ht="18" customHeight="1" x14ac:dyDescent="0.25">
      <c r="A33" s="52"/>
      <c r="B33" s="100"/>
      <c r="C33" s="103"/>
      <c r="D33" s="103"/>
      <c r="E33" s="103"/>
      <c r="F33" s="103"/>
      <c r="G33" s="103"/>
      <c r="H33" s="103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2"/>
      <c r="U33" s="4"/>
      <c r="V33" s="4"/>
    </row>
    <row r="34" spans="1:22" ht="18" customHeight="1" x14ac:dyDescent="0.25">
      <c r="A34" s="52"/>
      <c r="B34" s="53"/>
      <c r="C34" s="110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9"/>
      <c r="U34" s="4"/>
      <c r="V34" s="4"/>
    </row>
    <row r="35" spans="1:22" ht="18" customHeight="1" x14ac:dyDescent="0.25">
      <c r="A35" s="52"/>
      <c r="B35" s="5"/>
      <c r="C35" s="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69"/>
      <c r="T35" s="69"/>
      <c r="U35" s="4"/>
      <c r="V35" s="4"/>
    </row>
    <row r="36" spans="1:22" ht="18" customHeight="1" x14ac:dyDescent="0.25">
      <c r="A36" s="52"/>
      <c r="B36" s="111"/>
      <c r="C36" s="108"/>
      <c r="D36" s="103"/>
      <c r="E36" s="103"/>
      <c r="F36" s="103"/>
      <c r="G36" s="103"/>
      <c r="H36" s="103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69"/>
      <c r="T36" s="69"/>
      <c r="U36" s="4"/>
      <c r="V36" s="4"/>
    </row>
    <row r="37" spans="1:22" ht="18" customHeight="1" x14ac:dyDescent="0.25">
      <c r="A37" s="52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4"/>
      <c r="V37" s="4"/>
    </row>
    <row r="38" spans="1:22" ht="18" customHeight="1" x14ac:dyDescent="0.25">
      <c r="A38" s="52"/>
      <c r="B38" s="53"/>
      <c r="C38" s="77"/>
      <c r="D38" s="77"/>
      <c r="E38" s="77"/>
      <c r="F38" s="167"/>
      <c r="G38" s="167"/>
      <c r="H38" s="167"/>
      <c r="I38" s="167"/>
      <c r="J38" s="112"/>
      <c r="K38" s="77"/>
      <c r="L38" s="53"/>
      <c r="M38" s="53"/>
      <c r="N38" s="53"/>
      <c r="O38" s="53"/>
      <c r="P38" s="57"/>
      <c r="Q38" s="57"/>
      <c r="R38" s="57"/>
      <c r="S38" s="57"/>
      <c r="T38" s="57"/>
      <c r="U38" s="4"/>
      <c r="V38" s="4"/>
    </row>
    <row r="39" spans="1:22" ht="18" customHeight="1" x14ac:dyDescent="0.25">
      <c r="A39" s="104"/>
      <c r="B39" s="77"/>
      <c r="C39" s="77"/>
      <c r="D39" s="77"/>
      <c r="E39" s="77"/>
      <c r="F39" s="5"/>
      <c r="G39" s="5"/>
      <c r="H39" s="5"/>
      <c r="I39" s="108"/>
      <c r="J39" s="69"/>
      <c r="K39" s="77"/>
      <c r="L39" s="69"/>
      <c r="M39" s="69"/>
      <c r="N39" s="105"/>
      <c r="O39" s="113"/>
      <c r="P39" s="108"/>
      <c r="Q39" s="108"/>
      <c r="R39" s="108"/>
      <c r="S39" s="108"/>
      <c r="T39" s="108"/>
      <c r="U39" s="106"/>
      <c r="V39" s="106"/>
    </row>
    <row r="40" spans="1:22" ht="18" customHeight="1" x14ac:dyDescent="0.25">
      <c r="A40" s="52"/>
      <c r="B40" s="53"/>
      <c r="C40" s="54"/>
      <c r="D40" s="54"/>
      <c r="E40" s="77"/>
      <c r="F40" s="5"/>
      <c r="G40" s="114"/>
      <c r="H40" s="114"/>
      <c r="I40" s="114"/>
      <c r="J40" s="77"/>
      <c r="K40" s="77"/>
      <c r="L40" s="69"/>
      <c r="M40" s="69"/>
      <c r="N40" s="69"/>
      <c r="O40" s="69"/>
      <c r="P40" s="5"/>
      <c r="Q40" s="5"/>
      <c r="R40" s="5"/>
      <c r="S40" s="5"/>
      <c r="T40" s="5"/>
      <c r="U40" s="106"/>
      <c r="V40" s="106"/>
    </row>
    <row r="41" spans="1:22" ht="17.100000000000001" customHeight="1" x14ac:dyDescent="0.25">
      <c r="A41" s="52"/>
      <c r="B41" s="4"/>
      <c r="C41" s="4"/>
      <c r="D41" s="57"/>
      <c r="E41" s="57"/>
      <c r="F41" s="57"/>
      <c r="G41" s="57"/>
      <c r="H41" s="57"/>
      <c r="I41" s="4"/>
      <c r="J41" s="4"/>
      <c r="K41" s="69"/>
      <c r="L41" s="52"/>
      <c r="M41" s="52"/>
      <c r="N41" s="107"/>
      <c r="O41" s="107"/>
      <c r="P41" s="107"/>
      <c r="Q41" s="107"/>
      <c r="R41" s="107"/>
      <c r="S41" s="54"/>
      <c r="T41" s="106"/>
      <c r="U41" s="106"/>
      <c r="V41" s="106"/>
    </row>
    <row r="42" spans="1:22" ht="17.100000000000001" customHeight="1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4"/>
    </row>
    <row r="43" spans="1:22" ht="17.100000000000001" customHeight="1" x14ac:dyDescent="0.25"/>
    <row r="44" spans="1:22" ht="17.100000000000001" customHeight="1" x14ac:dyDescent="0.25"/>
    <row r="45" spans="1:22" ht="17.100000000000001" customHeight="1" x14ac:dyDescent="0.25"/>
    <row r="46" spans="1:22" ht="17.100000000000001" customHeight="1" x14ac:dyDescent="0.25"/>
    <row r="47" spans="1:22" ht="17.100000000000001" customHeight="1" x14ac:dyDescent="0.25"/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</sheetData>
  <mergeCells count="13">
    <mergeCell ref="N12:Q12"/>
    <mergeCell ref="R12:U12"/>
    <mergeCell ref="R11:U11"/>
    <mergeCell ref="A3:V3"/>
    <mergeCell ref="S5:U5"/>
    <mergeCell ref="G8:P9"/>
    <mergeCell ref="B11:G11"/>
    <mergeCell ref="H11:J11"/>
    <mergeCell ref="H12:J12"/>
    <mergeCell ref="B12:G12"/>
    <mergeCell ref="K11:M11"/>
    <mergeCell ref="N11:Q11"/>
    <mergeCell ref="K12:M12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48"/>
  <sheetViews>
    <sheetView view="pageLayout" zoomScaleSheetLayoutView="100" workbookViewId="0">
      <selection activeCell="Q43" sqref="Q43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114" width="4.42578125" customWidth="1"/>
  </cols>
  <sheetData>
    <row r="1" spans="1:26" ht="13.5" customHeight="1" x14ac:dyDescent="0.25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6" ht="21.75" customHeigh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6" ht="34.5" customHeight="1" x14ac:dyDescent="0.25">
      <c r="A3" s="406" t="s">
        <v>42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  <c r="Y3" s="406"/>
      <c r="Z3" s="406"/>
    </row>
    <row r="4" spans="1:26" ht="18.75" customHeight="1" x14ac:dyDescent="0.25"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S4" s="116"/>
      <c r="T4" s="116"/>
      <c r="U4" s="116"/>
      <c r="V4" s="116"/>
    </row>
    <row r="5" spans="1:26" ht="17.25" customHeight="1" x14ac:dyDescent="0.55000000000000004">
      <c r="A5" s="126"/>
      <c r="B5" s="126"/>
      <c r="C5" s="118"/>
      <c r="D5" s="173" t="s">
        <v>51</v>
      </c>
      <c r="E5" s="173"/>
      <c r="F5" s="173"/>
      <c r="H5" s="247" t="e">
        <f>Report!H5</f>
        <v>#REF!</v>
      </c>
      <c r="J5" s="247"/>
      <c r="K5" s="247"/>
      <c r="L5" s="247"/>
      <c r="M5" s="168"/>
      <c r="N5" s="168"/>
      <c r="O5" s="168"/>
      <c r="P5" s="118"/>
      <c r="Q5" s="169"/>
      <c r="R5" s="163"/>
      <c r="T5" s="163"/>
      <c r="V5" s="117"/>
      <c r="W5" s="183" t="s">
        <v>130</v>
      </c>
    </row>
    <row r="6" spans="1:26" ht="17.25" customHeight="1" x14ac:dyDescent="0.55000000000000004">
      <c r="A6" s="126"/>
      <c r="B6" s="126"/>
      <c r="C6" s="118"/>
      <c r="D6" s="173"/>
      <c r="E6" s="173"/>
      <c r="F6" s="173"/>
      <c r="H6" s="247"/>
      <c r="J6" s="247"/>
      <c r="K6" s="247"/>
      <c r="L6" s="247"/>
      <c r="M6" s="168"/>
      <c r="N6" s="168"/>
      <c r="O6" s="168"/>
      <c r="P6" s="118"/>
      <c r="Q6" s="169"/>
      <c r="R6" s="163"/>
      <c r="T6" s="163"/>
      <c r="U6" s="183"/>
      <c r="V6" s="117"/>
      <c r="W6" s="127"/>
    </row>
    <row r="7" spans="1:26" ht="17.25" customHeight="1" x14ac:dyDescent="0.55000000000000004">
      <c r="A7" s="126"/>
      <c r="B7" s="126"/>
      <c r="C7" s="118"/>
      <c r="D7" s="173" t="str">
        <f>'Data Record'!A8</f>
        <v>Range :</v>
      </c>
      <c r="E7" s="173"/>
      <c r="F7" s="404">
        <f>'Data Record'!C8</f>
        <v>0</v>
      </c>
      <c r="G7" s="404"/>
      <c r="H7" s="247" t="str">
        <f>'Data Record'!E8</f>
        <v>to</v>
      </c>
      <c r="I7" s="405">
        <f>'Data Record'!F8</f>
        <v>150</v>
      </c>
      <c r="J7" s="405"/>
      <c r="K7" s="247" t="str">
        <f>'Data Record'!H8</f>
        <v>mm</v>
      </c>
      <c r="L7" s="249"/>
      <c r="M7" s="168"/>
      <c r="N7" s="173" t="str">
        <f>'Data Record'!M8</f>
        <v>Resolution :</v>
      </c>
      <c r="O7" s="168"/>
      <c r="P7" s="118"/>
      <c r="Q7" s="404">
        <f>'Data Record'!N8</f>
        <v>0.01</v>
      </c>
      <c r="R7" s="404"/>
      <c r="S7" s="250" t="str">
        <f>'Data Record'!P8</f>
        <v>mm</v>
      </c>
      <c r="T7" s="163"/>
      <c r="U7" s="183"/>
      <c r="V7" s="117"/>
      <c r="W7" s="127"/>
      <c r="X7" s="126"/>
    </row>
    <row r="8" spans="1:26" ht="18.75" customHeight="1" x14ac:dyDescent="0.55000000000000004">
      <c r="A8" s="126"/>
      <c r="B8" s="126"/>
      <c r="C8" s="118"/>
      <c r="D8" s="170"/>
      <c r="E8" s="170"/>
      <c r="F8" s="170"/>
      <c r="G8" s="171"/>
      <c r="H8" s="163"/>
      <c r="I8" s="163"/>
      <c r="J8" s="172"/>
      <c r="K8" s="171"/>
      <c r="L8" s="168"/>
      <c r="M8" s="168"/>
      <c r="N8" s="168"/>
      <c r="O8" s="168"/>
      <c r="P8" s="168"/>
      <c r="Q8" s="118"/>
      <c r="R8" s="118"/>
      <c r="S8" s="118"/>
      <c r="T8" s="118"/>
      <c r="U8" s="118"/>
      <c r="V8" s="127"/>
      <c r="W8" s="127"/>
      <c r="X8" s="126"/>
    </row>
    <row r="9" spans="1:26" ht="17.25" customHeight="1" x14ac:dyDescent="0.55000000000000004">
      <c r="A9" s="126"/>
      <c r="B9" s="126"/>
      <c r="C9" s="173"/>
      <c r="D9" s="168"/>
      <c r="E9" s="118"/>
      <c r="F9" s="118" t="s">
        <v>132</v>
      </c>
      <c r="G9" s="118"/>
      <c r="H9" s="118"/>
      <c r="I9" s="118"/>
      <c r="J9" s="118"/>
      <c r="K9" s="118"/>
      <c r="L9" s="118"/>
      <c r="M9" s="118"/>
      <c r="N9" s="118"/>
      <c r="O9" s="118"/>
      <c r="P9" s="367" t="s">
        <v>122</v>
      </c>
      <c r="Q9" s="367"/>
      <c r="R9" s="118" t="s">
        <v>19</v>
      </c>
      <c r="S9" s="118"/>
      <c r="T9" s="118"/>
      <c r="U9" s="128"/>
      <c r="V9" s="128"/>
      <c r="W9" s="126"/>
    </row>
    <row r="10" spans="1:26" ht="21" customHeight="1" x14ac:dyDescent="0.55000000000000004">
      <c r="A10" s="126"/>
      <c r="B10" s="126"/>
      <c r="C10" s="118"/>
      <c r="D10" s="118"/>
      <c r="E10" s="118"/>
      <c r="F10" s="368" t="s">
        <v>123</v>
      </c>
      <c r="G10" s="369"/>
      <c r="H10" s="370"/>
      <c r="I10" s="368" t="s">
        <v>124</v>
      </c>
      <c r="J10" s="369"/>
      <c r="K10" s="370"/>
      <c r="L10" s="374" t="s">
        <v>43</v>
      </c>
      <c r="M10" s="375"/>
      <c r="N10" s="376"/>
      <c r="O10" s="368" t="s">
        <v>125</v>
      </c>
      <c r="P10" s="369"/>
      <c r="Q10" s="369"/>
      <c r="R10" s="370"/>
      <c r="S10" s="118"/>
      <c r="T10" s="174"/>
      <c r="U10" s="128"/>
      <c r="V10" s="126"/>
      <c r="W10" s="126"/>
    </row>
    <row r="11" spans="1:26" ht="21" customHeight="1" x14ac:dyDescent="0.55000000000000004">
      <c r="A11" s="126"/>
      <c r="B11" s="126"/>
      <c r="C11" s="118"/>
      <c r="D11" s="118"/>
      <c r="E11" s="118"/>
      <c r="F11" s="371"/>
      <c r="G11" s="372"/>
      <c r="H11" s="373"/>
      <c r="I11" s="371"/>
      <c r="J11" s="372"/>
      <c r="K11" s="373"/>
      <c r="L11" s="377"/>
      <c r="M11" s="378"/>
      <c r="N11" s="379"/>
      <c r="O11" s="371"/>
      <c r="P11" s="372"/>
      <c r="Q11" s="372"/>
      <c r="R11" s="373"/>
      <c r="S11" s="118"/>
      <c r="T11" s="174"/>
      <c r="U11" s="128"/>
      <c r="V11" s="126"/>
      <c r="W11" s="126"/>
    </row>
    <row r="12" spans="1:26" ht="21" customHeight="1" x14ac:dyDescent="0.55000000000000004">
      <c r="A12" s="126"/>
      <c r="B12" s="126"/>
      <c r="C12" s="173"/>
      <c r="D12" s="118"/>
      <c r="E12" s="118"/>
      <c r="F12" s="392">
        <f>'Data Record'!C25</f>
        <v>0</v>
      </c>
      <c r="G12" s="393"/>
      <c r="H12" s="394"/>
      <c r="I12" s="398">
        <f>'Data Record'!R25</f>
        <v>0</v>
      </c>
      <c r="J12" s="399"/>
      <c r="K12" s="400"/>
      <c r="L12" s="398">
        <f>'Data Record'!Y25</f>
        <v>0</v>
      </c>
      <c r="M12" s="399"/>
      <c r="N12" s="400"/>
      <c r="O12" s="401">
        <f>'Uncertainty Budget (Ext)'!P7</f>
        <v>5.7738144526243082E-3</v>
      </c>
      <c r="P12" s="402"/>
      <c r="Q12" s="402"/>
      <c r="R12" s="403"/>
      <c r="S12" s="118"/>
      <c r="T12" s="174"/>
      <c r="U12" s="128"/>
      <c r="V12" s="126"/>
      <c r="W12" s="126"/>
    </row>
    <row r="13" spans="1:26" ht="21" customHeight="1" x14ac:dyDescent="0.55000000000000004">
      <c r="A13" s="126"/>
      <c r="B13" s="126"/>
      <c r="C13" s="173"/>
      <c r="D13" s="118"/>
      <c r="E13" s="118"/>
      <c r="F13" s="383">
        <f>'Data Record'!C26</f>
        <v>1</v>
      </c>
      <c r="G13" s="384"/>
      <c r="H13" s="385"/>
      <c r="I13" s="363">
        <f>'Data Record'!R26</f>
        <v>1</v>
      </c>
      <c r="J13" s="364"/>
      <c r="K13" s="365"/>
      <c r="L13" s="363">
        <f>'Data Record'!Y26</f>
        <v>0</v>
      </c>
      <c r="M13" s="364"/>
      <c r="N13" s="365"/>
      <c r="O13" s="395">
        <f>'Uncertainty Budget (Ext)'!P8</f>
        <v>5.773829722694173E-3</v>
      </c>
      <c r="P13" s="396"/>
      <c r="Q13" s="396"/>
      <c r="R13" s="397"/>
      <c r="S13" s="118"/>
      <c r="T13" s="174"/>
      <c r="U13" s="128"/>
      <c r="V13" s="126"/>
      <c r="W13" s="126"/>
    </row>
    <row r="14" spans="1:26" ht="21" customHeight="1" x14ac:dyDescent="0.55000000000000004">
      <c r="A14" s="126"/>
      <c r="B14" s="126"/>
      <c r="C14" s="173"/>
      <c r="D14" s="118"/>
      <c r="E14" s="118"/>
      <c r="F14" s="383">
        <f>'Data Record'!C27</f>
        <v>1.5</v>
      </c>
      <c r="G14" s="384"/>
      <c r="H14" s="385"/>
      <c r="I14" s="363">
        <f>'Data Record'!R27</f>
        <v>1.5</v>
      </c>
      <c r="J14" s="364"/>
      <c r="K14" s="365"/>
      <c r="L14" s="363">
        <f>'Data Record'!Y27</f>
        <v>0</v>
      </c>
      <c r="M14" s="364"/>
      <c r="N14" s="365"/>
      <c r="O14" s="395">
        <f>'Uncertainty Budget (Ext)'!P9</f>
        <v>5.7738488102247135E-3</v>
      </c>
      <c r="P14" s="396"/>
      <c r="Q14" s="396"/>
      <c r="R14" s="397"/>
      <c r="S14" s="118"/>
      <c r="T14" s="174"/>
      <c r="U14" s="128"/>
      <c r="V14" s="126"/>
      <c r="W14" s="126"/>
    </row>
    <row r="15" spans="1:26" ht="21" customHeight="1" x14ac:dyDescent="0.55000000000000004">
      <c r="A15" s="126"/>
      <c r="B15" s="126"/>
      <c r="C15" s="173"/>
      <c r="D15" s="118"/>
      <c r="E15" s="118"/>
      <c r="F15" s="383">
        <f>'Data Record'!C28</f>
        <v>5</v>
      </c>
      <c r="G15" s="384"/>
      <c r="H15" s="385"/>
      <c r="I15" s="363">
        <f>'Data Record'!R28</f>
        <v>5</v>
      </c>
      <c r="J15" s="364"/>
      <c r="K15" s="365"/>
      <c r="L15" s="363">
        <f>'Data Record'!Y28</f>
        <v>0</v>
      </c>
      <c r="M15" s="364"/>
      <c r="N15" s="365"/>
      <c r="O15" s="395">
        <f>'Uncertainty Budget (Ext)'!P10</f>
        <v>5.7741961922562583E-3</v>
      </c>
      <c r="P15" s="396"/>
      <c r="Q15" s="396"/>
      <c r="R15" s="397"/>
      <c r="S15" s="118"/>
      <c r="T15" s="174"/>
      <c r="U15" s="128"/>
      <c r="V15" s="126"/>
      <c r="W15" s="126"/>
    </row>
    <row r="16" spans="1:26" ht="21" customHeight="1" x14ac:dyDescent="0.55000000000000004">
      <c r="A16" s="126"/>
      <c r="B16" s="126"/>
      <c r="C16" s="173"/>
      <c r="D16" s="118"/>
      <c r="E16" s="118"/>
      <c r="F16" s="383">
        <f>'Data Record'!C29</f>
        <v>10</v>
      </c>
      <c r="G16" s="384"/>
      <c r="H16" s="385"/>
      <c r="I16" s="363">
        <f>'Data Record'!R29</f>
        <v>10</v>
      </c>
      <c r="J16" s="364"/>
      <c r="K16" s="365"/>
      <c r="L16" s="363">
        <f>'Data Record'!Y29</f>
        <v>0</v>
      </c>
      <c r="M16" s="364"/>
      <c r="N16" s="365"/>
      <c r="O16" s="395">
        <f>'Uncertainty Budget (Ext)'!P11</f>
        <v>5.7753412597583067E-3</v>
      </c>
      <c r="P16" s="396"/>
      <c r="Q16" s="396"/>
      <c r="R16" s="397"/>
      <c r="S16" s="118"/>
      <c r="T16" s="174"/>
      <c r="U16" s="128"/>
      <c r="V16" s="126"/>
      <c r="W16" s="126"/>
    </row>
    <row r="17" spans="1:24" ht="21" customHeight="1" x14ac:dyDescent="0.55000000000000004">
      <c r="A17" s="126"/>
      <c r="B17" s="126"/>
      <c r="C17" s="173"/>
      <c r="D17" s="118"/>
      <c r="E17" s="118"/>
      <c r="F17" s="383">
        <f>'Data Record'!C30</f>
        <v>20</v>
      </c>
      <c r="G17" s="384"/>
      <c r="H17" s="385"/>
      <c r="I17" s="363">
        <f>'Data Record'!R30</f>
        <v>20</v>
      </c>
      <c r="J17" s="364"/>
      <c r="K17" s="365"/>
      <c r="L17" s="363">
        <f>'Data Record'!Y30</f>
        <v>0</v>
      </c>
      <c r="M17" s="364"/>
      <c r="N17" s="365"/>
      <c r="O17" s="395">
        <f>'Uncertainty Budget (Ext)'!P12</f>
        <v>5.7800317184827513E-3</v>
      </c>
      <c r="P17" s="396"/>
      <c r="Q17" s="396"/>
      <c r="R17" s="397"/>
      <c r="S17" s="118"/>
      <c r="T17" s="174"/>
      <c r="U17" s="128"/>
      <c r="V17" s="126"/>
      <c r="W17" s="126"/>
    </row>
    <row r="18" spans="1:24" ht="21" customHeight="1" x14ac:dyDescent="0.55000000000000004">
      <c r="A18" s="126"/>
      <c r="B18" s="126"/>
      <c r="C18" s="173"/>
      <c r="D18" s="118"/>
      <c r="E18" s="118"/>
      <c r="F18" s="383">
        <f>'Data Record'!C31</f>
        <v>50</v>
      </c>
      <c r="G18" s="384"/>
      <c r="H18" s="385"/>
      <c r="I18" s="363">
        <f>'Data Record'!R31</f>
        <v>50</v>
      </c>
      <c r="J18" s="364"/>
      <c r="K18" s="365"/>
      <c r="L18" s="363">
        <f>'Data Record'!Y31</f>
        <v>0</v>
      </c>
      <c r="M18" s="364"/>
      <c r="N18" s="365"/>
      <c r="O18" s="395">
        <f>'Uncertainty Budget (Ext)'!P13</f>
        <v>5.8122514283766727E-3</v>
      </c>
      <c r="P18" s="396"/>
      <c r="Q18" s="396"/>
      <c r="R18" s="397"/>
      <c r="S18" s="118"/>
      <c r="T18" s="174"/>
      <c r="U18" s="128"/>
      <c r="V18" s="126"/>
      <c r="W18" s="126"/>
    </row>
    <row r="19" spans="1:24" ht="21" customHeight="1" x14ac:dyDescent="0.55000000000000004">
      <c r="A19" s="126"/>
      <c r="B19" s="126"/>
      <c r="C19" s="173"/>
      <c r="D19" s="118"/>
      <c r="E19" s="118"/>
      <c r="F19" s="383">
        <f>'Data Record'!C32</f>
        <v>100</v>
      </c>
      <c r="G19" s="384"/>
      <c r="H19" s="385"/>
      <c r="I19" s="363">
        <f>'Data Record'!R32</f>
        <v>100</v>
      </c>
      <c r="J19" s="364"/>
      <c r="K19" s="365"/>
      <c r="L19" s="363">
        <f>'Data Record'!Y32</f>
        <v>0</v>
      </c>
      <c r="M19" s="364"/>
      <c r="N19" s="365"/>
      <c r="O19" s="395">
        <f>'Uncertainty Budget (Ext)'!P14</f>
        <v>5.9254591945828699E-3</v>
      </c>
      <c r="P19" s="396"/>
      <c r="Q19" s="396"/>
      <c r="R19" s="397"/>
      <c r="S19" s="118"/>
      <c r="T19" s="174"/>
      <c r="U19" s="128"/>
      <c r="V19" s="126"/>
      <c r="W19" s="126"/>
    </row>
    <row r="20" spans="1:24" ht="21" customHeight="1" x14ac:dyDescent="0.55000000000000004">
      <c r="A20" s="126"/>
      <c r="B20" s="126"/>
      <c r="C20" s="173"/>
      <c r="D20" s="118"/>
      <c r="E20" s="118"/>
      <c r="F20" s="383">
        <f>'Data Record'!C33</f>
        <v>150</v>
      </c>
      <c r="G20" s="384"/>
      <c r="H20" s="385"/>
      <c r="I20" s="363">
        <f>'Data Record'!R33</f>
        <v>150</v>
      </c>
      <c r="J20" s="364"/>
      <c r="K20" s="365"/>
      <c r="L20" s="363">
        <f>'Data Record'!Y33</f>
        <v>0</v>
      </c>
      <c r="M20" s="364"/>
      <c r="N20" s="365"/>
      <c r="O20" s="395">
        <f>'Uncertainty Budget (Ext)'!P15</f>
        <v>6.125498619160185E-3</v>
      </c>
      <c r="P20" s="396"/>
      <c r="Q20" s="396"/>
      <c r="R20" s="397"/>
      <c r="S20" s="118"/>
      <c r="T20" s="174"/>
      <c r="U20" s="128"/>
      <c r="V20" s="126"/>
      <c r="W20" s="126"/>
    </row>
    <row r="21" spans="1:24" ht="21" customHeight="1" x14ac:dyDescent="0.55000000000000004">
      <c r="A21" s="126"/>
      <c r="B21" s="126"/>
      <c r="C21" s="173"/>
      <c r="D21" s="118"/>
      <c r="E21" s="118"/>
      <c r="F21" s="383">
        <f>'Data Record'!C34</f>
        <v>200</v>
      </c>
      <c r="G21" s="384"/>
      <c r="H21" s="385"/>
      <c r="I21" s="363">
        <f>'Data Record'!R34</f>
        <v>200</v>
      </c>
      <c r="J21" s="364"/>
      <c r="K21" s="365"/>
      <c r="L21" s="363">
        <f>'Data Record'!Y34</f>
        <v>0</v>
      </c>
      <c r="M21" s="364"/>
      <c r="N21" s="365"/>
      <c r="O21" s="395">
        <f>'Uncertainty Budget (Ext)'!P16</f>
        <v>6.3788060533822993E-3</v>
      </c>
      <c r="P21" s="396"/>
      <c r="Q21" s="396"/>
      <c r="R21" s="397"/>
      <c r="S21" s="118"/>
      <c r="T21" s="174"/>
      <c r="U21" s="128"/>
      <c r="V21" s="126"/>
      <c r="W21" s="126"/>
    </row>
    <row r="22" spans="1:24" ht="21" customHeight="1" x14ac:dyDescent="0.55000000000000004">
      <c r="A22" s="126"/>
      <c r="B22" s="126"/>
      <c r="C22" s="173"/>
      <c r="D22" s="118"/>
      <c r="E22" s="118"/>
      <c r="F22" s="383">
        <f>'Data Record'!C35</f>
        <v>250</v>
      </c>
      <c r="G22" s="384"/>
      <c r="H22" s="385"/>
      <c r="I22" s="363">
        <f>'Data Record'!R35</f>
        <v>250</v>
      </c>
      <c r="J22" s="364"/>
      <c r="K22" s="365"/>
      <c r="L22" s="363">
        <f>'Data Record'!Y35</f>
        <v>0</v>
      </c>
      <c r="M22" s="364"/>
      <c r="N22" s="365"/>
      <c r="O22" s="395">
        <f>'Uncertainty Budget (Ext)'!P17</f>
        <v>6.689623806064633E-3</v>
      </c>
      <c r="P22" s="396"/>
      <c r="Q22" s="396"/>
      <c r="R22" s="397"/>
      <c r="S22" s="118"/>
      <c r="T22" s="174"/>
      <c r="U22" s="128"/>
      <c r="V22" s="126"/>
      <c r="W22" s="126"/>
    </row>
    <row r="23" spans="1:24" ht="21" customHeight="1" x14ac:dyDescent="0.55000000000000004">
      <c r="A23" s="126"/>
      <c r="B23" s="126"/>
      <c r="C23" s="173"/>
      <c r="D23" s="118"/>
      <c r="E23" s="118"/>
      <c r="F23" s="383">
        <f>'Data Record'!C36</f>
        <v>300</v>
      </c>
      <c r="G23" s="384"/>
      <c r="H23" s="385"/>
      <c r="I23" s="363">
        <f>'Data Record'!R36</f>
        <v>300</v>
      </c>
      <c r="J23" s="364"/>
      <c r="K23" s="365"/>
      <c r="L23" s="363">
        <f>'Data Record'!Y36</f>
        <v>0</v>
      </c>
      <c r="M23" s="364"/>
      <c r="N23" s="365"/>
      <c r="O23" s="395">
        <f>'Uncertainty Budget (Ext)'!P18</f>
        <v>7.0503498731150447E-3</v>
      </c>
      <c r="P23" s="396"/>
      <c r="Q23" s="396"/>
      <c r="R23" s="397"/>
      <c r="S23" s="118"/>
      <c r="T23" s="174"/>
      <c r="U23" s="128"/>
      <c r="V23" s="126"/>
      <c r="W23" s="126"/>
    </row>
    <row r="24" spans="1:24" ht="21" customHeight="1" x14ac:dyDescent="0.55000000000000004">
      <c r="A24" s="126"/>
      <c r="B24" s="126"/>
      <c r="C24" s="173"/>
      <c r="D24" s="118"/>
      <c r="E24" s="118"/>
      <c r="F24" s="383">
        <f>'Data Record'!C37</f>
        <v>400</v>
      </c>
      <c r="G24" s="384"/>
      <c r="H24" s="385"/>
      <c r="I24" s="363">
        <f>'Data Record'!R37</f>
        <v>400</v>
      </c>
      <c r="J24" s="364"/>
      <c r="K24" s="365"/>
      <c r="L24" s="363">
        <f>'Data Record'!Y37</f>
        <v>0</v>
      </c>
      <c r="M24" s="364"/>
      <c r="N24" s="365"/>
      <c r="O24" s="395">
        <f>'Uncertainty Budget (Ext)'!P19</f>
        <v>7.8954902739897456E-3</v>
      </c>
      <c r="P24" s="396"/>
      <c r="Q24" s="396"/>
      <c r="R24" s="397"/>
      <c r="S24" s="118"/>
      <c r="T24" s="174"/>
      <c r="U24" s="128"/>
      <c r="V24" s="126"/>
      <c r="W24" s="126"/>
    </row>
    <row r="25" spans="1:24" ht="21" customHeight="1" x14ac:dyDescent="0.55000000000000004">
      <c r="A25" s="126"/>
      <c r="B25" s="126"/>
      <c r="C25" s="173"/>
      <c r="D25" s="118"/>
      <c r="E25" s="118"/>
      <c r="F25" s="383">
        <f>'Data Record'!C38</f>
        <v>500</v>
      </c>
      <c r="G25" s="384"/>
      <c r="H25" s="385"/>
      <c r="I25" s="363">
        <f>'Data Record'!R38</f>
        <v>500</v>
      </c>
      <c r="J25" s="364"/>
      <c r="K25" s="365"/>
      <c r="L25" s="363">
        <f>'Data Record'!Y38</f>
        <v>0</v>
      </c>
      <c r="M25" s="364"/>
      <c r="N25" s="365"/>
      <c r="O25" s="395">
        <f>'Uncertainty Budget (Ext)'!P20</f>
        <v>8.8671679056318009E-3</v>
      </c>
      <c r="P25" s="396"/>
      <c r="Q25" s="396"/>
      <c r="R25" s="397"/>
      <c r="S25" s="118"/>
      <c r="T25" s="174"/>
      <c r="U25" s="128"/>
      <c r="V25" s="126"/>
      <c r="W25" s="126"/>
    </row>
    <row r="26" spans="1:24" ht="21" customHeight="1" x14ac:dyDescent="0.55000000000000004">
      <c r="A26" s="126"/>
      <c r="B26" s="126"/>
      <c r="C26" s="173"/>
      <c r="D26" s="118"/>
      <c r="E26" s="118"/>
      <c r="F26" s="383">
        <f>'Data Record'!C39</f>
        <v>600</v>
      </c>
      <c r="G26" s="384"/>
      <c r="H26" s="385"/>
      <c r="I26" s="363">
        <f>'Data Record'!R39</f>
        <v>600</v>
      </c>
      <c r="J26" s="364"/>
      <c r="K26" s="365"/>
      <c r="L26" s="363">
        <f>'Data Record'!Y39</f>
        <v>0</v>
      </c>
      <c r="M26" s="364"/>
      <c r="N26" s="365"/>
      <c r="O26" s="395">
        <f>'Uncertainty Budget (Ext)'!P21</f>
        <v>9.9147230588319171E-3</v>
      </c>
      <c r="P26" s="396"/>
      <c r="Q26" s="396"/>
      <c r="R26" s="397"/>
      <c r="S26" s="118"/>
      <c r="T26" s="174"/>
      <c r="U26" s="128"/>
      <c r="V26" s="126"/>
      <c r="W26" s="126"/>
    </row>
    <row r="27" spans="1:24" ht="21" customHeight="1" x14ac:dyDescent="0.55000000000000004">
      <c r="A27" s="126"/>
      <c r="B27" s="126"/>
      <c r="C27" s="173"/>
      <c r="D27" s="118"/>
      <c r="E27" s="118"/>
      <c r="F27" s="383">
        <f>'Data Record'!C40</f>
        <v>700</v>
      </c>
      <c r="G27" s="384"/>
      <c r="H27" s="385"/>
      <c r="I27" s="363">
        <f>'Data Record'!R40</f>
        <v>700</v>
      </c>
      <c r="J27" s="364"/>
      <c r="K27" s="365"/>
      <c r="L27" s="363">
        <f>'Data Record'!Y40</f>
        <v>0</v>
      </c>
      <c r="M27" s="364"/>
      <c r="N27" s="365"/>
      <c r="O27" s="395">
        <f>'Uncertainty Budget (Ext)'!P22</f>
        <v>1.106612699487344E-2</v>
      </c>
      <c r="P27" s="396"/>
      <c r="Q27" s="396"/>
      <c r="R27" s="397"/>
      <c r="S27" s="118"/>
      <c r="T27" s="174"/>
      <c r="U27" s="128"/>
      <c r="V27" s="126"/>
      <c r="W27" s="126"/>
    </row>
    <row r="28" spans="1:24" ht="21" customHeight="1" x14ac:dyDescent="0.55000000000000004">
      <c r="A28" s="126"/>
      <c r="B28" s="126"/>
      <c r="C28" s="173"/>
      <c r="D28" s="118"/>
      <c r="E28" s="118"/>
      <c r="F28" s="383">
        <f>'Data Record'!C41</f>
        <v>800</v>
      </c>
      <c r="G28" s="384"/>
      <c r="H28" s="385"/>
      <c r="I28" s="363">
        <f>'Data Record'!R41</f>
        <v>800</v>
      </c>
      <c r="J28" s="364"/>
      <c r="K28" s="365"/>
      <c r="L28" s="363">
        <f>'Data Record'!Y41</f>
        <v>0</v>
      </c>
      <c r="M28" s="364"/>
      <c r="N28" s="365"/>
      <c r="O28" s="395">
        <f>'Uncertainty Budget (Ext)'!P23</f>
        <v>1.2225496581598093E-2</v>
      </c>
      <c r="P28" s="396"/>
      <c r="Q28" s="396"/>
      <c r="R28" s="397"/>
      <c r="S28" s="118"/>
      <c r="T28" s="174"/>
      <c r="U28" s="128"/>
      <c r="V28" s="126"/>
      <c r="W28" s="126"/>
    </row>
    <row r="29" spans="1:24" ht="21" customHeight="1" x14ac:dyDescent="0.55000000000000004">
      <c r="A29" s="126"/>
      <c r="B29" s="126"/>
      <c r="C29" s="173"/>
      <c r="D29" s="118"/>
      <c r="E29" s="118"/>
      <c r="F29" s="383">
        <f>'Data Record'!C42</f>
        <v>900</v>
      </c>
      <c r="G29" s="384"/>
      <c r="H29" s="385"/>
      <c r="I29" s="363">
        <f>'Data Record'!R42</f>
        <v>900</v>
      </c>
      <c r="J29" s="364"/>
      <c r="K29" s="365"/>
      <c r="L29" s="363">
        <f>'Data Record'!Y42</f>
        <v>0</v>
      </c>
      <c r="M29" s="364"/>
      <c r="N29" s="365"/>
      <c r="O29" s="395">
        <f>'Uncertainty Budget (Ext)'!P24</f>
        <v>1.3421007165385664E-2</v>
      </c>
      <c r="P29" s="396"/>
      <c r="Q29" s="396"/>
      <c r="R29" s="397"/>
      <c r="S29" s="118"/>
      <c r="T29" s="174"/>
      <c r="U29" s="128"/>
      <c r="V29" s="126"/>
      <c r="W29" s="126"/>
    </row>
    <row r="30" spans="1:24" ht="21" customHeight="1" x14ac:dyDescent="0.55000000000000004">
      <c r="A30" s="126"/>
      <c r="B30" s="126"/>
      <c r="C30" s="173"/>
      <c r="D30" s="176"/>
      <c r="E30" s="176"/>
      <c r="F30" s="383">
        <f>'Data Record'!C43</f>
        <v>1000</v>
      </c>
      <c r="G30" s="384"/>
      <c r="H30" s="385"/>
      <c r="I30" s="363">
        <f>'Data Record'!R43</f>
        <v>1000</v>
      </c>
      <c r="J30" s="364"/>
      <c r="K30" s="365"/>
      <c r="L30" s="363">
        <f>'Data Record'!Y43</f>
        <v>0</v>
      </c>
      <c r="M30" s="364"/>
      <c r="N30" s="365"/>
      <c r="O30" s="395">
        <f>'Uncertainty Budget (Ext)'!P25</f>
        <v>1.4632797636360132E-2</v>
      </c>
      <c r="P30" s="396"/>
      <c r="Q30" s="396"/>
      <c r="R30" s="397"/>
      <c r="S30" s="118"/>
      <c r="T30" s="174"/>
      <c r="U30" s="128"/>
      <c r="V30" s="126"/>
      <c r="W30" s="126"/>
    </row>
    <row r="31" spans="1:24" ht="21" customHeight="1" x14ac:dyDescent="0.55000000000000004">
      <c r="A31" s="126"/>
      <c r="B31" s="126"/>
      <c r="C31" s="173"/>
      <c r="D31" s="176"/>
      <c r="E31" s="176"/>
      <c r="F31" s="380">
        <f>'Data Record'!C44</f>
        <v>1500</v>
      </c>
      <c r="G31" s="381"/>
      <c r="H31" s="382"/>
      <c r="I31" s="386">
        <f>'Data Record'!R44</f>
        <v>1500.01</v>
      </c>
      <c r="J31" s="387"/>
      <c r="K31" s="388"/>
      <c r="L31" s="386">
        <f>'Data Record'!Y44</f>
        <v>9.9999999999909051E-3</v>
      </c>
      <c r="M31" s="387"/>
      <c r="N31" s="388"/>
      <c r="O31" s="389">
        <f>'Uncertainty Budget (Ext)'!P26</f>
        <v>2.101047913145565E-2</v>
      </c>
      <c r="P31" s="390"/>
      <c r="Q31" s="390"/>
      <c r="R31" s="391"/>
      <c r="S31" s="118"/>
      <c r="T31" s="174"/>
      <c r="U31" s="128"/>
      <c r="V31" s="126"/>
      <c r="W31" s="126"/>
    </row>
    <row r="32" spans="1:24" ht="15" customHeight="1" x14ac:dyDescent="0.55000000000000004">
      <c r="A32" s="126"/>
      <c r="B32" s="126"/>
      <c r="C32" s="173"/>
      <c r="D32" s="176"/>
      <c r="E32" s="176"/>
      <c r="F32" s="175"/>
      <c r="G32" s="175"/>
      <c r="H32" s="175"/>
      <c r="I32" s="175"/>
      <c r="J32" s="172"/>
      <c r="K32" s="172"/>
      <c r="L32" s="172"/>
      <c r="M32" s="172"/>
      <c r="N32" s="172"/>
      <c r="O32" s="172"/>
      <c r="P32" s="246"/>
      <c r="Q32" s="246"/>
      <c r="R32" s="246"/>
      <c r="S32" s="246"/>
      <c r="T32" s="118"/>
      <c r="U32" s="174"/>
      <c r="V32" s="128"/>
      <c r="W32" s="126"/>
      <c r="X32" s="126"/>
    </row>
    <row r="33" spans="1:23" ht="18" customHeight="1" x14ac:dyDescent="0.55000000000000004">
      <c r="A33" s="126"/>
      <c r="B33" s="126"/>
      <c r="C33" s="177"/>
      <c r="D33" s="177"/>
      <c r="E33" s="177"/>
      <c r="F33" s="177" t="s">
        <v>44</v>
      </c>
      <c r="G33" s="178"/>
      <c r="H33" s="178"/>
      <c r="I33" s="178"/>
      <c r="J33" s="178"/>
      <c r="K33" s="178"/>
      <c r="L33" s="178"/>
      <c r="M33" s="178"/>
      <c r="N33" s="179"/>
      <c r="O33" s="180"/>
      <c r="P33" s="178"/>
      <c r="Q33" s="178"/>
      <c r="R33" s="178"/>
      <c r="S33" s="178"/>
      <c r="T33" s="178"/>
      <c r="U33" s="178"/>
      <c r="V33" s="129"/>
      <c r="W33" s="126"/>
    </row>
    <row r="34" spans="1:23" ht="18" customHeight="1" x14ac:dyDescent="0.55000000000000004">
      <c r="A34" s="126"/>
      <c r="B34" s="126"/>
      <c r="C34" s="177"/>
      <c r="D34" s="177"/>
      <c r="E34" s="178"/>
      <c r="F34" s="181" t="s">
        <v>45</v>
      </c>
      <c r="G34" s="178"/>
      <c r="H34" s="178"/>
      <c r="I34" s="178"/>
      <c r="J34" s="178"/>
      <c r="K34" s="179"/>
      <c r="L34" s="180"/>
      <c r="M34" s="163"/>
      <c r="P34" s="186">
        <f>'Data Record'!L21</f>
        <v>9.9999999999997868E-3</v>
      </c>
      <c r="Q34" s="182" t="s">
        <v>19</v>
      </c>
      <c r="R34" s="178"/>
      <c r="S34" s="178"/>
      <c r="T34" s="178"/>
      <c r="U34" s="178"/>
      <c r="V34" s="129"/>
      <c r="W34" s="126"/>
    </row>
    <row r="35" spans="1:23" ht="18" customHeight="1" x14ac:dyDescent="0.55000000000000004">
      <c r="A35" s="126"/>
      <c r="B35" s="130"/>
      <c r="C35" s="62"/>
      <c r="D35" s="130"/>
      <c r="E35" s="126"/>
      <c r="F35" s="131"/>
      <c r="G35" s="131"/>
      <c r="H35" s="131"/>
      <c r="I35" s="131"/>
      <c r="J35" s="131"/>
      <c r="K35" s="131"/>
      <c r="L35" s="131"/>
      <c r="Q35" s="131"/>
      <c r="R35" s="131"/>
      <c r="S35" s="131"/>
      <c r="T35" s="131"/>
      <c r="U35" s="130"/>
      <c r="V35" s="130"/>
      <c r="W35" s="126"/>
    </row>
    <row r="36" spans="1:23" ht="21" customHeight="1" x14ac:dyDescent="0.25">
      <c r="A36" s="163"/>
      <c r="B36" s="156" t="s">
        <v>46</v>
      </c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4"/>
      <c r="V36" s="184"/>
      <c r="W36" s="163"/>
    </row>
    <row r="37" spans="1:23" ht="21" customHeight="1" x14ac:dyDescent="0.25">
      <c r="A37" s="163"/>
      <c r="B37" s="119" t="s">
        <v>47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84"/>
      <c r="V37" s="184"/>
      <c r="W37" s="163"/>
    </row>
    <row r="38" spans="1:23" ht="21" customHeight="1" x14ac:dyDescent="0.25">
      <c r="A38" s="119" t="s">
        <v>131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84"/>
      <c r="V38" s="184"/>
      <c r="W38" s="163"/>
    </row>
    <row r="39" spans="1:23" ht="21" customHeight="1" x14ac:dyDescent="0.25">
      <c r="A39" s="366" t="s">
        <v>48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163"/>
    </row>
    <row r="40" spans="1:23" ht="17.100000000000001" customHeight="1" x14ac:dyDescent="0.55000000000000004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</row>
    <row r="41" spans="1:23" ht="17.100000000000001" customHeight="1" x14ac:dyDescent="0.55000000000000004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</row>
    <row r="42" spans="1:23" ht="17.100000000000001" customHeight="1" x14ac:dyDescent="0.55000000000000004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</row>
    <row r="43" spans="1:23" ht="17.100000000000001" customHeight="1" x14ac:dyDescent="0.55000000000000004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</row>
    <row r="44" spans="1:23" ht="17.100000000000001" customHeight="1" x14ac:dyDescent="0.55000000000000004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</row>
    <row r="45" spans="1:23" ht="17.100000000000001" customHeight="1" x14ac:dyDescent="0.55000000000000004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</row>
    <row r="46" spans="1:23" ht="17.100000000000001" customHeight="1" x14ac:dyDescent="0.55000000000000004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</row>
    <row r="47" spans="1:23" ht="17.100000000000001" customHeight="1" x14ac:dyDescent="0.55000000000000004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</row>
    <row r="48" spans="1:23" ht="17.100000000000001" customHeight="1" x14ac:dyDescent="0.55000000000000004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</row>
    <row r="49" spans="1:23" ht="17.100000000000001" customHeight="1" x14ac:dyDescent="0.55000000000000004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</row>
    <row r="50" spans="1:23" ht="17.100000000000001" customHeight="1" x14ac:dyDescent="0.55000000000000004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</row>
    <row r="51" spans="1:23" ht="17.100000000000001" customHeight="1" x14ac:dyDescent="0.55000000000000004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</row>
    <row r="52" spans="1:23" ht="17.100000000000001" customHeight="1" x14ac:dyDescent="0.55000000000000004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</row>
    <row r="53" spans="1:23" ht="17.100000000000001" customHeight="1" x14ac:dyDescent="0.55000000000000004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</row>
    <row r="54" spans="1:23" ht="17.100000000000001" customHeight="1" x14ac:dyDescent="0.55000000000000004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</row>
    <row r="55" spans="1:23" ht="17.100000000000001" customHeight="1" x14ac:dyDescent="0.55000000000000004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</row>
    <row r="56" spans="1:23" ht="17.100000000000001" customHeight="1" x14ac:dyDescent="0.55000000000000004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</row>
    <row r="57" spans="1:23" ht="17.100000000000001" customHeight="1" x14ac:dyDescent="0.55000000000000004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</row>
    <row r="58" spans="1:23" ht="17.100000000000001" customHeight="1" x14ac:dyDescent="0.55000000000000004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</row>
    <row r="59" spans="1:23" ht="17.100000000000001" customHeight="1" x14ac:dyDescent="0.55000000000000004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</row>
    <row r="60" spans="1:23" ht="17.100000000000001" customHeight="1" x14ac:dyDescent="0.55000000000000004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</row>
    <row r="61" spans="1:23" ht="17.100000000000001" customHeight="1" x14ac:dyDescent="0.55000000000000004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</row>
    <row r="62" spans="1:23" ht="17.100000000000001" customHeight="1" x14ac:dyDescent="0.55000000000000004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</row>
    <row r="63" spans="1:23" ht="17.100000000000001" customHeight="1" x14ac:dyDescent="0.55000000000000004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</row>
    <row r="64" spans="1:23" ht="17.100000000000001" customHeight="1" x14ac:dyDescent="0.55000000000000004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</row>
    <row r="65" spans="1:23" ht="17.100000000000001" customHeight="1" x14ac:dyDescent="0.55000000000000004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</row>
    <row r="66" spans="1:23" ht="17.100000000000001" customHeight="1" x14ac:dyDescent="0.55000000000000004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</row>
    <row r="67" spans="1:23" ht="17.100000000000001" customHeight="1" x14ac:dyDescent="0.55000000000000004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</row>
    <row r="68" spans="1:23" ht="17.100000000000001" customHeight="1" x14ac:dyDescent="0.55000000000000004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</row>
    <row r="69" spans="1:23" ht="17.100000000000001" customHeight="1" x14ac:dyDescent="0.55000000000000004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</row>
    <row r="70" spans="1:23" ht="17.100000000000001" customHeight="1" x14ac:dyDescent="0.55000000000000004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</row>
    <row r="71" spans="1:23" ht="17.100000000000001" customHeight="1" x14ac:dyDescent="0.55000000000000004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</row>
    <row r="72" spans="1:23" ht="17.100000000000001" customHeight="1" x14ac:dyDescent="0.55000000000000004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</row>
    <row r="73" spans="1:23" ht="17.100000000000001" customHeight="1" x14ac:dyDescent="0.55000000000000004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</row>
    <row r="74" spans="1:23" ht="17.100000000000001" customHeight="1" x14ac:dyDescent="0.55000000000000004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</row>
    <row r="75" spans="1:23" ht="17.100000000000001" customHeight="1" x14ac:dyDescent="0.55000000000000004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</row>
    <row r="76" spans="1:23" ht="17.100000000000001" customHeight="1" x14ac:dyDescent="0.55000000000000004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</row>
    <row r="77" spans="1:23" ht="17.100000000000001" customHeight="1" x14ac:dyDescent="0.55000000000000004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</row>
    <row r="78" spans="1:23" ht="17.100000000000001" customHeight="1" x14ac:dyDescent="0.55000000000000004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</row>
    <row r="79" spans="1:23" ht="17.100000000000001" customHeight="1" x14ac:dyDescent="0.55000000000000004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</row>
    <row r="80" spans="1:23" ht="17.100000000000001" customHeight="1" x14ac:dyDescent="0.55000000000000004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</row>
    <row r="81" spans="1:23" ht="17.100000000000001" customHeight="1" x14ac:dyDescent="0.55000000000000004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</row>
    <row r="82" spans="1:23" ht="17.100000000000001" customHeight="1" x14ac:dyDescent="0.55000000000000004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</row>
    <row r="83" spans="1:23" ht="17.100000000000001" customHeight="1" x14ac:dyDescent="0.55000000000000004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</row>
    <row r="84" spans="1:23" ht="17.100000000000001" customHeight="1" x14ac:dyDescent="0.55000000000000004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</row>
    <row r="85" spans="1:23" ht="17.100000000000001" customHeight="1" x14ac:dyDescent="0.55000000000000004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</row>
    <row r="86" spans="1:23" ht="17.100000000000001" customHeight="1" x14ac:dyDescent="0.55000000000000004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</row>
    <row r="87" spans="1:23" ht="17.100000000000001" customHeight="1" x14ac:dyDescent="0.55000000000000004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</row>
    <row r="88" spans="1:23" ht="17.100000000000001" customHeight="1" x14ac:dyDescent="0.55000000000000004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</row>
    <row r="89" spans="1:23" ht="17.100000000000001" customHeight="1" x14ac:dyDescent="0.55000000000000004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</row>
    <row r="90" spans="1:23" ht="17.100000000000001" customHeight="1" x14ac:dyDescent="0.55000000000000004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</row>
    <row r="91" spans="1:23" ht="17.100000000000001" customHeight="1" x14ac:dyDescent="0.25"/>
    <row r="92" spans="1:23" ht="17.100000000000001" customHeight="1" x14ac:dyDescent="0.25"/>
    <row r="93" spans="1:23" ht="17.100000000000001" customHeight="1" x14ac:dyDescent="0.25"/>
    <row r="94" spans="1:23" ht="17.100000000000001" customHeight="1" x14ac:dyDescent="0.25"/>
    <row r="95" spans="1:23" ht="17.100000000000001" customHeight="1" x14ac:dyDescent="0.25"/>
    <row r="96" spans="1:2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</sheetData>
  <mergeCells count="90">
    <mergeCell ref="A3:Z3"/>
    <mergeCell ref="L27:N27"/>
    <mergeCell ref="L12:N12"/>
    <mergeCell ref="L13:N13"/>
    <mergeCell ref="L14:N14"/>
    <mergeCell ref="L15:N15"/>
    <mergeCell ref="L16:N16"/>
    <mergeCell ref="L17:N17"/>
    <mergeCell ref="O17:R17"/>
    <mergeCell ref="O16:R16"/>
    <mergeCell ref="O15:R15"/>
    <mergeCell ref="O14:R14"/>
    <mergeCell ref="O13:R13"/>
    <mergeCell ref="L25:N25"/>
    <mergeCell ref="L26:N26"/>
    <mergeCell ref="F7:G7"/>
    <mergeCell ref="I7:J7"/>
    <mergeCell ref="Q7:R7"/>
    <mergeCell ref="O23:R23"/>
    <mergeCell ref="O22:R22"/>
    <mergeCell ref="O21:R21"/>
    <mergeCell ref="O20:R20"/>
    <mergeCell ref="O19:R19"/>
    <mergeCell ref="O18:R18"/>
    <mergeCell ref="I13:K13"/>
    <mergeCell ref="I12:K12"/>
    <mergeCell ref="O30:R30"/>
    <mergeCell ref="O29:R29"/>
    <mergeCell ref="O28:R28"/>
    <mergeCell ref="O27:R27"/>
    <mergeCell ref="O26:R26"/>
    <mergeCell ref="O25:R25"/>
    <mergeCell ref="O24:R24"/>
    <mergeCell ref="O12:R12"/>
    <mergeCell ref="I19:K19"/>
    <mergeCell ref="I18:K18"/>
    <mergeCell ref="I17:K17"/>
    <mergeCell ref="I16:K16"/>
    <mergeCell ref="I15:K15"/>
    <mergeCell ref="I14:K14"/>
    <mergeCell ref="F14:H14"/>
    <mergeCell ref="F13:H13"/>
    <mergeCell ref="F12:H12"/>
    <mergeCell ref="I26:K26"/>
    <mergeCell ref="I25:K25"/>
    <mergeCell ref="I24:K24"/>
    <mergeCell ref="I23:K23"/>
    <mergeCell ref="I22:K22"/>
    <mergeCell ref="I21:K21"/>
    <mergeCell ref="I20:K20"/>
    <mergeCell ref="F23:H23"/>
    <mergeCell ref="F22:H22"/>
    <mergeCell ref="F21:H21"/>
    <mergeCell ref="F17:H17"/>
    <mergeCell ref="F16:H16"/>
    <mergeCell ref="F15:H15"/>
    <mergeCell ref="I27:K27"/>
    <mergeCell ref="F30:H30"/>
    <mergeCell ref="F29:H29"/>
    <mergeCell ref="F26:H26"/>
    <mergeCell ref="F25:H25"/>
    <mergeCell ref="F24:H24"/>
    <mergeCell ref="F20:H20"/>
    <mergeCell ref="F19:H19"/>
    <mergeCell ref="F18:H18"/>
    <mergeCell ref="I31:K31"/>
    <mergeCell ref="L31:N31"/>
    <mergeCell ref="F28:H28"/>
    <mergeCell ref="F27:H27"/>
    <mergeCell ref="L29:N29"/>
    <mergeCell ref="L28:N28"/>
    <mergeCell ref="L18:N18"/>
    <mergeCell ref="L19:N19"/>
    <mergeCell ref="L20:N20"/>
    <mergeCell ref="L21:N21"/>
    <mergeCell ref="L22:N22"/>
    <mergeCell ref="L23:N23"/>
    <mergeCell ref="L24:N24"/>
    <mergeCell ref="P9:Q9"/>
    <mergeCell ref="O10:R11"/>
    <mergeCell ref="L10:N11"/>
    <mergeCell ref="F10:H11"/>
    <mergeCell ref="I10:K11"/>
    <mergeCell ref="L30:N30"/>
    <mergeCell ref="I30:K30"/>
    <mergeCell ref="I29:K29"/>
    <mergeCell ref="I28:K28"/>
    <mergeCell ref="A39:V39"/>
    <mergeCell ref="F31:H31"/>
    <mergeCell ref="O31:R3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scale="87" orientation="portrait" r:id="rId1"/>
  <headerFooter>
    <oddFooter>&amp;R&amp;"Gulim,Regular"&amp;10SP-FM-04-15 REV.0</oddFooter>
  </headerFooter>
  <rowBreaks count="1" manualBreakCount="1">
    <brk id="45" max="25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topLeftCell="A7" zoomScale="122" zoomScaleNormal="122" zoomScalePageLayoutView="122" workbookViewId="0">
      <selection activeCell="O12" sqref="O12"/>
    </sheetView>
  </sheetViews>
  <sheetFormatPr defaultColWidth="1.140625" defaultRowHeight="15" x14ac:dyDescent="0.25"/>
  <cols>
    <col min="1" max="1" width="1.140625" style="17" customWidth="1"/>
    <col min="2" max="16" width="8.7109375" style="17" customWidth="1"/>
    <col min="17" max="17" width="1.42578125" style="17" customWidth="1"/>
    <col min="18" max="23" width="9" customWidth="1"/>
    <col min="24" max="252" width="9" style="17" customWidth="1"/>
    <col min="253" max="253" width="1.140625" style="17" customWidth="1"/>
  </cols>
  <sheetData>
    <row r="1" spans="1:253" x14ac:dyDescent="0.25">
      <c r="B1" s="18"/>
      <c r="C1" s="18"/>
      <c r="D1" s="18"/>
      <c r="E1" s="18"/>
    </row>
    <row r="2" spans="1:253" ht="23.25" x14ac:dyDescent="0.25">
      <c r="B2" s="409" t="s">
        <v>73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</row>
    <row r="3" spans="1:253" x14ac:dyDescent="0.25">
      <c r="B3" s="410"/>
      <c r="C3" s="410"/>
      <c r="D3" s="410"/>
      <c r="E3" s="410"/>
      <c r="F3" s="19"/>
      <c r="G3" s="19"/>
      <c r="P3" s="19"/>
    </row>
    <row r="4" spans="1:253" x14ac:dyDescent="0.25">
      <c r="B4" s="411" t="s">
        <v>7</v>
      </c>
      <c r="C4" s="412"/>
      <c r="D4" s="411" t="s">
        <v>86</v>
      </c>
      <c r="E4" s="412"/>
      <c r="F4" s="413" t="s">
        <v>20</v>
      </c>
      <c r="G4" s="414"/>
      <c r="H4" s="411" t="s">
        <v>21</v>
      </c>
      <c r="I4" s="412"/>
      <c r="J4" s="411" t="s">
        <v>8</v>
      </c>
      <c r="K4" s="412"/>
      <c r="L4" s="415" t="s">
        <v>9</v>
      </c>
      <c r="M4" s="415" t="s">
        <v>10</v>
      </c>
      <c r="N4" s="415" t="s">
        <v>87</v>
      </c>
      <c r="O4" s="415" t="s">
        <v>88</v>
      </c>
      <c r="P4" s="187" t="s">
        <v>89</v>
      </c>
      <c r="X4" s="20"/>
      <c r="Y4" s="20"/>
      <c r="Z4" s="20"/>
    </row>
    <row r="5" spans="1:253" x14ac:dyDescent="0.25">
      <c r="B5" s="417" t="s">
        <v>90</v>
      </c>
      <c r="C5" s="418"/>
      <c r="D5" s="417" t="s">
        <v>90</v>
      </c>
      <c r="E5" s="418"/>
      <c r="F5" s="419" t="s">
        <v>90</v>
      </c>
      <c r="G5" s="420"/>
      <c r="H5" s="417" t="s">
        <v>90</v>
      </c>
      <c r="I5" s="418"/>
      <c r="J5" s="417" t="s">
        <v>90</v>
      </c>
      <c r="K5" s="418"/>
      <c r="L5" s="416"/>
      <c r="M5" s="416"/>
      <c r="N5" s="416"/>
      <c r="O5" s="416"/>
      <c r="P5" s="188" t="s">
        <v>90</v>
      </c>
      <c r="X5" s="20"/>
      <c r="Y5" s="20"/>
      <c r="Z5" s="20"/>
    </row>
    <row r="6" spans="1:253" ht="18.75" x14ac:dyDescent="0.25">
      <c r="B6" s="421" t="s">
        <v>4</v>
      </c>
      <c r="C6" s="422"/>
      <c r="D6" s="21" t="s">
        <v>4</v>
      </c>
      <c r="E6" s="22" t="s">
        <v>10</v>
      </c>
      <c r="F6" s="21" t="s">
        <v>4</v>
      </c>
      <c r="G6" s="22" t="s">
        <v>10</v>
      </c>
      <c r="H6" s="21" t="s">
        <v>4</v>
      </c>
      <c r="I6" s="22" t="s">
        <v>10</v>
      </c>
      <c r="J6" s="21" t="s">
        <v>4</v>
      </c>
      <c r="K6" s="22" t="s">
        <v>10</v>
      </c>
      <c r="L6" s="21" t="s">
        <v>4</v>
      </c>
      <c r="M6" s="21" t="s">
        <v>4</v>
      </c>
      <c r="N6" s="21" t="s">
        <v>4</v>
      </c>
      <c r="O6" s="23" t="s">
        <v>4</v>
      </c>
      <c r="P6" s="189" t="s">
        <v>4</v>
      </c>
      <c r="Q6" s="24"/>
      <c r="X6" s="20"/>
      <c r="Y6" s="20"/>
      <c r="Z6" s="20"/>
    </row>
    <row r="7" spans="1:253" ht="18.75" x14ac:dyDescent="0.25">
      <c r="A7" s="20"/>
      <c r="B7" s="407">
        <f>'Data Record'!C25</f>
        <v>0</v>
      </c>
      <c r="C7" s="408"/>
      <c r="D7" s="49">
        <f>'Cert of STD'!K24</f>
        <v>5.9999999999999995E-5</v>
      </c>
      <c r="E7" s="26">
        <f t="shared" ref="E7:E20" si="0">D7/2</f>
        <v>2.9999999999999997E-5</v>
      </c>
      <c r="F7" s="26">
        <f t="shared" ref="F7:F25" si="1">((B7)*(11.5*10^-6)*1)</f>
        <v>0</v>
      </c>
      <c r="G7" s="26">
        <f t="shared" ref="G7:G20" si="2">F7/SQRT(3)</f>
        <v>0</v>
      </c>
      <c r="H7" s="190">
        <f>'Data Record'!N8/2</f>
        <v>5.0000000000000001E-3</v>
      </c>
      <c r="I7" s="27">
        <f t="shared" ref="I7:I20" si="3">(H7/SQRT(3))</f>
        <v>2.886751345948129E-3</v>
      </c>
      <c r="J7" s="190">
        <f>'Data Record'!U25</f>
        <v>0</v>
      </c>
      <c r="K7" s="26">
        <f t="shared" ref="K7:K20" si="4">J7/1</f>
        <v>0</v>
      </c>
      <c r="L7" s="26">
        <f>SQRT(E7^2+G7^2+I7^2+K7^2)</f>
        <v>2.8869072263121541E-3</v>
      </c>
      <c r="M7" s="28">
        <f t="shared" ref="M7:M20" si="5">K7/1</f>
        <v>0</v>
      </c>
      <c r="N7" s="251" t="str">
        <f>IF(K7=0,"∞",(L7^4/(K7^4/3)))</f>
        <v>∞</v>
      </c>
      <c r="O7" s="25">
        <f>IF(N7="∞",2,_xlfn.T.INV.2T(0.0455,N7))</f>
        <v>2</v>
      </c>
      <c r="P7" s="191">
        <f>L7*O7</f>
        <v>5.7738144526243082E-3</v>
      </c>
      <c r="Q7" s="24"/>
      <c r="X7" s="20"/>
      <c r="Y7" s="20"/>
      <c r="Z7" s="20"/>
    </row>
    <row r="8" spans="1:253" ht="18.75" x14ac:dyDescent="0.25">
      <c r="A8" s="20"/>
      <c r="B8" s="407">
        <f>'Data Record'!C26</f>
        <v>1</v>
      </c>
      <c r="C8" s="408"/>
      <c r="D8" s="49">
        <f>'Cert of STD'!K24</f>
        <v>5.9999999999999995E-5</v>
      </c>
      <c r="E8" s="26">
        <f t="shared" si="0"/>
        <v>2.9999999999999997E-5</v>
      </c>
      <c r="F8" s="26">
        <f t="shared" si="1"/>
        <v>1.15E-5</v>
      </c>
      <c r="G8" s="26">
        <f t="shared" si="2"/>
        <v>6.6395280956806965E-6</v>
      </c>
      <c r="H8" s="190">
        <f>H7</f>
        <v>5.0000000000000001E-3</v>
      </c>
      <c r="I8" s="27">
        <f t="shared" si="3"/>
        <v>2.886751345948129E-3</v>
      </c>
      <c r="J8" s="190">
        <f>'Data Record'!U26</f>
        <v>0</v>
      </c>
      <c r="K8" s="26">
        <f t="shared" si="4"/>
        <v>0</v>
      </c>
      <c r="L8" s="26">
        <f t="shared" ref="L8:L16" si="6">SQRT(E8^2+G8^2+I8^2+K8^2)</f>
        <v>2.8869148613470865E-3</v>
      </c>
      <c r="M8" s="28">
        <f t="shared" si="5"/>
        <v>0</v>
      </c>
      <c r="N8" s="251" t="str">
        <f t="shared" ref="N8:N26" si="7">IF(K8=0,"∞",(L8^4/(K8^4/3)))</f>
        <v>∞</v>
      </c>
      <c r="O8" s="25">
        <f t="shared" ref="O8:O26" si="8">IF(N8="∞",2,_xlfn.T.INV.2T(0.0455,N8))</f>
        <v>2</v>
      </c>
      <c r="P8" s="191">
        <f t="shared" ref="P8:P25" si="9">L8*O8</f>
        <v>5.773829722694173E-3</v>
      </c>
      <c r="Q8" s="24"/>
      <c r="X8" s="20"/>
      <c r="Y8" s="20"/>
      <c r="Z8" s="20"/>
    </row>
    <row r="9" spans="1:253" ht="18.75" x14ac:dyDescent="0.25">
      <c r="A9" s="20"/>
      <c r="B9" s="407">
        <f>'Data Record'!C27</f>
        <v>1.5</v>
      </c>
      <c r="C9" s="408"/>
      <c r="D9" s="49">
        <f>'Cert of STD'!K19</f>
        <v>5.9999999999999995E-5</v>
      </c>
      <c r="E9" s="26">
        <f t="shared" si="0"/>
        <v>2.9999999999999997E-5</v>
      </c>
      <c r="F9" s="26">
        <f t="shared" si="1"/>
        <v>1.7249999999999999E-5</v>
      </c>
      <c r="G9" s="26">
        <f t="shared" si="2"/>
        <v>9.9592921435210452E-6</v>
      </c>
      <c r="H9" s="190">
        <f t="shared" ref="H9:H25" si="10">H8</f>
        <v>5.0000000000000001E-3</v>
      </c>
      <c r="I9" s="27">
        <f t="shared" si="3"/>
        <v>2.886751345948129E-3</v>
      </c>
      <c r="J9" s="190">
        <f>'Data Record'!U27</f>
        <v>0</v>
      </c>
      <c r="K9" s="26">
        <f t="shared" si="4"/>
        <v>0</v>
      </c>
      <c r="L9" s="26">
        <f t="shared" si="6"/>
        <v>2.8869244051123568E-3</v>
      </c>
      <c r="M9" s="28">
        <f t="shared" si="5"/>
        <v>0</v>
      </c>
      <c r="N9" s="251" t="str">
        <f t="shared" si="7"/>
        <v>∞</v>
      </c>
      <c r="O9" s="25">
        <f t="shared" si="8"/>
        <v>2</v>
      </c>
      <c r="P9" s="191">
        <f t="shared" si="9"/>
        <v>5.7738488102247135E-3</v>
      </c>
      <c r="Q9" s="24"/>
      <c r="X9" s="20"/>
      <c r="Y9" s="20"/>
      <c r="Z9" s="20"/>
    </row>
    <row r="10" spans="1:253" ht="18.75" x14ac:dyDescent="0.25">
      <c r="A10" s="20"/>
      <c r="B10" s="407">
        <f>'Data Record'!C28</f>
        <v>5</v>
      </c>
      <c r="C10" s="408"/>
      <c r="D10" s="49">
        <f>'Cert of STD'!K28</f>
        <v>5.9999999999999995E-5</v>
      </c>
      <c r="E10" s="26">
        <f t="shared" si="0"/>
        <v>2.9999999999999997E-5</v>
      </c>
      <c r="F10" s="26">
        <f t="shared" si="1"/>
        <v>5.7500000000000002E-5</v>
      </c>
      <c r="G10" s="26">
        <f t="shared" si="2"/>
        <v>3.3197640478403482E-5</v>
      </c>
      <c r="H10" s="190">
        <f t="shared" si="10"/>
        <v>5.0000000000000001E-3</v>
      </c>
      <c r="I10" s="27">
        <f t="shared" si="3"/>
        <v>2.886751345948129E-3</v>
      </c>
      <c r="J10" s="190">
        <f>'Data Record'!U28</f>
        <v>0</v>
      </c>
      <c r="K10" s="26">
        <f t="shared" si="4"/>
        <v>0</v>
      </c>
      <c r="L10" s="26">
        <f t="shared" si="6"/>
        <v>2.8870980961281292E-3</v>
      </c>
      <c r="M10" s="28">
        <f t="shared" si="5"/>
        <v>0</v>
      </c>
      <c r="N10" s="251" t="str">
        <f t="shared" si="7"/>
        <v>∞</v>
      </c>
      <c r="O10" s="25">
        <f t="shared" si="8"/>
        <v>2</v>
      </c>
      <c r="P10" s="191">
        <f t="shared" si="9"/>
        <v>5.7741961922562583E-3</v>
      </c>
      <c r="Q10" s="24"/>
      <c r="X10" s="20"/>
      <c r="Y10" s="20"/>
      <c r="Z10" s="20"/>
    </row>
    <row r="11" spans="1:253" ht="18.75" x14ac:dyDescent="0.25">
      <c r="A11" s="20"/>
      <c r="B11" s="407">
        <f>'Data Record'!C29</f>
        <v>10</v>
      </c>
      <c r="C11" s="408"/>
      <c r="D11" s="49">
        <f>'Cert of STD'!K33</f>
        <v>5.9999999999999995E-5</v>
      </c>
      <c r="E11" s="26">
        <f t="shared" si="0"/>
        <v>2.9999999999999997E-5</v>
      </c>
      <c r="F11" s="26">
        <f t="shared" si="1"/>
        <v>1.15E-4</v>
      </c>
      <c r="G11" s="26">
        <f t="shared" si="2"/>
        <v>6.6395280956806963E-5</v>
      </c>
      <c r="H11" s="190">
        <f t="shared" si="10"/>
        <v>5.0000000000000001E-3</v>
      </c>
      <c r="I11" s="27">
        <f t="shared" si="3"/>
        <v>2.886751345948129E-3</v>
      </c>
      <c r="J11" s="190">
        <f>'Data Record'!U29</f>
        <v>0</v>
      </c>
      <c r="K11" s="26">
        <f t="shared" si="4"/>
        <v>0</v>
      </c>
      <c r="L11" s="26">
        <f t="shared" si="6"/>
        <v>2.8876706298791533E-3</v>
      </c>
      <c r="M11" s="28">
        <f t="shared" si="5"/>
        <v>0</v>
      </c>
      <c r="N11" s="251" t="str">
        <f t="shared" si="7"/>
        <v>∞</v>
      </c>
      <c r="O11" s="25">
        <f t="shared" si="8"/>
        <v>2</v>
      </c>
      <c r="P11" s="191">
        <f t="shared" si="9"/>
        <v>5.7753412597583067E-3</v>
      </c>
      <c r="Q11" s="2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</row>
    <row r="12" spans="1:253" ht="18.75" x14ac:dyDescent="0.25">
      <c r="A12" s="20"/>
      <c r="B12" s="407">
        <f>'Data Record'!C30</f>
        <v>20</v>
      </c>
      <c r="C12" s="408"/>
      <c r="D12" s="49">
        <f>'Cert of STD'!K43</f>
        <v>7.0000000000000007E-5</v>
      </c>
      <c r="E12" s="26">
        <f t="shared" si="0"/>
        <v>3.5000000000000004E-5</v>
      </c>
      <c r="F12" s="26">
        <f t="shared" si="1"/>
        <v>2.3000000000000001E-4</v>
      </c>
      <c r="G12" s="26">
        <f t="shared" si="2"/>
        <v>1.3279056191361393E-4</v>
      </c>
      <c r="H12" s="190">
        <f t="shared" si="10"/>
        <v>5.0000000000000001E-3</v>
      </c>
      <c r="I12" s="27">
        <f t="shared" si="3"/>
        <v>2.886751345948129E-3</v>
      </c>
      <c r="J12" s="190">
        <f>'Data Record'!U30</f>
        <v>0</v>
      </c>
      <c r="K12" s="26">
        <f t="shared" si="4"/>
        <v>0</v>
      </c>
      <c r="L12" s="26">
        <f t="shared" si="6"/>
        <v>2.8900158592413757E-3</v>
      </c>
      <c r="M12" s="28">
        <f t="shared" si="5"/>
        <v>0</v>
      </c>
      <c r="N12" s="251" t="str">
        <f t="shared" si="7"/>
        <v>∞</v>
      </c>
      <c r="O12" s="25">
        <f t="shared" si="8"/>
        <v>2</v>
      </c>
      <c r="P12" s="191">
        <f t="shared" si="9"/>
        <v>5.7800317184827513E-3</v>
      </c>
      <c r="Q12" s="2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</row>
    <row r="13" spans="1:253" ht="18.75" x14ac:dyDescent="0.25">
      <c r="A13" s="20"/>
      <c r="B13" s="407">
        <f>'Data Record'!C31</f>
        <v>50</v>
      </c>
      <c r="C13" s="408"/>
      <c r="D13" s="49">
        <f>'Cert of STD'!K49</f>
        <v>8.9999999999999992E-5</v>
      </c>
      <c r="E13" s="26">
        <f t="shared" si="0"/>
        <v>4.4999999999999996E-5</v>
      </c>
      <c r="F13" s="26">
        <f t="shared" si="1"/>
        <v>5.7499999999999999E-4</v>
      </c>
      <c r="G13" s="26">
        <f t="shared" si="2"/>
        <v>3.3197640478403484E-4</v>
      </c>
      <c r="H13" s="190">
        <f t="shared" si="10"/>
        <v>5.0000000000000001E-3</v>
      </c>
      <c r="I13" s="27">
        <f t="shared" si="3"/>
        <v>2.886751345948129E-3</v>
      </c>
      <c r="J13" s="190">
        <f>'Data Record'!U31</f>
        <v>0</v>
      </c>
      <c r="K13" s="26">
        <f t="shared" si="4"/>
        <v>0</v>
      </c>
      <c r="L13" s="26">
        <f t="shared" si="6"/>
        <v>2.9061257141883364E-3</v>
      </c>
      <c r="M13" s="28">
        <f t="shared" si="5"/>
        <v>0</v>
      </c>
      <c r="N13" s="251" t="str">
        <f t="shared" si="7"/>
        <v>∞</v>
      </c>
      <c r="O13" s="25">
        <f t="shared" si="8"/>
        <v>2</v>
      </c>
      <c r="P13" s="191">
        <f t="shared" si="9"/>
        <v>5.8122514283766727E-3</v>
      </c>
      <c r="Q13" s="2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</row>
    <row r="14" spans="1:253" ht="18.75" x14ac:dyDescent="0.25">
      <c r="A14" s="20"/>
      <c r="B14" s="407">
        <f>'Data Record'!C32</f>
        <v>100</v>
      </c>
      <c r="C14" s="408"/>
      <c r="D14" s="49">
        <f>'Cert of STD'!K51</f>
        <v>1.1999999999999999E-4</v>
      </c>
      <c r="E14" s="26">
        <f t="shared" si="0"/>
        <v>5.9999999999999995E-5</v>
      </c>
      <c r="F14" s="26">
        <f t="shared" si="1"/>
        <v>1.15E-3</v>
      </c>
      <c r="G14" s="26">
        <f t="shared" si="2"/>
        <v>6.6395280956806969E-4</v>
      </c>
      <c r="H14" s="190">
        <f t="shared" si="10"/>
        <v>5.0000000000000001E-3</v>
      </c>
      <c r="I14" s="27">
        <f t="shared" si="3"/>
        <v>2.886751345948129E-3</v>
      </c>
      <c r="J14" s="190">
        <f>'Data Record'!U32</f>
        <v>0</v>
      </c>
      <c r="K14" s="26">
        <f t="shared" si="4"/>
        <v>0</v>
      </c>
      <c r="L14" s="26">
        <f t="shared" si="6"/>
        <v>2.9627295972914349E-3</v>
      </c>
      <c r="M14" s="28">
        <f t="shared" si="5"/>
        <v>0</v>
      </c>
      <c r="N14" s="251" t="str">
        <f t="shared" si="7"/>
        <v>∞</v>
      </c>
      <c r="O14" s="25">
        <f t="shared" si="8"/>
        <v>2</v>
      </c>
      <c r="P14" s="191">
        <f t="shared" si="9"/>
        <v>5.9254591945828699E-3</v>
      </c>
      <c r="Q14" s="29"/>
      <c r="R14" s="20"/>
      <c r="S14" s="20"/>
      <c r="T14" s="20"/>
      <c r="U14" s="20"/>
      <c r="V14" s="20"/>
      <c r="W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</row>
    <row r="15" spans="1:253" ht="18.75" x14ac:dyDescent="0.25">
      <c r="A15" s="20"/>
      <c r="B15" s="407">
        <f>'Data Record'!C33</f>
        <v>150</v>
      </c>
      <c r="C15" s="408"/>
      <c r="D15" s="49">
        <f>'Cert of STD'!W6</f>
        <v>4.6999999999999999E-4</v>
      </c>
      <c r="E15" s="26">
        <f t="shared" si="0"/>
        <v>2.3499999999999999E-4</v>
      </c>
      <c r="F15" s="26">
        <f t="shared" si="1"/>
        <v>1.725E-3</v>
      </c>
      <c r="G15" s="26">
        <f t="shared" si="2"/>
        <v>9.9592921435210442E-4</v>
      </c>
      <c r="H15" s="190">
        <f t="shared" si="10"/>
        <v>5.0000000000000001E-3</v>
      </c>
      <c r="I15" s="27">
        <f t="shared" si="3"/>
        <v>2.886751345948129E-3</v>
      </c>
      <c r="J15" s="190">
        <f>'Data Record'!U33</f>
        <v>0</v>
      </c>
      <c r="K15" s="26">
        <f t="shared" si="4"/>
        <v>0</v>
      </c>
      <c r="L15" s="26">
        <f t="shared" si="6"/>
        <v>3.0627493095800925E-3</v>
      </c>
      <c r="M15" s="28">
        <f t="shared" si="5"/>
        <v>0</v>
      </c>
      <c r="N15" s="251" t="str">
        <f t="shared" si="7"/>
        <v>∞</v>
      </c>
      <c r="O15" s="25">
        <f t="shared" si="8"/>
        <v>2</v>
      </c>
      <c r="P15" s="191">
        <f t="shared" si="9"/>
        <v>6.125498619160185E-3</v>
      </c>
      <c r="Q15" s="29"/>
      <c r="R15" s="20"/>
      <c r="S15" s="20"/>
      <c r="T15" s="20"/>
      <c r="U15" s="20"/>
      <c r="V15" s="20"/>
      <c r="W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</row>
    <row r="16" spans="1:253" ht="18.75" x14ac:dyDescent="0.25">
      <c r="A16" s="20"/>
      <c r="B16" s="407">
        <f>'Data Record'!C34</f>
        <v>200</v>
      </c>
      <c r="C16" s="408"/>
      <c r="D16" s="49">
        <f>'Cert of STD'!W8</f>
        <v>5.5000000000000003E-4</v>
      </c>
      <c r="E16" s="26">
        <f t="shared" si="0"/>
        <v>2.7500000000000002E-4</v>
      </c>
      <c r="F16" s="26">
        <f t="shared" si="1"/>
        <v>2.3E-3</v>
      </c>
      <c r="G16" s="26">
        <f t="shared" si="2"/>
        <v>1.3279056191361394E-3</v>
      </c>
      <c r="H16" s="190">
        <f t="shared" si="10"/>
        <v>5.0000000000000001E-3</v>
      </c>
      <c r="I16" s="27">
        <f t="shared" si="3"/>
        <v>2.886751345948129E-3</v>
      </c>
      <c r="J16" s="190">
        <f>'Data Record'!U34</f>
        <v>0</v>
      </c>
      <c r="K16" s="26">
        <f t="shared" si="4"/>
        <v>0</v>
      </c>
      <c r="L16" s="26">
        <f t="shared" si="6"/>
        <v>3.1894030266911497E-3</v>
      </c>
      <c r="M16" s="28">
        <f t="shared" si="5"/>
        <v>0</v>
      </c>
      <c r="N16" s="251" t="str">
        <f t="shared" si="7"/>
        <v>∞</v>
      </c>
      <c r="O16" s="25">
        <f t="shared" si="8"/>
        <v>2</v>
      </c>
      <c r="P16" s="191">
        <f t="shared" si="9"/>
        <v>6.3788060533822993E-3</v>
      </c>
      <c r="Q16" s="29"/>
      <c r="R16" s="20"/>
      <c r="S16" s="20"/>
      <c r="T16" s="20"/>
      <c r="U16" s="20"/>
      <c r="V16" s="20"/>
      <c r="W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</row>
    <row r="17" spans="1:253" ht="18.75" x14ac:dyDescent="0.25">
      <c r="A17" s="20"/>
      <c r="B17" s="407">
        <f>'Data Record'!C35</f>
        <v>250</v>
      </c>
      <c r="C17" s="408"/>
      <c r="D17" s="49">
        <f>'Cert of STD'!W9</f>
        <v>6.3000000000000003E-4</v>
      </c>
      <c r="E17" s="26">
        <f t="shared" si="0"/>
        <v>3.1500000000000001E-4</v>
      </c>
      <c r="F17" s="26">
        <f t="shared" si="1"/>
        <v>2.875E-3</v>
      </c>
      <c r="G17" s="26">
        <f t="shared" si="2"/>
        <v>1.6598820239201741E-3</v>
      </c>
      <c r="H17" s="190">
        <f t="shared" si="10"/>
        <v>5.0000000000000001E-3</v>
      </c>
      <c r="I17" s="27">
        <f t="shared" si="3"/>
        <v>2.886751345948129E-3</v>
      </c>
      <c r="J17" s="190">
        <f>'Data Record'!U35</f>
        <v>0</v>
      </c>
      <c r="K17" s="26">
        <f t="shared" si="4"/>
        <v>0</v>
      </c>
      <c r="L17" s="26">
        <f>SQRT(E17^2+G17^2+I17^2+K17^2)</f>
        <v>3.3448119030323165E-3</v>
      </c>
      <c r="M17" s="28">
        <f t="shared" si="5"/>
        <v>0</v>
      </c>
      <c r="N17" s="251" t="str">
        <f t="shared" si="7"/>
        <v>∞</v>
      </c>
      <c r="O17" s="25">
        <f t="shared" si="8"/>
        <v>2</v>
      </c>
      <c r="P17" s="191">
        <f t="shared" si="9"/>
        <v>6.689623806064633E-3</v>
      </c>
      <c r="Q17" s="29"/>
      <c r="R17" s="20"/>
      <c r="S17" s="20"/>
      <c r="T17" s="20"/>
      <c r="U17" s="20"/>
      <c r="V17" s="20"/>
      <c r="W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</row>
    <row r="18" spans="1:253" ht="18.75" x14ac:dyDescent="0.25">
      <c r="A18" s="20"/>
      <c r="B18" s="407">
        <f>'Data Record'!C36</f>
        <v>300</v>
      </c>
      <c r="C18" s="408"/>
      <c r="D18" s="49">
        <f>'Cert of STD'!W10</f>
        <v>7.0999999999999991E-4</v>
      </c>
      <c r="E18" s="26">
        <f t="shared" si="0"/>
        <v>3.5499999999999996E-4</v>
      </c>
      <c r="F18" s="26">
        <f t="shared" si="1"/>
        <v>3.4499999999999999E-3</v>
      </c>
      <c r="G18" s="26">
        <f t="shared" si="2"/>
        <v>1.9918584287042088E-3</v>
      </c>
      <c r="H18" s="190">
        <f t="shared" si="10"/>
        <v>5.0000000000000001E-3</v>
      </c>
      <c r="I18" s="27">
        <f t="shared" si="3"/>
        <v>2.886751345948129E-3</v>
      </c>
      <c r="J18" s="190">
        <f>'Data Record'!U36</f>
        <v>0</v>
      </c>
      <c r="K18" s="26">
        <f t="shared" si="4"/>
        <v>0</v>
      </c>
      <c r="L18" s="26">
        <f t="shared" ref="L18:L25" si="11">SQRT(E18^2+G18^2+I18^2+K18^2)</f>
        <v>3.5251749365575223E-3</v>
      </c>
      <c r="M18" s="28">
        <f t="shared" si="5"/>
        <v>0</v>
      </c>
      <c r="N18" s="251" t="str">
        <f t="shared" si="7"/>
        <v>∞</v>
      </c>
      <c r="O18" s="25">
        <f t="shared" si="8"/>
        <v>2</v>
      </c>
      <c r="P18" s="191">
        <f t="shared" si="9"/>
        <v>7.0503498731150447E-3</v>
      </c>
      <c r="Q18" s="29"/>
      <c r="R18" s="20"/>
      <c r="S18" s="20"/>
      <c r="T18" s="20"/>
      <c r="U18" s="20"/>
      <c r="V18" s="20"/>
      <c r="W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</row>
    <row r="19" spans="1:253" ht="18.75" x14ac:dyDescent="0.25">
      <c r="A19" s="20"/>
      <c r="B19" s="407">
        <f>'Data Record'!C37</f>
        <v>400</v>
      </c>
      <c r="C19" s="408"/>
      <c r="D19" s="49">
        <f>'Cert of STD'!W11</f>
        <v>8.9000000000000006E-4</v>
      </c>
      <c r="E19" s="26">
        <f t="shared" si="0"/>
        <v>4.4500000000000003E-4</v>
      </c>
      <c r="F19" s="26">
        <f t="shared" si="1"/>
        <v>4.5999999999999999E-3</v>
      </c>
      <c r="G19" s="26">
        <f t="shared" si="2"/>
        <v>2.6558112382722788E-3</v>
      </c>
      <c r="H19" s="190">
        <f t="shared" si="10"/>
        <v>5.0000000000000001E-3</v>
      </c>
      <c r="I19" s="27">
        <f t="shared" si="3"/>
        <v>2.886751345948129E-3</v>
      </c>
      <c r="J19" s="190">
        <f>'Data Record'!U37</f>
        <v>0</v>
      </c>
      <c r="K19" s="26">
        <f t="shared" si="4"/>
        <v>0</v>
      </c>
      <c r="L19" s="26">
        <f t="shared" si="11"/>
        <v>3.9477451369948728E-3</v>
      </c>
      <c r="M19" s="28">
        <f t="shared" si="5"/>
        <v>0</v>
      </c>
      <c r="N19" s="251" t="str">
        <f t="shared" si="7"/>
        <v>∞</v>
      </c>
      <c r="O19" s="25">
        <f t="shared" si="8"/>
        <v>2</v>
      </c>
      <c r="P19" s="191">
        <f t="shared" si="9"/>
        <v>7.8954902739897456E-3</v>
      </c>
      <c r="Q19" s="20"/>
      <c r="R19" s="20"/>
      <c r="S19" s="20"/>
      <c r="T19" s="20"/>
      <c r="U19" s="20"/>
      <c r="V19" s="20"/>
      <c r="W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</row>
    <row r="20" spans="1:253" ht="18.75" x14ac:dyDescent="0.25">
      <c r="A20" s="20"/>
      <c r="B20" s="407">
        <f>'Data Record'!C38</f>
        <v>500</v>
      </c>
      <c r="C20" s="408"/>
      <c r="D20" s="49">
        <f>'Cert of STD'!W12</f>
        <v>1.1000000000000001E-3</v>
      </c>
      <c r="E20" s="26">
        <f t="shared" si="0"/>
        <v>5.5000000000000003E-4</v>
      </c>
      <c r="F20" s="26">
        <f t="shared" si="1"/>
        <v>5.7499999999999999E-3</v>
      </c>
      <c r="G20" s="26">
        <f t="shared" si="2"/>
        <v>3.3197640478403482E-3</v>
      </c>
      <c r="H20" s="190">
        <f t="shared" si="10"/>
        <v>5.0000000000000001E-3</v>
      </c>
      <c r="I20" s="27">
        <f t="shared" si="3"/>
        <v>2.886751345948129E-3</v>
      </c>
      <c r="J20" s="190">
        <f>'Data Record'!U38</f>
        <v>0</v>
      </c>
      <c r="K20" s="26">
        <f t="shared" si="4"/>
        <v>0</v>
      </c>
      <c r="L20" s="26">
        <f t="shared" si="11"/>
        <v>4.4335839528159005E-3</v>
      </c>
      <c r="M20" s="28">
        <f t="shared" si="5"/>
        <v>0</v>
      </c>
      <c r="N20" s="251" t="str">
        <f t="shared" si="7"/>
        <v>∞</v>
      </c>
      <c r="O20" s="25">
        <f t="shared" si="8"/>
        <v>2</v>
      </c>
      <c r="P20" s="191">
        <f t="shared" si="9"/>
        <v>8.8671679056318009E-3</v>
      </c>
      <c r="Q20" s="20"/>
      <c r="R20" s="20"/>
      <c r="S20" s="20"/>
      <c r="T20" s="20"/>
      <c r="U20" s="20"/>
      <c r="V20" s="20"/>
      <c r="W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</row>
    <row r="21" spans="1:253" ht="18.75" x14ac:dyDescent="0.25">
      <c r="B21" s="407">
        <f>'Data Record'!C39</f>
        <v>600</v>
      </c>
      <c r="C21" s="408"/>
      <c r="D21" s="49">
        <f>'Cert of STD'!W12+'Cert of STD'!K51</f>
        <v>1.2200000000000002E-3</v>
      </c>
      <c r="E21" s="26">
        <f t="shared" ref="E21:E26" si="12">D21/2</f>
        <v>6.1000000000000008E-4</v>
      </c>
      <c r="F21" s="26">
        <f t="shared" si="1"/>
        <v>6.8999999999999999E-3</v>
      </c>
      <c r="G21" s="26">
        <f t="shared" ref="G21:G26" si="13">F21/SQRT(3)</f>
        <v>3.9837168574084177E-3</v>
      </c>
      <c r="H21" s="190">
        <f t="shared" si="10"/>
        <v>5.0000000000000001E-3</v>
      </c>
      <c r="I21" s="27">
        <f t="shared" ref="I21:I26" si="14">(H21/SQRT(3))</f>
        <v>2.886751345948129E-3</v>
      </c>
      <c r="J21" s="190">
        <f>'Data Record'!U39</f>
        <v>0</v>
      </c>
      <c r="K21" s="26">
        <f t="shared" ref="K21:K26" si="15">J21/1</f>
        <v>0</v>
      </c>
      <c r="L21" s="26">
        <f t="shared" si="11"/>
        <v>4.9573615294159585E-3</v>
      </c>
      <c r="M21" s="28">
        <f t="shared" ref="M21:M26" si="16">K21/1</f>
        <v>0</v>
      </c>
      <c r="N21" s="251" t="str">
        <f t="shared" si="7"/>
        <v>∞</v>
      </c>
      <c r="O21" s="25">
        <f t="shared" si="8"/>
        <v>2</v>
      </c>
      <c r="P21" s="191">
        <f t="shared" si="9"/>
        <v>9.9147230588319171E-3</v>
      </c>
      <c r="Q21" s="20"/>
      <c r="R21" s="20"/>
      <c r="S21" s="20"/>
      <c r="T21" s="20"/>
      <c r="U21" s="20"/>
      <c r="V21" s="20"/>
      <c r="W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</row>
    <row r="22" spans="1:253" ht="18.75" x14ac:dyDescent="0.25">
      <c r="B22" s="407">
        <f>'Data Record'!C40</f>
        <v>700</v>
      </c>
      <c r="C22" s="408"/>
      <c r="D22" s="49">
        <f>'Cert of STD'!W12+'Cert of STD'!W8</f>
        <v>1.65E-3</v>
      </c>
      <c r="E22" s="26">
        <f t="shared" si="12"/>
        <v>8.25E-4</v>
      </c>
      <c r="F22" s="26">
        <f t="shared" si="1"/>
        <v>8.0499999999999999E-3</v>
      </c>
      <c r="G22" s="26">
        <f t="shared" si="13"/>
        <v>4.6476696669764872E-3</v>
      </c>
      <c r="H22" s="190">
        <f t="shared" si="10"/>
        <v>5.0000000000000001E-3</v>
      </c>
      <c r="I22" s="27">
        <f t="shared" si="14"/>
        <v>2.886751345948129E-3</v>
      </c>
      <c r="J22" s="190">
        <f>'Data Record'!U40</f>
        <v>0</v>
      </c>
      <c r="K22" s="26">
        <f t="shared" si="15"/>
        <v>0</v>
      </c>
      <c r="L22" s="26">
        <f t="shared" si="11"/>
        <v>5.5330634974367198E-3</v>
      </c>
      <c r="M22" s="28">
        <f t="shared" si="16"/>
        <v>0</v>
      </c>
      <c r="N22" s="251" t="str">
        <f t="shared" si="7"/>
        <v>∞</v>
      </c>
      <c r="O22" s="25">
        <f t="shared" si="8"/>
        <v>2</v>
      </c>
      <c r="P22" s="191">
        <f t="shared" si="9"/>
        <v>1.106612699487344E-2</v>
      </c>
      <c r="Q22" s="20"/>
      <c r="R22" s="20"/>
      <c r="S22" s="20"/>
      <c r="T22" s="20"/>
      <c r="U22" s="20"/>
      <c r="V22" s="20"/>
      <c r="W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</row>
    <row r="23" spans="1:253" ht="18.75" x14ac:dyDescent="0.25">
      <c r="B23" s="407">
        <f>'Data Record'!C41</f>
        <v>800</v>
      </c>
      <c r="C23" s="408"/>
      <c r="D23" s="49">
        <f>'Cert of STD'!W12+'Cert of STD'!W10</f>
        <v>1.81E-3</v>
      </c>
      <c r="E23" s="26">
        <f t="shared" si="12"/>
        <v>9.0499999999999999E-4</v>
      </c>
      <c r="F23" s="26">
        <f t="shared" si="1"/>
        <v>9.1999999999999998E-3</v>
      </c>
      <c r="G23" s="26">
        <f t="shared" si="13"/>
        <v>5.3116224765445575E-3</v>
      </c>
      <c r="H23" s="190">
        <f t="shared" si="10"/>
        <v>5.0000000000000001E-3</v>
      </c>
      <c r="I23" s="27">
        <f t="shared" si="14"/>
        <v>2.886751345948129E-3</v>
      </c>
      <c r="J23" s="190">
        <f>'Data Record'!U41</f>
        <v>0</v>
      </c>
      <c r="K23" s="26">
        <f t="shared" si="15"/>
        <v>0</v>
      </c>
      <c r="L23" s="26">
        <f t="shared" si="11"/>
        <v>6.1127482907990466E-3</v>
      </c>
      <c r="M23" s="28">
        <f t="shared" si="16"/>
        <v>0</v>
      </c>
      <c r="N23" s="251" t="str">
        <f t="shared" si="7"/>
        <v>∞</v>
      </c>
      <c r="O23" s="25">
        <f t="shared" si="8"/>
        <v>2</v>
      </c>
      <c r="P23" s="191">
        <f t="shared" si="9"/>
        <v>1.2225496581598093E-2</v>
      </c>
      <c r="Q23" s="20"/>
      <c r="R23" s="20"/>
      <c r="S23" s="20"/>
      <c r="T23" s="20"/>
      <c r="U23" s="20"/>
      <c r="V23" s="20"/>
      <c r="W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</row>
    <row r="24" spans="1:253" ht="18.75" x14ac:dyDescent="0.25">
      <c r="B24" s="407">
        <f>'Data Record'!C42</f>
        <v>900</v>
      </c>
      <c r="C24" s="408"/>
      <c r="D24" s="49">
        <f>'Cert of STD'!W12+'Cert of STD'!W11</f>
        <v>1.99E-3</v>
      </c>
      <c r="E24" s="26">
        <f t="shared" si="12"/>
        <v>9.9500000000000001E-4</v>
      </c>
      <c r="F24" s="26">
        <f t="shared" si="1"/>
        <v>1.035E-2</v>
      </c>
      <c r="G24" s="26">
        <f t="shared" si="13"/>
        <v>5.975575286112627E-3</v>
      </c>
      <c r="H24" s="190">
        <f t="shared" si="10"/>
        <v>5.0000000000000001E-3</v>
      </c>
      <c r="I24" s="27">
        <f t="shared" si="14"/>
        <v>2.886751345948129E-3</v>
      </c>
      <c r="J24" s="190">
        <f>'Data Record'!U42</f>
        <v>0</v>
      </c>
      <c r="K24" s="26">
        <f t="shared" si="15"/>
        <v>0</v>
      </c>
      <c r="L24" s="26">
        <f t="shared" si="11"/>
        <v>6.710503582692832E-3</v>
      </c>
      <c r="M24" s="28">
        <f t="shared" si="16"/>
        <v>0</v>
      </c>
      <c r="N24" s="251" t="str">
        <f t="shared" si="7"/>
        <v>∞</v>
      </c>
      <c r="O24" s="25">
        <f t="shared" si="8"/>
        <v>2</v>
      </c>
      <c r="P24" s="191">
        <f t="shared" si="9"/>
        <v>1.3421007165385664E-2</v>
      </c>
      <c r="Q24" s="20"/>
      <c r="R24" s="20"/>
      <c r="S24" s="20"/>
      <c r="T24" s="20"/>
      <c r="U24" s="20"/>
      <c r="V24" s="20"/>
      <c r="W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</row>
    <row r="25" spans="1:253" ht="18.75" x14ac:dyDescent="0.25">
      <c r="B25" s="407">
        <f>'Data Record'!C43</f>
        <v>1000</v>
      </c>
      <c r="C25" s="408"/>
      <c r="D25" s="49">
        <f>'Cert of STD'!W12+'Cert of STD'!W11+'Cert of STD'!K51</f>
        <v>2.1099999999999999E-3</v>
      </c>
      <c r="E25" s="26">
        <f t="shared" si="12"/>
        <v>1.0549999999999999E-3</v>
      </c>
      <c r="F25" s="26">
        <f t="shared" si="1"/>
        <v>1.15E-2</v>
      </c>
      <c r="G25" s="26">
        <f t="shared" si="13"/>
        <v>6.6395280956806964E-3</v>
      </c>
      <c r="H25" s="190">
        <f t="shared" si="10"/>
        <v>5.0000000000000001E-3</v>
      </c>
      <c r="I25" s="27">
        <f t="shared" si="14"/>
        <v>2.886751345948129E-3</v>
      </c>
      <c r="J25" s="190">
        <f>'Data Record'!U43</f>
        <v>0</v>
      </c>
      <c r="K25" s="26">
        <f t="shared" si="15"/>
        <v>0</v>
      </c>
      <c r="L25" s="26">
        <f t="shared" si="11"/>
        <v>7.3163988181800662E-3</v>
      </c>
      <c r="M25" s="28">
        <f t="shared" si="16"/>
        <v>0</v>
      </c>
      <c r="N25" s="251" t="str">
        <f t="shared" si="7"/>
        <v>∞</v>
      </c>
      <c r="O25" s="25">
        <f t="shared" si="8"/>
        <v>2</v>
      </c>
      <c r="P25" s="191">
        <f t="shared" si="9"/>
        <v>1.4632797636360132E-2</v>
      </c>
      <c r="Q25" s="20"/>
      <c r="R25" s="20"/>
      <c r="S25" s="20"/>
      <c r="T25" s="20"/>
      <c r="U25" s="20"/>
      <c r="V25" s="20"/>
      <c r="W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</row>
    <row r="26" spans="1:253" ht="18.75" x14ac:dyDescent="0.25">
      <c r="B26" s="407">
        <f>'Data Record'!C44</f>
        <v>1500</v>
      </c>
      <c r="C26" s="408"/>
      <c r="D26" s="49">
        <f>'Cert of STD'!W12+'Cert of STD'!W11+'Cert of STD'!W10+'Cert of STD'!W8+'Cert of STD'!K51</f>
        <v>3.3700000000000002E-3</v>
      </c>
      <c r="E26" s="26">
        <f t="shared" si="12"/>
        <v>1.6850000000000001E-3</v>
      </c>
      <c r="F26" s="26">
        <f>((B26)*(11.5*10^-6)*1)</f>
        <v>1.7250000000000001E-2</v>
      </c>
      <c r="G26" s="26">
        <f t="shared" si="13"/>
        <v>9.9592921435210455E-3</v>
      </c>
      <c r="H26" s="190">
        <f>H25</f>
        <v>5.0000000000000001E-3</v>
      </c>
      <c r="I26" s="27">
        <f t="shared" si="14"/>
        <v>2.886751345948129E-3</v>
      </c>
      <c r="J26" s="190">
        <f>'Data Record'!U44</f>
        <v>0</v>
      </c>
      <c r="K26" s="26">
        <f t="shared" si="15"/>
        <v>0</v>
      </c>
      <c r="L26" s="26">
        <f>SQRT(E26^2+G26^2+I26^2+K26^2)</f>
        <v>1.0505239565727825E-2</v>
      </c>
      <c r="M26" s="28">
        <f t="shared" si="16"/>
        <v>0</v>
      </c>
      <c r="N26" s="251" t="str">
        <f t="shared" si="7"/>
        <v>∞</v>
      </c>
      <c r="O26" s="25">
        <f t="shared" si="8"/>
        <v>2</v>
      </c>
      <c r="P26" s="191">
        <f>L26*O26</f>
        <v>2.101047913145565E-2</v>
      </c>
      <c r="Q26" s="20"/>
      <c r="R26" s="20"/>
      <c r="S26" s="20"/>
      <c r="T26" s="20"/>
      <c r="U26" s="20"/>
      <c r="V26" s="20"/>
      <c r="W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</row>
    <row r="27" spans="1:253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</row>
    <row r="28" spans="1:253" x14ac:dyDescent="0.25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</row>
    <row r="29" spans="1:253" x14ac:dyDescent="0.2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</row>
    <row r="30" spans="1:253" x14ac:dyDescent="0.25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</row>
    <row r="31" spans="1:253" x14ac:dyDescent="0.25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</row>
    <row r="32" spans="1:253" x14ac:dyDescent="0.2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</row>
    <row r="33" spans="1:253" x14ac:dyDescent="0.25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</row>
    <row r="34" spans="1:253" x14ac:dyDescent="0.25">
      <c r="A34" s="3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</row>
    <row r="35" spans="1:253" x14ac:dyDescent="0.25">
      <c r="A35" s="3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</row>
    <row r="36" spans="1:253" x14ac:dyDescent="0.25">
      <c r="A36" s="3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</row>
    <row r="37" spans="1:253" x14ac:dyDescent="0.25">
      <c r="A37" s="3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</row>
    <row r="38" spans="1:253" x14ac:dyDescent="0.25">
      <c r="A38" s="3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</row>
    <row r="39" spans="1:253" x14ac:dyDescent="0.25">
      <c r="A39" s="3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</row>
    <row r="40" spans="1:253" x14ac:dyDescent="0.25">
      <c r="A40" s="3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</row>
    <row r="41" spans="1:253" x14ac:dyDescent="0.25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</row>
    <row r="42" spans="1:253" x14ac:dyDescent="0.25">
      <c r="A42" s="3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</row>
    <row r="43" spans="1:253" x14ac:dyDescent="0.25">
      <c r="A43" s="3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</row>
    <row r="44" spans="1:253" x14ac:dyDescent="0.25">
      <c r="A44" s="3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</row>
    <row r="45" spans="1:253" x14ac:dyDescent="0.25">
      <c r="A45" s="3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</row>
    <row r="46" spans="1:253" x14ac:dyDescent="0.25">
      <c r="A46" s="3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</row>
    <row r="47" spans="1:253" x14ac:dyDescent="0.25">
      <c r="A47" s="3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</row>
    <row r="48" spans="1:253" x14ac:dyDescent="0.25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</row>
    <row r="49" spans="1:253" x14ac:dyDescent="0.25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</row>
    <row r="50" spans="1:253" x14ac:dyDescent="0.25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</row>
    <row r="51" spans="1:253" x14ac:dyDescent="0.25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</row>
    <row r="52" spans="1:253" x14ac:dyDescent="0.25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</row>
    <row r="53" spans="1:253" x14ac:dyDescent="0.25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</row>
    <row r="54" spans="1:253" x14ac:dyDescent="0.25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</row>
    <row r="55" spans="1:253" x14ac:dyDescent="0.25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</row>
    <row r="56" spans="1:253" x14ac:dyDescent="0.25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</row>
    <row r="57" spans="1:253" x14ac:dyDescent="0.25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</row>
    <row r="58" spans="1:253" x14ac:dyDescent="0.25">
      <c r="A58" s="3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</row>
    <row r="59" spans="1:253" x14ac:dyDescent="0.25">
      <c r="A59" s="3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</row>
    <row r="60" spans="1:253" x14ac:dyDescent="0.25">
      <c r="A60" s="3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</row>
    <row r="61" spans="1:253" x14ac:dyDescent="0.25">
      <c r="A61" s="3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</row>
    <row r="62" spans="1:253" x14ac:dyDescent="0.25">
      <c r="A62" s="3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</row>
    <row r="63" spans="1:253" x14ac:dyDescent="0.25">
      <c r="A63" s="3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</row>
    <row r="64" spans="1:253" x14ac:dyDescent="0.25">
      <c r="A64" s="3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</row>
    <row r="65" spans="1:253" x14ac:dyDescent="0.25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</row>
    <row r="66" spans="1:253" x14ac:dyDescent="0.25">
      <c r="A66" s="3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</row>
    <row r="67" spans="1:253" x14ac:dyDescent="0.25">
      <c r="A67" s="3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</row>
    <row r="68" spans="1:253" x14ac:dyDescent="0.25">
      <c r="A68" s="3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</row>
    <row r="69" spans="1:253" x14ac:dyDescent="0.25">
      <c r="A69" s="3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</row>
    <row r="70" spans="1:253" x14ac:dyDescent="0.25">
      <c r="A70" s="3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</row>
    <row r="71" spans="1:253" x14ac:dyDescent="0.25">
      <c r="A71" s="3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</row>
    <row r="72" spans="1:253" x14ac:dyDescent="0.25">
      <c r="A72" s="3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</row>
    <row r="73" spans="1:253" x14ac:dyDescent="0.25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</row>
    <row r="74" spans="1:253" x14ac:dyDescent="0.25">
      <c r="A74" s="3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</row>
    <row r="75" spans="1:253" x14ac:dyDescent="0.25">
      <c r="A75" s="3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</row>
    <row r="76" spans="1:253" x14ac:dyDescent="0.25">
      <c r="A76" s="3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</row>
    <row r="77" spans="1:253" x14ac:dyDescent="0.25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</row>
    <row r="78" spans="1:253" x14ac:dyDescent="0.25">
      <c r="A78" s="3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</row>
    <row r="79" spans="1:253" x14ac:dyDescent="0.25">
      <c r="A79" s="31"/>
      <c r="B79" s="32"/>
      <c r="C79" s="32"/>
      <c r="D79" s="33"/>
      <c r="E79" s="34"/>
      <c r="F79" s="36"/>
      <c r="G79" s="36"/>
      <c r="H79" s="36"/>
      <c r="I79" s="37"/>
      <c r="J79" s="36"/>
      <c r="K79" s="32"/>
      <c r="L79" s="33"/>
      <c r="M79" s="34"/>
      <c r="N79" s="38"/>
      <c r="O79" s="39"/>
      <c r="P79" s="4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</row>
    <row r="80" spans="1:253" x14ac:dyDescent="0.25">
      <c r="A80" s="31"/>
      <c r="B80" s="32"/>
      <c r="C80" s="32"/>
      <c r="D80" s="33"/>
      <c r="E80" s="34"/>
      <c r="F80" s="36"/>
      <c r="G80" s="36"/>
      <c r="H80" s="36"/>
      <c r="I80" s="37"/>
      <c r="J80" s="36"/>
      <c r="K80" s="32"/>
      <c r="L80" s="33"/>
      <c r="M80" s="34"/>
      <c r="N80" s="38"/>
      <c r="O80" s="39"/>
      <c r="P80" s="4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</row>
    <row r="81" spans="1:253" x14ac:dyDescent="0.25">
      <c r="A81" s="31"/>
      <c r="B81" s="32"/>
      <c r="C81" s="32"/>
      <c r="D81" s="33"/>
      <c r="E81" s="34"/>
      <c r="F81" s="36"/>
      <c r="G81" s="36"/>
      <c r="H81" s="36"/>
      <c r="I81" s="37"/>
      <c r="J81" s="36"/>
      <c r="K81" s="32"/>
      <c r="L81" s="33"/>
      <c r="M81" s="34"/>
      <c r="N81" s="38"/>
      <c r="O81" s="39"/>
      <c r="P81" s="40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</row>
    <row r="82" spans="1:253" x14ac:dyDescent="0.25">
      <c r="A82" s="31"/>
      <c r="B82" s="32"/>
      <c r="C82" s="32"/>
      <c r="D82" s="33"/>
      <c r="E82" s="34"/>
      <c r="F82" s="36"/>
      <c r="G82" s="36"/>
      <c r="H82" s="36"/>
      <c r="I82" s="37"/>
      <c r="J82" s="36"/>
      <c r="K82" s="32"/>
      <c r="L82" s="33"/>
      <c r="M82" s="34"/>
      <c r="N82" s="38"/>
      <c r="O82" s="39"/>
      <c r="P82" s="40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</row>
    <row r="83" spans="1:253" x14ac:dyDescent="0.25">
      <c r="A83" s="31"/>
      <c r="B83" s="32"/>
      <c r="C83" s="32"/>
      <c r="D83" s="33"/>
      <c r="E83" s="34"/>
      <c r="F83" s="36"/>
      <c r="G83" s="36"/>
      <c r="H83" s="36"/>
      <c r="I83" s="37"/>
      <c r="J83" s="36"/>
      <c r="K83" s="32"/>
      <c r="L83" s="33"/>
      <c r="M83" s="34"/>
      <c r="N83" s="38"/>
      <c r="O83" s="39"/>
      <c r="P83" s="40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</row>
    <row r="84" spans="1:253" x14ac:dyDescent="0.25">
      <c r="A84" s="31"/>
      <c r="B84" s="32"/>
      <c r="C84" s="32"/>
      <c r="D84" s="33"/>
      <c r="E84" s="34"/>
      <c r="F84" s="36"/>
      <c r="G84" s="36"/>
      <c r="H84" s="36"/>
      <c r="I84" s="37"/>
      <c r="J84" s="36"/>
      <c r="K84" s="32"/>
      <c r="L84" s="33"/>
      <c r="M84" s="34"/>
      <c r="N84" s="38"/>
      <c r="O84" s="39"/>
      <c r="P84" s="40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</row>
    <row r="85" spans="1:253" x14ac:dyDescent="0.25">
      <c r="A85" s="31"/>
      <c r="B85" s="32"/>
      <c r="C85" s="32"/>
      <c r="D85" s="33"/>
      <c r="E85" s="34"/>
      <c r="F85" s="36"/>
      <c r="G85" s="36"/>
      <c r="H85" s="36"/>
      <c r="I85" s="37"/>
      <c r="J85" s="36"/>
      <c r="K85" s="32"/>
      <c r="L85" s="33"/>
      <c r="M85" s="34"/>
      <c r="N85" s="38"/>
      <c r="O85" s="39"/>
      <c r="P85" s="40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</row>
    <row r="86" spans="1:253" x14ac:dyDescent="0.25">
      <c r="A86" s="31"/>
      <c r="B86" s="32"/>
      <c r="C86" s="32"/>
      <c r="D86" s="33"/>
      <c r="E86" s="34"/>
      <c r="F86" s="36"/>
      <c r="G86" s="36"/>
      <c r="H86" s="36"/>
      <c r="I86" s="37"/>
      <c r="J86" s="36"/>
      <c r="K86" s="32"/>
      <c r="L86" s="33"/>
      <c r="M86" s="34"/>
      <c r="N86" s="38"/>
      <c r="O86" s="39"/>
      <c r="P86" s="40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</row>
    <row r="87" spans="1:253" x14ac:dyDescent="0.25">
      <c r="A87" s="31"/>
      <c r="B87" s="32"/>
      <c r="C87" s="32"/>
      <c r="D87" s="33"/>
      <c r="E87" s="34"/>
      <c r="F87" s="36"/>
      <c r="G87" s="36"/>
      <c r="H87" s="36"/>
      <c r="I87" s="37"/>
      <c r="J87" s="36"/>
      <c r="K87" s="32"/>
      <c r="L87" s="33"/>
      <c r="M87" s="34"/>
      <c r="N87" s="38"/>
      <c r="O87" s="39"/>
      <c r="P87" s="40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</row>
    <row r="88" spans="1:253" x14ac:dyDescent="0.25">
      <c r="A88" s="31"/>
      <c r="B88" s="32"/>
      <c r="C88" s="32"/>
      <c r="D88" s="33"/>
      <c r="E88" s="34"/>
      <c r="F88" s="36"/>
      <c r="G88" s="36"/>
      <c r="H88" s="36"/>
      <c r="I88" s="37"/>
      <c r="J88" s="36"/>
      <c r="K88" s="32"/>
      <c r="L88" s="33"/>
      <c r="M88" s="34"/>
      <c r="N88" s="38"/>
      <c r="O88" s="39"/>
      <c r="P88" s="40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</row>
    <row r="89" spans="1:253" x14ac:dyDescent="0.25">
      <c r="A89" s="31"/>
      <c r="B89" s="32"/>
      <c r="C89" s="32"/>
      <c r="D89" s="33"/>
      <c r="E89" s="34"/>
      <c r="F89" s="36"/>
      <c r="G89" s="36"/>
      <c r="H89" s="36"/>
      <c r="I89" s="37"/>
      <c r="J89" s="36"/>
      <c r="K89" s="32"/>
      <c r="L89" s="33"/>
      <c r="M89" s="34"/>
      <c r="N89" s="38"/>
      <c r="O89" s="39"/>
      <c r="P89" s="40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</row>
    <row r="90" spans="1:253" x14ac:dyDescent="0.25">
      <c r="A90" s="31"/>
      <c r="B90" s="32"/>
      <c r="C90" s="32"/>
      <c r="D90" s="33"/>
      <c r="E90" s="34"/>
      <c r="F90" s="36"/>
      <c r="G90" s="36"/>
      <c r="H90" s="36"/>
      <c r="I90" s="37"/>
      <c r="J90" s="36"/>
      <c r="K90" s="32"/>
      <c r="L90" s="33"/>
      <c r="M90" s="34"/>
      <c r="N90" s="38"/>
      <c r="O90" s="39"/>
      <c r="P90" s="40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</row>
    <row r="91" spans="1:253" x14ac:dyDescent="0.25">
      <c r="A91" s="31"/>
      <c r="B91" s="32"/>
      <c r="C91" s="32"/>
      <c r="D91" s="33"/>
      <c r="E91" s="34"/>
      <c r="F91" s="36"/>
      <c r="G91" s="36"/>
      <c r="H91" s="36"/>
      <c r="I91" s="37"/>
      <c r="J91" s="36"/>
      <c r="K91" s="32"/>
      <c r="L91" s="33"/>
      <c r="M91" s="34"/>
      <c r="N91" s="38"/>
      <c r="O91" s="39"/>
      <c r="P91" s="40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</row>
    <row r="92" spans="1:253" x14ac:dyDescent="0.25">
      <c r="A92" s="31"/>
      <c r="B92" s="32"/>
      <c r="C92" s="32"/>
      <c r="D92" s="33"/>
      <c r="E92" s="34"/>
      <c r="F92" s="36"/>
      <c r="G92" s="36"/>
      <c r="H92" s="36"/>
      <c r="I92" s="37"/>
      <c r="J92" s="36"/>
      <c r="K92" s="32"/>
      <c r="L92" s="33"/>
      <c r="M92" s="34"/>
      <c r="N92" s="38"/>
      <c r="O92" s="39"/>
      <c r="P92" s="40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</row>
    <row r="93" spans="1:253" x14ac:dyDescent="0.25">
      <c r="A93" s="31"/>
      <c r="B93" s="32"/>
      <c r="C93" s="32"/>
      <c r="D93" s="33"/>
      <c r="E93" s="34"/>
      <c r="F93" s="36"/>
      <c r="G93" s="36"/>
      <c r="H93" s="36"/>
      <c r="I93" s="37"/>
      <c r="J93" s="36"/>
      <c r="K93" s="32"/>
      <c r="L93" s="33"/>
      <c r="M93" s="34"/>
      <c r="N93" s="38"/>
      <c r="O93" s="39"/>
      <c r="P93" s="40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</row>
    <row r="94" spans="1:253" x14ac:dyDescent="0.25">
      <c r="A94" s="31"/>
      <c r="B94" s="32"/>
      <c r="C94" s="32"/>
      <c r="D94" s="33"/>
      <c r="E94" s="34"/>
      <c r="F94" s="36"/>
      <c r="G94" s="36"/>
      <c r="H94" s="36"/>
      <c r="I94" s="37"/>
      <c r="J94" s="36"/>
      <c r="K94" s="32"/>
      <c r="L94" s="33"/>
      <c r="M94" s="34"/>
      <c r="N94" s="38"/>
      <c r="O94" s="39"/>
      <c r="P94" s="40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</row>
    <row r="95" spans="1:253" x14ac:dyDescent="0.25">
      <c r="A95" s="31"/>
      <c r="B95" s="41"/>
      <c r="C95" s="41"/>
      <c r="D95" s="41"/>
      <c r="E95" s="42"/>
      <c r="F95" s="42"/>
      <c r="G95" s="42"/>
      <c r="H95" s="42"/>
      <c r="I95" s="42"/>
      <c r="J95" s="36"/>
      <c r="K95" s="41"/>
      <c r="L95" s="42"/>
      <c r="M95" s="42"/>
      <c r="N95" s="38"/>
      <c r="O95" s="39"/>
      <c r="P95" s="40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</row>
    <row r="96" spans="1:253" x14ac:dyDescent="0.25">
      <c r="A96" s="31"/>
      <c r="B96" s="32"/>
      <c r="C96" s="32"/>
      <c r="D96" s="33"/>
      <c r="E96" s="37"/>
      <c r="F96" s="35"/>
      <c r="G96" s="35"/>
      <c r="H96" s="35"/>
      <c r="I96" s="37"/>
      <c r="J96" s="36"/>
      <c r="K96" s="32"/>
      <c r="L96" s="35"/>
      <c r="M96" s="37"/>
      <c r="N96" s="38"/>
      <c r="O96" s="39"/>
      <c r="P96" s="40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</row>
    <row r="97" spans="1:253" x14ac:dyDescent="0.25">
      <c r="A97" s="31"/>
      <c r="B97" s="41"/>
      <c r="C97" s="41"/>
      <c r="D97" s="41"/>
      <c r="E97" s="42"/>
      <c r="F97" s="42"/>
      <c r="G97" s="42"/>
      <c r="H97" s="42"/>
      <c r="I97" s="42"/>
      <c r="J97" s="36"/>
      <c r="K97" s="41"/>
      <c r="L97" s="42"/>
      <c r="M97" s="42"/>
      <c r="N97" s="38"/>
      <c r="O97" s="39"/>
      <c r="P97" s="40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</row>
    <row r="98" spans="1:253" x14ac:dyDescent="0.25">
      <c r="A98" s="31"/>
      <c r="B98" s="32"/>
      <c r="C98" s="32"/>
      <c r="D98" s="33"/>
      <c r="E98" s="37"/>
      <c r="F98" s="36"/>
      <c r="G98" s="36"/>
      <c r="H98" s="36"/>
      <c r="I98" s="37"/>
      <c r="J98" s="36"/>
      <c r="K98" s="32"/>
      <c r="L98" s="33"/>
      <c r="M98" s="34"/>
      <c r="N98" s="38"/>
      <c r="O98" s="39"/>
      <c r="P98" s="40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</row>
    <row r="99" spans="1:253" x14ac:dyDescent="0.25">
      <c r="A99" s="31"/>
      <c r="B99" s="32"/>
      <c r="C99" s="32"/>
      <c r="D99" s="33"/>
      <c r="E99" s="34"/>
      <c r="F99" s="36"/>
      <c r="G99" s="36"/>
      <c r="H99" s="36"/>
      <c r="I99" s="37"/>
      <c r="J99" s="36"/>
      <c r="K99" s="32"/>
      <c r="L99" s="33"/>
      <c r="M99" s="34"/>
      <c r="N99" s="38"/>
      <c r="O99" s="39"/>
      <c r="P99" s="40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</row>
    <row r="100" spans="1:253" x14ac:dyDescent="0.25">
      <c r="A100" s="31"/>
      <c r="B100" s="32"/>
      <c r="C100" s="32"/>
      <c r="D100" s="33"/>
      <c r="E100" s="43"/>
      <c r="F100" s="33"/>
      <c r="G100" s="33"/>
      <c r="H100" s="36"/>
      <c r="I100" s="37"/>
      <c r="J100" s="36"/>
      <c r="K100" s="32"/>
      <c r="L100" s="33"/>
      <c r="M100" s="43"/>
      <c r="N100" s="38"/>
      <c r="O100" s="39"/>
      <c r="P100" s="40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</row>
    <row r="101" spans="1:253" x14ac:dyDescent="0.25">
      <c r="A101" s="31"/>
      <c r="B101" s="32"/>
      <c r="C101" s="32"/>
      <c r="D101" s="33"/>
      <c r="E101" s="43"/>
      <c r="F101" s="33"/>
      <c r="G101" s="33"/>
      <c r="H101" s="36"/>
      <c r="I101" s="37"/>
      <c r="J101" s="36"/>
      <c r="K101" s="32"/>
      <c r="L101" s="33"/>
      <c r="M101" s="43"/>
      <c r="N101" s="38"/>
      <c r="O101" s="39"/>
      <c r="P101" s="40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</row>
    <row r="102" spans="1:253" x14ac:dyDescent="0.25">
      <c r="A102" s="31"/>
      <c r="B102" s="32"/>
      <c r="C102" s="32"/>
      <c r="D102" s="33"/>
      <c r="E102" s="43"/>
      <c r="F102" s="33"/>
      <c r="G102" s="33"/>
      <c r="H102" s="36"/>
      <c r="I102" s="37"/>
      <c r="J102" s="36"/>
      <c r="K102" s="32"/>
      <c r="L102" s="33"/>
      <c r="M102" s="43"/>
      <c r="N102" s="38"/>
      <c r="O102" s="39"/>
      <c r="P102" s="40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</row>
    <row r="103" spans="1:253" x14ac:dyDescent="0.25">
      <c r="A103" s="31"/>
      <c r="B103" s="32"/>
      <c r="C103" s="32"/>
      <c r="D103" s="33"/>
      <c r="E103" s="43"/>
      <c r="F103" s="33"/>
      <c r="G103" s="33"/>
      <c r="H103" s="36"/>
      <c r="I103" s="37"/>
      <c r="J103" s="36"/>
      <c r="K103" s="32"/>
      <c r="L103" s="33"/>
      <c r="M103" s="43"/>
      <c r="N103" s="38"/>
      <c r="O103" s="39"/>
      <c r="P103" s="40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</row>
    <row r="104" spans="1:253" x14ac:dyDescent="0.25">
      <c r="A104" s="31"/>
      <c r="B104" s="32"/>
      <c r="C104" s="32"/>
      <c r="D104" s="33"/>
      <c r="E104" s="43"/>
      <c r="F104" s="33"/>
      <c r="G104" s="33"/>
      <c r="H104" s="36"/>
      <c r="I104" s="37"/>
      <c r="J104" s="36"/>
      <c r="K104" s="32"/>
      <c r="L104" s="33"/>
      <c r="M104" s="43"/>
      <c r="N104" s="38"/>
      <c r="O104" s="39"/>
      <c r="P104" s="40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</row>
    <row r="105" spans="1:253" x14ac:dyDescent="0.25">
      <c r="A105" s="31"/>
      <c r="B105" s="32"/>
      <c r="C105" s="32"/>
      <c r="D105" s="33"/>
      <c r="E105" s="43"/>
      <c r="F105" s="33"/>
      <c r="G105" s="33"/>
      <c r="H105" s="36"/>
      <c r="I105" s="37"/>
      <c r="J105" s="36"/>
      <c r="K105" s="32"/>
      <c r="L105" s="33"/>
      <c r="M105" s="43"/>
      <c r="N105" s="38"/>
      <c r="O105" s="39"/>
      <c r="P105" s="40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</row>
    <row r="106" spans="1:253" x14ac:dyDescent="0.25">
      <c r="A106" s="31"/>
      <c r="B106" s="32"/>
      <c r="C106" s="32"/>
      <c r="D106" s="33"/>
      <c r="E106" s="43"/>
      <c r="F106" s="33"/>
      <c r="G106" s="33"/>
      <c r="H106" s="36"/>
      <c r="I106" s="37"/>
      <c r="J106" s="36"/>
      <c r="K106" s="32"/>
      <c r="L106" s="33"/>
      <c r="M106" s="43"/>
      <c r="N106" s="38"/>
      <c r="O106" s="39"/>
      <c r="P106" s="40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</row>
    <row r="107" spans="1:253" x14ac:dyDescent="0.25">
      <c r="A107" s="31"/>
      <c r="B107" s="32"/>
      <c r="C107" s="32"/>
      <c r="D107" s="33"/>
      <c r="E107" s="43"/>
      <c r="F107" s="33"/>
      <c r="G107" s="33"/>
      <c r="H107" s="36"/>
      <c r="I107" s="37"/>
      <c r="J107" s="36"/>
      <c r="K107" s="32"/>
      <c r="L107" s="33"/>
      <c r="M107" s="43"/>
      <c r="N107" s="38"/>
      <c r="O107" s="39"/>
      <c r="P107" s="40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</row>
    <row r="108" spans="1:253" x14ac:dyDescent="0.25">
      <c r="A108" s="31"/>
      <c r="B108" s="32"/>
      <c r="C108" s="32"/>
      <c r="D108" s="33"/>
      <c r="E108" s="43"/>
      <c r="F108" s="33"/>
      <c r="G108" s="33"/>
      <c r="H108" s="36"/>
      <c r="I108" s="37"/>
      <c r="J108" s="36"/>
      <c r="K108" s="32"/>
      <c r="L108" s="33"/>
      <c r="M108" s="43"/>
      <c r="N108" s="38"/>
      <c r="O108" s="39"/>
      <c r="P108" s="40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</row>
    <row r="109" spans="1:253" x14ac:dyDescent="0.25">
      <c r="A109" s="31"/>
      <c r="B109" s="32"/>
      <c r="C109" s="32"/>
      <c r="D109" s="33"/>
      <c r="E109" s="43"/>
      <c r="F109" s="33"/>
      <c r="G109" s="33"/>
      <c r="H109" s="36"/>
      <c r="I109" s="37"/>
      <c r="J109" s="36"/>
      <c r="K109" s="32"/>
      <c r="L109" s="33"/>
      <c r="M109" s="43"/>
      <c r="N109" s="38"/>
      <c r="O109" s="39"/>
      <c r="P109" s="40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</row>
    <row r="110" spans="1:253" x14ac:dyDescent="0.25">
      <c r="A110" s="31"/>
      <c r="B110" s="32"/>
      <c r="C110" s="32"/>
      <c r="D110" s="33"/>
      <c r="E110" s="43"/>
      <c r="F110" s="33"/>
      <c r="G110" s="33"/>
      <c r="H110" s="36"/>
      <c r="I110" s="37"/>
      <c r="J110" s="36"/>
      <c r="K110" s="32"/>
      <c r="L110" s="33"/>
      <c r="M110" s="43"/>
      <c r="N110" s="38"/>
      <c r="O110" s="39"/>
      <c r="P110" s="40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</row>
    <row r="111" spans="1:253" x14ac:dyDescent="0.25">
      <c r="A111" s="31"/>
      <c r="B111" s="32"/>
      <c r="C111" s="32"/>
      <c r="D111" s="33"/>
      <c r="E111" s="43"/>
      <c r="F111" s="33"/>
      <c r="G111" s="33"/>
      <c r="H111" s="36"/>
      <c r="I111" s="37"/>
      <c r="J111" s="41"/>
      <c r="K111" s="32"/>
      <c r="L111" s="33"/>
      <c r="M111" s="43"/>
      <c r="N111" s="38"/>
      <c r="O111" s="39"/>
      <c r="P111" s="40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</row>
    <row r="112" spans="1:253" x14ac:dyDescent="0.25">
      <c r="A112" s="31"/>
      <c r="B112" s="32"/>
      <c r="C112" s="32"/>
      <c r="D112" s="33"/>
      <c r="E112" s="43"/>
      <c r="F112" s="33"/>
      <c r="G112" s="33"/>
      <c r="H112" s="36"/>
      <c r="I112" s="37"/>
      <c r="J112" s="41"/>
      <c r="K112" s="32"/>
      <c r="L112" s="33"/>
      <c r="M112" s="43"/>
      <c r="N112" s="38"/>
      <c r="O112" s="39"/>
      <c r="P112" s="40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</row>
    <row r="113" spans="1:253" x14ac:dyDescent="0.25">
      <c r="A113" s="31"/>
      <c r="B113" s="44"/>
      <c r="C113" s="44"/>
      <c r="D113" s="42"/>
      <c r="E113" s="40"/>
      <c r="F113" s="40"/>
      <c r="G113" s="40"/>
      <c r="H113" s="45"/>
      <c r="I113" s="40"/>
      <c r="J113" s="45"/>
      <c r="K113" s="40"/>
      <c r="L113" s="40"/>
      <c r="M113" s="40"/>
      <c r="N113" s="38"/>
      <c r="O113" s="39"/>
      <c r="P113" s="40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</row>
    <row r="114" spans="1:253" x14ac:dyDescent="0.25">
      <c r="A114" s="31"/>
      <c r="B114" s="44"/>
      <c r="C114" s="44"/>
      <c r="D114" s="42"/>
      <c r="E114" s="40"/>
      <c r="F114" s="40"/>
      <c r="G114" s="40"/>
      <c r="H114" s="45"/>
      <c r="I114" s="40"/>
      <c r="J114" s="45"/>
      <c r="K114" s="40"/>
      <c r="L114" s="40"/>
      <c r="M114" s="40"/>
      <c r="N114" s="38"/>
      <c r="O114" s="39"/>
      <c r="P114" s="40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</row>
    <row r="115" spans="1:253" x14ac:dyDescent="0.25">
      <c r="A115" s="31"/>
      <c r="B115" s="44"/>
      <c r="C115" s="44"/>
      <c r="D115" s="42"/>
      <c r="E115" s="40"/>
      <c r="F115" s="40"/>
      <c r="G115" s="40"/>
      <c r="H115" s="45"/>
      <c r="I115" s="40"/>
      <c r="J115" s="45"/>
      <c r="K115" s="40"/>
      <c r="L115" s="40"/>
      <c r="M115" s="40"/>
      <c r="N115" s="38"/>
      <c r="O115" s="39"/>
      <c r="P115" s="40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</row>
    <row r="116" spans="1:253" x14ac:dyDescent="0.25">
      <c r="A116" s="31"/>
      <c r="B116" s="44"/>
      <c r="C116" s="44"/>
      <c r="D116" s="42"/>
      <c r="E116" s="40"/>
      <c r="F116" s="40"/>
      <c r="G116" s="40"/>
      <c r="H116" s="45"/>
      <c r="I116" s="40"/>
      <c r="J116" s="45"/>
      <c r="K116" s="40"/>
      <c r="L116" s="40"/>
      <c r="M116" s="40"/>
      <c r="N116" s="38"/>
      <c r="O116" s="39"/>
      <c r="P116" s="40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</row>
    <row r="117" spans="1:253" x14ac:dyDescent="0.25">
      <c r="A117" s="31"/>
      <c r="B117" s="44"/>
      <c r="C117" s="44"/>
      <c r="D117" s="42"/>
      <c r="E117" s="40"/>
      <c r="F117" s="40"/>
      <c r="G117" s="40"/>
      <c r="H117" s="45"/>
      <c r="I117" s="40"/>
      <c r="J117" s="45"/>
      <c r="K117" s="40"/>
      <c r="L117" s="40"/>
      <c r="M117" s="40"/>
      <c r="N117" s="38"/>
      <c r="O117" s="39"/>
      <c r="P117" s="40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</row>
    <row r="118" spans="1:253" x14ac:dyDescent="0.25">
      <c r="A118" s="31"/>
      <c r="B118" s="44"/>
      <c r="C118" s="44"/>
      <c r="D118" s="42"/>
      <c r="E118" s="40"/>
      <c r="F118" s="40"/>
      <c r="G118" s="40"/>
      <c r="H118" s="45"/>
      <c r="I118" s="40"/>
      <c r="J118" s="45"/>
      <c r="K118" s="40"/>
      <c r="L118" s="40"/>
      <c r="M118" s="40"/>
      <c r="N118" s="38"/>
      <c r="O118" s="39"/>
      <c r="P118" s="40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</row>
    <row r="119" spans="1:253" x14ac:dyDescent="0.25">
      <c r="A119" s="31"/>
      <c r="B119" s="44"/>
      <c r="C119" s="44"/>
      <c r="D119" s="42"/>
      <c r="E119" s="40"/>
      <c r="F119" s="40"/>
      <c r="G119" s="40"/>
      <c r="H119" s="45"/>
      <c r="I119" s="40"/>
      <c r="J119" s="45"/>
      <c r="K119" s="40"/>
      <c r="L119" s="40"/>
      <c r="M119" s="40"/>
      <c r="N119" s="38"/>
      <c r="O119" s="39"/>
      <c r="P119" s="40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</row>
    <row r="120" spans="1:253" x14ac:dyDescent="0.25">
      <c r="A120" s="31"/>
      <c r="B120" s="44"/>
      <c r="C120" s="44"/>
      <c r="D120" s="42"/>
      <c r="E120" s="40"/>
      <c r="F120" s="40"/>
      <c r="G120" s="40"/>
      <c r="H120" s="45"/>
      <c r="I120" s="40"/>
      <c r="J120" s="45"/>
      <c r="K120" s="40"/>
      <c r="L120" s="40"/>
      <c r="M120" s="40"/>
      <c r="N120" s="38"/>
      <c r="O120" s="39"/>
      <c r="P120" s="40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</row>
    <row r="121" spans="1:253" x14ac:dyDescent="0.25">
      <c r="A121" s="31"/>
      <c r="B121" s="44"/>
      <c r="C121" s="44"/>
      <c r="D121" s="42"/>
      <c r="E121" s="40"/>
      <c r="F121" s="40"/>
      <c r="G121" s="40"/>
      <c r="H121" s="45"/>
      <c r="I121" s="40"/>
      <c r="J121" s="45"/>
      <c r="K121" s="40"/>
      <c r="L121" s="40"/>
      <c r="M121" s="40"/>
      <c r="N121" s="38"/>
      <c r="O121" s="39"/>
      <c r="P121" s="40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</row>
  </sheetData>
  <mergeCells count="37">
    <mergeCell ref="B24:C24"/>
    <mergeCell ref="B25:C25"/>
    <mergeCell ref="B18:C18"/>
    <mergeCell ref="B19:C19"/>
    <mergeCell ref="B20:C20"/>
    <mergeCell ref="B21:C21"/>
    <mergeCell ref="B22:C22"/>
    <mergeCell ref="B23:C23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6:C26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1"/>
  <sheetViews>
    <sheetView workbookViewId="0">
      <selection activeCell="Z6" sqref="Z6"/>
    </sheetView>
  </sheetViews>
  <sheetFormatPr defaultColWidth="8.85546875" defaultRowHeight="23.25" x14ac:dyDescent="0.25"/>
  <cols>
    <col min="1" max="1" width="1.42578125" customWidth="1"/>
    <col min="2" max="3" width="5.42578125" style="7" customWidth="1"/>
    <col min="4" max="4" width="2.7109375" style="7" customWidth="1"/>
    <col min="5" max="5" width="7" style="7" customWidth="1"/>
    <col min="6" max="6" width="3.140625" style="7" customWidth="1"/>
    <col min="7" max="7" width="1.42578125" style="7" customWidth="1"/>
    <col min="8" max="9" width="5.42578125" style="7" customWidth="1"/>
    <col min="10" max="10" width="2.7109375" style="7" customWidth="1"/>
    <col min="11" max="11" width="7" style="7" customWidth="1"/>
    <col min="12" max="12" width="3.140625" style="7" customWidth="1"/>
    <col min="13" max="13" width="1.42578125" style="7" customWidth="1"/>
    <col min="14" max="15" width="5.42578125" style="7" customWidth="1"/>
    <col min="16" max="16" width="2.7109375" style="7" customWidth="1"/>
    <col min="17" max="17" width="7" style="7" customWidth="1"/>
    <col min="18" max="18" width="3.140625" style="7" customWidth="1"/>
    <col min="19" max="19" width="1.42578125" style="7" customWidth="1"/>
    <col min="20" max="21" width="5.42578125" style="7" customWidth="1"/>
    <col min="22" max="22" width="2.7109375" style="7" customWidth="1"/>
    <col min="23" max="23" width="7" style="7" customWidth="1"/>
    <col min="24" max="24" width="3.140625" style="7" customWidth="1"/>
  </cols>
  <sheetData>
    <row r="2" spans="2:24" ht="26.25" x14ac:dyDescent="0.25">
      <c r="B2" s="8"/>
      <c r="C2" s="8"/>
      <c r="D2" s="8"/>
      <c r="E2" s="8"/>
      <c r="F2" s="8"/>
      <c r="H2" s="8"/>
      <c r="I2" s="8"/>
      <c r="J2" s="8"/>
      <c r="K2" s="8"/>
      <c r="L2" s="8"/>
      <c r="N2" s="8"/>
      <c r="O2" s="8"/>
      <c r="P2" s="8"/>
      <c r="Q2" s="8"/>
      <c r="R2" s="8"/>
      <c r="T2" s="8"/>
      <c r="U2" s="8"/>
      <c r="V2" s="8"/>
      <c r="W2" s="8"/>
      <c r="X2" s="8"/>
    </row>
    <row r="3" spans="2:24" x14ac:dyDescent="0.25">
      <c r="B3" s="423" t="s">
        <v>13</v>
      </c>
      <c r="C3" s="424"/>
      <c r="D3" s="424"/>
      <c r="E3" s="424"/>
      <c r="F3" s="425"/>
      <c r="H3" s="423" t="s">
        <v>13</v>
      </c>
      <c r="I3" s="424"/>
      <c r="J3" s="424"/>
      <c r="K3" s="424"/>
      <c r="L3" s="425"/>
      <c r="N3" s="423" t="s">
        <v>13</v>
      </c>
      <c r="O3" s="424"/>
      <c r="P3" s="424"/>
      <c r="Q3" s="424"/>
      <c r="R3" s="425"/>
      <c r="T3" s="423" t="s">
        <v>13</v>
      </c>
      <c r="U3" s="424"/>
      <c r="V3" s="424"/>
      <c r="W3" s="424"/>
      <c r="X3" s="425"/>
    </row>
    <row r="4" spans="2:24" ht="26.25" x14ac:dyDescent="0.25">
      <c r="B4" s="426" t="s">
        <v>14</v>
      </c>
      <c r="C4" s="427"/>
      <c r="D4" s="427"/>
      <c r="E4" s="427"/>
      <c r="F4" s="428"/>
      <c r="H4" s="426" t="s">
        <v>15</v>
      </c>
      <c r="I4" s="427"/>
      <c r="J4" s="427"/>
      <c r="K4" s="427"/>
      <c r="L4" s="428"/>
      <c r="N4" s="426" t="s">
        <v>16</v>
      </c>
      <c r="O4" s="427"/>
      <c r="P4" s="427"/>
      <c r="Q4" s="427"/>
      <c r="R4" s="428"/>
      <c r="T4" s="426" t="s">
        <v>17</v>
      </c>
      <c r="U4" s="427"/>
      <c r="V4" s="427"/>
      <c r="W4" s="427"/>
      <c r="X4" s="428"/>
    </row>
    <row r="5" spans="2:24" x14ac:dyDescent="0.25">
      <c r="B5" s="14">
        <v>2.5</v>
      </c>
      <c r="C5" s="10">
        <v>0.08</v>
      </c>
      <c r="D5" s="11" t="s">
        <v>18</v>
      </c>
      <c r="E5" s="12">
        <f t="shared" ref="E5:E17" si="0">C5/1000</f>
        <v>8.0000000000000007E-5</v>
      </c>
      <c r="F5" s="13" t="s">
        <v>19</v>
      </c>
      <c r="H5" s="15">
        <v>1.0049999999999999</v>
      </c>
      <c r="I5" s="10">
        <v>0.06</v>
      </c>
      <c r="J5" s="11" t="s">
        <v>18</v>
      </c>
      <c r="K5" s="12">
        <f t="shared" ref="K5:K51" si="1">I5/1000</f>
        <v>5.9999999999999995E-5</v>
      </c>
      <c r="L5" s="13" t="s">
        <v>19</v>
      </c>
      <c r="N5" s="9">
        <v>1</v>
      </c>
      <c r="O5" s="10">
        <v>0.08</v>
      </c>
      <c r="P5" s="11" t="s">
        <v>18</v>
      </c>
      <c r="Q5" s="12">
        <f t="shared" ref="Q5:Q36" si="2">O5/1000</f>
        <v>8.0000000000000007E-5</v>
      </c>
      <c r="R5" s="13" t="s">
        <v>19</v>
      </c>
      <c r="T5" s="9">
        <v>125</v>
      </c>
      <c r="U5" s="10">
        <v>0.42</v>
      </c>
      <c r="V5" s="11" t="s">
        <v>18</v>
      </c>
      <c r="W5" s="12">
        <f t="shared" ref="W5:W12" si="3">U5/1000</f>
        <v>4.1999999999999996E-4</v>
      </c>
      <c r="X5" s="13" t="s">
        <v>19</v>
      </c>
    </row>
    <row r="6" spans="2:24" x14ac:dyDescent="0.25">
      <c r="B6" s="14">
        <v>5.0999999999999996</v>
      </c>
      <c r="C6" s="10">
        <v>0.09</v>
      </c>
      <c r="D6" s="11" t="s">
        <v>18</v>
      </c>
      <c r="E6" s="12">
        <f t="shared" si="0"/>
        <v>8.9999999999999992E-5</v>
      </c>
      <c r="F6" s="13" t="s">
        <v>19</v>
      </c>
      <c r="H6" s="16">
        <v>1.01</v>
      </c>
      <c r="I6" s="10">
        <v>0.06</v>
      </c>
      <c r="J6" s="11" t="s">
        <v>18</v>
      </c>
      <c r="K6" s="12">
        <f t="shared" si="1"/>
        <v>5.9999999999999995E-5</v>
      </c>
      <c r="L6" s="13" t="s">
        <v>19</v>
      </c>
      <c r="N6" s="15">
        <v>1.0049999999999999</v>
      </c>
      <c r="O6" s="10">
        <v>0.08</v>
      </c>
      <c r="P6" s="11" t="s">
        <v>18</v>
      </c>
      <c r="Q6" s="12">
        <f t="shared" si="2"/>
        <v>8.0000000000000007E-5</v>
      </c>
      <c r="R6" s="13" t="s">
        <v>19</v>
      </c>
      <c r="T6" s="9">
        <v>150</v>
      </c>
      <c r="U6" s="10">
        <v>0.47</v>
      </c>
      <c r="V6" s="11" t="s">
        <v>18</v>
      </c>
      <c r="W6" s="12">
        <f t="shared" si="3"/>
        <v>4.6999999999999999E-4</v>
      </c>
      <c r="X6" s="13" t="s">
        <v>19</v>
      </c>
    </row>
    <row r="7" spans="2:24" x14ac:dyDescent="0.25">
      <c r="B7" s="14">
        <v>7.7</v>
      </c>
      <c r="C7" s="10">
        <v>0.09</v>
      </c>
      <c r="D7" s="11" t="s">
        <v>18</v>
      </c>
      <c r="E7" s="12">
        <f t="shared" si="0"/>
        <v>8.9999999999999992E-5</v>
      </c>
      <c r="F7" s="13" t="s">
        <v>19</v>
      </c>
      <c r="H7" s="16">
        <v>1.02</v>
      </c>
      <c r="I7" s="10">
        <v>0.06</v>
      </c>
      <c r="J7" s="11" t="s">
        <v>18</v>
      </c>
      <c r="K7" s="12">
        <f t="shared" si="1"/>
        <v>5.9999999999999995E-5</v>
      </c>
      <c r="L7" s="13" t="s">
        <v>19</v>
      </c>
      <c r="N7" s="16">
        <v>1.01</v>
      </c>
      <c r="O7" s="10">
        <v>0.08</v>
      </c>
      <c r="P7" s="11" t="s">
        <v>18</v>
      </c>
      <c r="Q7" s="12">
        <f t="shared" si="2"/>
        <v>8.0000000000000007E-5</v>
      </c>
      <c r="R7" s="13" t="s">
        <v>19</v>
      </c>
      <c r="T7" s="9">
        <v>175</v>
      </c>
      <c r="U7" s="10">
        <v>0.51</v>
      </c>
      <c r="V7" s="11" t="s">
        <v>18</v>
      </c>
      <c r="W7" s="12">
        <f t="shared" si="3"/>
        <v>5.1000000000000004E-4</v>
      </c>
      <c r="X7" s="13" t="s">
        <v>19</v>
      </c>
    </row>
    <row r="8" spans="2:24" x14ac:dyDescent="0.25">
      <c r="B8" s="14">
        <v>10.3</v>
      </c>
      <c r="C8" s="10">
        <v>0.09</v>
      </c>
      <c r="D8" s="11" t="s">
        <v>18</v>
      </c>
      <c r="E8" s="12">
        <f t="shared" si="0"/>
        <v>8.9999999999999992E-5</v>
      </c>
      <c r="F8" s="13" t="s">
        <v>19</v>
      </c>
      <c r="H8" s="16">
        <v>1.03</v>
      </c>
      <c r="I8" s="10">
        <v>0.06</v>
      </c>
      <c r="J8" s="11" t="s">
        <v>18</v>
      </c>
      <c r="K8" s="12">
        <f t="shared" si="1"/>
        <v>5.9999999999999995E-5</v>
      </c>
      <c r="L8" s="13" t="s">
        <v>19</v>
      </c>
      <c r="N8" s="16">
        <v>1.02</v>
      </c>
      <c r="O8" s="10">
        <v>0.08</v>
      </c>
      <c r="P8" s="11" t="s">
        <v>18</v>
      </c>
      <c r="Q8" s="12">
        <f t="shared" si="2"/>
        <v>8.0000000000000007E-5</v>
      </c>
      <c r="R8" s="13" t="s">
        <v>19</v>
      </c>
      <c r="T8" s="9">
        <v>200</v>
      </c>
      <c r="U8" s="10">
        <v>0.55000000000000004</v>
      </c>
      <c r="V8" s="11" t="s">
        <v>18</v>
      </c>
      <c r="W8" s="12">
        <f t="shared" si="3"/>
        <v>5.5000000000000003E-4</v>
      </c>
      <c r="X8" s="13" t="s">
        <v>19</v>
      </c>
    </row>
    <row r="9" spans="2:24" x14ac:dyDescent="0.25">
      <c r="B9" s="14">
        <v>12.9</v>
      </c>
      <c r="C9" s="10">
        <v>0.09</v>
      </c>
      <c r="D9" s="11" t="s">
        <v>18</v>
      </c>
      <c r="E9" s="12">
        <f t="shared" si="0"/>
        <v>8.9999999999999992E-5</v>
      </c>
      <c r="F9" s="13" t="s">
        <v>19</v>
      </c>
      <c r="H9" s="16">
        <v>1.04</v>
      </c>
      <c r="I9" s="10">
        <v>0.06</v>
      </c>
      <c r="J9" s="11" t="s">
        <v>18</v>
      </c>
      <c r="K9" s="12">
        <f t="shared" si="1"/>
        <v>5.9999999999999995E-5</v>
      </c>
      <c r="L9" s="13" t="s">
        <v>19</v>
      </c>
      <c r="N9" s="16">
        <v>1.03</v>
      </c>
      <c r="O9" s="10">
        <v>0.08</v>
      </c>
      <c r="P9" s="11" t="s">
        <v>18</v>
      </c>
      <c r="Q9" s="12">
        <f t="shared" si="2"/>
        <v>8.0000000000000007E-5</v>
      </c>
      <c r="R9" s="13" t="s">
        <v>19</v>
      </c>
      <c r="T9" s="9">
        <v>250</v>
      </c>
      <c r="U9" s="10">
        <v>0.63</v>
      </c>
      <c r="V9" s="11" t="s">
        <v>18</v>
      </c>
      <c r="W9" s="12">
        <f t="shared" si="3"/>
        <v>6.3000000000000003E-4</v>
      </c>
      <c r="X9" s="13" t="s">
        <v>19</v>
      </c>
    </row>
    <row r="10" spans="2:24" x14ac:dyDescent="0.25">
      <c r="B10" s="9">
        <v>15</v>
      </c>
      <c r="C10" s="10">
        <v>0.1</v>
      </c>
      <c r="D10" s="11" t="s">
        <v>18</v>
      </c>
      <c r="E10" s="12">
        <f t="shared" si="0"/>
        <v>1E-4</v>
      </c>
      <c r="F10" s="13" t="s">
        <v>19</v>
      </c>
      <c r="H10" s="16">
        <v>1.05</v>
      </c>
      <c r="I10" s="10">
        <v>0.06</v>
      </c>
      <c r="J10" s="11" t="s">
        <v>18</v>
      </c>
      <c r="K10" s="12">
        <f t="shared" si="1"/>
        <v>5.9999999999999995E-5</v>
      </c>
      <c r="L10" s="13" t="s">
        <v>19</v>
      </c>
      <c r="N10" s="16">
        <v>1.04</v>
      </c>
      <c r="O10" s="10">
        <v>0.08</v>
      </c>
      <c r="P10" s="11" t="s">
        <v>18</v>
      </c>
      <c r="Q10" s="12">
        <f t="shared" si="2"/>
        <v>8.0000000000000007E-5</v>
      </c>
      <c r="R10" s="13" t="s">
        <v>19</v>
      </c>
      <c r="T10" s="9">
        <v>300</v>
      </c>
      <c r="U10" s="10">
        <v>0.71</v>
      </c>
      <c r="V10" s="11" t="s">
        <v>18</v>
      </c>
      <c r="W10" s="12">
        <f t="shared" si="3"/>
        <v>7.0999999999999991E-4</v>
      </c>
      <c r="X10" s="13" t="s">
        <v>19</v>
      </c>
    </row>
    <row r="11" spans="2:24" x14ac:dyDescent="0.25">
      <c r="B11" s="14">
        <v>17.600000000000001</v>
      </c>
      <c r="C11" s="10">
        <v>0.1</v>
      </c>
      <c r="D11" s="11" t="s">
        <v>18</v>
      </c>
      <c r="E11" s="12">
        <f t="shared" si="0"/>
        <v>1E-4</v>
      </c>
      <c r="F11" s="13" t="s">
        <v>19</v>
      </c>
      <c r="H11" s="16">
        <v>1.06</v>
      </c>
      <c r="I11" s="10">
        <v>0.06</v>
      </c>
      <c r="J11" s="11" t="s">
        <v>18</v>
      </c>
      <c r="K11" s="12">
        <f t="shared" si="1"/>
        <v>5.9999999999999995E-5</v>
      </c>
      <c r="L11" s="13" t="s">
        <v>19</v>
      </c>
      <c r="N11" s="16">
        <v>1.05</v>
      </c>
      <c r="O11" s="10">
        <v>0.08</v>
      </c>
      <c r="P11" s="11" t="s">
        <v>18</v>
      </c>
      <c r="Q11" s="12">
        <f t="shared" si="2"/>
        <v>8.0000000000000007E-5</v>
      </c>
      <c r="R11" s="13" t="s">
        <v>19</v>
      </c>
      <c r="T11" s="9">
        <v>400</v>
      </c>
      <c r="U11" s="10">
        <v>0.89</v>
      </c>
      <c r="V11" s="11" t="s">
        <v>18</v>
      </c>
      <c r="W11" s="12">
        <f t="shared" si="3"/>
        <v>8.9000000000000006E-4</v>
      </c>
      <c r="X11" s="13" t="s">
        <v>19</v>
      </c>
    </row>
    <row r="12" spans="2:24" x14ac:dyDescent="0.25">
      <c r="B12" s="14">
        <v>20.2</v>
      </c>
      <c r="C12" s="10">
        <v>0.1</v>
      </c>
      <c r="D12" s="11" t="s">
        <v>18</v>
      </c>
      <c r="E12" s="12">
        <f t="shared" si="0"/>
        <v>1E-4</v>
      </c>
      <c r="F12" s="13" t="s">
        <v>19</v>
      </c>
      <c r="H12" s="16">
        <v>1.07</v>
      </c>
      <c r="I12" s="10">
        <v>0.06</v>
      </c>
      <c r="J12" s="11" t="s">
        <v>18</v>
      </c>
      <c r="K12" s="12">
        <f t="shared" si="1"/>
        <v>5.9999999999999995E-5</v>
      </c>
      <c r="L12" s="13" t="s">
        <v>19</v>
      </c>
      <c r="N12" s="16">
        <v>1.06</v>
      </c>
      <c r="O12" s="10">
        <v>0.08</v>
      </c>
      <c r="P12" s="11" t="s">
        <v>18</v>
      </c>
      <c r="Q12" s="12">
        <f t="shared" si="2"/>
        <v>8.0000000000000007E-5</v>
      </c>
      <c r="R12" s="13" t="s">
        <v>19</v>
      </c>
      <c r="T12" s="9">
        <v>500</v>
      </c>
      <c r="U12" s="10">
        <v>1.1000000000000001</v>
      </c>
      <c r="V12" s="11" t="s">
        <v>18</v>
      </c>
      <c r="W12" s="12">
        <f t="shared" si="3"/>
        <v>1.1000000000000001E-3</v>
      </c>
      <c r="X12" s="13" t="s">
        <v>19</v>
      </c>
    </row>
    <row r="13" spans="2:24" x14ac:dyDescent="0.25">
      <c r="B13" s="14">
        <v>22.8</v>
      </c>
      <c r="C13" s="10">
        <v>0.1</v>
      </c>
      <c r="D13" s="11" t="s">
        <v>18</v>
      </c>
      <c r="E13" s="12">
        <f t="shared" si="0"/>
        <v>1E-4</v>
      </c>
      <c r="F13" s="13" t="s">
        <v>19</v>
      </c>
      <c r="H13" s="16">
        <v>1.08</v>
      </c>
      <c r="I13" s="10">
        <v>0.06</v>
      </c>
      <c r="J13" s="11" t="s">
        <v>18</v>
      </c>
      <c r="K13" s="12">
        <f t="shared" si="1"/>
        <v>5.9999999999999995E-5</v>
      </c>
      <c r="L13" s="13" t="s">
        <v>19</v>
      </c>
      <c r="N13" s="16">
        <v>1.07</v>
      </c>
      <c r="O13" s="10">
        <v>0.08</v>
      </c>
      <c r="P13" s="11" t="s">
        <v>18</v>
      </c>
      <c r="Q13" s="12">
        <f t="shared" si="2"/>
        <v>8.0000000000000007E-5</v>
      </c>
      <c r="R13" s="13" t="s">
        <v>19</v>
      </c>
    </row>
    <row r="14" spans="2:24" x14ac:dyDescent="0.25">
      <c r="B14" s="9">
        <v>25</v>
      </c>
      <c r="C14" s="10">
        <v>0.11</v>
      </c>
      <c r="D14" s="11" t="s">
        <v>18</v>
      </c>
      <c r="E14" s="12">
        <f t="shared" si="0"/>
        <v>1.1E-4</v>
      </c>
      <c r="F14" s="13" t="s">
        <v>19</v>
      </c>
      <c r="H14" s="16">
        <v>1.0900000000000001</v>
      </c>
      <c r="I14" s="10">
        <v>0.06</v>
      </c>
      <c r="J14" s="11" t="s">
        <v>18</v>
      </c>
      <c r="K14" s="12">
        <f t="shared" si="1"/>
        <v>5.9999999999999995E-5</v>
      </c>
      <c r="L14" s="13" t="s">
        <v>19</v>
      </c>
      <c r="N14" s="16">
        <v>1.08</v>
      </c>
      <c r="O14" s="10">
        <v>0.08</v>
      </c>
      <c r="P14" s="11" t="s">
        <v>18</v>
      </c>
      <c r="Q14" s="12">
        <f t="shared" si="2"/>
        <v>8.0000000000000007E-5</v>
      </c>
      <c r="R14" s="13" t="s">
        <v>19</v>
      </c>
    </row>
    <row r="15" spans="2:24" x14ac:dyDescent="0.25">
      <c r="B15" s="9">
        <v>50</v>
      </c>
      <c r="C15" s="10">
        <v>0.13</v>
      </c>
      <c r="D15" s="11" t="s">
        <v>18</v>
      </c>
      <c r="E15" s="12">
        <f t="shared" si="0"/>
        <v>1.3000000000000002E-4</v>
      </c>
      <c r="F15" s="13" t="s">
        <v>19</v>
      </c>
      <c r="H15" s="16">
        <v>1.1000000000000001</v>
      </c>
      <c r="I15" s="10">
        <v>0.06</v>
      </c>
      <c r="J15" s="11" t="s">
        <v>18</v>
      </c>
      <c r="K15" s="12">
        <f t="shared" si="1"/>
        <v>5.9999999999999995E-5</v>
      </c>
      <c r="L15" s="13" t="s">
        <v>19</v>
      </c>
      <c r="N15" s="16">
        <v>1.0900000000000001</v>
      </c>
      <c r="O15" s="10">
        <v>0.08</v>
      </c>
      <c r="P15" s="11" t="s">
        <v>18</v>
      </c>
      <c r="Q15" s="12">
        <f t="shared" si="2"/>
        <v>8.0000000000000007E-5</v>
      </c>
      <c r="R15" s="13" t="s">
        <v>19</v>
      </c>
    </row>
    <row r="16" spans="2:24" x14ac:dyDescent="0.25">
      <c r="B16" s="9">
        <v>75</v>
      </c>
      <c r="C16" s="10">
        <v>0.16</v>
      </c>
      <c r="D16" s="11" t="s">
        <v>18</v>
      </c>
      <c r="E16" s="12">
        <f t="shared" si="0"/>
        <v>1.6000000000000001E-4</v>
      </c>
      <c r="F16" s="13" t="s">
        <v>19</v>
      </c>
      <c r="H16" s="16">
        <v>1.2</v>
      </c>
      <c r="I16" s="10">
        <v>0.06</v>
      </c>
      <c r="J16" s="11" t="s">
        <v>18</v>
      </c>
      <c r="K16" s="12">
        <f t="shared" si="1"/>
        <v>5.9999999999999995E-5</v>
      </c>
      <c r="L16" s="13" t="s">
        <v>19</v>
      </c>
      <c r="N16" s="16">
        <v>1.1000000000000001</v>
      </c>
      <c r="O16" s="10">
        <v>0.08</v>
      </c>
      <c r="P16" s="11" t="s">
        <v>18</v>
      </c>
      <c r="Q16" s="12">
        <f t="shared" si="2"/>
        <v>8.0000000000000007E-5</v>
      </c>
      <c r="R16" s="13" t="s">
        <v>19</v>
      </c>
    </row>
    <row r="17" spans="2:18" x14ac:dyDescent="0.25">
      <c r="B17" s="9">
        <v>100</v>
      </c>
      <c r="C17" s="10">
        <v>0.18</v>
      </c>
      <c r="D17" s="11" t="s">
        <v>18</v>
      </c>
      <c r="E17" s="12">
        <f t="shared" si="0"/>
        <v>1.7999999999999998E-4</v>
      </c>
      <c r="F17" s="13" t="s">
        <v>19</v>
      </c>
      <c r="H17" s="16">
        <v>1.3</v>
      </c>
      <c r="I17" s="10">
        <v>0.06</v>
      </c>
      <c r="J17" s="11" t="s">
        <v>18</v>
      </c>
      <c r="K17" s="12">
        <f t="shared" si="1"/>
        <v>5.9999999999999995E-5</v>
      </c>
      <c r="L17" s="13" t="s">
        <v>19</v>
      </c>
      <c r="N17" s="16">
        <v>1.2</v>
      </c>
      <c r="O17" s="10">
        <v>0.08</v>
      </c>
      <c r="P17" s="11" t="s">
        <v>18</v>
      </c>
      <c r="Q17" s="12">
        <f t="shared" si="2"/>
        <v>8.0000000000000007E-5</v>
      </c>
      <c r="R17" s="13" t="s">
        <v>19</v>
      </c>
    </row>
    <row r="18" spans="2:18" x14ac:dyDescent="0.25">
      <c r="H18" s="16">
        <v>1.4</v>
      </c>
      <c r="I18" s="10">
        <v>0.06</v>
      </c>
      <c r="J18" s="11" t="s">
        <v>18</v>
      </c>
      <c r="K18" s="12">
        <f t="shared" si="1"/>
        <v>5.9999999999999995E-5</v>
      </c>
      <c r="L18" s="13" t="s">
        <v>19</v>
      </c>
      <c r="N18" s="16">
        <v>1.3</v>
      </c>
      <c r="O18" s="10">
        <v>0.08</v>
      </c>
      <c r="P18" s="11" t="s">
        <v>18</v>
      </c>
      <c r="Q18" s="12">
        <f t="shared" si="2"/>
        <v>8.0000000000000007E-5</v>
      </c>
      <c r="R18" s="13" t="s">
        <v>19</v>
      </c>
    </row>
    <row r="19" spans="2:18" x14ac:dyDescent="0.25">
      <c r="H19" s="16">
        <v>1.5</v>
      </c>
      <c r="I19" s="10">
        <v>0.06</v>
      </c>
      <c r="J19" s="11" t="s">
        <v>18</v>
      </c>
      <c r="K19" s="12">
        <f t="shared" si="1"/>
        <v>5.9999999999999995E-5</v>
      </c>
      <c r="L19" s="13" t="s">
        <v>19</v>
      </c>
      <c r="N19" s="16">
        <v>1.4</v>
      </c>
      <c r="O19" s="10">
        <v>0.08</v>
      </c>
      <c r="P19" s="11" t="s">
        <v>18</v>
      </c>
      <c r="Q19" s="12">
        <f t="shared" si="2"/>
        <v>8.0000000000000007E-5</v>
      </c>
      <c r="R19" s="13" t="s">
        <v>19</v>
      </c>
    </row>
    <row r="20" spans="2:18" x14ac:dyDescent="0.25">
      <c r="H20" s="16">
        <v>1.6</v>
      </c>
      <c r="I20" s="10">
        <v>0.06</v>
      </c>
      <c r="J20" s="11" t="s">
        <v>18</v>
      </c>
      <c r="K20" s="12">
        <f t="shared" si="1"/>
        <v>5.9999999999999995E-5</v>
      </c>
      <c r="L20" s="13" t="s">
        <v>19</v>
      </c>
      <c r="N20" s="16">
        <v>1.5</v>
      </c>
      <c r="O20" s="10">
        <v>0.08</v>
      </c>
      <c r="P20" s="11" t="s">
        <v>18</v>
      </c>
      <c r="Q20" s="12">
        <f t="shared" si="2"/>
        <v>8.0000000000000007E-5</v>
      </c>
      <c r="R20" s="13" t="s">
        <v>19</v>
      </c>
    </row>
    <row r="21" spans="2:18" x14ac:dyDescent="0.25">
      <c r="H21" s="16">
        <v>1.7</v>
      </c>
      <c r="I21" s="10">
        <v>0.06</v>
      </c>
      <c r="J21" s="11" t="s">
        <v>18</v>
      </c>
      <c r="K21" s="12">
        <f t="shared" si="1"/>
        <v>5.9999999999999995E-5</v>
      </c>
      <c r="L21" s="13" t="s">
        <v>19</v>
      </c>
      <c r="N21" s="16">
        <v>1.6</v>
      </c>
      <c r="O21" s="10">
        <v>0.08</v>
      </c>
      <c r="P21" s="11" t="s">
        <v>18</v>
      </c>
      <c r="Q21" s="12">
        <f t="shared" si="2"/>
        <v>8.0000000000000007E-5</v>
      </c>
      <c r="R21" s="13" t="s">
        <v>19</v>
      </c>
    </row>
    <row r="22" spans="2:18" x14ac:dyDescent="0.25">
      <c r="H22" s="16">
        <v>1.8</v>
      </c>
      <c r="I22" s="10">
        <v>0.06</v>
      </c>
      <c r="J22" s="11" t="s">
        <v>18</v>
      </c>
      <c r="K22" s="12">
        <f t="shared" si="1"/>
        <v>5.9999999999999995E-5</v>
      </c>
      <c r="L22" s="13" t="s">
        <v>19</v>
      </c>
      <c r="N22" s="16">
        <v>1.7</v>
      </c>
      <c r="O22" s="10">
        <v>0.08</v>
      </c>
      <c r="P22" s="11" t="s">
        <v>18</v>
      </c>
      <c r="Q22" s="12">
        <f t="shared" si="2"/>
        <v>8.0000000000000007E-5</v>
      </c>
      <c r="R22" s="13" t="s">
        <v>19</v>
      </c>
    </row>
    <row r="23" spans="2:18" x14ac:dyDescent="0.25">
      <c r="H23" s="16">
        <v>1.9</v>
      </c>
      <c r="I23" s="10">
        <v>0.06</v>
      </c>
      <c r="J23" s="11" t="s">
        <v>18</v>
      </c>
      <c r="K23" s="12">
        <f t="shared" si="1"/>
        <v>5.9999999999999995E-5</v>
      </c>
      <c r="L23" s="13" t="s">
        <v>19</v>
      </c>
      <c r="N23" s="16">
        <v>1.8</v>
      </c>
      <c r="O23" s="10">
        <v>0.08</v>
      </c>
      <c r="P23" s="11" t="s">
        <v>18</v>
      </c>
      <c r="Q23" s="12">
        <f t="shared" si="2"/>
        <v>8.0000000000000007E-5</v>
      </c>
      <c r="R23" s="13" t="s">
        <v>19</v>
      </c>
    </row>
    <row r="24" spans="2:18" x14ac:dyDescent="0.25">
      <c r="H24" s="9">
        <v>1</v>
      </c>
      <c r="I24" s="10">
        <v>0.06</v>
      </c>
      <c r="J24" s="11" t="s">
        <v>18</v>
      </c>
      <c r="K24" s="12">
        <f t="shared" si="1"/>
        <v>5.9999999999999995E-5</v>
      </c>
      <c r="L24" s="13" t="s">
        <v>19</v>
      </c>
      <c r="N24" s="16">
        <v>1.9</v>
      </c>
      <c r="O24" s="10">
        <v>0.08</v>
      </c>
      <c r="P24" s="11" t="s">
        <v>18</v>
      </c>
      <c r="Q24" s="12">
        <f t="shared" si="2"/>
        <v>8.0000000000000007E-5</v>
      </c>
      <c r="R24" s="13" t="s">
        <v>19</v>
      </c>
    </row>
    <row r="25" spans="2:18" x14ac:dyDescent="0.25">
      <c r="H25" s="9">
        <v>2</v>
      </c>
      <c r="I25" s="10">
        <v>0.06</v>
      </c>
      <c r="J25" s="11" t="s">
        <v>18</v>
      </c>
      <c r="K25" s="12">
        <f t="shared" si="1"/>
        <v>5.9999999999999995E-5</v>
      </c>
      <c r="L25" s="13" t="s">
        <v>19</v>
      </c>
      <c r="N25" s="9">
        <v>2</v>
      </c>
      <c r="O25" s="10">
        <v>0.08</v>
      </c>
      <c r="P25" s="11" t="s">
        <v>18</v>
      </c>
      <c r="Q25" s="12">
        <f t="shared" si="2"/>
        <v>8.0000000000000007E-5</v>
      </c>
      <c r="R25" s="13" t="s">
        <v>19</v>
      </c>
    </row>
    <row r="26" spans="2:18" x14ac:dyDescent="0.25">
      <c r="H26" s="9">
        <v>3</v>
      </c>
      <c r="I26" s="10">
        <v>0.06</v>
      </c>
      <c r="J26" s="11" t="s">
        <v>18</v>
      </c>
      <c r="K26" s="12">
        <f t="shared" si="1"/>
        <v>5.9999999999999995E-5</v>
      </c>
      <c r="L26" s="13" t="s">
        <v>19</v>
      </c>
      <c r="N26" s="9">
        <v>3</v>
      </c>
      <c r="O26" s="10">
        <v>0.08</v>
      </c>
      <c r="P26" s="11" t="s">
        <v>18</v>
      </c>
      <c r="Q26" s="12">
        <f t="shared" si="2"/>
        <v>8.0000000000000007E-5</v>
      </c>
      <c r="R26" s="13" t="s">
        <v>19</v>
      </c>
    </row>
    <row r="27" spans="2:18" x14ac:dyDescent="0.25">
      <c r="H27" s="9">
        <v>4</v>
      </c>
      <c r="I27" s="10">
        <v>0.06</v>
      </c>
      <c r="J27" s="11" t="s">
        <v>18</v>
      </c>
      <c r="K27" s="12">
        <f t="shared" si="1"/>
        <v>5.9999999999999995E-5</v>
      </c>
      <c r="L27" s="13" t="s">
        <v>19</v>
      </c>
      <c r="N27" s="9">
        <v>4</v>
      </c>
      <c r="O27" s="10">
        <v>0.08</v>
      </c>
      <c r="P27" s="11" t="s">
        <v>18</v>
      </c>
      <c r="Q27" s="12">
        <f t="shared" si="2"/>
        <v>8.0000000000000007E-5</v>
      </c>
      <c r="R27" s="13" t="s">
        <v>19</v>
      </c>
    </row>
    <row r="28" spans="2:18" x14ac:dyDescent="0.25">
      <c r="H28" s="9">
        <v>5</v>
      </c>
      <c r="I28" s="10">
        <v>0.06</v>
      </c>
      <c r="J28" s="11" t="s">
        <v>18</v>
      </c>
      <c r="K28" s="12">
        <f t="shared" si="1"/>
        <v>5.9999999999999995E-5</v>
      </c>
      <c r="L28" s="13" t="s">
        <v>19</v>
      </c>
      <c r="N28" s="9">
        <v>5</v>
      </c>
      <c r="O28" s="10">
        <v>0.09</v>
      </c>
      <c r="P28" s="11" t="s">
        <v>18</v>
      </c>
      <c r="Q28" s="12">
        <f t="shared" si="2"/>
        <v>8.9999999999999992E-5</v>
      </c>
      <c r="R28" s="13" t="s">
        <v>19</v>
      </c>
    </row>
    <row r="29" spans="2:18" x14ac:dyDescent="0.25">
      <c r="H29" s="9">
        <v>6</v>
      </c>
      <c r="I29" s="10">
        <v>0.06</v>
      </c>
      <c r="J29" s="11" t="s">
        <v>18</v>
      </c>
      <c r="K29" s="12">
        <f t="shared" si="1"/>
        <v>5.9999999999999995E-5</v>
      </c>
      <c r="L29" s="13" t="s">
        <v>19</v>
      </c>
      <c r="N29" s="9">
        <v>6</v>
      </c>
      <c r="O29" s="10">
        <v>0.09</v>
      </c>
      <c r="P29" s="11" t="s">
        <v>18</v>
      </c>
      <c r="Q29" s="12">
        <f t="shared" si="2"/>
        <v>8.9999999999999992E-5</v>
      </c>
      <c r="R29" s="13" t="s">
        <v>19</v>
      </c>
    </row>
    <row r="30" spans="2:18" x14ac:dyDescent="0.25">
      <c r="H30" s="9">
        <v>7</v>
      </c>
      <c r="I30" s="10">
        <v>0.06</v>
      </c>
      <c r="J30" s="11" t="s">
        <v>18</v>
      </c>
      <c r="K30" s="12">
        <f t="shared" si="1"/>
        <v>5.9999999999999995E-5</v>
      </c>
      <c r="L30" s="13" t="s">
        <v>19</v>
      </c>
      <c r="N30" s="9">
        <v>7</v>
      </c>
      <c r="O30" s="10">
        <v>0.09</v>
      </c>
      <c r="P30" s="11" t="s">
        <v>18</v>
      </c>
      <c r="Q30" s="12">
        <f t="shared" si="2"/>
        <v>8.9999999999999992E-5</v>
      </c>
      <c r="R30" s="13" t="s">
        <v>19</v>
      </c>
    </row>
    <row r="31" spans="2:18" x14ac:dyDescent="0.25">
      <c r="H31" s="9">
        <v>8</v>
      </c>
      <c r="I31" s="10">
        <v>0.06</v>
      </c>
      <c r="J31" s="11" t="s">
        <v>18</v>
      </c>
      <c r="K31" s="12">
        <f t="shared" si="1"/>
        <v>5.9999999999999995E-5</v>
      </c>
      <c r="L31" s="13" t="s">
        <v>19</v>
      </c>
      <c r="N31" s="9">
        <v>8</v>
      </c>
      <c r="O31" s="10">
        <v>0.09</v>
      </c>
      <c r="P31" s="11" t="s">
        <v>18</v>
      </c>
      <c r="Q31" s="12">
        <f t="shared" si="2"/>
        <v>8.9999999999999992E-5</v>
      </c>
      <c r="R31" s="13" t="s">
        <v>19</v>
      </c>
    </row>
    <row r="32" spans="2:18" x14ac:dyDescent="0.25">
      <c r="H32" s="9">
        <v>9</v>
      </c>
      <c r="I32" s="10">
        <v>0.06</v>
      </c>
      <c r="J32" s="11" t="s">
        <v>18</v>
      </c>
      <c r="K32" s="12">
        <f t="shared" si="1"/>
        <v>5.9999999999999995E-5</v>
      </c>
      <c r="L32" s="13" t="s">
        <v>19</v>
      </c>
      <c r="N32" s="9">
        <v>9</v>
      </c>
      <c r="O32" s="10">
        <v>0.09</v>
      </c>
      <c r="P32" s="11" t="s">
        <v>18</v>
      </c>
      <c r="Q32" s="12">
        <f t="shared" si="2"/>
        <v>8.9999999999999992E-5</v>
      </c>
      <c r="R32" s="13" t="s">
        <v>19</v>
      </c>
    </row>
    <row r="33" spans="8:18" x14ac:dyDescent="0.25">
      <c r="H33" s="9">
        <v>10</v>
      </c>
      <c r="I33" s="10">
        <v>0.06</v>
      </c>
      <c r="J33" s="11" t="s">
        <v>18</v>
      </c>
      <c r="K33" s="12">
        <f t="shared" si="1"/>
        <v>5.9999999999999995E-5</v>
      </c>
      <c r="L33" s="13" t="s">
        <v>19</v>
      </c>
      <c r="N33" s="9">
        <v>10</v>
      </c>
      <c r="O33" s="10">
        <v>0.09</v>
      </c>
      <c r="P33" s="11" t="s">
        <v>18</v>
      </c>
      <c r="Q33" s="12">
        <f t="shared" si="2"/>
        <v>8.9999999999999992E-5</v>
      </c>
      <c r="R33" s="13" t="s">
        <v>19</v>
      </c>
    </row>
    <row r="34" spans="8:18" x14ac:dyDescent="0.25">
      <c r="H34" s="9">
        <v>11</v>
      </c>
      <c r="I34" s="10">
        <v>7.0000000000000007E-2</v>
      </c>
      <c r="J34" s="11" t="s">
        <v>18</v>
      </c>
      <c r="K34" s="12">
        <f t="shared" si="1"/>
        <v>7.0000000000000007E-5</v>
      </c>
      <c r="L34" s="13" t="s">
        <v>19</v>
      </c>
      <c r="N34" s="9">
        <v>20</v>
      </c>
      <c r="O34" s="10">
        <v>0.1</v>
      </c>
      <c r="P34" s="11" t="s">
        <v>18</v>
      </c>
      <c r="Q34" s="12">
        <f t="shared" si="2"/>
        <v>1E-4</v>
      </c>
      <c r="R34" s="13" t="s">
        <v>19</v>
      </c>
    </row>
    <row r="35" spans="8:18" x14ac:dyDescent="0.25">
      <c r="H35" s="9">
        <v>12</v>
      </c>
      <c r="I35" s="10">
        <v>7.0000000000000007E-2</v>
      </c>
      <c r="J35" s="11" t="s">
        <v>18</v>
      </c>
      <c r="K35" s="12">
        <f t="shared" si="1"/>
        <v>7.0000000000000007E-5</v>
      </c>
      <c r="L35" s="13" t="s">
        <v>19</v>
      </c>
      <c r="N35" s="9">
        <v>30</v>
      </c>
      <c r="O35" s="10">
        <v>0.11</v>
      </c>
      <c r="P35" s="11" t="s">
        <v>18</v>
      </c>
      <c r="Q35" s="12">
        <f t="shared" si="2"/>
        <v>1.1E-4</v>
      </c>
      <c r="R35" s="13" t="s">
        <v>19</v>
      </c>
    </row>
    <row r="36" spans="8:18" x14ac:dyDescent="0.25">
      <c r="H36" s="9">
        <v>13</v>
      </c>
      <c r="I36" s="10">
        <v>7.0000000000000007E-2</v>
      </c>
      <c r="J36" s="11" t="s">
        <v>18</v>
      </c>
      <c r="K36" s="12">
        <f t="shared" si="1"/>
        <v>7.0000000000000007E-5</v>
      </c>
      <c r="L36" s="13" t="s">
        <v>19</v>
      </c>
      <c r="N36" s="9">
        <v>50</v>
      </c>
      <c r="O36" s="10">
        <v>0.13</v>
      </c>
      <c r="P36" s="11" t="s">
        <v>18</v>
      </c>
      <c r="Q36" s="12">
        <f t="shared" si="2"/>
        <v>1.3000000000000002E-4</v>
      </c>
      <c r="R36" s="13" t="s">
        <v>19</v>
      </c>
    </row>
    <row r="37" spans="8:18" x14ac:dyDescent="0.25">
      <c r="H37" s="9">
        <v>14</v>
      </c>
      <c r="I37" s="10">
        <v>7.0000000000000007E-2</v>
      </c>
      <c r="J37" s="11" t="s">
        <v>18</v>
      </c>
      <c r="K37" s="12">
        <f t="shared" si="1"/>
        <v>7.0000000000000007E-5</v>
      </c>
      <c r="L37" s="13" t="s">
        <v>19</v>
      </c>
    </row>
    <row r="38" spans="8:18" x14ac:dyDescent="0.25">
      <c r="H38" s="9">
        <v>15</v>
      </c>
      <c r="I38" s="10">
        <v>7.0000000000000007E-2</v>
      </c>
      <c r="J38" s="11" t="s">
        <v>18</v>
      </c>
      <c r="K38" s="12">
        <f t="shared" si="1"/>
        <v>7.0000000000000007E-5</v>
      </c>
      <c r="L38" s="13" t="s">
        <v>19</v>
      </c>
    </row>
    <row r="39" spans="8:18" x14ac:dyDescent="0.25">
      <c r="H39" s="9">
        <v>16</v>
      </c>
      <c r="I39" s="10">
        <v>7.0000000000000007E-2</v>
      </c>
      <c r="J39" s="11" t="s">
        <v>18</v>
      </c>
      <c r="K39" s="12">
        <f t="shared" si="1"/>
        <v>7.0000000000000007E-5</v>
      </c>
      <c r="L39" s="13" t="s">
        <v>19</v>
      </c>
    </row>
    <row r="40" spans="8:18" x14ac:dyDescent="0.25">
      <c r="H40" s="9">
        <v>17</v>
      </c>
      <c r="I40" s="10">
        <v>7.0000000000000007E-2</v>
      </c>
      <c r="J40" s="11" t="s">
        <v>18</v>
      </c>
      <c r="K40" s="12">
        <f t="shared" si="1"/>
        <v>7.0000000000000007E-5</v>
      </c>
      <c r="L40" s="13" t="s">
        <v>19</v>
      </c>
    </row>
    <row r="41" spans="8:18" x14ac:dyDescent="0.25">
      <c r="H41" s="9">
        <v>18</v>
      </c>
      <c r="I41" s="10">
        <v>7.0000000000000007E-2</v>
      </c>
      <c r="J41" s="11" t="s">
        <v>18</v>
      </c>
      <c r="K41" s="12">
        <f t="shared" si="1"/>
        <v>7.0000000000000007E-5</v>
      </c>
      <c r="L41" s="13" t="s">
        <v>19</v>
      </c>
    </row>
    <row r="42" spans="8:18" x14ac:dyDescent="0.25">
      <c r="H42" s="9">
        <v>19</v>
      </c>
      <c r="I42" s="10">
        <v>7.0000000000000007E-2</v>
      </c>
      <c r="J42" s="11" t="s">
        <v>18</v>
      </c>
      <c r="K42" s="12">
        <f t="shared" si="1"/>
        <v>7.0000000000000007E-5</v>
      </c>
      <c r="L42" s="13" t="s">
        <v>19</v>
      </c>
    </row>
    <row r="43" spans="8:18" x14ac:dyDescent="0.25">
      <c r="H43" s="9">
        <v>20</v>
      </c>
      <c r="I43" s="10">
        <v>7.0000000000000007E-2</v>
      </c>
      <c r="J43" s="11" t="s">
        <v>18</v>
      </c>
      <c r="K43" s="12">
        <f t="shared" si="1"/>
        <v>7.0000000000000007E-5</v>
      </c>
      <c r="L43" s="13" t="s">
        <v>19</v>
      </c>
    </row>
    <row r="44" spans="8:18" x14ac:dyDescent="0.25">
      <c r="H44" s="9">
        <v>21</v>
      </c>
      <c r="I44" s="10">
        <v>7.0000000000000007E-2</v>
      </c>
      <c r="J44" s="11" t="s">
        <v>18</v>
      </c>
      <c r="K44" s="12">
        <f t="shared" si="1"/>
        <v>7.0000000000000007E-5</v>
      </c>
      <c r="L44" s="13" t="s">
        <v>19</v>
      </c>
    </row>
    <row r="45" spans="8:18" x14ac:dyDescent="0.25">
      <c r="H45" s="9">
        <v>22</v>
      </c>
      <c r="I45" s="10">
        <v>7.0000000000000007E-2</v>
      </c>
      <c r="J45" s="11" t="s">
        <v>18</v>
      </c>
      <c r="K45" s="12">
        <f t="shared" si="1"/>
        <v>7.0000000000000007E-5</v>
      </c>
      <c r="L45" s="13" t="s">
        <v>19</v>
      </c>
    </row>
    <row r="46" spans="8:18" x14ac:dyDescent="0.25">
      <c r="H46" s="9">
        <v>23</v>
      </c>
      <c r="I46" s="10">
        <v>7.0000000000000007E-2</v>
      </c>
      <c r="J46" s="11" t="s">
        <v>18</v>
      </c>
      <c r="K46" s="12">
        <f t="shared" si="1"/>
        <v>7.0000000000000007E-5</v>
      </c>
      <c r="L46" s="13" t="s">
        <v>19</v>
      </c>
    </row>
    <row r="47" spans="8:18" x14ac:dyDescent="0.25">
      <c r="H47" s="9">
        <v>24</v>
      </c>
      <c r="I47" s="10">
        <v>7.0000000000000007E-2</v>
      </c>
      <c r="J47" s="11" t="s">
        <v>18</v>
      </c>
      <c r="K47" s="12">
        <f t="shared" si="1"/>
        <v>7.0000000000000007E-5</v>
      </c>
      <c r="L47" s="13" t="s">
        <v>19</v>
      </c>
    </row>
    <row r="48" spans="8:18" x14ac:dyDescent="0.25">
      <c r="H48" s="9">
        <v>25</v>
      </c>
      <c r="I48" s="10">
        <v>7.0000000000000007E-2</v>
      </c>
      <c r="J48" s="11" t="s">
        <v>18</v>
      </c>
      <c r="K48" s="12">
        <f t="shared" si="1"/>
        <v>7.0000000000000007E-5</v>
      </c>
      <c r="L48" s="13" t="s">
        <v>19</v>
      </c>
    </row>
    <row r="49" spans="8:12" x14ac:dyDescent="0.25">
      <c r="H49" s="9">
        <v>50</v>
      </c>
      <c r="I49" s="10">
        <v>0.09</v>
      </c>
      <c r="J49" s="11" t="s">
        <v>18</v>
      </c>
      <c r="K49" s="12">
        <f t="shared" si="1"/>
        <v>8.9999999999999992E-5</v>
      </c>
      <c r="L49" s="13" t="s">
        <v>19</v>
      </c>
    </row>
    <row r="50" spans="8:12" x14ac:dyDescent="0.25">
      <c r="H50" s="9">
        <v>75</v>
      </c>
      <c r="I50" s="10">
        <v>0.1</v>
      </c>
      <c r="J50" s="11" t="s">
        <v>18</v>
      </c>
      <c r="K50" s="12">
        <f t="shared" si="1"/>
        <v>1E-4</v>
      </c>
      <c r="L50" s="13" t="s">
        <v>19</v>
      </c>
    </row>
    <row r="51" spans="8:12" x14ac:dyDescent="0.25">
      <c r="H51" s="9">
        <v>100</v>
      </c>
      <c r="I51" s="10">
        <v>0.12</v>
      </c>
      <c r="J51" s="11" t="s">
        <v>18</v>
      </c>
      <c r="K51" s="12">
        <f t="shared" si="1"/>
        <v>1.1999999999999999E-4</v>
      </c>
      <c r="L51" s="13" t="s">
        <v>19</v>
      </c>
    </row>
  </sheetData>
  <mergeCells count="8"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 </vt:lpstr>
      <vt:lpstr>Uncertainty Budget (Ext)</vt:lpstr>
      <vt:lpstr>Cert of STD</vt:lpstr>
      <vt:lpstr>Certificate!Print_Area</vt:lpstr>
      <vt:lpstr>'Data Record'!Print_Area</vt:lpstr>
      <vt:lpstr>Report!Print_Area</vt:lpstr>
      <vt:lpstr>'Result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2016-08-14T09:18:32Z</cp:lastPrinted>
  <dcterms:created xsi:type="dcterms:W3CDTF">2013-11-02T07:33:54Z</dcterms:created>
  <dcterms:modified xsi:type="dcterms:W3CDTF">2017-06-06T08:50:33Z</dcterms:modified>
</cp:coreProperties>
</file>