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4_Internal Micrometer\"/>
    </mc:Choice>
  </mc:AlternateContent>
  <bookViews>
    <workbookView xWindow="240" yWindow="435" windowWidth="27225" windowHeight="15495" tabRatio="500"/>
  </bookViews>
  <sheets>
    <sheet name="Data" sheetId="11" r:id="rId1"/>
    <sheet name="Certificate" sheetId="14" r:id="rId2"/>
    <sheet name="Report" sheetId="9" r:id="rId3"/>
    <sheet name="Result" sheetId="10" r:id="rId4"/>
    <sheet name="Uncertainty Budget 25 to 50mm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Data!$A$1:$AC$30</definedName>
    <definedName name="_xlnm.Print_Area" localSheetId="2">Report!$A$1:$V$40</definedName>
    <definedName name="_xlnm.Print_Area" localSheetId="3">Result!$A$1:$V$26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" i="11" l="1"/>
  <c r="T18" i="11"/>
  <c r="T19" i="11"/>
  <c r="T20" i="11"/>
  <c r="T21" i="11"/>
  <c r="T22" i="11"/>
  <c r="T23" i="11"/>
  <c r="T24" i="11"/>
  <c r="T25" i="11"/>
  <c r="T26" i="11"/>
  <c r="T16" i="11"/>
  <c r="C9" i="1"/>
  <c r="D9" i="1"/>
  <c r="M9" i="1"/>
  <c r="N9" i="1"/>
  <c r="C10" i="1"/>
  <c r="D10" i="1"/>
  <c r="M10" i="1"/>
  <c r="N10" i="1"/>
  <c r="C11" i="1"/>
  <c r="D11" i="1"/>
  <c r="M11" i="1"/>
  <c r="N11" i="1"/>
  <c r="C12" i="1"/>
  <c r="D12" i="1"/>
  <c r="M12" i="1"/>
  <c r="N12" i="1"/>
  <c r="C13" i="1"/>
  <c r="D13" i="1"/>
  <c r="M13" i="1"/>
  <c r="N13" i="1"/>
  <c r="C14" i="1"/>
  <c r="D14" i="1"/>
  <c r="M14" i="1"/>
  <c r="N14" i="1"/>
  <c r="C15" i="1"/>
  <c r="D15" i="1"/>
  <c r="M15" i="1"/>
  <c r="N15" i="1"/>
  <c r="C16" i="1"/>
  <c r="D16" i="1"/>
  <c r="M16" i="1"/>
  <c r="N16" i="1"/>
  <c r="C17" i="1"/>
  <c r="D17" i="1"/>
  <c r="M17" i="1"/>
  <c r="N17" i="1"/>
  <c r="C18" i="1"/>
  <c r="D18" i="1"/>
  <c r="M18" i="1"/>
  <c r="N18" i="1"/>
  <c r="C8" i="1"/>
  <c r="D8" i="1"/>
  <c r="M8" i="1"/>
  <c r="N8" i="1"/>
  <c r="B26" i="11"/>
  <c r="B25" i="11"/>
  <c r="B24" i="11"/>
  <c r="B23" i="11"/>
  <c r="B22" i="11"/>
  <c r="B21" i="11"/>
  <c r="B20" i="11"/>
  <c r="B19" i="11"/>
  <c r="B18" i="11"/>
  <c r="B17" i="11"/>
  <c r="Q17" i="11"/>
  <c r="X17" i="11"/>
  <c r="L11" i="10"/>
  <c r="Q16" i="11"/>
  <c r="X16" i="11"/>
  <c r="I8" i="1"/>
  <c r="B9" i="1"/>
  <c r="B10" i="1"/>
  <c r="B11" i="1"/>
  <c r="B12" i="1"/>
  <c r="B13" i="1"/>
  <c r="B14" i="1"/>
  <c r="B15" i="1"/>
  <c r="B16" i="1"/>
  <c r="B17" i="1"/>
  <c r="B18" i="1"/>
  <c r="B8" i="1"/>
  <c r="J16" i="14"/>
  <c r="J15" i="14"/>
  <c r="J14" i="14"/>
  <c r="J13" i="14"/>
  <c r="J12" i="14"/>
  <c r="J5" i="14"/>
  <c r="J7" i="14"/>
  <c r="Q18" i="11"/>
  <c r="X18" i="11"/>
  <c r="L12" i="10"/>
  <c r="Q19" i="11"/>
  <c r="X19" i="11"/>
  <c r="L13" i="10"/>
  <c r="Q20" i="11"/>
  <c r="X20" i="11"/>
  <c r="L14" i="10"/>
  <c r="Q21" i="11"/>
  <c r="X21" i="11"/>
  <c r="Q22" i="11"/>
  <c r="X22" i="11"/>
  <c r="Q23" i="11"/>
  <c r="X23" i="11"/>
  <c r="Q24" i="11"/>
  <c r="X24" i="11"/>
  <c r="Q25" i="11"/>
  <c r="X25" i="11"/>
  <c r="Q26" i="11"/>
  <c r="X26" i="11"/>
  <c r="D11" i="10"/>
  <c r="D12" i="10"/>
  <c r="D13" i="10"/>
  <c r="D14" i="10"/>
  <c r="D15" i="10"/>
  <c r="D16" i="10"/>
  <c r="D17" i="10"/>
  <c r="D18" i="10"/>
  <c r="D19" i="10"/>
  <c r="D20" i="10"/>
  <c r="H36" i="14"/>
  <c r="W20" i="14"/>
  <c r="W21" i="14"/>
  <c r="W19" i="14"/>
  <c r="S36" i="14"/>
  <c r="G5" i="9"/>
  <c r="H35" i="14"/>
  <c r="H13" i="10"/>
  <c r="H17" i="10"/>
  <c r="D10" i="10"/>
  <c r="L10" i="10"/>
  <c r="L20" i="10"/>
  <c r="H20" i="10"/>
  <c r="L18" i="10"/>
  <c r="H18" i="10"/>
  <c r="L16" i="10"/>
  <c r="H16" i="10"/>
  <c r="H14" i="10"/>
  <c r="H12" i="10"/>
  <c r="L19" i="10"/>
  <c r="H19" i="10"/>
  <c r="L15" i="10"/>
  <c r="H15" i="10"/>
  <c r="H11" i="10"/>
  <c r="L17" i="10"/>
  <c r="F5" i="10"/>
  <c r="G8" i="1"/>
  <c r="I9" i="1"/>
  <c r="I10" i="1"/>
  <c r="I11" i="1"/>
  <c r="I12" i="1"/>
  <c r="I13" i="1"/>
  <c r="I14" i="1"/>
  <c r="I15" i="1"/>
  <c r="I16" i="1"/>
  <c r="I17" i="1"/>
  <c r="I18" i="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E18" i="1"/>
  <c r="V14" i="3"/>
  <c r="P14" i="3"/>
  <c r="J14" i="3"/>
  <c r="D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V5" i="3"/>
  <c r="P5" i="3"/>
  <c r="J5" i="3"/>
  <c r="D5" i="3"/>
  <c r="E16" i="1"/>
  <c r="E14" i="1"/>
  <c r="E12" i="1"/>
  <c r="E10" i="1"/>
  <c r="E8" i="1"/>
  <c r="E17" i="1"/>
  <c r="E15" i="1"/>
  <c r="E13" i="1"/>
  <c r="E11" i="1"/>
  <c r="E9" i="1"/>
  <c r="H8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G11" i="1"/>
  <c r="H11" i="1"/>
  <c r="G12" i="1"/>
  <c r="H12" i="1"/>
  <c r="G15" i="1"/>
  <c r="H15" i="1"/>
  <c r="G17" i="1"/>
  <c r="H17" i="1"/>
  <c r="G9" i="1"/>
  <c r="H9" i="1"/>
  <c r="G10" i="1"/>
  <c r="H10" i="1"/>
  <c r="G13" i="1"/>
  <c r="H13" i="1"/>
  <c r="G14" i="1"/>
  <c r="H14" i="1"/>
  <c r="G16" i="1"/>
  <c r="H16" i="1"/>
  <c r="G18" i="1"/>
  <c r="H18" i="1"/>
  <c r="K8" i="1"/>
  <c r="L8" i="1"/>
  <c r="K9" i="1"/>
  <c r="K11" i="1"/>
  <c r="K15" i="1"/>
  <c r="K12" i="1"/>
  <c r="K10" i="1"/>
  <c r="K13" i="1"/>
  <c r="K18" i="1"/>
  <c r="K16" i="1"/>
  <c r="K14" i="1"/>
  <c r="K17" i="1"/>
  <c r="O8" i="1"/>
  <c r="O10" i="10"/>
  <c r="L16" i="1"/>
  <c r="L14" i="1"/>
  <c r="L18" i="1"/>
  <c r="O18" i="1"/>
  <c r="O20" i="10"/>
  <c r="L12" i="1"/>
  <c r="L11" i="1"/>
  <c r="O11" i="1"/>
  <c r="O13" i="10"/>
  <c r="L17" i="1"/>
  <c r="L13" i="1"/>
  <c r="O13" i="1"/>
  <c r="O15" i="10"/>
  <c r="L10" i="1"/>
  <c r="L15" i="1"/>
  <c r="O15" i="1"/>
  <c r="O17" i="10"/>
  <c r="L9" i="1"/>
  <c r="H10" i="10"/>
  <c r="O17" i="1"/>
  <c r="O19" i="10"/>
  <c r="O9" i="1"/>
  <c r="O11" i="10"/>
  <c r="O10" i="1"/>
  <c r="O12" i="10"/>
  <c r="O14" i="1"/>
  <c r="O16" i="10"/>
  <c r="O12" i="1"/>
  <c r="O14" i="10"/>
  <c r="O16" i="1"/>
  <c r="O18" i="10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5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<sst xmlns="http://schemas.openxmlformats.org/spreadsheetml/2006/main" count="399" uniqueCount="127">
  <si>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</si>
  <si>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</si>
  <si>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</si>
  <si>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</si>
  <si>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</si>
  <si>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</si>
  <si>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</si>
  <si>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</si>
  <si>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</si>
  <si>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</si>
  <si>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</si>
  <si>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</si>
  <si>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</si>
  <si>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</si>
  <si>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</si>
  <si>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</si>
  <si>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</si>
  <si>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</si>
  <si>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</si>
  <si>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</si>
  <si>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</si>
  <si>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</si>
  <si>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</si>
  <si>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</si>
  <si>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</si>
  <si>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</si>
  <si>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</si>
  <si>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</si>
  <si>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</si>
  <si>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</si>
  <si>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</si>
  <si>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</si>
  <si>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</si>
  <si>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</si>
  <si>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</si>
  <si>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</si>
  <si>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</si>
  <si>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</si>
  <si>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</si>
  <si>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</si>
  <si>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</si>
  <si>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</si>
  <si>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</si>
  <si>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</si>
  <si>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</si>
  <si>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</si>
  <si>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</si>
  <si>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</si>
  <si>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</si>
  <si>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</si>
  <si>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</si>
  <si>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</si>
  <si>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</si>
  <si>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</si>
  <si>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</si>
  <si>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</si>
  <si>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</si>
  <si>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</si>
  <si>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Referance Standard :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</si>
  <si>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</si>
  <si>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</si>
  <si>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</si>
  <si>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</si>
  <si>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</si>
  <si>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</si>
  <si>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</si>
  <si>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</si>
  <si>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</si>
  <si>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</si>
  <si>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</si>
  <si>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</si>
  <si>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</si>
  <si>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</si>
  <si>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</si>
  <si>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</si>
  <si>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</si>
  <si>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</si>
  <si>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</si>
  <si>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</si>
  <si>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</si>
  <si>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</si>
  <si>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</si>
  <si>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</si>
  <si>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</si>
  <si>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</si>
  <si>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</si>
  <si>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</si>
  <si>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</si>
  <si>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</si>
  <si>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</si>
  <si>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</si>
  <si>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</si>
  <si>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</si>
  <si>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</si>
  <si>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</si>
  <si>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</si>
  <si>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t>X1</t>
  </si>
  <si>
    <t>X2</t>
  </si>
  <si>
    <t>X3</t>
  </si>
  <si>
    <t>X4</t>
  </si>
  <si>
    <r>
      <t xml:space="preserve">   Page :</t>
    </r>
    <r>
      <rPr>
        <sz val="10"/>
        <rFont val="Gulim"/>
        <family val="2"/>
      </rPr>
      <t xml:space="preserve"> 3 of 3</t>
    </r>
  </si>
  <si>
    <t>Normal 
Value</t>
  </si>
  <si>
    <t>UUC 
Reading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</si>
  <si>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</si>
  <si>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</si>
  <si>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</si>
  <si>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</si>
  <si>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Reference Standards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</si>
  <si>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</si>
  <si>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</si>
  <si>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</si>
  <si>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</si>
  <si>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</si>
  <si>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Date of Issue </t>
  </si>
  <si>
    <t xml:space="preserve">Calibrated by 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</si>
  <si>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</si>
  <si>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(µm)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</si>
  <si>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</si>
  <si>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</si>
  <si>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20 °C ± 1 °C</t>
  </si>
  <si>
    <t>Internal Micrometer</t>
  </si>
  <si>
    <t>Uncertainty Budget Internal Micrometer</t>
  </si>
  <si>
    <t>SP-CPD-04-04</t>
  </si>
  <si>
    <t>Unit :</t>
  </si>
  <si>
    <t>Uncertainty 
( ± ) µm</t>
  </si>
  <si>
    <t>Measurement Result</t>
  </si>
  <si>
    <t>Certificate Number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</si>
</sst>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B1d\-mmm\-yy"/>
    <numFmt numFmtId="178" formatCode="[$-409]d\-mmm\-yy;@"/>
    <numFmt numFmtId="179" formatCode="[$-409]dd\-mmm\-yy;@"/>
    <numFmt numFmtId="180" formatCode="_-[$€]* #,##0.00_-;\-[$€]* #,##0.00_-;_-[$€]* &quot;-&quot;??_-;_-@_-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</numFmts>
  <fonts count="7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9"/>
      <color indexed="10"/>
      <name val="Arial"/>
      <family val="2"/>
    </font>
    <font>
      <sz val="6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9"/>
      <color theme="1"/>
      <name val="Gulim"/>
      <family val="2"/>
    </font>
    <font>
      <sz val="9"/>
      <color rgb="FF0000CC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4"/>
      <color rgb="FF0070C0"/>
      <name val="Cordia New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">
    <xf numFmtId="0" fontId="0" fillId="0" borderId="0"/>
    <xf numFmtId="0" fontId="3" fillId="0" borderId="0"/>
    <xf numFmtId="0" fontId="3" fillId="0" borderId="0"/>
    <xf numFmtId="165" fontId="22" fillId="0" borderId="0" applyFont="0" applyFill="0" applyBorder="0" applyAlignment="0" applyProtection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2" fillId="0" borderId="0"/>
    <xf numFmtId="0" fontId="2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Alignment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38" fontId="11" fillId="2" borderId="0" applyNumberFormat="0" applyBorder="0" applyAlignment="0" applyProtection="0"/>
    <xf numFmtId="0" fontId="66" fillId="0" borderId="15" applyNumberFormat="0" applyAlignment="0" applyProtection="0">
      <alignment horizontal="left" vertical="center"/>
    </xf>
    <xf numFmtId="0" fontId="66" fillId="0" borderId="6">
      <alignment horizontal="left" vertical="center"/>
    </xf>
    <xf numFmtId="10" fontId="11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10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</cellStyleXfs>
  <cellXfs count="46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4" fillId="2" borderId="0" xfId="1" applyFont="1" applyFill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167" fontId="9" fillId="8" borderId="1" xfId="0" applyNumberFormat="1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/>
    </xf>
    <xf numFmtId="170" fontId="9" fillId="8" borderId="1" xfId="0" applyNumberFormat="1" applyFont="1" applyFill="1" applyBorder="1" applyAlignment="1">
      <alignment horizontal="center" vertical="center"/>
    </xf>
    <xf numFmtId="168" fontId="9" fillId="8" borderId="5" xfId="0" applyNumberFormat="1" applyFont="1" applyFill="1" applyBorder="1" applyAlignment="1">
      <alignment horizontal="center" vertical="center"/>
    </xf>
    <xf numFmtId="171" fontId="9" fillId="8" borderId="5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166" fontId="15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166" fontId="17" fillId="8" borderId="0" xfId="2" applyNumberFormat="1" applyFont="1" applyFill="1" applyBorder="1" applyAlignment="1">
      <alignment horizontal="center" vertical="center"/>
    </xf>
    <xf numFmtId="0" fontId="18" fillId="8" borderId="0" xfId="2" applyFont="1" applyFill="1" applyBorder="1" applyAlignment="1">
      <alignment horizontal="center" vertical="center"/>
    </xf>
    <xf numFmtId="2" fontId="17" fillId="8" borderId="0" xfId="2" applyNumberFormat="1" applyFont="1" applyFill="1" applyBorder="1" applyAlignment="1">
      <alignment horizontal="center" vertical="center"/>
    </xf>
    <xf numFmtId="0" fontId="17" fillId="8" borderId="0" xfId="2" applyFont="1" applyFill="1" applyBorder="1" applyAlignment="1">
      <alignment horizontal="center" vertical="center"/>
    </xf>
    <xf numFmtId="2" fontId="18" fillId="8" borderId="0" xfId="2" applyNumberFormat="1" applyFont="1" applyFill="1" applyBorder="1" applyAlignment="1">
      <alignment horizontal="center" vertical="center"/>
    </xf>
    <xf numFmtId="171" fontId="11" fillId="8" borderId="0" xfId="0" applyNumberFormat="1" applyFont="1" applyFill="1" applyBorder="1" applyAlignment="1">
      <alignment horizontal="center" vertical="center"/>
    </xf>
    <xf numFmtId="2" fontId="11" fillId="8" borderId="0" xfId="0" applyNumberFormat="1" applyFont="1" applyFill="1" applyBorder="1" applyAlignment="1">
      <alignment horizontal="center" vertical="center"/>
    </xf>
    <xf numFmtId="166" fontId="1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8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9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8" fillId="0" borderId="0" xfId="20" applyFont="1" applyAlignment="1" applyProtection="1">
      <alignment horizontal="center" vertical="center"/>
      <protection locked="0"/>
    </xf>
    <xf numFmtId="0" fontId="8" fillId="2" borderId="0" xfId="20" applyFont="1" applyFill="1" applyAlignment="1" applyProtection="1">
      <alignment horizontal="center" vertical="center"/>
      <protection locked="0"/>
    </xf>
    <xf numFmtId="173" fontId="27" fillId="0" borderId="1" xfId="1" applyNumberFormat="1" applyFont="1" applyBorder="1" applyAlignment="1" applyProtection="1">
      <alignment horizontal="center" vertical="center"/>
      <protection locked="0"/>
    </xf>
    <xf numFmtId="0" fontId="27" fillId="5" borderId="2" xfId="1" applyFont="1" applyFill="1" applyBorder="1" applyAlignment="1" applyProtection="1">
      <alignment horizontal="right" vertical="center"/>
      <protection locked="0"/>
    </xf>
    <xf numFmtId="0" fontId="27" fillId="5" borderId="3" xfId="1" applyFont="1" applyFill="1" applyBorder="1" applyAlignment="1" applyProtection="1">
      <alignment horizontal="center" vertical="center"/>
      <protection locked="0"/>
    </xf>
    <xf numFmtId="0" fontId="27" fillId="4" borderId="2" xfId="1" applyFont="1" applyFill="1" applyBorder="1" applyAlignment="1" applyProtection="1">
      <alignment horizontal="center" vertical="center"/>
      <protection locked="0"/>
    </xf>
    <xf numFmtId="0" fontId="27" fillId="4" borderId="3" xfId="1" applyFont="1" applyFill="1" applyBorder="1" applyAlignment="1" applyProtection="1">
      <alignment horizontal="left" vertical="center"/>
      <protection locked="0"/>
    </xf>
    <xf numFmtId="0" fontId="27" fillId="5" borderId="3" xfId="1" applyFont="1" applyFill="1" applyBorder="1" applyAlignment="1" applyProtection="1">
      <alignment horizontal="left" vertical="center"/>
      <protection locked="0"/>
    </xf>
    <xf numFmtId="167" fontId="27" fillId="12" borderId="2" xfId="1" applyNumberFormat="1" applyFont="1" applyFill="1" applyBorder="1" applyAlignment="1" applyProtection="1">
      <alignment horizontal="right" vertical="center"/>
      <protection locked="0"/>
    </xf>
    <xf numFmtId="0" fontId="27" fillId="12" borderId="3" xfId="1" applyFont="1" applyFill="1" applyBorder="1" applyAlignment="1" applyProtection="1">
      <alignment horizontal="left" vertical="center"/>
      <protection locked="0"/>
    </xf>
    <xf numFmtId="166" fontId="27" fillId="0" borderId="1" xfId="1" applyNumberFormat="1" applyFont="1" applyBorder="1" applyAlignment="1" applyProtection="1">
      <alignment horizontal="center" vertical="center"/>
      <protection locked="0"/>
    </xf>
    <xf numFmtId="1" fontId="27" fillId="0" borderId="1" xfId="1" applyNumberFormat="1" applyFont="1" applyBorder="1" applyAlignment="1" applyProtection="1">
      <alignment horizontal="center" vertical="center"/>
      <protection locked="0"/>
    </xf>
    <xf numFmtId="2" fontId="27" fillId="0" borderId="1" xfId="1" applyNumberFormat="1" applyFont="1" applyBorder="1" applyAlignment="1" applyProtection="1">
      <alignment horizontal="center" vertical="center"/>
      <protection locked="0"/>
    </xf>
    <xf numFmtId="0" fontId="27" fillId="5" borderId="3" xfId="1" applyFont="1" applyFill="1" applyBorder="1" applyAlignment="1" applyProtection="1">
      <alignment horizontal="right" vertical="center"/>
      <protection locked="0"/>
    </xf>
    <xf numFmtId="0" fontId="27" fillId="13" borderId="1" xfId="1" applyFont="1" applyFill="1" applyBorder="1" applyAlignment="1" applyProtection="1">
      <alignment horizontal="center" vertical="center"/>
      <protection locked="0"/>
    </xf>
    <xf numFmtId="0" fontId="8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8" fillId="14" borderId="1" xfId="1" applyFont="1" applyFill="1" applyBorder="1" applyAlignment="1" applyProtection="1">
      <alignment horizontal="center" vertical="center"/>
      <protection locked="0"/>
    </xf>
    <xf numFmtId="0" fontId="29" fillId="0" borderId="0" xfId="1" applyFont="1" applyBorder="1" applyAlignment="1" applyProtection="1">
      <alignment horizontal="center" vertical="center"/>
      <protection locked="0"/>
    </xf>
    <xf numFmtId="0" fontId="30" fillId="0" borderId="0" xfId="1" applyFont="1" applyBorder="1" applyAlignment="1" applyProtection="1">
      <alignment horizontal="center" vertical="center"/>
      <protection locked="0"/>
    </xf>
    <xf numFmtId="2" fontId="9" fillId="8" borderId="8" xfId="0" applyNumberFormat="1" applyFont="1" applyFill="1" applyBorder="1" applyAlignment="1">
      <alignment horizontal="center" vertical="center"/>
    </xf>
    <xf numFmtId="2" fontId="12" fillId="8" borderId="8" xfId="0" applyNumberFormat="1" applyFont="1" applyFill="1" applyBorder="1" applyAlignment="1">
      <alignment horizontal="center" vertical="center"/>
    </xf>
    <xf numFmtId="166" fontId="9" fillId="8" borderId="8" xfId="0" applyNumberFormat="1" applyFont="1" applyFill="1" applyBorder="1" applyAlignment="1">
      <alignment horizontal="center" vertical="center"/>
    </xf>
    <xf numFmtId="167" fontId="9" fillId="8" borderId="8" xfId="0" applyNumberFormat="1" applyFont="1" applyFill="1" applyBorder="1" applyAlignment="1">
      <alignment horizontal="center" vertical="center"/>
    </xf>
    <xf numFmtId="168" fontId="9" fillId="8" borderId="8" xfId="0" applyNumberFormat="1" applyFont="1" applyFill="1" applyBorder="1" applyAlignment="1">
      <alignment horizontal="center" vertical="center"/>
    </xf>
    <xf numFmtId="169" fontId="13" fillId="8" borderId="8" xfId="0" applyNumberFormat="1" applyFont="1" applyFill="1" applyBorder="1" applyAlignment="1">
      <alignment horizontal="center" vertical="center"/>
    </xf>
    <xf numFmtId="170" fontId="9" fillId="8" borderId="8" xfId="0" applyNumberFormat="1" applyFont="1" applyFill="1" applyBorder="1" applyAlignment="1">
      <alignment horizontal="center" vertical="center"/>
    </xf>
    <xf numFmtId="171" fontId="9" fillId="8" borderId="8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2" fontId="12" fillId="8" borderId="0" xfId="0" applyNumberFormat="1" applyFont="1" applyFill="1" applyBorder="1" applyAlignment="1">
      <alignment horizontal="center" vertical="center"/>
    </xf>
    <xf numFmtId="166" fontId="9" fillId="8" borderId="0" xfId="0" applyNumberFormat="1" applyFont="1" applyFill="1" applyBorder="1" applyAlignment="1">
      <alignment horizontal="center" vertical="center"/>
    </xf>
    <xf numFmtId="167" fontId="9" fillId="8" borderId="0" xfId="0" applyNumberFormat="1" applyFont="1" applyFill="1" applyBorder="1" applyAlignment="1">
      <alignment horizontal="center" vertical="center"/>
    </xf>
    <xf numFmtId="168" fontId="9" fillId="8" borderId="0" xfId="0" applyNumberFormat="1" applyFont="1" applyFill="1" applyBorder="1" applyAlignment="1">
      <alignment horizontal="center" vertical="center"/>
    </xf>
    <xf numFmtId="169" fontId="13" fillId="8" borderId="0" xfId="0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171" fontId="9" fillId="8" borderId="0" xfId="0" applyNumberFormat="1" applyFont="1" applyFill="1" applyBorder="1" applyAlignment="1">
      <alignment horizontal="center" vertical="center"/>
    </xf>
    <xf numFmtId="173" fontId="9" fillId="8" borderId="1" xfId="0" applyNumberFormat="1" applyFont="1" applyFill="1" applyBorder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4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Border="1" applyAlignment="1">
      <alignment vertical="center"/>
    </xf>
    <xf numFmtId="0" fontId="37" fillId="0" borderId="0" xfId="9" applyFont="1" applyBorder="1" applyAlignment="1">
      <alignment vertical="center"/>
    </xf>
    <xf numFmtId="0" fontId="37" fillId="0" borderId="0" xfId="9" applyFont="1" applyAlignment="1">
      <alignment vertical="center"/>
    </xf>
    <xf numFmtId="0" fontId="38" fillId="0" borderId="0" xfId="9" applyFont="1" applyAlignment="1">
      <alignment horizontal="center" vertical="center"/>
    </xf>
    <xf numFmtId="0" fontId="17" fillId="0" borderId="0" xfId="9" applyFont="1" applyBorder="1" applyAlignment="1">
      <alignment vertical="center"/>
    </xf>
    <xf numFmtId="0" fontId="17" fillId="0" borderId="0" xfId="9" applyFont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Border="1" applyAlignment="1">
      <alignment horizontal="center" vertical="center"/>
    </xf>
    <xf numFmtId="0" fontId="38" fillId="0" borderId="0" xfId="9" applyFont="1" applyBorder="1" applyAlignment="1">
      <alignment vertical="center"/>
    </xf>
    <xf numFmtId="0" fontId="22" fillId="0" borderId="0" xfId="9" applyFont="1" applyBorder="1" applyAlignment="1">
      <alignment vertical="center"/>
    </xf>
    <xf numFmtId="0" fontId="22" fillId="0" borderId="0" xfId="9" applyFont="1" applyAlignment="1">
      <alignment vertical="center"/>
    </xf>
    <xf numFmtId="0" fontId="36" fillId="0" borderId="0" xfId="4" applyFont="1" applyBorder="1" applyAlignment="1">
      <alignment vertical="center"/>
    </xf>
    <xf numFmtId="0" fontId="37" fillId="0" borderId="0" xfId="4" applyFont="1" applyBorder="1" applyAlignment="1">
      <alignment vertical="center"/>
    </xf>
    <xf numFmtId="0" fontId="22" fillId="0" borderId="0" xfId="4" applyFont="1" applyBorder="1" applyAlignment="1">
      <alignment vertical="center"/>
    </xf>
    <xf numFmtId="0" fontId="39" fillId="0" borderId="0" xfId="17" applyFont="1" applyBorder="1" applyAlignment="1">
      <alignment horizontal="left" vertical="center"/>
    </xf>
    <xf numFmtId="0" fontId="40" fillId="0" borderId="0" xfId="17" applyFont="1" applyBorder="1" applyAlignment="1">
      <alignment horizontal="left" vertical="center"/>
    </xf>
    <xf numFmtId="0" fontId="17" fillId="0" borderId="0" xfId="17" applyFont="1" applyBorder="1" applyAlignment="1">
      <alignment horizontal="left" vertical="center"/>
    </xf>
    <xf numFmtId="0" fontId="34" fillId="0" borderId="0" xfId="17" applyFont="1" applyBorder="1" applyAlignment="1">
      <alignment horizontal="left" vertical="center"/>
    </xf>
    <xf numFmtId="0" fontId="35" fillId="0" borderId="0" xfId="9" applyFont="1" applyBorder="1" applyAlignment="1">
      <alignment vertical="center"/>
    </xf>
    <xf numFmtId="0" fontId="36" fillId="0" borderId="11" xfId="9" applyFont="1" applyBorder="1" applyAlignment="1">
      <alignment vertical="center"/>
    </xf>
    <xf numFmtId="0" fontId="37" fillId="0" borderId="11" xfId="9" applyFont="1" applyBorder="1" applyAlignment="1">
      <alignment vertical="center"/>
    </xf>
    <xf numFmtId="0" fontId="37" fillId="0" borderId="11" xfId="9" applyFont="1" applyBorder="1" applyAlignment="1">
      <alignment horizontal="center" vertical="center"/>
    </xf>
    <xf numFmtId="0" fontId="41" fillId="0" borderId="11" xfId="9" applyFont="1" applyBorder="1" applyAlignment="1">
      <alignment vertical="center"/>
    </xf>
    <xf numFmtId="0" fontId="22" fillId="0" borderId="11" xfId="9" applyFont="1" applyBorder="1" applyAlignment="1">
      <alignment vertical="center"/>
    </xf>
    <xf numFmtId="0" fontId="17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4" fillId="0" borderId="0" xfId="9" applyFont="1" applyBorder="1" applyAlignment="1">
      <alignment vertical="center"/>
    </xf>
    <xf numFmtId="165" fontId="34" fillId="0" borderId="0" xfId="3" applyFont="1" applyFill="1" applyBorder="1" applyAlignment="1" applyProtection="1">
      <alignment vertical="center"/>
      <protection locked="0"/>
    </xf>
    <xf numFmtId="0" fontId="37" fillId="0" borderId="0" xfId="4" applyFont="1" applyBorder="1" applyAlignment="1">
      <alignment horizontal="center" vertical="center"/>
    </xf>
    <xf numFmtId="0" fontId="35" fillId="0" borderId="0" xfId="17" applyFont="1" applyBorder="1" applyAlignment="1">
      <alignment horizontal="left" vertical="center"/>
    </xf>
    <xf numFmtId="0" fontId="38" fillId="0" borderId="0" xfId="4" applyFont="1" applyBorder="1" applyAlignment="1">
      <alignment horizontal="center" vertical="center"/>
    </xf>
    <xf numFmtId="0" fontId="17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36" fillId="0" borderId="0" xfId="4" applyFont="1" applyBorder="1" applyAlignment="1">
      <alignment horizontal="left" vertical="center"/>
    </xf>
    <xf numFmtId="1" fontId="37" fillId="0" borderId="0" xfId="4" applyNumberFormat="1" applyFont="1" applyBorder="1" applyAlignment="1">
      <alignment horizontal="left" vertical="center"/>
    </xf>
    <xf numFmtId="1" fontId="42" fillId="0" borderId="0" xfId="4" applyNumberFormat="1" applyFont="1" applyBorder="1" applyAlignment="1">
      <alignment horizontal="left" vertical="center"/>
    </xf>
    <xf numFmtId="0" fontId="37" fillId="0" borderId="0" xfId="9" applyFont="1" applyAlignment="1">
      <alignment horizontal="left" vertical="center"/>
    </xf>
    <xf numFmtId="0" fontId="37" fillId="0" borderId="0" xfId="4" applyFont="1" applyBorder="1" applyAlignment="1">
      <alignment horizontal="left" vertical="center"/>
    </xf>
    <xf numFmtId="0" fontId="41" fillId="0" borderId="0" xfId="9" applyFont="1" applyAlignment="1">
      <alignment vertical="center"/>
    </xf>
    <xf numFmtId="175" fontId="22" fillId="0" borderId="0" xfId="4" applyNumberFormat="1" applyFont="1" applyBorder="1" applyAlignment="1">
      <alignment horizontal="left" vertical="center"/>
    </xf>
    <xf numFmtId="0" fontId="41" fillId="0" borderId="0" xfId="4" applyFont="1" applyBorder="1" applyAlignment="1">
      <alignment vertical="center"/>
    </xf>
    <xf numFmtId="0" fontId="38" fillId="0" borderId="0" xfId="9" applyFont="1" applyAlignment="1">
      <alignment vertical="center"/>
    </xf>
    <xf numFmtId="0" fontId="43" fillId="0" borderId="0" xfId="9" applyFont="1" applyAlignment="1">
      <alignment vertical="center"/>
    </xf>
    <xf numFmtId="0" fontId="44" fillId="0" borderId="0" xfId="4" applyFont="1" applyBorder="1" applyAlignment="1">
      <alignment horizontal="left" vertical="center"/>
    </xf>
    <xf numFmtId="0" fontId="38" fillId="0" borderId="0" xfId="9" applyFont="1" applyBorder="1" applyAlignment="1">
      <alignment horizontal="center" vertical="center"/>
    </xf>
    <xf numFmtId="0" fontId="45" fillId="0" borderId="0" xfId="9" applyFont="1" applyAlignment="1">
      <alignment vertical="center"/>
    </xf>
    <xf numFmtId="0" fontId="45" fillId="0" borderId="0" xfId="9" applyFont="1" applyBorder="1" applyAlignment="1">
      <alignment vertical="center"/>
    </xf>
    <xf numFmtId="0" fontId="17" fillId="0" borderId="0" xfId="9" quotePrefix="1" applyFont="1" applyAlignment="1">
      <alignment vertical="center"/>
    </xf>
    <xf numFmtId="0" fontId="35" fillId="0" borderId="0" xfId="9" applyFont="1" applyAlignment="1">
      <alignment horizontal="center" vertical="center"/>
    </xf>
    <xf numFmtId="0" fontId="34" fillId="0" borderId="0" xfId="5" applyFont="1" applyBorder="1" applyAlignment="1">
      <alignment vertical="center"/>
    </xf>
    <xf numFmtId="0" fontId="35" fillId="0" borderId="0" xfId="9" applyFont="1" applyAlignment="1">
      <alignment horizontal="right" vertical="center"/>
    </xf>
    <xf numFmtId="2" fontId="35" fillId="0" borderId="0" xfId="4" applyNumberFormat="1" applyFont="1" applyBorder="1" applyAlignment="1">
      <alignment vertical="center"/>
    </xf>
    <xf numFmtId="0" fontId="47" fillId="0" borderId="0" xfId="9" applyFont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34" fillId="0" borderId="0" xfId="19" applyFont="1" applyBorder="1" applyAlignment="1">
      <alignment vertical="center"/>
    </xf>
    <xf numFmtId="0" fontId="17" fillId="0" borderId="0" xfId="9" quotePrefix="1" applyFont="1" applyBorder="1" applyAlignment="1">
      <alignment vertical="center"/>
    </xf>
    <xf numFmtId="0" fontId="22" fillId="0" borderId="0" xfId="9" quotePrefix="1" applyFont="1" applyBorder="1" applyAlignment="1">
      <alignment vertical="center"/>
    </xf>
    <xf numFmtId="175" fontId="35" fillId="0" borderId="0" xfId="9" applyNumberFormat="1" applyFont="1" applyBorder="1" applyAlignment="1">
      <alignment vertical="center"/>
    </xf>
    <xf numFmtId="1" fontId="35" fillId="0" borderId="0" xfId="4" applyNumberFormat="1" applyFont="1" applyBorder="1" applyAlignment="1">
      <alignment vertical="center"/>
    </xf>
    <xf numFmtId="175" fontId="22" fillId="0" borderId="0" xfId="9" applyNumberFormat="1" applyFont="1" applyBorder="1" applyAlignment="1">
      <alignment vertical="center"/>
    </xf>
    <xf numFmtId="0" fontId="34" fillId="0" borderId="0" xfId="9" quotePrefix="1" applyFont="1" applyBorder="1" applyAlignment="1">
      <alignment vertical="center" shrinkToFit="1"/>
    </xf>
    <xf numFmtId="0" fontId="17" fillId="0" borderId="0" xfId="4" applyNumberFormat="1" applyFont="1" applyBorder="1" applyAlignment="1">
      <alignment vertical="center"/>
    </xf>
    <xf numFmtId="0" fontId="17" fillId="0" borderId="0" xfId="4" applyNumberFormat="1" applyFont="1" applyAlignment="1">
      <alignment vertical="center"/>
    </xf>
    <xf numFmtId="0" fontId="42" fillId="0" borderId="0" xfId="4" applyNumberFormat="1" applyFont="1" applyBorder="1" applyAlignment="1">
      <alignment horizontal="center" vertical="center"/>
    </xf>
    <xf numFmtId="0" fontId="42" fillId="0" borderId="0" xfId="9" applyNumberFormat="1" applyFont="1" applyAlignment="1">
      <alignment vertical="center"/>
    </xf>
    <xf numFmtId="0" fontId="42" fillId="0" borderId="0" xfId="4" applyNumberFormat="1" applyFont="1" applyBorder="1" applyAlignment="1">
      <alignment horizontal="left" vertical="center"/>
    </xf>
    <xf numFmtId="0" fontId="42" fillId="0" borderId="0" xfId="4" applyNumberFormat="1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50" fillId="0" borderId="0" xfId="0" applyFont="1" applyFill="1" applyAlignment="1">
      <alignment vertical="center"/>
    </xf>
    <xf numFmtId="0" fontId="17" fillId="0" borderId="0" xfId="17" applyFont="1" applyFill="1" applyBorder="1" applyAlignment="1">
      <alignment horizontal="left" vertical="center"/>
    </xf>
    <xf numFmtId="0" fontId="49" fillId="0" borderId="0" xfId="0" applyFont="1" applyFill="1" applyAlignment="1">
      <alignment vertical="center"/>
    </xf>
    <xf numFmtId="0" fontId="49" fillId="0" borderId="0" xfId="0" applyFont="1" applyFill="1" applyBorder="1" applyAlignment="1">
      <alignment vertical="center"/>
    </xf>
    <xf numFmtId="0" fontId="49" fillId="0" borderId="0" xfId="0" applyFont="1"/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center" vertical="center"/>
    </xf>
    <xf numFmtId="0" fontId="43" fillId="0" borderId="0" xfId="18" applyFont="1" applyFill="1" applyAlignment="1">
      <alignment vertical="center"/>
    </xf>
    <xf numFmtId="0" fontId="49" fillId="0" borderId="0" xfId="18" applyFont="1" applyFill="1" applyAlignment="1"/>
    <xf numFmtId="0" fontId="49" fillId="0" borderId="0" xfId="18" applyFont="1" applyFill="1" applyBorder="1" applyAlignment="1"/>
    <xf numFmtId="175" fontId="44" fillId="0" borderId="0" xfId="18" applyNumberFormat="1" applyFont="1" applyFill="1" applyBorder="1" applyAlignment="1">
      <alignment vertical="center"/>
    </xf>
    <xf numFmtId="0" fontId="44" fillId="0" borderId="0" xfId="18" applyFont="1" applyFill="1" applyAlignment="1">
      <alignment vertical="center"/>
    </xf>
    <xf numFmtId="175" fontId="49" fillId="0" borderId="0" xfId="18" applyNumberFormat="1" applyFont="1" applyFill="1" applyBorder="1" applyAlignment="1"/>
    <xf numFmtId="0" fontId="49" fillId="0" borderId="0" xfId="18" applyFont="1" applyFill="1" applyAlignment="1">
      <alignment horizontal="center"/>
    </xf>
    <xf numFmtId="0" fontId="49" fillId="0" borderId="0" xfId="18" applyFont="1" applyFill="1" applyAlignment="1">
      <alignment horizontal="left"/>
    </xf>
    <xf numFmtId="0" fontId="43" fillId="0" borderId="0" xfId="0" applyFont="1" applyFill="1" applyAlignment="1">
      <alignment vertical="center"/>
    </xf>
    <xf numFmtId="0" fontId="49" fillId="0" borderId="0" xfId="0" applyFont="1" applyFill="1" applyBorder="1" applyAlignment="1"/>
    <xf numFmtId="0" fontId="49" fillId="0" borderId="8" xfId="0" applyFont="1" applyFill="1" applyBorder="1" applyAlignment="1"/>
    <xf numFmtId="0" fontId="43" fillId="0" borderId="0" xfId="0" applyFont="1" applyFill="1" applyBorder="1" applyAlignment="1">
      <alignment horizontal="right" vertical="center"/>
    </xf>
    <xf numFmtId="0" fontId="49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0" applyFont="1" applyFill="1" applyBorder="1" applyAlignment="1">
      <alignment horizontal="center"/>
    </xf>
    <xf numFmtId="0" fontId="43" fillId="0" borderId="0" xfId="0" applyFont="1" applyFill="1" applyAlignment="1">
      <alignment horizontal="left" vertical="center"/>
    </xf>
    <xf numFmtId="0" fontId="43" fillId="0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43" fillId="0" borderId="0" xfId="18" applyFont="1" applyFill="1" applyBorder="1" applyAlignment="1">
      <alignment vertical="center"/>
    </xf>
    <xf numFmtId="0" fontId="54" fillId="0" borderId="0" xfId="0" applyFont="1"/>
    <xf numFmtId="0" fontId="22" fillId="0" borderId="0" xfId="0" applyFont="1" applyAlignment="1">
      <alignment vertical="center"/>
    </xf>
    <xf numFmtId="0" fontId="43" fillId="0" borderId="0" xfId="13" applyFont="1" applyFill="1" applyAlignment="1">
      <alignment vertical="center"/>
    </xf>
    <xf numFmtId="0" fontId="17" fillId="0" borderId="0" xfId="0" applyFont="1" applyBorder="1" applyAlignment="1">
      <alignment vertical="center"/>
    </xf>
    <xf numFmtId="0" fontId="43" fillId="0" borderId="0" xfId="0" applyFont="1"/>
    <xf numFmtId="0" fontId="17" fillId="0" borderId="0" xfId="0" applyFont="1" applyBorder="1" applyAlignment="1">
      <alignment vertical="center" shrinkToFit="1"/>
    </xf>
    <xf numFmtId="0" fontId="17" fillId="0" borderId="0" xfId="0" applyFont="1" applyAlignment="1">
      <alignment vertical="center"/>
    </xf>
    <xf numFmtId="173" fontId="17" fillId="0" borderId="0" xfId="0" quotePrefix="1" applyNumberFormat="1" applyFont="1" applyBorder="1" applyAlignment="1">
      <alignment horizontal="center" vertical="center" shrinkToFit="1"/>
    </xf>
    <xf numFmtId="0" fontId="43" fillId="0" borderId="0" xfId="0" applyFont="1" applyBorder="1" applyAlignment="1">
      <alignment horizontal="center" vertical="center" shrinkToFit="1"/>
    </xf>
    <xf numFmtId="166" fontId="55" fillId="0" borderId="0" xfId="0" applyNumberFormat="1" applyFont="1" applyBorder="1" applyAlignment="1">
      <alignment vertical="center"/>
    </xf>
    <xf numFmtId="166" fontId="55" fillId="0" borderId="8" xfId="0" applyNumberFormat="1" applyFont="1" applyBorder="1" applyAlignment="1">
      <alignment vertical="center"/>
    </xf>
    <xf numFmtId="0" fontId="17" fillId="0" borderId="0" xfId="9" applyFont="1" applyBorder="1" applyAlignment="1">
      <alignment horizontal="center" vertical="center"/>
    </xf>
    <xf numFmtId="0" fontId="22" fillId="0" borderId="0" xfId="9" applyFont="1" applyAlignment="1">
      <alignment horizontal="center" vertical="center"/>
    </xf>
    <xf numFmtId="0" fontId="22" fillId="0" borderId="0" xfId="9" applyFont="1" applyBorder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2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42" fillId="0" borderId="0" xfId="9" applyFont="1" applyBorder="1" applyAlignment="1">
      <alignment horizontal="center" vertical="center"/>
    </xf>
    <xf numFmtId="0" fontId="42" fillId="0" borderId="0" xfId="4" applyFont="1" applyBorder="1" applyAlignment="1">
      <alignment vertical="center"/>
    </xf>
    <xf numFmtId="0" fontId="42" fillId="0" borderId="11" xfId="9" applyFont="1" applyBorder="1" applyAlignment="1">
      <alignment vertical="center"/>
    </xf>
    <xf numFmtId="0" fontId="42" fillId="0" borderId="11" xfId="9" applyFont="1" applyBorder="1" applyAlignment="1">
      <alignment horizontal="center" vertical="center"/>
    </xf>
    <xf numFmtId="0" fontId="17" fillId="0" borderId="11" xfId="17" applyFont="1" applyBorder="1" applyAlignment="1">
      <alignment horizontal="left" vertical="center"/>
    </xf>
    <xf numFmtId="0" fontId="34" fillId="0" borderId="0" xfId="9" applyFont="1" applyBorder="1" applyAlignment="1">
      <alignment horizontal="left" vertical="center"/>
    </xf>
    <xf numFmtId="0" fontId="42" fillId="0" borderId="0" xfId="4" applyFont="1" applyBorder="1" applyAlignment="1">
      <alignment horizontal="center" vertical="center"/>
    </xf>
    <xf numFmtId="0" fontId="42" fillId="0" borderId="0" xfId="17" applyFont="1" applyFill="1" applyBorder="1" applyAlignment="1">
      <alignment horizontal="left"/>
    </xf>
    <xf numFmtId="0" fontId="34" fillId="0" borderId="0" xfId="9" applyFont="1" applyAlignment="1">
      <alignment horizontal="left" vertical="center"/>
    </xf>
    <xf numFmtId="0" fontId="42" fillId="0" borderId="0" xfId="4" applyFont="1" applyBorder="1" applyAlignment="1">
      <alignment horizontal="left" vertical="center"/>
    </xf>
    <xf numFmtId="0" fontId="42" fillId="0" borderId="0" xfId="9" applyFont="1" applyAlignment="1">
      <alignment horizontal="left" vertical="center"/>
    </xf>
    <xf numFmtId="0" fontId="17" fillId="0" borderId="0" xfId="5" applyFont="1" applyBorder="1" applyAlignment="1">
      <alignment vertical="center"/>
    </xf>
    <xf numFmtId="0" fontId="34" fillId="0" borderId="0" xfId="9" applyFont="1" applyBorder="1" applyAlignment="1">
      <alignment horizontal="center" vertical="center"/>
    </xf>
    <xf numFmtId="0" fontId="17" fillId="0" borderId="8" xfId="9" applyFont="1" applyBorder="1" applyAlignment="1">
      <alignment vertical="center"/>
    </xf>
    <xf numFmtId="0" fontId="59" fillId="0" borderId="8" xfId="9" applyFont="1" applyBorder="1" applyAlignment="1">
      <alignment vertical="center"/>
    </xf>
    <xf numFmtId="0" fontId="17" fillId="0" borderId="8" xfId="0" quotePrefix="1" applyFont="1" applyFill="1" applyBorder="1" applyAlignment="1">
      <alignment vertical="center"/>
    </xf>
    <xf numFmtId="0" fontId="43" fillId="8" borderId="8" xfId="0" applyFont="1" applyFill="1" applyBorder="1" applyAlignment="1"/>
    <xf numFmtId="177" fontId="17" fillId="0" borderId="8" xfId="0" quotePrefix="1" applyNumberFormat="1" applyFont="1" applyFill="1" applyBorder="1" applyAlignment="1"/>
    <xf numFmtId="174" fontId="22" fillId="0" borderId="0" xfId="4" quotePrefix="1" applyNumberFormat="1" applyFont="1" applyBorder="1" applyAlignment="1">
      <alignment vertical="center"/>
    </xf>
    <xf numFmtId="174" fontId="22" fillId="0" borderId="0" xfId="4" applyNumberFormat="1" applyFont="1" applyBorder="1" applyAlignment="1">
      <alignment vertical="center"/>
    </xf>
    <xf numFmtId="0" fontId="49" fillId="0" borderId="8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43" fillId="0" borderId="0" xfId="0" applyFont="1" applyFill="1" applyAlignment="1">
      <alignment horizontal="left"/>
    </xf>
    <xf numFmtId="0" fontId="48" fillId="0" borderId="0" xfId="0" applyFont="1" applyBorder="1" applyAlignment="1">
      <alignment horizontal="left"/>
    </xf>
    <xf numFmtId="0" fontId="49" fillId="0" borderId="0" xfId="0" applyFont="1" applyBorder="1" applyAlignment="1"/>
    <xf numFmtId="0" fontId="49" fillId="0" borderId="11" xfId="0" applyFont="1" applyBorder="1" applyAlignment="1"/>
    <xf numFmtId="0" fontId="17" fillId="0" borderId="0" xfId="22" applyFont="1" applyAlignment="1">
      <alignment vertical="center"/>
    </xf>
    <xf numFmtId="0" fontId="17" fillId="0" borderId="0" xfId="4" applyNumberFormat="1" applyFont="1" applyBorder="1" applyAlignment="1">
      <alignment horizontal="left" vertical="center"/>
    </xf>
    <xf numFmtId="2" fontId="17" fillId="0" borderId="0" xfId="4" applyNumberFormat="1" applyFont="1" applyBorder="1" applyAlignment="1">
      <alignment horizontal="center" vertical="center"/>
    </xf>
    <xf numFmtId="0" fontId="17" fillId="0" borderId="0" xfId="4" applyNumberFormat="1" applyFont="1" applyBorder="1" applyAlignment="1">
      <alignment horizontal="center" vertical="center"/>
    </xf>
    <xf numFmtId="0" fontId="17" fillId="0" borderId="0" xfId="21" applyFont="1" applyAlignment="1">
      <alignment vertical="center"/>
    </xf>
    <xf numFmtId="0" fontId="42" fillId="0" borderId="0" xfId="21" applyFont="1" applyBorder="1" applyAlignment="1">
      <alignment horizontal="center" vertical="center" textRotation="90" shrinkToFit="1"/>
    </xf>
    <xf numFmtId="0" fontId="43" fillId="0" borderId="0" xfId="0" applyFont="1" applyBorder="1" applyAlignment="1">
      <alignment vertical="center" shrinkToFit="1"/>
    </xf>
    <xf numFmtId="0" fontId="17" fillId="0" borderId="0" xfId="21" applyFont="1" applyBorder="1" applyAlignment="1">
      <alignment vertical="center" shrinkToFit="1"/>
    </xf>
    <xf numFmtId="2" fontId="17" fillId="0" borderId="0" xfId="21" applyNumberFormat="1" applyFont="1" applyBorder="1" applyAlignment="1">
      <alignment horizontal="center" vertical="center" shrinkToFit="1"/>
    </xf>
    <xf numFmtId="0" fontId="17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1" fontId="17" fillId="0" borderId="0" xfId="4" quotePrefix="1" applyNumberFormat="1" applyFont="1" applyBorder="1" applyAlignment="1">
      <alignment horizontal="left" vertical="center"/>
    </xf>
    <xf numFmtId="0" fontId="42" fillId="0" borderId="0" xfId="9" applyFont="1" applyAlignment="1">
      <alignment horizontal="center" vertical="center"/>
    </xf>
    <xf numFmtId="0" fontId="22" fillId="0" borderId="0" xfId="9" applyFont="1" applyBorder="1" applyAlignment="1">
      <alignment horizontal="center" vertical="center"/>
    </xf>
    <xf numFmtId="166" fontId="16" fillId="0" borderId="0" xfId="0" applyNumberFormat="1" applyFont="1" applyBorder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5" fontId="34" fillId="0" borderId="11" xfId="3" applyFont="1" applyFill="1" applyBorder="1" applyAlignment="1" applyProtection="1">
      <alignment vertical="center"/>
      <protection locked="0"/>
    </xf>
    <xf numFmtId="0" fontId="34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7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4" fontId="17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78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4" fontId="17" fillId="0" borderId="0" xfId="4" applyNumberFormat="1" applyFont="1" applyBorder="1" applyAlignment="1">
      <alignment vertical="center"/>
    </xf>
    <xf numFmtId="174" fontId="62" fillId="0" borderId="0" xfId="4" applyNumberFormat="1" applyFont="1" applyBorder="1" applyAlignment="1">
      <alignment horizontal="left" vertical="center"/>
    </xf>
    <xf numFmtId="0" fontId="17" fillId="0" borderId="0" xfId="9" applyFont="1" applyAlignment="1">
      <alignment horizontal="left" vertical="center"/>
    </xf>
    <xf numFmtId="0" fontId="54" fillId="0" borderId="0" xfId="23" applyFont="1"/>
    <xf numFmtId="175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23" applyFont="1" applyFill="1" applyBorder="1" applyAlignment="1">
      <alignment vertical="center"/>
    </xf>
    <xf numFmtId="0" fontId="22" fillId="0" borderId="0" xfId="23" applyFont="1" applyAlignment="1">
      <alignment vertical="center"/>
    </xf>
    <xf numFmtId="0" fontId="3" fillId="0" borderId="0" xfId="23"/>
    <xf numFmtId="0" fontId="43" fillId="0" borderId="0" xfId="23" applyFont="1" applyFill="1" applyAlignment="1">
      <alignment vertical="center"/>
    </xf>
    <xf numFmtId="0" fontId="44" fillId="0" borderId="0" xfId="23" applyFont="1" applyAlignment="1">
      <alignment vertical="center"/>
    </xf>
    <xf numFmtId="169" fontId="12" fillId="8" borderId="1" xfId="0" applyNumberFormat="1" applyFont="1" applyFill="1" applyBorder="1" applyAlignment="1">
      <alignment horizontal="center" vertical="center"/>
    </xf>
    <xf numFmtId="169" fontId="9" fillId="8" borderId="1" xfId="0" applyNumberFormat="1" applyFont="1" applyFill="1" applyBorder="1" applyAlignment="1">
      <alignment horizontal="center" vertical="center"/>
    </xf>
    <xf numFmtId="168" fontId="13" fillId="8" borderId="1" xfId="0" applyNumberFormat="1" applyFont="1" applyFill="1" applyBorder="1" applyAlignment="1">
      <alignment horizontal="center" vertical="center"/>
    </xf>
    <xf numFmtId="2" fontId="31" fillId="20" borderId="1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68" fillId="20" borderId="4" xfId="0" applyFont="1" applyFill="1" applyBorder="1" applyAlignment="1">
      <alignment horizontal="center" vertical="center"/>
    </xf>
    <xf numFmtId="0" fontId="67" fillId="20" borderId="5" xfId="0" applyFont="1" applyFill="1" applyBorder="1" applyAlignment="1">
      <alignment horizontal="center" vertical="center"/>
    </xf>
    <xf numFmtId="0" fontId="17" fillId="0" borderId="0" xfId="4" applyFont="1"/>
    <xf numFmtId="0" fontId="34" fillId="0" borderId="0" xfId="4" applyFont="1"/>
    <xf numFmtId="0" fontId="49" fillId="0" borderId="0" xfId="18" applyFont="1" applyFill="1" applyBorder="1" applyAlignment="1">
      <alignment horizontal="center"/>
    </xf>
    <xf numFmtId="0" fontId="49" fillId="0" borderId="11" xfId="18" applyFont="1" applyFill="1" applyBorder="1" applyAlignment="1">
      <alignment horizontal="center"/>
    </xf>
    <xf numFmtId="0" fontId="17" fillId="0" borderId="0" xfId="4" applyNumberFormat="1" applyFont="1" applyAlignment="1"/>
    <xf numFmtId="0" fontId="17" fillId="0" borderId="0" xfId="0" applyFont="1" applyAlignment="1">
      <alignment horizontal="left" vertical="center"/>
    </xf>
    <xf numFmtId="0" fontId="43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vertical="center"/>
    </xf>
    <xf numFmtId="0" fontId="43" fillId="0" borderId="8" xfId="0" applyFont="1" applyFill="1" applyBorder="1" applyAlignment="1">
      <alignment horizontal="left"/>
    </xf>
    <xf numFmtId="0" fontId="17" fillId="0" borderId="0" xfId="4" quotePrefix="1" applyFont="1" applyAlignment="1">
      <alignment vertical="center"/>
    </xf>
    <xf numFmtId="166" fontId="43" fillId="0" borderId="0" xfId="18" applyNumberFormat="1" applyFont="1" applyFill="1" applyAlignment="1">
      <alignment vertical="center"/>
    </xf>
    <xf numFmtId="173" fontId="49" fillId="0" borderId="0" xfId="0" applyNumberFormat="1" applyFont="1" applyAlignment="1">
      <alignment horizontal="center"/>
    </xf>
    <xf numFmtId="167" fontId="48" fillId="0" borderId="0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49" fillId="0" borderId="11" xfId="0" applyFont="1" applyFill="1" applyBorder="1" applyAlignment="1">
      <alignment horizontal="center"/>
    </xf>
    <xf numFmtId="166" fontId="43" fillId="0" borderId="0" xfId="18" applyNumberFormat="1" applyFont="1" applyFill="1" applyAlignment="1">
      <alignment horizontal="center" vertical="center"/>
    </xf>
    <xf numFmtId="166" fontId="16" fillId="0" borderId="2" xfId="0" applyNumberFormat="1" applyFont="1" applyBorder="1" applyAlignment="1">
      <alignment horizontal="center" vertical="center"/>
    </xf>
    <xf numFmtId="166" fontId="16" fillId="0" borderId="6" xfId="0" applyNumberFormat="1" applyFont="1" applyBorder="1" applyAlignment="1">
      <alignment horizontal="center" vertical="center"/>
    </xf>
    <xf numFmtId="166" fontId="16" fillId="0" borderId="3" xfId="0" applyNumberFormat="1" applyFont="1" applyBorder="1" applyAlignment="1">
      <alignment horizontal="center" vertical="center"/>
    </xf>
    <xf numFmtId="167" fontId="17" fillId="0" borderId="7" xfId="0" applyNumberFormat="1" applyFont="1" applyBorder="1" applyAlignment="1">
      <alignment horizontal="center" vertical="center"/>
    </xf>
    <xf numFmtId="167" fontId="17" fillId="0" borderId="8" xfId="0" applyNumberFormat="1" applyFont="1" applyBorder="1" applyAlignment="1">
      <alignment horizontal="center" vertical="center"/>
    </xf>
    <xf numFmtId="167" fontId="17" fillId="0" borderId="9" xfId="0" applyNumberFormat="1" applyFont="1" applyBorder="1" applyAlignment="1">
      <alignment horizontal="center" vertical="center"/>
    </xf>
    <xf numFmtId="166" fontId="55" fillId="0" borderId="7" xfId="0" applyNumberFormat="1" applyFont="1" applyBorder="1" applyAlignment="1">
      <alignment horizontal="center" vertical="center"/>
    </xf>
    <xf numFmtId="166" fontId="55" fillId="0" borderId="8" xfId="0" applyNumberFormat="1" applyFont="1" applyBorder="1" applyAlignment="1">
      <alignment horizontal="center" vertical="center"/>
    </xf>
    <xf numFmtId="166" fontId="55" fillId="0" borderId="9" xfId="0" applyNumberFormat="1" applyFont="1" applyBorder="1" applyAlignment="1">
      <alignment horizontal="center" vertical="center"/>
    </xf>
    <xf numFmtId="166" fontId="55" fillId="0" borderId="1" xfId="0" applyNumberFormat="1" applyFont="1" applyBorder="1" applyAlignment="1">
      <alignment horizontal="center" vertical="center"/>
    </xf>
    <xf numFmtId="166" fontId="17" fillId="0" borderId="7" xfId="0" applyNumberFormat="1" applyFont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173" fontId="17" fillId="0" borderId="10" xfId="0" quotePrefix="1" applyNumberFormat="1" applyFont="1" applyBorder="1" applyAlignment="1">
      <alignment horizontal="center" vertical="center" shrinkToFit="1"/>
    </xf>
    <xf numFmtId="173" fontId="17" fillId="0" borderId="11" xfId="0" quotePrefix="1" applyNumberFormat="1" applyFont="1" applyBorder="1" applyAlignment="1">
      <alignment horizontal="center" vertical="center" shrinkToFit="1"/>
    </xf>
    <xf numFmtId="173" fontId="17" fillId="0" borderId="14" xfId="0" quotePrefix="1" applyNumberFormat="1" applyFont="1" applyBorder="1" applyAlignment="1">
      <alignment horizontal="center" vertical="center" shrinkToFit="1"/>
    </xf>
    <xf numFmtId="173" fontId="17" fillId="0" borderId="1" xfId="0" quotePrefix="1" applyNumberFormat="1" applyFont="1" applyBorder="1" applyAlignment="1">
      <alignment horizontal="center" vertical="center" shrinkToFit="1"/>
    </xf>
    <xf numFmtId="166" fontId="16" fillId="0" borderId="8" xfId="0" applyNumberFormat="1" applyFont="1" applyBorder="1" applyAlignment="1">
      <alignment horizontal="center" vertical="center"/>
    </xf>
    <xf numFmtId="166" fontId="16" fillId="0" borderId="0" xfId="0" applyNumberFormat="1" applyFont="1" applyBorder="1" applyAlignment="1">
      <alignment horizontal="center" vertical="center"/>
    </xf>
    <xf numFmtId="166" fontId="55" fillId="0" borderId="10" xfId="0" applyNumberFormat="1" applyFont="1" applyBorder="1" applyAlignment="1">
      <alignment horizontal="center" vertical="center"/>
    </xf>
    <xf numFmtId="166" fontId="55" fillId="0" borderId="11" xfId="0" applyNumberFormat="1" applyFont="1" applyBorder="1" applyAlignment="1">
      <alignment horizontal="center" vertical="center"/>
    </xf>
    <xf numFmtId="166" fontId="55" fillId="0" borderId="14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48" fillId="15" borderId="7" xfId="0" applyFont="1" applyFill="1" applyBorder="1" applyAlignment="1">
      <alignment horizontal="center" vertical="center"/>
    </xf>
    <xf numFmtId="0" fontId="48" fillId="15" borderId="8" xfId="0" applyFont="1" applyFill="1" applyBorder="1" applyAlignment="1">
      <alignment horizontal="center" vertical="center"/>
    </xf>
    <xf numFmtId="0" fontId="48" fillId="15" borderId="9" xfId="0" applyFont="1" applyFill="1" applyBorder="1" applyAlignment="1">
      <alignment horizontal="center" vertical="center"/>
    </xf>
    <xf numFmtId="0" fontId="48" fillId="15" borderId="10" xfId="0" applyFont="1" applyFill="1" applyBorder="1" applyAlignment="1">
      <alignment horizontal="center" vertical="center"/>
    </xf>
    <xf numFmtId="0" fontId="48" fillId="15" borderId="11" xfId="0" applyFont="1" applyFill="1" applyBorder="1" applyAlignment="1">
      <alignment horizontal="center" vertical="center"/>
    </xf>
    <xf numFmtId="0" fontId="48" fillId="15" borderId="14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66" fontId="17" fillId="0" borderId="10" xfId="0" applyNumberFormat="1" applyFont="1" applyBorder="1" applyAlignment="1">
      <alignment horizontal="center" vertical="center"/>
    </xf>
    <xf numFmtId="166" fontId="17" fillId="0" borderId="11" xfId="0" applyNumberFormat="1" applyFont="1" applyBorder="1" applyAlignment="1">
      <alignment horizontal="center" vertical="center"/>
    </xf>
    <xf numFmtId="166" fontId="17" fillId="0" borderId="14" xfId="0" applyNumberFormat="1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51" fillId="5" borderId="0" xfId="0" applyFont="1" applyFill="1" applyBorder="1" applyAlignment="1">
      <alignment horizontal="center"/>
    </xf>
    <xf numFmtId="0" fontId="48" fillId="0" borderId="7" xfId="0" applyFont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0" fontId="46" fillId="16" borderId="0" xfId="18" applyFont="1" applyFill="1" applyBorder="1" applyAlignment="1">
      <alignment horizontal="center" vertical="center"/>
    </xf>
    <xf numFmtId="0" fontId="44" fillId="17" borderId="0" xfId="18" applyFont="1" applyFill="1" applyBorder="1" applyAlignment="1">
      <alignment horizontal="center" vertical="center"/>
    </xf>
    <xf numFmtId="0" fontId="56" fillId="18" borderId="0" xfId="18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49" fillId="0" borderId="8" xfId="0" applyFont="1" applyFill="1" applyBorder="1" applyAlignment="1">
      <alignment horizontal="left"/>
    </xf>
    <xf numFmtId="0" fontId="49" fillId="0" borderId="11" xfId="18" applyFont="1" applyFill="1" applyBorder="1" applyAlignment="1">
      <alignment horizontal="left"/>
    </xf>
    <xf numFmtId="178" fontId="49" fillId="0" borderId="6" xfId="18" applyNumberFormat="1" applyFont="1" applyFill="1" applyBorder="1" applyAlignment="1">
      <alignment horizontal="left"/>
    </xf>
    <xf numFmtId="178" fontId="49" fillId="0" borderId="11" xfId="18" applyNumberFormat="1" applyFont="1" applyFill="1" applyBorder="1" applyAlignment="1">
      <alignment horizontal="left"/>
    </xf>
    <xf numFmtId="0" fontId="49" fillId="0" borderId="11" xfId="0" applyFont="1" applyFill="1" applyBorder="1" applyAlignment="1">
      <alignment horizontal="left"/>
    </xf>
    <xf numFmtId="0" fontId="43" fillId="0" borderId="11" xfId="0" applyFont="1" applyFill="1" applyBorder="1" applyAlignment="1">
      <alignment horizontal="left"/>
    </xf>
    <xf numFmtId="0" fontId="49" fillId="0" borderId="0" xfId="0" applyFont="1" applyFill="1" applyAlignment="1">
      <alignment horizontal="left"/>
    </xf>
    <xf numFmtId="0" fontId="49" fillId="0" borderId="11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173" fontId="17" fillId="0" borderId="7" xfId="0" quotePrefix="1" applyNumberFormat="1" applyFont="1" applyBorder="1" applyAlignment="1">
      <alignment horizontal="center" vertical="center" shrinkToFit="1"/>
    </xf>
    <xf numFmtId="173" fontId="17" fillId="0" borderId="8" xfId="0" quotePrefix="1" applyNumberFormat="1" applyFont="1" applyBorder="1" applyAlignment="1">
      <alignment horizontal="center" vertical="center" shrinkToFit="1"/>
    </xf>
    <xf numFmtId="173" fontId="17" fillId="0" borderId="9" xfId="0" quotePrefix="1" applyNumberFormat="1" applyFont="1" applyBorder="1" applyAlignment="1">
      <alignment horizontal="center" vertical="center" shrinkToFit="1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4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78" fontId="62" fillId="0" borderId="0" xfId="4" quotePrefix="1" applyNumberFormat="1" applyFont="1" applyBorder="1" applyAlignment="1">
      <alignment horizontal="left" vertical="center"/>
    </xf>
    <xf numFmtId="178" fontId="62" fillId="0" borderId="0" xfId="4" applyNumberFormat="1" applyFont="1" applyBorder="1" applyAlignment="1">
      <alignment horizontal="left" vertical="center"/>
    </xf>
    <xf numFmtId="179" fontId="62" fillId="0" borderId="0" xfId="9" applyNumberFormat="1" applyFont="1" applyAlignment="1">
      <alignment horizontal="left" vertical="center"/>
    </xf>
    <xf numFmtId="0" fontId="42" fillId="0" borderId="2" xfId="9" applyFont="1" applyBorder="1" applyAlignment="1">
      <alignment horizontal="center" vertical="center"/>
    </xf>
    <xf numFmtId="0" fontId="42" fillId="0" borderId="6" xfId="9" applyFont="1" applyBorder="1" applyAlignment="1">
      <alignment horizontal="center" vertical="center"/>
    </xf>
    <xf numFmtId="0" fontId="42" fillId="0" borderId="3" xfId="9" applyFont="1" applyBorder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42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176" fontId="22" fillId="0" borderId="0" xfId="9" applyNumberFormat="1" applyFont="1" applyBorder="1" applyAlignment="1">
      <alignment horizontal="left" vertical="center"/>
    </xf>
    <xf numFmtId="0" fontId="36" fillId="0" borderId="0" xfId="9" applyFont="1" applyBorder="1" applyAlignment="1">
      <alignment horizontal="right" vertical="center"/>
    </xf>
    <xf numFmtId="0" fontId="22" fillId="0" borderId="0" xfId="9" applyFont="1" applyBorder="1" applyAlignment="1">
      <alignment horizontal="center" vertical="center"/>
    </xf>
    <xf numFmtId="174" fontId="22" fillId="0" borderId="0" xfId="4" applyNumberFormat="1" applyFont="1" applyBorder="1" applyAlignment="1">
      <alignment horizontal="left" vertical="center"/>
    </xf>
    <xf numFmtId="174" fontId="22" fillId="0" borderId="0" xfId="4" quotePrefix="1" applyNumberFormat="1" applyFont="1" applyBorder="1" applyAlignment="1">
      <alignment horizontal="left" vertical="center"/>
    </xf>
    <xf numFmtId="0" fontId="17" fillId="0" borderId="2" xfId="9" applyFont="1" applyBorder="1" applyAlignment="1">
      <alignment horizontal="center" vertical="center"/>
    </xf>
    <xf numFmtId="0" fontId="59" fillId="0" borderId="6" xfId="9" applyFont="1" applyBorder="1" applyAlignment="1">
      <alignment horizontal="center" vertical="center"/>
    </xf>
    <xf numFmtId="0" fontId="17" fillId="0" borderId="2" xfId="0" quotePrefix="1" applyFont="1" applyFill="1" applyBorder="1" applyAlignment="1">
      <alignment horizontal="center" vertical="center"/>
    </xf>
    <xf numFmtId="0" fontId="17" fillId="0" borderId="6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43" fillId="8" borderId="2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3" xfId="0" applyFont="1" applyFill="1" applyBorder="1" applyAlignment="1">
      <alignment horizontal="center" vertical="center"/>
    </xf>
    <xf numFmtId="177" fontId="17" fillId="0" borderId="2" xfId="0" quotePrefix="1" applyNumberFormat="1" applyFont="1" applyFill="1" applyBorder="1" applyAlignment="1">
      <alignment horizontal="center" vertical="center"/>
    </xf>
    <xf numFmtId="177" fontId="17" fillId="0" borderId="6" xfId="0" quotePrefix="1" applyNumberFormat="1" applyFont="1" applyFill="1" applyBorder="1" applyAlignment="1">
      <alignment horizontal="center" vertical="center"/>
    </xf>
    <xf numFmtId="177" fontId="17" fillId="0" borderId="3" xfId="0" quotePrefix="1" applyNumberFormat="1" applyFont="1" applyFill="1" applyBorder="1" applyAlignment="1">
      <alignment horizontal="center" vertical="center"/>
    </xf>
    <xf numFmtId="0" fontId="58" fillId="0" borderId="0" xfId="9" applyFont="1" applyAlignment="1">
      <alignment horizontal="center" vertical="center"/>
    </xf>
    <xf numFmtId="2" fontId="43" fillId="0" borderId="10" xfId="0" applyNumberFormat="1" applyFont="1" applyBorder="1" applyAlignment="1">
      <alignment horizontal="center" vertical="center"/>
    </xf>
    <xf numFmtId="2" fontId="43" fillId="0" borderId="11" xfId="0" applyNumberFormat="1" applyFont="1" applyBorder="1" applyAlignment="1">
      <alignment horizontal="center" vertical="center"/>
    </xf>
    <xf numFmtId="2" fontId="43" fillId="0" borderId="14" xfId="0" applyNumberFormat="1" applyFont="1" applyBorder="1" applyAlignment="1">
      <alignment horizontal="center" vertical="center"/>
    </xf>
    <xf numFmtId="173" fontId="17" fillId="0" borderId="10" xfId="21" applyNumberFormat="1" applyFont="1" applyBorder="1" applyAlignment="1">
      <alignment horizontal="center" vertical="center"/>
    </xf>
    <xf numFmtId="173" fontId="17" fillId="0" borderId="11" xfId="21" applyNumberFormat="1" applyFont="1" applyBorder="1" applyAlignment="1">
      <alignment horizontal="center" vertical="center"/>
    </xf>
    <xf numFmtId="173" fontId="17" fillId="0" borderId="14" xfId="21" applyNumberFormat="1" applyFont="1" applyBorder="1" applyAlignment="1">
      <alignment horizontal="center" vertical="center"/>
    </xf>
    <xf numFmtId="166" fontId="17" fillId="0" borderId="11" xfId="21" applyNumberFormat="1" applyFont="1" applyBorder="1" applyAlignment="1">
      <alignment horizontal="center" vertical="center"/>
    </xf>
    <xf numFmtId="166" fontId="17" fillId="0" borderId="14" xfId="21" applyNumberFormat="1" applyFont="1" applyBorder="1" applyAlignment="1">
      <alignment horizontal="center" vertical="center"/>
    </xf>
    <xf numFmtId="166" fontId="17" fillId="0" borderId="10" xfId="21" applyNumberFormat="1" applyFont="1" applyBorder="1" applyAlignment="1">
      <alignment horizontal="center" vertical="center"/>
    </xf>
    <xf numFmtId="0" fontId="17" fillId="0" borderId="0" xfId="4" quotePrefix="1" applyFont="1" applyAlignment="1">
      <alignment horizontal="center" vertical="center"/>
    </xf>
    <xf numFmtId="2" fontId="43" fillId="0" borderId="12" xfId="0" applyNumberFormat="1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2" fontId="43" fillId="0" borderId="13" xfId="0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3" fillId="0" borderId="9" xfId="0" applyNumberFormat="1" applyFont="1" applyBorder="1" applyAlignment="1">
      <alignment horizontal="center" vertical="center"/>
    </xf>
    <xf numFmtId="166" fontId="17" fillId="0" borderId="8" xfId="21" applyNumberFormat="1" applyFont="1" applyBorder="1" applyAlignment="1">
      <alignment horizontal="center" vertical="center"/>
    </xf>
    <xf numFmtId="166" fontId="17" fillId="0" borderId="9" xfId="21" applyNumberFormat="1" applyFont="1" applyBorder="1" applyAlignment="1">
      <alignment horizontal="center" vertical="center"/>
    </xf>
    <xf numFmtId="166" fontId="17" fillId="0" borderId="12" xfId="21" applyNumberFormat="1" applyFont="1" applyBorder="1" applyAlignment="1">
      <alignment horizontal="center" vertical="center"/>
    </xf>
    <xf numFmtId="166" fontId="17" fillId="0" borderId="0" xfId="21" applyNumberFormat="1" applyFont="1" applyBorder="1" applyAlignment="1">
      <alignment horizontal="center" vertical="center"/>
    </xf>
    <xf numFmtId="166" fontId="17" fillId="0" borderId="13" xfId="21" applyNumberFormat="1" applyFont="1" applyBorder="1" applyAlignment="1">
      <alignment horizontal="center" vertical="center"/>
    </xf>
    <xf numFmtId="173" fontId="17" fillId="0" borderId="7" xfId="21" applyNumberFormat="1" applyFont="1" applyBorder="1" applyAlignment="1">
      <alignment horizontal="center" vertical="center"/>
    </xf>
    <xf numFmtId="173" fontId="17" fillId="0" borderId="8" xfId="21" applyNumberFormat="1" applyFont="1" applyBorder="1" applyAlignment="1">
      <alignment horizontal="center" vertical="center"/>
    </xf>
    <xf numFmtId="173" fontId="17" fillId="0" borderId="9" xfId="21" applyNumberFormat="1" applyFont="1" applyBorder="1" applyAlignment="1">
      <alignment horizontal="center" vertical="center"/>
    </xf>
    <xf numFmtId="173" fontId="17" fillId="0" borderId="12" xfId="21" applyNumberFormat="1" applyFont="1" applyBorder="1" applyAlignment="1">
      <alignment horizontal="center" vertical="center"/>
    </xf>
    <xf numFmtId="173" fontId="17" fillId="0" borderId="0" xfId="21" applyNumberFormat="1" applyFont="1" applyBorder="1" applyAlignment="1">
      <alignment horizontal="center" vertical="center"/>
    </xf>
    <xf numFmtId="173" fontId="17" fillId="0" borderId="13" xfId="21" applyNumberFormat="1" applyFont="1" applyBorder="1" applyAlignment="1">
      <alignment horizontal="center" vertical="center"/>
    </xf>
    <xf numFmtId="0" fontId="57" fillId="0" borderId="0" xfId="4" applyNumberFormat="1" applyFont="1" applyBorder="1" applyAlignment="1">
      <alignment horizontal="center" vertical="center"/>
    </xf>
    <xf numFmtId="0" fontId="17" fillId="0" borderId="7" xfId="21" applyFont="1" applyBorder="1" applyAlignment="1">
      <alignment horizontal="center" vertical="center" wrapText="1"/>
    </xf>
    <xf numFmtId="0" fontId="17" fillId="0" borderId="8" xfId="21" applyFont="1" applyBorder="1" applyAlignment="1">
      <alignment horizontal="center" vertical="center" wrapText="1"/>
    </xf>
    <xf numFmtId="0" fontId="17" fillId="0" borderId="9" xfId="21" applyFont="1" applyBorder="1" applyAlignment="1">
      <alignment horizontal="center" vertical="center" wrapText="1"/>
    </xf>
    <xf numFmtId="0" fontId="17" fillId="0" borderId="10" xfId="21" applyFont="1" applyBorder="1" applyAlignment="1">
      <alignment horizontal="center" vertical="center" wrapText="1"/>
    </xf>
    <xf numFmtId="0" fontId="17" fillId="0" borderId="11" xfId="21" applyFont="1" applyBorder="1" applyAlignment="1">
      <alignment horizontal="center" vertical="center" wrapText="1"/>
    </xf>
    <xf numFmtId="0" fontId="17" fillId="0" borderId="14" xfId="21" applyFont="1" applyBorder="1" applyAlignment="1">
      <alignment horizontal="center" vertical="center" wrapText="1"/>
    </xf>
    <xf numFmtId="0" fontId="17" fillId="0" borderId="0" xfId="9" applyNumberFormat="1" applyFont="1" applyBorder="1" applyAlignment="1">
      <alignment horizontal="left" vertical="center"/>
    </xf>
    <xf numFmtId="0" fontId="17" fillId="0" borderId="11" xfId="4" applyNumberFormat="1" applyFont="1" applyBorder="1" applyAlignment="1">
      <alignment horizontal="right"/>
    </xf>
    <xf numFmtId="0" fontId="17" fillId="0" borderId="7" xfId="21" applyFont="1" applyBorder="1" applyAlignment="1">
      <alignment horizontal="center" vertical="center"/>
    </xf>
    <xf numFmtId="0" fontId="17" fillId="0" borderId="8" xfId="21" applyFont="1" applyBorder="1" applyAlignment="1">
      <alignment horizontal="center" vertical="center"/>
    </xf>
    <xf numFmtId="0" fontId="17" fillId="0" borderId="9" xfId="21" applyFont="1" applyBorder="1" applyAlignment="1">
      <alignment horizontal="center" vertical="center"/>
    </xf>
    <xf numFmtId="0" fontId="17" fillId="0" borderId="10" xfId="21" applyFont="1" applyBorder="1" applyAlignment="1">
      <alignment horizontal="center" vertical="center"/>
    </xf>
    <xf numFmtId="0" fontId="17" fillId="0" borderId="11" xfId="21" applyFont="1" applyBorder="1" applyAlignment="1">
      <alignment horizontal="center" vertical="center"/>
    </xf>
    <xf numFmtId="0" fontId="17" fillId="0" borderId="14" xfId="21" applyFont="1" applyBorder="1" applyAlignment="1">
      <alignment horizontal="center" vertical="center"/>
    </xf>
    <xf numFmtId="0" fontId="43" fillId="0" borderId="7" xfId="0" applyNumberFormat="1" applyFont="1" applyBorder="1" applyAlignment="1">
      <alignment horizontal="center" vertical="center" wrapText="1"/>
    </xf>
    <xf numFmtId="0" fontId="43" fillId="0" borderId="8" xfId="0" applyNumberFormat="1" applyFont="1" applyBorder="1" applyAlignment="1">
      <alignment horizontal="center" vertical="center" wrapText="1"/>
    </xf>
    <xf numFmtId="0" fontId="43" fillId="0" borderId="9" xfId="0" applyNumberFormat="1" applyFont="1" applyBorder="1" applyAlignment="1">
      <alignment horizontal="center" vertical="center" wrapText="1"/>
    </xf>
    <xf numFmtId="0" fontId="43" fillId="0" borderId="10" xfId="0" applyNumberFormat="1" applyFont="1" applyBorder="1" applyAlignment="1">
      <alignment horizontal="center" vertical="center" wrapText="1"/>
    </xf>
    <xf numFmtId="0" fontId="43" fillId="0" borderId="11" xfId="0" applyNumberFormat="1" applyFont="1" applyBorder="1" applyAlignment="1">
      <alignment horizontal="center" vertical="center" wrapText="1"/>
    </xf>
    <xf numFmtId="0" fontId="43" fillId="0" borderId="14" xfId="0" applyNumberFormat="1" applyFont="1" applyBorder="1" applyAlignment="1">
      <alignment horizontal="center" vertical="center" wrapText="1"/>
    </xf>
    <xf numFmtId="166" fontId="17" fillId="0" borderId="7" xfId="21" applyNumberFormat="1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/>
    </xf>
    <xf numFmtId="0" fontId="25" fillId="9" borderId="2" xfId="1" applyFont="1" applyFill="1" applyBorder="1" applyAlignment="1" applyProtection="1">
      <alignment horizontal="center" vertical="center"/>
      <protection locked="0"/>
    </xf>
    <xf numFmtId="0" fontId="25" fillId="9" borderId="6" xfId="1" applyFont="1" applyFill="1" applyBorder="1" applyAlignment="1" applyProtection="1">
      <alignment horizontal="center" vertical="center"/>
      <protection locked="0"/>
    </xf>
    <xf numFmtId="0" fontId="25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6" fillId="10" borderId="2" xfId="1" applyNumberFormat="1" applyFont="1" applyFill="1" applyBorder="1" applyAlignment="1" applyProtection="1">
      <alignment horizontal="center" vertical="center"/>
      <protection locked="0"/>
    </xf>
    <xf numFmtId="172" fontId="26" fillId="10" borderId="6" xfId="1" applyNumberFormat="1" applyFont="1" applyFill="1" applyBorder="1" applyAlignment="1" applyProtection="1">
      <alignment horizontal="center" vertical="center"/>
      <protection locked="0"/>
    </xf>
    <xf numFmtId="172" fontId="26" fillId="10" borderId="3" xfId="1" applyNumberFormat="1" applyFont="1" applyFill="1" applyBorder="1" applyAlignment="1" applyProtection="1">
      <alignment horizontal="center" vertical="center"/>
      <protection locked="0"/>
    </xf>
    <xf numFmtId="0" fontId="24" fillId="11" borderId="2" xfId="1" applyFont="1" applyFill="1" applyBorder="1" applyAlignment="1" applyProtection="1">
      <alignment horizontal="center" vertical="center"/>
      <protection locked="0"/>
    </xf>
    <xf numFmtId="0" fontId="24" fillId="11" borderId="6" xfId="1" applyFont="1" applyFill="1" applyBorder="1" applyAlignment="1" applyProtection="1">
      <alignment horizontal="center" vertical="center"/>
      <protection locked="0"/>
    </xf>
    <xf numFmtId="0" fontId="24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4"/>
    <cellStyle name="Comma 2" xfId="3"/>
    <cellStyle name="Comma 2 2" xfId="25"/>
    <cellStyle name="Comma 2 2 2" xfId="26"/>
    <cellStyle name="Comma 2 3" xfId="27"/>
    <cellStyle name="Comma 3" xfId="28"/>
    <cellStyle name="Euro" xfId="29"/>
    <cellStyle name="Grey" xfId="30"/>
    <cellStyle name="Header1" xfId="31"/>
    <cellStyle name="Header2" xfId="32"/>
    <cellStyle name="Input [yellow]" xfId="33"/>
    <cellStyle name="Normal" xfId="0" builtinId="0"/>
    <cellStyle name="Normal - Style1" xfId="2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0BF311"/>
      <color rgb="FFFF01BC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47625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3</xdr:row>
          <xdr:rowOff>28575</xdr:rowOff>
        </xdr:from>
        <xdr:to>
          <xdr:col>16</xdr:col>
          <xdr:colOff>0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114300</xdr:rowOff>
        </xdr:from>
        <xdr:to>
          <xdr:col>7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8</xdr:row>
          <xdr:rowOff>123825</xdr:rowOff>
        </xdr:from>
        <xdr:to>
          <xdr:col>11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7" name="Text Box 387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8" name="Text Box 387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59" name="Text Box 387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0" name="Text Box 387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1" name="Text Box 387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2" name="Text Box 387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3" name="Text Box 387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4" name="Text Box 387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5" name="Text Box 387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6" name="Text Box 387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7" name="Text Box 387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8" name="Text Box 387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69" name="Text Box 387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0" name="Text Box 387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1" name="Text Box 387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2" name="Text Box 38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3" name="Text Box 387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4" name="Text Box 387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5" name="Text Box 387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76" name="Text Box 387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77" name="Text Box 387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78" name="Text Box 387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79" name="Text Box 387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0" name="Text Box 387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1" name="Text Box 387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2" name="Text Box 387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3" name="Text Box 387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4" name="Text Box 38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5" name="Text Box 387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6" name="Text Box 387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7" name="Text Box 387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8" name="Text Box 387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89" name="Text Box 387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0" name="Text Box 387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1" name="Text Box 387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2" name="Text Box 387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3" name="Text Box 387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4" name="Text Box 387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5" name="Text Box 387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6" name="Text Box 387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7" name="Text Box 387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8" name="Text Box 387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99" name="Text Box 387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200" name="Text Box 387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1" name="Text Box 387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2" name="Text Box 387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3" name="Text Box 387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4" name="Text Box 387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5" name="Text Box 387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6" name="Text Box 387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7" name="Text Box 387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19" name="Text Box 387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914400" y="411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A1:AO32"/>
  <sheetViews>
    <sheetView tabSelected="1" view="pageBreakPreview" zoomScaleSheetLayoutView="100" workbookViewId="0">
      <selection activeCell="T24" sqref="T24:W24"/>
    </sheetView>
  </sheetViews>
  <sheetFormatPr defaultColWidth="7.7109375" defaultRowHeight="18.75" customHeight="1"/>
  <cols>
    <col min="1" max="49" width="3.28515625" style="162" customWidth="1"/>
    <col min="50" max="192" width="7.7109375" style="162"/>
    <col min="193" max="193" width="1.7109375" style="162" customWidth="1"/>
    <col min="194" max="197" width="3.7109375" style="162" customWidth="1"/>
    <col min="198" max="201" width="5.28515625" style="162" customWidth="1"/>
    <col min="202" max="217" width="4" style="162" customWidth="1"/>
    <col min="218" max="219" width="3.28515625" style="162" customWidth="1"/>
    <col min="220" max="257" width="3.7109375" style="162" customWidth="1"/>
    <col min="258" max="448" width="7.7109375" style="162"/>
    <col min="449" max="449" width="1.7109375" style="162" customWidth="1"/>
    <col min="450" max="453" width="3.7109375" style="162" customWidth="1"/>
    <col min="454" max="457" width="5.28515625" style="162" customWidth="1"/>
    <col min="458" max="473" width="4" style="162" customWidth="1"/>
    <col min="474" max="475" width="3.28515625" style="162" customWidth="1"/>
    <col min="476" max="513" width="3.7109375" style="162" customWidth="1"/>
    <col min="514" max="704" width="7.7109375" style="162"/>
    <col min="705" max="705" width="1.7109375" style="162" customWidth="1"/>
    <col min="706" max="709" width="3.7109375" style="162" customWidth="1"/>
    <col min="710" max="713" width="5.28515625" style="162" customWidth="1"/>
    <col min="714" max="729" width="4" style="162" customWidth="1"/>
    <col min="730" max="731" width="3.28515625" style="162" customWidth="1"/>
    <col min="732" max="769" width="3.7109375" style="162" customWidth="1"/>
    <col min="770" max="960" width="7.7109375" style="162"/>
    <col min="961" max="961" width="1.7109375" style="162" customWidth="1"/>
    <col min="962" max="965" width="3.7109375" style="162" customWidth="1"/>
    <col min="966" max="969" width="5.28515625" style="162" customWidth="1"/>
    <col min="970" max="985" width="4" style="162" customWidth="1"/>
    <col min="986" max="987" width="3.28515625" style="162" customWidth="1"/>
    <col min="988" max="1025" width="3.7109375" style="162" customWidth="1"/>
    <col min="1026" max="1216" width="7.7109375" style="162"/>
    <col min="1217" max="1217" width="1.7109375" style="162" customWidth="1"/>
    <col min="1218" max="1221" width="3.7109375" style="162" customWidth="1"/>
    <col min="1222" max="1225" width="5.28515625" style="162" customWidth="1"/>
    <col min="1226" max="1241" width="4" style="162" customWidth="1"/>
    <col min="1242" max="1243" width="3.28515625" style="162" customWidth="1"/>
    <col min="1244" max="1281" width="3.7109375" style="162" customWidth="1"/>
    <col min="1282" max="1472" width="7.7109375" style="162"/>
    <col min="1473" max="1473" width="1.7109375" style="162" customWidth="1"/>
    <col min="1474" max="1477" width="3.7109375" style="162" customWidth="1"/>
    <col min="1478" max="1481" width="5.28515625" style="162" customWidth="1"/>
    <col min="1482" max="1497" width="4" style="162" customWidth="1"/>
    <col min="1498" max="1499" width="3.28515625" style="162" customWidth="1"/>
    <col min="1500" max="1537" width="3.7109375" style="162" customWidth="1"/>
    <col min="1538" max="1728" width="7.7109375" style="162"/>
    <col min="1729" max="1729" width="1.7109375" style="162" customWidth="1"/>
    <col min="1730" max="1733" width="3.7109375" style="162" customWidth="1"/>
    <col min="1734" max="1737" width="5.28515625" style="162" customWidth="1"/>
    <col min="1738" max="1753" width="4" style="162" customWidth="1"/>
    <col min="1754" max="1755" width="3.28515625" style="162" customWidth="1"/>
    <col min="1756" max="1793" width="3.7109375" style="162" customWidth="1"/>
    <col min="1794" max="1984" width="7.7109375" style="162"/>
    <col min="1985" max="1985" width="1.7109375" style="162" customWidth="1"/>
    <col min="1986" max="1989" width="3.7109375" style="162" customWidth="1"/>
    <col min="1990" max="1993" width="5.28515625" style="162" customWidth="1"/>
    <col min="1994" max="2009" width="4" style="162" customWidth="1"/>
    <col min="2010" max="2011" width="3.28515625" style="162" customWidth="1"/>
    <col min="2012" max="2049" width="3.7109375" style="162" customWidth="1"/>
    <col min="2050" max="2240" width="7.7109375" style="162"/>
    <col min="2241" max="2241" width="1.7109375" style="162" customWidth="1"/>
    <col min="2242" max="2245" width="3.7109375" style="162" customWidth="1"/>
    <col min="2246" max="2249" width="5.28515625" style="162" customWidth="1"/>
    <col min="2250" max="2265" width="4" style="162" customWidth="1"/>
    <col min="2266" max="2267" width="3.28515625" style="162" customWidth="1"/>
    <col min="2268" max="2305" width="3.7109375" style="162" customWidth="1"/>
    <col min="2306" max="2496" width="7.7109375" style="162"/>
    <col min="2497" max="2497" width="1.7109375" style="162" customWidth="1"/>
    <col min="2498" max="2501" width="3.7109375" style="162" customWidth="1"/>
    <col min="2502" max="2505" width="5.28515625" style="162" customWidth="1"/>
    <col min="2506" max="2521" width="4" style="162" customWidth="1"/>
    <col min="2522" max="2523" width="3.28515625" style="162" customWidth="1"/>
    <col min="2524" max="2561" width="3.7109375" style="162" customWidth="1"/>
    <col min="2562" max="2752" width="7.7109375" style="162"/>
    <col min="2753" max="2753" width="1.7109375" style="162" customWidth="1"/>
    <col min="2754" max="2757" width="3.7109375" style="162" customWidth="1"/>
    <col min="2758" max="2761" width="5.28515625" style="162" customWidth="1"/>
    <col min="2762" max="2777" width="4" style="162" customWidth="1"/>
    <col min="2778" max="2779" width="3.28515625" style="162" customWidth="1"/>
    <col min="2780" max="2817" width="3.7109375" style="162" customWidth="1"/>
    <col min="2818" max="3008" width="7.7109375" style="162"/>
    <col min="3009" max="3009" width="1.7109375" style="162" customWidth="1"/>
    <col min="3010" max="3013" width="3.7109375" style="162" customWidth="1"/>
    <col min="3014" max="3017" width="5.28515625" style="162" customWidth="1"/>
    <col min="3018" max="3033" width="4" style="162" customWidth="1"/>
    <col min="3034" max="3035" width="3.28515625" style="162" customWidth="1"/>
    <col min="3036" max="3073" width="3.7109375" style="162" customWidth="1"/>
    <col min="3074" max="3264" width="7.7109375" style="162"/>
    <col min="3265" max="3265" width="1.7109375" style="162" customWidth="1"/>
    <col min="3266" max="3269" width="3.7109375" style="162" customWidth="1"/>
    <col min="3270" max="3273" width="5.28515625" style="162" customWidth="1"/>
    <col min="3274" max="3289" width="4" style="162" customWidth="1"/>
    <col min="3290" max="3291" width="3.28515625" style="162" customWidth="1"/>
    <col min="3292" max="3329" width="3.7109375" style="162" customWidth="1"/>
    <col min="3330" max="3520" width="7.7109375" style="162"/>
    <col min="3521" max="3521" width="1.7109375" style="162" customWidth="1"/>
    <col min="3522" max="3525" width="3.7109375" style="162" customWidth="1"/>
    <col min="3526" max="3529" width="5.28515625" style="162" customWidth="1"/>
    <col min="3530" max="3545" width="4" style="162" customWidth="1"/>
    <col min="3546" max="3547" width="3.28515625" style="162" customWidth="1"/>
    <col min="3548" max="3585" width="3.7109375" style="162" customWidth="1"/>
    <col min="3586" max="3776" width="7.7109375" style="162"/>
    <col min="3777" max="3777" width="1.7109375" style="162" customWidth="1"/>
    <col min="3778" max="3781" width="3.7109375" style="162" customWidth="1"/>
    <col min="3782" max="3785" width="5.28515625" style="162" customWidth="1"/>
    <col min="3786" max="3801" width="4" style="162" customWidth="1"/>
    <col min="3802" max="3803" width="3.28515625" style="162" customWidth="1"/>
    <col min="3804" max="3841" width="3.7109375" style="162" customWidth="1"/>
    <col min="3842" max="4032" width="7.7109375" style="162"/>
    <col min="4033" max="4033" width="1.7109375" style="162" customWidth="1"/>
    <col min="4034" max="4037" width="3.7109375" style="162" customWidth="1"/>
    <col min="4038" max="4041" width="5.28515625" style="162" customWidth="1"/>
    <col min="4042" max="4057" width="4" style="162" customWidth="1"/>
    <col min="4058" max="4059" width="3.28515625" style="162" customWidth="1"/>
    <col min="4060" max="4097" width="3.7109375" style="162" customWidth="1"/>
    <col min="4098" max="4288" width="7.7109375" style="162"/>
    <col min="4289" max="4289" width="1.7109375" style="162" customWidth="1"/>
    <col min="4290" max="4293" width="3.7109375" style="162" customWidth="1"/>
    <col min="4294" max="4297" width="5.28515625" style="162" customWidth="1"/>
    <col min="4298" max="4313" width="4" style="162" customWidth="1"/>
    <col min="4314" max="4315" width="3.28515625" style="162" customWidth="1"/>
    <col min="4316" max="4353" width="3.7109375" style="162" customWidth="1"/>
    <col min="4354" max="4544" width="7.7109375" style="162"/>
    <col min="4545" max="4545" width="1.7109375" style="162" customWidth="1"/>
    <col min="4546" max="4549" width="3.7109375" style="162" customWidth="1"/>
    <col min="4550" max="4553" width="5.28515625" style="162" customWidth="1"/>
    <col min="4554" max="4569" width="4" style="162" customWidth="1"/>
    <col min="4570" max="4571" width="3.28515625" style="162" customWidth="1"/>
    <col min="4572" max="4609" width="3.7109375" style="162" customWidth="1"/>
    <col min="4610" max="4800" width="7.7109375" style="162"/>
    <col min="4801" max="4801" width="1.7109375" style="162" customWidth="1"/>
    <col min="4802" max="4805" width="3.7109375" style="162" customWidth="1"/>
    <col min="4806" max="4809" width="5.28515625" style="162" customWidth="1"/>
    <col min="4810" max="4825" width="4" style="162" customWidth="1"/>
    <col min="4826" max="4827" width="3.28515625" style="162" customWidth="1"/>
    <col min="4828" max="4865" width="3.7109375" style="162" customWidth="1"/>
    <col min="4866" max="5056" width="7.7109375" style="162"/>
    <col min="5057" max="5057" width="1.7109375" style="162" customWidth="1"/>
    <col min="5058" max="5061" width="3.7109375" style="162" customWidth="1"/>
    <col min="5062" max="5065" width="5.28515625" style="162" customWidth="1"/>
    <col min="5066" max="5081" width="4" style="162" customWidth="1"/>
    <col min="5082" max="5083" width="3.28515625" style="162" customWidth="1"/>
    <col min="5084" max="5121" width="3.7109375" style="162" customWidth="1"/>
    <col min="5122" max="5312" width="7.7109375" style="162"/>
    <col min="5313" max="5313" width="1.7109375" style="162" customWidth="1"/>
    <col min="5314" max="5317" width="3.7109375" style="162" customWidth="1"/>
    <col min="5318" max="5321" width="5.28515625" style="162" customWidth="1"/>
    <col min="5322" max="5337" width="4" style="162" customWidth="1"/>
    <col min="5338" max="5339" width="3.28515625" style="162" customWidth="1"/>
    <col min="5340" max="5377" width="3.7109375" style="162" customWidth="1"/>
    <col min="5378" max="5568" width="7.7109375" style="162"/>
    <col min="5569" max="5569" width="1.7109375" style="162" customWidth="1"/>
    <col min="5570" max="5573" width="3.7109375" style="162" customWidth="1"/>
    <col min="5574" max="5577" width="5.28515625" style="162" customWidth="1"/>
    <col min="5578" max="5593" width="4" style="162" customWidth="1"/>
    <col min="5594" max="5595" width="3.28515625" style="162" customWidth="1"/>
    <col min="5596" max="5633" width="3.7109375" style="162" customWidth="1"/>
    <col min="5634" max="5824" width="7.7109375" style="162"/>
    <col min="5825" max="5825" width="1.7109375" style="162" customWidth="1"/>
    <col min="5826" max="5829" width="3.7109375" style="162" customWidth="1"/>
    <col min="5830" max="5833" width="5.28515625" style="162" customWidth="1"/>
    <col min="5834" max="5849" width="4" style="162" customWidth="1"/>
    <col min="5850" max="5851" width="3.28515625" style="162" customWidth="1"/>
    <col min="5852" max="5889" width="3.7109375" style="162" customWidth="1"/>
    <col min="5890" max="6080" width="7.7109375" style="162"/>
    <col min="6081" max="6081" width="1.7109375" style="162" customWidth="1"/>
    <col min="6082" max="6085" width="3.7109375" style="162" customWidth="1"/>
    <col min="6086" max="6089" width="5.28515625" style="162" customWidth="1"/>
    <col min="6090" max="6105" width="4" style="162" customWidth="1"/>
    <col min="6106" max="6107" width="3.28515625" style="162" customWidth="1"/>
    <col min="6108" max="6145" width="3.7109375" style="162" customWidth="1"/>
    <col min="6146" max="6336" width="7.7109375" style="162"/>
    <col min="6337" max="6337" width="1.7109375" style="162" customWidth="1"/>
    <col min="6338" max="6341" width="3.7109375" style="162" customWidth="1"/>
    <col min="6342" max="6345" width="5.28515625" style="162" customWidth="1"/>
    <col min="6346" max="6361" width="4" style="162" customWidth="1"/>
    <col min="6362" max="6363" width="3.28515625" style="162" customWidth="1"/>
    <col min="6364" max="6401" width="3.7109375" style="162" customWidth="1"/>
    <col min="6402" max="6592" width="7.7109375" style="162"/>
    <col min="6593" max="6593" width="1.7109375" style="162" customWidth="1"/>
    <col min="6594" max="6597" width="3.7109375" style="162" customWidth="1"/>
    <col min="6598" max="6601" width="5.28515625" style="162" customWidth="1"/>
    <col min="6602" max="6617" width="4" style="162" customWidth="1"/>
    <col min="6618" max="6619" width="3.28515625" style="162" customWidth="1"/>
    <col min="6620" max="6657" width="3.7109375" style="162" customWidth="1"/>
    <col min="6658" max="6848" width="7.7109375" style="162"/>
    <col min="6849" max="6849" width="1.7109375" style="162" customWidth="1"/>
    <col min="6850" max="6853" width="3.7109375" style="162" customWidth="1"/>
    <col min="6854" max="6857" width="5.28515625" style="162" customWidth="1"/>
    <col min="6858" max="6873" width="4" style="162" customWidth="1"/>
    <col min="6874" max="6875" width="3.28515625" style="162" customWidth="1"/>
    <col min="6876" max="6913" width="3.7109375" style="162" customWidth="1"/>
    <col min="6914" max="7104" width="7.7109375" style="162"/>
    <col min="7105" max="7105" width="1.7109375" style="162" customWidth="1"/>
    <col min="7106" max="7109" width="3.7109375" style="162" customWidth="1"/>
    <col min="7110" max="7113" width="5.28515625" style="162" customWidth="1"/>
    <col min="7114" max="7129" width="4" style="162" customWidth="1"/>
    <col min="7130" max="7131" width="3.28515625" style="162" customWidth="1"/>
    <col min="7132" max="7169" width="3.7109375" style="162" customWidth="1"/>
    <col min="7170" max="7360" width="7.7109375" style="162"/>
    <col min="7361" max="7361" width="1.7109375" style="162" customWidth="1"/>
    <col min="7362" max="7365" width="3.7109375" style="162" customWidth="1"/>
    <col min="7366" max="7369" width="5.28515625" style="162" customWidth="1"/>
    <col min="7370" max="7385" width="4" style="162" customWidth="1"/>
    <col min="7386" max="7387" width="3.28515625" style="162" customWidth="1"/>
    <col min="7388" max="7425" width="3.7109375" style="162" customWidth="1"/>
    <col min="7426" max="7616" width="7.7109375" style="162"/>
    <col min="7617" max="7617" width="1.7109375" style="162" customWidth="1"/>
    <col min="7618" max="7621" width="3.7109375" style="162" customWidth="1"/>
    <col min="7622" max="7625" width="5.28515625" style="162" customWidth="1"/>
    <col min="7626" max="7641" width="4" style="162" customWidth="1"/>
    <col min="7642" max="7643" width="3.28515625" style="162" customWidth="1"/>
    <col min="7644" max="7681" width="3.7109375" style="162" customWidth="1"/>
    <col min="7682" max="7872" width="7.7109375" style="162"/>
    <col min="7873" max="7873" width="1.7109375" style="162" customWidth="1"/>
    <col min="7874" max="7877" width="3.7109375" style="162" customWidth="1"/>
    <col min="7878" max="7881" width="5.28515625" style="162" customWidth="1"/>
    <col min="7882" max="7897" width="4" style="162" customWidth="1"/>
    <col min="7898" max="7899" width="3.28515625" style="162" customWidth="1"/>
    <col min="7900" max="7937" width="3.7109375" style="162" customWidth="1"/>
    <col min="7938" max="8128" width="7.7109375" style="162"/>
    <col min="8129" max="8129" width="1.7109375" style="162" customWidth="1"/>
    <col min="8130" max="8133" width="3.7109375" style="162" customWidth="1"/>
    <col min="8134" max="8137" width="5.28515625" style="162" customWidth="1"/>
    <col min="8138" max="8153" width="4" style="162" customWidth="1"/>
    <col min="8154" max="8155" width="3.28515625" style="162" customWidth="1"/>
    <col min="8156" max="8193" width="3.7109375" style="162" customWidth="1"/>
    <col min="8194" max="8384" width="7.7109375" style="162"/>
    <col min="8385" max="8385" width="1.7109375" style="162" customWidth="1"/>
    <col min="8386" max="8389" width="3.7109375" style="162" customWidth="1"/>
    <col min="8390" max="8393" width="5.28515625" style="162" customWidth="1"/>
    <col min="8394" max="8409" width="4" style="162" customWidth="1"/>
    <col min="8410" max="8411" width="3.28515625" style="162" customWidth="1"/>
    <col min="8412" max="8449" width="3.7109375" style="162" customWidth="1"/>
    <col min="8450" max="8640" width="7.7109375" style="162"/>
    <col min="8641" max="8641" width="1.7109375" style="162" customWidth="1"/>
    <col min="8642" max="8645" width="3.7109375" style="162" customWidth="1"/>
    <col min="8646" max="8649" width="5.28515625" style="162" customWidth="1"/>
    <col min="8650" max="8665" width="4" style="162" customWidth="1"/>
    <col min="8666" max="8667" width="3.28515625" style="162" customWidth="1"/>
    <col min="8668" max="8705" width="3.7109375" style="162" customWidth="1"/>
    <col min="8706" max="8896" width="7.7109375" style="162"/>
    <col min="8897" max="8897" width="1.7109375" style="162" customWidth="1"/>
    <col min="8898" max="8901" width="3.7109375" style="162" customWidth="1"/>
    <col min="8902" max="8905" width="5.28515625" style="162" customWidth="1"/>
    <col min="8906" max="8921" width="4" style="162" customWidth="1"/>
    <col min="8922" max="8923" width="3.28515625" style="162" customWidth="1"/>
    <col min="8924" max="8961" width="3.7109375" style="162" customWidth="1"/>
    <col min="8962" max="9152" width="7.7109375" style="162"/>
    <col min="9153" max="9153" width="1.7109375" style="162" customWidth="1"/>
    <col min="9154" max="9157" width="3.7109375" style="162" customWidth="1"/>
    <col min="9158" max="9161" width="5.28515625" style="162" customWidth="1"/>
    <col min="9162" max="9177" width="4" style="162" customWidth="1"/>
    <col min="9178" max="9179" width="3.28515625" style="162" customWidth="1"/>
    <col min="9180" max="9217" width="3.7109375" style="162" customWidth="1"/>
    <col min="9218" max="9408" width="7.7109375" style="162"/>
    <col min="9409" max="9409" width="1.7109375" style="162" customWidth="1"/>
    <col min="9410" max="9413" width="3.7109375" style="162" customWidth="1"/>
    <col min="9414" max="9417" width="5.28515625" style="162" customWidth="1"/>
    <col min="9418" max="9433" width="4" style="162" customWidth="1"/>
    <col min="9434" max="9435" width="3.28515625" style="162" customWidth="1"/>
    <col min="9436" max="9473" width="3.7109375" style="162" customWidth="1"/>
    <col min="9474" max="9664" width="7.7109375" style="162"/>
    <col min="9665" max="9665" width="1.7109375" style="162" customWidth="1"/>
    <col min="9666" max="9669" width="3.7109375" style="162" customWidth="1"/>
    <col min="9670" max="9673" width="5.28515625" style="162" customWidth="1"/>
    <col min="9674" max="9689" width="4" style="162" customWidth="1"/>
    <col min="9690" max="9691" width="3.28515625" style="162" customWidth="1"/>
    <col min="9692" max="9729" width="3.7109375" style="162" customWidth="1"/>
    <col min="9730" max="9920" width="7.7109375" style="162"/>
    <col min="9921" max="9921" width="1.7109375" style="162" customWidth="1"/>
    <col min="9922" max="9925" width="3.7109375" style="162" customWidth="1"/>
    <col min="9926" max="9929" width="5.28515625" style="162" customWidth="1"/>
    <col min="9930" max="9945" width="4" style="162" customWidth="1"/>
    <col min="9946" max="9947" width="3.28515625" style="162" customWidth="1"/>
    <col min="9948" max="9985" width="3.7109375" style="162" customWidth="1"/>
    <col min="9986" max="10176" width="7.7109375" style="162"/>
    <col min="10177" max="10177" width="1.7109375" style="162" customWidth="1"/>
    <col min="10178" max="10181" width="3.7109375" style="162" customWidth="1"/>
    <col min="10182" max="10185" width="5.28515625" style="162" customWidth="1"/>
    <col min="10186" max="10201" width="4" style="162" customWidth="1"/>
    <col min="10202" max="10203" width="3.28515625" style="162" customWidth="1"/>
    <col min="10204" max="10241" width="3.7109375" style="162" customWidth="1"/>
    <col min="10242" max="10432" width="7.7109375" style="162"/>
    <col min="10433" max="10433" width="1.7109375" style="162" customWidth="1"/>
    <col min="10434" max="10437" width="3.7109375" style="162" customWidth="1"/>
    <col min="10438" max="10441" width="5.28515625" style="162" customWidth="1"/>
    <col min="10442" max="10457" width="4" style="162" customWidth="1"/>
    <col min="10458" max="10459" width="3.28515625" style="162" customWidth="1"/>
    <col min="10460" max="10497" width="3.7109375" style="162" customWidth="1"/>
    <col min="10498" max="10688" width="7.7109375" style="162"/>
    <col min="10689" max="10689" width="1.7109375" style="162" customWidth="1"/>
    <col min="10690" max="10693" width="3.7109375" style="162" customWidth="1"/>
    <col min="10694" max="10697" width="5.28515625" style="162" customWidth="1"/>
    <col min="10698" max="10713" width="4" style="162" customWidth="1"/>
    <col min="10714" max="10715" width="3.28515625" style="162" customWidth="1"/>
    <col min="10716" max="10753" width="3.7109375" style="162" customWidth="1"/>
    <col min="10754" max="10944" width="7.7109375" style="162"/>
    <col min="10945" max="10945" width="1.7109375" style="162" customWidth="1"/>
    <col min="10946" max="10949" width="3.7109375" style="162" customWidth="1"/>
    <col min="10950" max="10953" width="5.28515625" style="162" customWidth="1"/>
    <col min="10954" max="10969" width="4" style="162" customWidth="1"/>
    <col min="10970" max="10971" width="3.28515625" style="162" customWidth="1"/>
    <col min="10972" max="11009" width="3.7109375" style="162" customWidth="1"/>
    <col min="11010" max="11200" width="7.7109375" style="162"/>
    <col min="11201" max="11201" width="1.7109375" style="162" customWidth="1"/>
    <col min="11202" max="11205" width="3.7109375" style="162" customWidth="1"/>
    <col min="11206" max="11209" width="5.28515625" style="162" customWidth="1"/>
    <col min="11210" max="11225" width="4" style="162" customWidth="1"/>
    <col min="11226" max="11227" width="3.28515625" style="162" customWidth="1"/>
    <col min="11228" max="11265" width="3.7109375" style="162" customWidth="1"/>
    <col min="11266" max="11456" width="7.7109375" style="162"/>
    <col min="11457" max="11457" width="1.7109375" style="162" customWidth="1"/>
    <col min="11458" max="11461" width="3.7109375" style="162" customWidth="1"/>
    <col min="11462" max="11465" width="5.28515625" style="162" customWidth="1"/>
    <col min="11466" max="11481" width="4" style="162" customWidth="1"/>
    <col min="11482" max="11483" width="3.28515625" style="162" customWidth="1"/>
    <col min="11484" max="11521" width="3.7109375" style="162" customWidth="1"/>
    <col min="11522" max="11712" width="7.7109375" style="162"/>
    <col min="11713" max="11713" width="1.7109375" style="162" customWidth="1"/>
    <col min="11714" max="11717" width="3.7109375" style="162" customWidth="1"/>
    <col min="11718" max="11721" width="5.28515625" style="162" customWidth="1"/>
    <col min="11722" max="11737" width="4" style="162" customWidth="1"/>
    <col min="11738" max="11739" width="3.28515625" style="162" customWidth="1"/>
    <col min="11740" max="11777" width="3.7109375" style="162" customWidth="1"/>
    <col min="11778" max="11968" width="7.7109375" style="162"/>
    <col min="11969" max="11969" width="1.7109375" style="162" customWidth="1"/>
    <col min="11970" max="11973" width="3.7109375" style="162" customWidth="1"/>
    <col min="11974" max="11977" width="5.28515625" style="162" customWidth="1"/>
    <col min="11978" max="11993" width="4" style="162" customWidth="1"/>
    <col min="11994" max="11995" width="3.28515625" style="162" customWidth="1"/>
    <col min="11996" max="12033" width="3.7109375" style="162" customWidth="1"/>
    <col min="12034" max="12224" width="7.7109375" style="162"/>
    <col min="12225" max="12225" width="1.7109375" style="162" customWidth="1"/>
    <col min="12226" max="12229" width="3.7109375" style="162" customWidth="1"/>
    <col min="12230" max="12233" width="5.28515625" style="162" customWidth="1"/>
    <col min="12234" max="12249" width="4" style="162" customWidth="1"/>
    <col min="12250" max="12251" width="3.28515625" style="162" customWidth="1"/>
    <col min="12252" max="12289" width="3.7109375" style="162" customWidth="1"/>
    <col min="12290" max="12480" width="7.7109375" style="162"/>
    <col min="12481" max="12481" width="1.7109375" style="162" customWidth="1"/>
    <col min="12482" max="12485" width="3.7109375" style="162" customWidth="1"/>
    <col min="12486" max="12489" width="5.28515625" style="162" customWidth="1"/>
    <col min="12490" max="12505" width="4" style="162" customWidth="1"/>
    <col min="12506" max="12507" width="3.28515625" style="162" customWidth="1"/>
    <col min="12508" max="12545" width="3.7109375" style="162" customWidth="1"/>
    <col min="12546" max="12736" width="7.7109375" style="162"/>
    <col min="12737" max="12737" width="1.7109375" style="162" customWidth="1"/>
    <col min="12738" max="12741" width="3.7109375" style="162" customWidth="1"/>
    <col min="12742" max="12745" width="5.28515625" style="162" customWidth="1"/>
    <col min="12746" max="12761" width="4" style="162" customWidth="1"/>
    <col min="12762" max="12763" width="3.28515625" style="162" customWidth="1"/>
    <col min="12764" max="12801" width="3.7109375" style="162" customWidth="1"/>
    <col min="12802" max="12992" width="7.7109375" style="162"/>
    <col min="12993" max="12993" width="1.7109375" style="162" customWidth="1"/>
    <col min="12994" max="12997" width="3.7109375" style="162" customWidth="1"/>
    <col min="12998" max="13001" width="5.28515625" style="162" customWidth="1"/>
    <col min="13002" max="13017" width="4" style="162" customWidth="1"/>
    <col min="13018" max="13019" width="3.28515625" style="162" customWidth="1"/>
    <col min="13020" max="13057" width="3.7109375" style="162" customWidth="1"/>
    <col min="13058" max="13248" width="7.7109375" style="162"/>
    <col min="13249" max="13249" width="1.7109375" style="162" customWidth="1"/>
    <col min="13250" max="13253" width="3.7109375" style="162" customWidth="1"/>
    <col min="13254" max="13257" width="5.28515625" style="162" customWidth="1"/>
    <col min="13258" max="13273" width="4" style="162" customWidth="1"/>
    <col min="13274" max="13275" width="3.28515625" style="162" customWidth="1"/>
    <col min="13276" max="13313" width="3.7109375" style="162" customWidth="1"/>
    <col min="13314" max="13504" width="7.7109375" style="162"/>
    <col min="13505" max="13505" width="1.7109375" style="162" customWidth="1"/>
    <col min="13506" max="13509" width="3.7109375" style="162" customWidth="1"/>
    <col min="13510" max="13513" width="5.28515625" style="162" customWidth="1"/>
    <col min="13514" max="13529" width="4" style="162" customWidth="1"/>
    <col min="13530" max="13531" width="3.28515625" style="162" customWidth="1"/>
    <col min="13532" max="13569" width="3.7109375" style="162" customWidth="1"/>
    <col min="13570" max="13760" width="7.7109375" style="162"/>
    <col min="13761" max="13761" width="1.7109375" style="162" customWidth="1"/>
    <col min="13762" max="13765" width="3.7109375" style="162" customWidth="1"/>
    <col min="13766" max="13769" width="5.28515625" style="162" customWidth="1"/>
    <col min="13770" max="13785" width="4" style="162" customWidth="1"/>
    <col min="13786" max="13787" width="3.28515625" style="162" customWidth="1"/>
    <col min="13788" max="13825" width="3.7109375" style="162" customWidth="1"/>
    <col min="13826" max="14016" width="7.7109375" style="162"/>
    <col min="14017" max="14017" width="1.7109375" style="162" customWidth="1"/>
    <col min="14018" max="14021" width="3.7109375" style="162" customWidth="1"/>
    <col min="14022" max="14025" width="5.28515625" style="162" customWidth="1"/>
    <col min="14026" max="14041" width="4" style="162" customWidth="1"/>
    <col min="14042" max="14043" width="3.28515625" style="162" customWidth="1"/>
    <col min="14044" max="14081" width="3.7109375" style="162" customWidth="1"/>
    <col min="14082" max="14272" width="7.7109375" style="162"/>
    <col min="14273" max="14273" width="1.7109375" style="162" customWidth="1"/>
    <col min="14274" max="14277" width="3.7109375" style="162" customWidth="1"/>
    <col min="14278" max="14281" width="5.28515625" style="162" customWidth="1"/>
    <col min="14282" max="14297" width="4" style="162" customWidth="1"/>
    <col min="14298" max="14299" width="3.28515625" style="162" customWidth="1"/>
    <col min="14300" max="14337" width="3.7109375" style="162" customWidth="1"/>
    <col min="14338" max="14528" width="7.7109375" style="162"/>
    <col min="14529" max="14529" width="1.7109375" style="162" customWidth="1"/>
    <col min="14530" max="14533" width="3.7109375" style="162" customWidth="1"/>
    <col min="14534" max="14537" width="5.28515625" style="162" customWidth="1"/>
    <col min="14538" max="14553" width="4" style="162" customWidth="1"/>
    <col min="14554" max="14555" width="3.28515625" style="162" customWidth="1"/>
    <col min="14556" max="14593" width="3.7109375" style="162" customWidth="1"/>
    <col min="14594" max="14784" width="7.7109375" style="162"/>
    <col min="14785" max="14785" width="1.7109375" style="162" customWidth="1"/>
    <col min="14786" max="14789" width="3.7109375" style="162" customWidth="1"/>
    <col min="14790" max="14793" width="5.28515625" style="162" customWidth="1"/>
    <col min="14794" max="14809" width="4" style="162" customWidth="1"/>
    <col min="14810" max="14811" width="3.28515625" style="162" customWidth="1"/>
    <col min="14812" max="14849" width="3.7109375" style="162" customWidth="1"/>
    <col min="14850" max="15040" width="7.7109375" style="162"/>
    <col min="15041" max="15041" width="1.7109375" style="162" customWidth="1"/>
    <col min="15042" max="15045" width="3.7109375" style="162" customWidth="1"/>
    <col min="15046" max="15049" width="5.28515625" style="162" customWidth="1"/>
    <col min="15050" max="15065" width="4" style="162" customWidth="1"/>
    <col min="15066" max="15067" width="3.28515625" style="162" customWidth="1"/>
    <col min="15068" max="15105" width="3.7109375" style="162" customWidth="1"/>
    <col min="15106" max="15296" width="7.7109375" style="162"/>
    <col min="15297" max="15297" width="1.7109375" style="162" customWidth="1"/>
    <col min="15298" max="15301" width="3.7109375" style="162" customWidth="1"/>
    <col min="15302" max="15305" width="5.28515625" style="162" customWidth="1"/>
    <col min="15306" max="15321" width="4" style="162" customWidth="1"/>
    <col min="15322" max="15323" width="3.28515625" style="162" customWidth="1"/>
    <col min="15324" max="15361" width="3.7109375" style="162" customWidth="1"/>
    <col min="15362" max="15552" width="7.7109375" style="162"/>
    <col min="15553" max="15553" width="1.7109375" style="162" customWidth="1"/>
    <col min="15554" max="15557" width="3.7109375" style="162" customWidth="1"/>
    <col min="15558" max="15561" width="5.28515625" style="162" customWidth="1"/>
    <col min="15562" max="15577" width="4" style="162" customWidth="1"/>
    <col min="15578" max="15579" width="3.28515625" style="162" customWidth="1"/>
    <col min="15580" max="15617" width="3.7109375" style="162" customWidth="1"/>
    <col min="15618" max="15808" width="7.7109375" style="162"/>
    <col min="15809" max="15809" width="1.7109375" style="162" customWidth="1"/>
    <col min="15810" max="15813" width="3.7109375" style="162" customWidth="1"/>
    <col min="15814" max="15817" width="5.28515625" style="162" customWidth="1"/>
    <col min="15818" max="15833" width="4" style="162" customWidth="1"/>
    <col min="15834" max="15835" width="3.28515625" style="162" customWidth="1"/>
    <col min="15836" max="15873" width="3.7109375" style="162" customWidth="1"/>
    <col min="15874" max="16064" width="7.7109375" style="162"/>
    <col min="16065" max="16065" width="1.7109375" style="162" customWidth="1"/>
    <col min="16066" max="16069" width="3.7109375" style="162" customWidth="1"/>
    <col min="16070" max="16073" width="5.28515625" style="162" customWidth="1"/>
    <col min="16074" max="16089" width="4" style="162" customWidth="1"/>
    <col min="16090" max="16091" width="3.28515625" style="162" customWidth="1"/>
    <col min="16092" max="16129" width="3.7109375" style="162" customWidth="1"/>
    <col min="16130" max="16384" width="7.7109375" style="162"/>
  </cols>
  <sheetData>
    <row r="1" spans="1:41" ht="22.5" customHeight="1">
      <c r="A1" s="349" t="s">
        <v>53</v>
      </c>
      <c r="B1" s="349"/>
      <c r="C1" s="349"/>
      <c r="D1" s="349"/>
      <c r="E1" s="349"/>
      <c r="F1" s="349"/>
      <c r="G1" s="349"/>
      <c r="H1" s="349"/>
      <c r="I1" s="349"/>
      <c r="J1" s="349"/>
      <c r="K1" s="163" t="s">
        <v>61</v>
      </c>
      <c r="M1" s="163"/>
      <c r="N1" s="163"/>
      <c r="O1" s="355" t="s">
        <v>82</v>
      </c>
      <c r="P1" s="355"/>
      <c r="Q1" s="355"/>
      <c r="R1" s="355"/>
      <c r="S1" s="355"/>
      <c r="T1" s="164"/>
      <c r="U1" s="164"/>
      <c r="V1" s="164"/>
      <c r="W1" s="164"/>
      <c r="Y1" s="164" t="s">
        <v>90</v>
      </c>
      <c r="AA1" s="288">
        <v>1</v>
      </c>
      <c r="AB1" s="287" t="s">
        <v>62</v>
      </c>
      <c r="AC1" s="288">
        <v>1</v>
      </c>
      <c r="AD1" s="180"/>
      <c r="AE1" s="165"/>
      <c r="AF1" s="165"/>
      <c r="AG1" s="165"/>
      <c r="AH1" s="170"/>
    </row>
    <row r="2" spans="1:41" ht="22.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164" t="s">
        <v>63</v>
      </c>
      <c r="M2" s="163"/>
      <c r="N2" s="164"/>
      <c r="O2" s="356">
        <v>42370</v>
      </c>
      <c r="P2" s="356"/>
      <c r="Q2" s="356"/>
      <c r="R2" s="356"/>
      <c r="S2" s="356"/>
      <c r="T2" s="164" t="s">
        <v>64</v>
      </c>
      <c r="V2" s="163"/>
      <c r="W2" s="167"/>
      <c r="X2" s="167"/>
      <c r="Y2" s="357">
        <v>42371</v>
      </c>
      <c r="Z2" s="357"/>
      <c r="AA2" s="357"/>
      <c r="AB2" s="357"/>
      <c r="AC2" s="357"/>
      <c r="AD2" s="167"/>
      <c r="AE2" s="165"/>
      <c r="AF2" s="165"/>
      <c r="AG2" s="165"/>
      <c r="AH2" s="170"/>
      <c r="AJ2" s="25"/>
    </row>
    <row r="3" spans="1:41" ht="22.5" customHeight="1">
      <c r="A3" s="350" t="s">
        <v>65</v>
      </c>
      <c r="B3" s="350"/>
      <c r="C3" s="350"/>
      <c r="D3" s="350"/>
      <c r="E3" s="350"/>
      <c r="F3" s="350"/>
      <c r="G3" s="350"/>
      <c r="H3" s="350"/>
      <c r="I3" s="350"/>
      <c r="J3" s="350"/>
      <c r="K3" s="163" t="s">
        <v>66</v>
      </c>
      <c r="M3" s="163"/>
      <c r="N3" s="163"/>
      <c r="O3" s="163"/>
      <c r="P3" s="288">
        <v>20</v>
      </c>
      <c r="Q3" s="168" t="s">
        <v>67</v>
      </c>
      <c r="R3" s="288">
        <v>50</v>
      </c>
      <c r="S3" s="169" t="s">
        <v>68</v>
      </c>
      <c r="U3" s="164"/>
      <c r="W3" s="163"/>
      <c r="X3" s="163"/>
      <c r="Y3" s="163"/>
      <c r="Z3" s="163"/>
      <c r="AA3" s="163"/>
      <c r="AB3" s="163"/>
      <c r="AC3" s="163"/>
      <c r="AD3" s="163"/>
    </row>
    <row r="4" spans="1:41" ht="22.5" customHeight="1">
      <c r="A4" s="351" t="s">
        <v>120</v>
      </c>
      <c r="B4" s="351"/>
      <c r="C4" s="351"/>
      <c r="D4" s="351"/>
      <c r="E4" s="351"/>
      <c r="F4" s="351"/>
      <c r="G4" s="351"/>
      <c r="H4" s="351"/>
      <c r="I4" s="351"/>
      <c r="J4" s="351"/>
      <c r="K4" s="163" t="s">
        <v>54</v>
      </c>
      <c r="M4" s="163"/>
      <c r="N4" s="163"/>
      <c r="O4" s="163"/>
      <c r="P4" s="163"/>
      <c r="Q4" s="163" t="s">
        <v>69</v>
      </c>
      <c r="R4" s="163"/>
      <c r="S4" s="163"/>
      <c r="T4" s="163"/>
      <c r="U4" s="163"/>
      <c r="V4" s="163"/>
      <c r="W4" s="163"/>
      <c r="X4" s="163"/>
      <c r="Y4" s="163" t="s">
        <v>70</v>
      </c>
      <c r="Z4" s="163"/>
      <c r="AA4" s="163"/>
      <c r="AB4" s="163"/>
      <c r="AC4" s="163"/>
      <c r="AD4" s="163"/>
      <c r="AE4" s="166"/>
      <c r="AF4" s="166"/>
      <c r="AG4" s="166"/>
      <c r="AH4" s="170"/>
      <c r="AJ4" s="25"/>
    </row>
    <row r="5" spans="1:41" s="170" customFormat="1" ht="22.5" customHeight="1">
      <c r="A5" s="171" t="s">
        <v>71</v>
      </c>
      <c r="B5" s="158"/>
      <c r="C5" s="158"/>
      <c r="D5" s="219"/>
      <c r="E5" s="219"/>
      <c r="F5" s="358" t="s">
        <v>83</v>
      </c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57"/>
      <c r="AJ5" s="25"/>
    </row>
    <row r="6" spans="1:41" s="170" customFormat="1" ht="22.5" customHeight="1">
      <c r="A6" s="171" t="s">
        <v>55</v>
      </c>
      <c r="B6" s="158"/>
      <c r="C6" s="158"/>
      <c r="D6" s="219"/>
      <c r="E6" s="219"/>
      <c r="F6" s="352" t="s">
        <v>120</v>
      </c>
      <c r="G6" s="352"/>
      <c r="H6" s="352"/>
      <c r="I6" s="352"/>
      <c r="J6" s="352"/>
      <c r="K6" s="352"/>
      <c r="L6" s="352"/>
      <c r="M6" s="352"/>
      <c r="N6" s="352"/>
      <c r="O6" s="352"/>
      <c r="P6" s="218" t="s">
        <v>72</v>
      </c>
      <c r="Q6" s="218"/>
      <c r="R6" s="220"/>
      <c r="S6" s="293"/>
      <c r="T6" s="300" t="s">
        <v>84</v>
      </c>
      <c r="U6" s="300"/>
      <c r="V6" s="300"/>
      <c r="W6" s="300"/>
      <c r="X6" s="300"/>
      <c r="Y6" s="300"/>
      <c r="Z6" s="171"/>
      <c r="AA6" s="171"/>
      <c r="AB6" s="171"/>
      <c r="AC6" s="171"/>
      <c r="AD6" s="157"/>
      <c r="AH6" s="180"/>
      <c r="AI6" s="180"/>
      <c r="AJ6" s="25"/>
    </row>
    <row r="7" spans="1:41" s="170" customFormat="1" ht="22.5" customHeight="1">
      <c r="A7" s="171" t="s">
        <v>56</v>
      </c>
      <c r="C7" s="359" t="s">
        <v>85</v>
      </c>
      <c r="D7" s="359"/>
      <c r="E7" s="359"/>
      <c r="F7" s="359"/>
      <c r="G7" s="359"/>
      <c r="H7" s="359"/>
      <c r="I7" s="359"/>
      <c r="J7" s="172" t="s">
        <v>73</v>
      </c>
      <c r="K7" s="172"/>
      <c r="L7" s="172"/>
      <c r="M7" s="359">
        <v>98778</v>
      </c>
      <c r="N7" s="359"/>
      <c r="O7" s="359"/>
      <c r="P7" s="359"/>
      <c r="Q7" s="359"/>
      <c r="R7" s="359"/>
      <c r="S7" s="353" t="s">
        <v>57</v>
      </c>
      <c r="T7" s="354"/>
      <c r="U7" s="352" t="s">
        <v>86</v>
      </c>
      <c r="V7" s="352"/>
      <c r="W7" s="352"/>
      <c r="X7" s="352"/>
      <c r="Y7" s="352"/>
      <c r="Z7" s="171"/>
      <c r="AA7" s="171"/>
      <c r="AB7" s="171"/>
      <c r="AC7" s="171"/>
      <c r="AD7" s="157"/>
      <c r="AE7" s="173"/>
      <c r="AF7" s="173"/>
      <c r="AH7" s="180"/>
      <c r="AI7" s="180"/>
      <c r="AJ7" s="25"/>
    </row>
    <row r="8" spans="1:41" s="170" customFormat="1" ht="22.5" customHeight="1">
      <c r="A8" s="174" t="s">
        <v>74</v>
      </c>
      <c r="B8" s="157"/>
      <c r="C8" s="158"/>
      <c r="D8" s="300">
        <v>0</v>
      </c>
      <c r="E8" s="300"/>
      <c r="F8" s="219" t="s">
        <v>75</v>
      </c>
      <c r="G8" s="300">
        <v>25</v>
      </c>
      <c r="H8" s="300"/>
      <c r="I8" s="175" t="s">
        <v>10</v>
      </c>
      <c r="J8" s="220"/>
      <c r="K8" s="220"/>
      <c r="L8" s="360" t="s">
        <v>76</v>
      </c>
      <c r="M8" s="360"/>
      <c r="N8" s="360"/>
      <c r="O8" s="300">
        <v>1E-3</v>
      </c>
      <c r="P8" s="300"/>
      <c r="Q8" s="171" t="s">
        <v>10</v>
      </c>
      <c r="R8" s="171"/>
      <c r="S8" s="220"/>
      <c r="T8" s="219"/>
      <c r="U8" s="291"/>
      <c r="V8" s="291"/>
      <c r="W8" s="292"/>
      <c r="X8" s="171"/>
      <c r="Y8" s="171"/>
      <c r="Z8" s="171"/>
      <c r="AA8" s="171"/>
      <c r="AB8" s="171"/>
      <c r="AC8" s="171"/>
      <c r="AD8" s="157"/>
      <c r="AH8" s="180"/>
      <c r="AI8" s="180"/>
      <c r="AJ8" s="25"/>
    </row>
    <row r="9" spans="1:41" s="170" customFormat="1" ht="22.5" customHeight="1">
      <c r="A9" s="175" t="s">
        <v>77</v>
      </c>
      <c r="B9" s="175"/>
      <c r="C9" s="175"/>
      <c r="D9" s="175"/>
      <c r="E9" s="175"/>
      <c r="F9" s="175"/>
      <c r="G9" s="175"/>
      <c r="H9" s="175" t="s">
        <v>78</v>
      </c>
      <c r="I9" s="220"/>
      <c r="J9" s="221"/>
      <c r="K9" s="220"/>
      <c r="L9" s="175" t="s">
        <v>79</v>
      </c>
      <c r="M9" s="220"/>
      <c r="N9" s="175"/>
      <c r="O9" s="358"/>
      <c r="P9" s="358"/>
      <c r="Q9" s="358"/>
      <c r="R9" s="358"/>
      <c r="S9" s="358"/>
      <c r="T9" s="358"/>
      <c r="U9" s="358"/>
      <c r="V9" s="358"/>
      <c r="W9" s="358"/>
      <c r="X9" s="358"/>
      <c r="Y9" s="358"/>
      <c r="Z9" s="358"/>
      <c r="AA9" s="358"/>
      <c r="AB9" s="358"/>
      <c r="AC9" s="358"/>
      <c r="AD9" s="157"/>
      <c r="AE9" s="173"/>
      <c r="AF9" s="173"/>
      <c r="AH9" s="180"/>
      <c r="AI9" s="180"/>
      <c r="AJ9" s="25"/>
    </row>
    <row r="10" spans="1:41" s="170" customFormat="1" ht="9.9499999999999993" customHeight="1">
      <c r="A10" s="160"/>
      <c r="B10" s="160"/>
      <c r="C10" s="160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7"/>
      <c r="AB10" s="157"/>
      <c r="AC10" s="157"/>
      <c r="AD10" s="157"/>
      <c r="AE10" s="173"/>
      <c r="AF10" s="173"/>
      <c r="AH10" s="180"/>
      <c r="AI10" s="180"/>
      <c r="AJ10" s="25"/>
    </row>
    <row r="11" spans="1:41" s="170" customFormat="1" ht="20.100000000000001" customHeight="1">
      <c r="A11" s="174" t="s">
        <v>58</v>
      </c>
      <c r="B11" s="174"/>
      <c r="C11" s="174"/>
      <c r="D11" s="174"/>
      <c r="E11" s="174"/>
      <c r="F11" s="174"/>
      <c r="G11" s="347"/>
      <c r="H11" s="347"/>
      <c r="I11" s="347"/>
      <c r="J11" s="347"/>
      <c r="K11" s="347"/>
      <c r="L11" s="347"/>
      <c r="M11" s="347"/>
      <c r="N11" s="347"/>
      <c r="O11" s="347"/>
      <c r="P11" s="157"/>
      <c r="Q11" s="171"/>
      <c r="R11" s="176" t="s">
        <v>80</v>
      </c>
      <c r="S11" s="176"/>
      <c r="T11" s="361"/>
      <c r="U11" s="361"/>
      <c r="V11" s="361"/>
      <c r="W11" s="361"/>
      <c r="X11" s="361"/>
      <c r="Y11" s="361"/>
      <c r="Z11" s="361"/>
      <c r="AA11" s="361"/>
      <c r="AB11" s="361"/>
      <c r="AC11" s="361"/>
      <c r="AD11" s="157"/>
      <c r="AE11" s="177"/>
      <c r="AF11" s="177"/>
      <c r="AH11" s="180"/>
      <c r="AI11" s="180"/>
      <c r="AJ11" s="25"/>
    </row>
    <row r="12" spans="1:41" s="170" customFormat="1" ht="9.9499999999999993" customHeight="1">
      <c r="W12" s="178"/>
      <c r="X12" s="178"/>
      <c r="Y12" s="178"/>
      <c r="AD12" s="179"/>
      <c r="AH12" s="95"/>
      <c r="AI12" s="95"/>
      <c r="AJ12" s="182"/>
      <c r="AK12" s="181"/>
      <c r="AL12" s="183"/>
      <c r="AM12" s="183"/>
      <c r="AN12" s="183"/>
      <c r="AO12" s="183"/>
    </row>
    <row r="13" spans="1:41" ht="20.100000000000001" customHeight="1">
      <c r="A13" s="159"/>
      <c r="B13" s="290" t="s">
        <v>125</v>
      </c>
      <c r="C13" s="187"/>
      <c r="D13" s="187"/>
      <c r="E13" s="187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</row>
    <row r="14" spans="1:41" ht="21" customHeight="1">
      <c r="A14" s="159"/>
      <c r="B14" s="362" t="s">
        <v>101</v>
      </c>
      <c r="C14" s="334"/>
      <c r="D14" s="334"/>
      <c r="E14" s="324" t="s">
        <v>23</v>
      </c>
      <c r="F14" s="325"/>
      <c r="G14" s="325"/>
      <c r="H14" s="325"/>
      <c r="I14" s="325"/>
      <c r="J14" s="325"/>
      <c r="K14" s="325"/>
      <c r="L14" s="325"/>
      <c r="M14" s="325"/>
      <c r="N14" s="325"/>
      <c r="O14" s="325"/>
      <c r="P14" s="326"/>
      <c r="Q14" s="333" t="s">
        <v>21</v>
      </c>
      <c r="R14" s="334"/>
      <c r="S14" s="335"/>
      <c r="T14" s="327" t="s">
        <v>2</v>
      </c>
      <c r="U14" s="328"/>
      <c r="V14" s="328"/>
      <c r="W14" s="329"/>
      <c r="X14" s="343" t="s">
        <v>22</v>
      </c>
      <c r="Y14" s="344"/>
      <c r="Z14" s="345"/>
      <c r="AG14" s="159"/>
      <c r="AH14" s="342"/>
      <c r="AI14" s="342"/>
      <c r="AJ14" s="342"/>
      <c r="AK14" s="342"/>
    </row>
    <row r="15" spans="1:41" ht="21" customHeight="1">
      <c r="A15" s="159"/>
      <c r="B15" s="336"/>
      <c r="C15" s="299"/>
      <c r="D15" s="299"/>
      <c r="E15" s="324" t="s">
        <v>96</v>
      </c>
      <c r="F15" s="325"/>
      <c r="G15" s="326"/>
      <c r="H15" s="324" t="s">
        <v>97</v>
      </c>
      <c r="I15" s="325"/>
      <c r="J15" s="326"/>
      <c r="K15" s="324" t="s">
        <v>98</v>
      </c>
      <c r="L15" s="325"/>
      <c r="M15" s="326"/>
      <c r="N15" s="324" t="s">
        <v>99</v>
      </c>
      <c r="O15" s="325"/>
      <c r="P15" s="326"/>
      <c r="Q15" s="336"/>
      <c r="R15" s="299"/>
      <c r="S15" s="337"/>
      <c r="T15" s="330"/>
      <c r="U15" s="331"/>
      <c r="V15" s="331"/>
      <c r="W15" s="332"/>
      <c r="X15" s="346"/>
      <c r="Y15" s="347"/>
      <c r="Z15" s="348"/>
      <c r="AG15" s="159"/>
      <c r="AH15" s="341"/>
      <c r="AI15" s="341"/>
      <c r="AJ15" s="180"/>
      <c r="AK15" s="180"/>
    </row>
    <row r="16" spans="1:41" ht="21" customHeight="1">
      <c r="A16" s="159"/>
      <c r="B16" s="363">
        <v>25</v>
      </c>
      <c r="C16" s="364"/>
      <c r="D16" s="365"/>
      <c r="E16" s="312">
        <v>25</v>
      </c>
      <c r="F16" s="313"/>
      <c r="G16" s="314"/>
      <c r="H16" s="312">
        <v>25</v>
      </c>
      <c r="I16" s="313"/>
      <c r="J16" s="314"/>
      <c r="K16" s="312">
        <v>25</v>
      </c>
      <c r="L16" s="313"/>
      <c r="M16" s="314"/>
      <c r="N16" s="312">
        <v>25</v>
      </c>
      <c r="O16" s="313"/>
      <c r="P16" s="314"/>
      <c r="Q16" s="308">
        <f>AVERAGE(E16:P16)</f>
        <v>25</v>
      </c>
      <c r="R16" s="309"/>
      <c r="S16" s="310"/>
      <c r="T16" s="305">
        <f>_xlfn.STDEV.S(E16:P16)/SQRT(4)</f>
        <v>0</v>
      </c>
      <c r="U16" s="306"/>
      <c r="V16" s="306"/>
      <c r="W16" s="307"/>
      <c r="X16" s="302">
        <f>Q16-B16</f>
        <v>0</v>
      </c>
      <c r="Y16" s="303"/>
      <c r="Z16" s="304"/>
      <c r="AB16" s="295"/>
      <c r="AF16" s="296">
        <v>0</v>
      </c>
      <c r="AG16" s="296"/>
      <c r="AH16" s="297"/>
      <c r="AI16" s="297"/>
      <c r="AJ16" s="180"/>
      <c r="AK16" s="180"/>
    </row>
    <row r="17" spans="1:38" ht="21" customHeight="1">
      <c r="A17" s="159"/>
      <c r="B17" s="318">
        <f>B16+AF17</f>
        <v>27.5</v>
      </c>
      <c r="C17" s="318"/>
      <c r="D17" s="318"/>
      <c r="E17" s="298">
        <v>27.5</v>
      </c>
      <c r="F17" s="298"/>
      <c r="G17" s="298"/>
      <c r="H17" s="298">
        <v>27.5</v>
      </c>
      <c r="I17" s="298"/>
      <c r="J17" s="298"/>
      <c r="K17" s="298">
        <v>27.5</v>
      </c>
      <c r="L17" s="298"/>
      <c r="M17" s="298"/>
      <c r="N17" s="298">
        <v>27.5</v>
      </c>
      <c r="O17" s="298"/>
      <c r="P17" s="298"/>
      <c r="Q17" s="311">
        <f>AVERAGE(E17:P17)</f>
        <v>27.5</v>
      </c>
      <c r="R17" s="311"/>
      <c r="S17" s="311"/>
      <c r="T17" s="305">
        <f t="shared" ref="T17:T26" si="0">_xlfn.STDEV.S(E17:P17)/SQRT(4)</f>
        <v>0</v>
      </c>
      <c r="U17" s="306"/>
      <c r="V17" s="306"/>
      <c r="W17" s="307"/>
      <c r="X17" s="302">
        <f>Q17-B17</f>
        <v>0</v>
      </c>
      <c r="Y17" s="303"/>
      <c r="Z17" s="304"/>
      <c r="AB17" s="301"/>
      <c r="AC17" s="301"/>
      <c r="AF17" s="296">
        <v>2.5</v>
      </c>
      <c r="AG17" s="296"/>
      <c r="AH17" s="297"/>
      <c r="AI17" s="297"/>
      <c r="AJ17" s="180"/>
      <c r="AK17" s="180"/>
    </row>
    <row r="18" spans="1:38" ht="21" customHeight="1">
      <c r="A18" s="159"/>
      <c r="B18" s="318">
        <f>B16+AF18</f>
        <v>30.1</v>
      </c>
      <c r="C18" s="318"/>
      <c r="D18" s="318"/>
      <c r="E18" s="298">
        <v>30.1</v>
      </c>
      <c r="F18" s="298"/>
      <c r="G18" s="298"/>
      <c r="H18" s="298">
        <v>30.1</v>
      </c>
      <c r="I18" s="298"/>
      <c r="J18" s="298"/>
      <c r="K18" s="298">
        <v>30.1</v>
      </c>
      <c r="L18" s="298"/>
      <c r="M18" s="298"/>
      <c r="N18" s="298">
        <v>30.1</v>
      </c>
      <c r="O18" s="298"/>
      <c r="P18" s="298"/>
      <c r="Q18" s="311">
        <f t="shared" ref="Q18:Q26" si="1">AVERAGE(E18:P18)</f>
        <v>30.1</v>
      </c>
      <c r="R18" s="311"/>
      <c r="S18" s="311"/>
      <c r="T18" s="305">
        <f t="shared" si="0"/>
        <v>0</v>
      </c>
      <c r="U18" s="306"/>
      <c r="V18" s="306"/>
      <c r="W18" s="307"/>
      <c r="X18" s="302">
        <f t="shared" ref="X18:X26" si="2">Q18-B18</f>
        <v>0</v>
      </c>
      <c r="Y18" s="303"/>
      <c r="Z18" s="304"/>
      <c r="AF18" s="296">
        <v>5.0999999999999996</v>
      </c>
      <c r="AG18" s="296"/>
      <c r="AH18" s="297"/>
      <c r="AI18" s="297"/>
      <c r="AJ18" s="180"/>
      <c r="AK18" s="180"/>
    </row>
    <row r="19" spans="1:38" ht="21" customHeight="1">
      <c r="A19" s="159"/>
      <c r="B19" s="318">
        <f>B16+AF19</f>
        <v>32.700000000000003</v>
      </c>
      <c r="C19" s="318"/>
      <c r="D19" s="318"/>
      <c r="E19" s="298">
        <v>32.700000000000003</v>
      </c>
      <c r="F19" s="298"/>
      <c r="G19" s="298"/>
      <c r="H19" s="298">
        <v>32.700000000000003</v>
      </c>
      <c r="I19" s="298"/>
      <c r="J19" s="298"/>
      <c r="K19" s="298">
        <v>32.700000000000003</v>
      </c>
      <c r="L19" s="298"/>
      <c r="M19" s="298"/>
      <c r="N19" s="298">
        <v>32.700000000000003</v>
      </c>
      <c r="O19" s="298"/>
      <c r="P19" s="298"/>
      <c r="Q19" s="311">
        <f t="shared" si="1"/>
        <v>32.700000000000003</v>
      </c>
      <c r="R19" s="311"/>
      <c r="S19" s="311"/>
      <c r="T19" s="305">
        <f t="shared" si="0"/>
        <v>0</v>
      </c>
      <c r="U19" s="306"/>
      <c r="V19" s="306"/>
      <c r="W19" s="307"/>
      <c r="X19" s="302">
        <f t="shared" si="2"/>
        <v>0</v>
      </c>
      <c r="Y19" s="303"/>
      <c r="Z19" s="304"/>
      <c r="AF19" s="296">
        <v>7.7</v>
      </c>
      <c r="AG19" s="296"/>
      <c r="AH19" s="297"/>
      <c r="AI19" s="297"/>
      <c r="AJ19" s="180"/>
      <c r="AK19" s="180"/>
    </row>
    <row r="20" spans="1:38" ht="21" customHeight="1">
      <c r="A20" s="159"/>
      <c r="B20" s="318">
        <f>B16+AF20</f>
        <v>35.299999999999997</v>
      </c>
      <c r="C20" s="318"/>
      <c r="D20" s="318"/>
      <c r="E20" s="298">
        <v>35.299999999999997</v>
      </c>
      <c r="F20" s="298"/>
      <c r="G20" s="298"/>
      <c r="H20" s="298">
        <v>35.299999999999997</v>
      </c>
      <c r="I20" s="298"/>
      <c r="J20" s="298"/>
      <c r="K20" s="298">
        <v>35.299999999999997</v>
      </c>
      <c r="L20" s="298"/>
      <c r="M20" s="298"/>
      <c r="N20" s="298">
        <v>35.299999999999997</v>
      </c>
      <c r="O20" s="298"/>
      <c r="P20" s="298"/>
      <c r="Q20" s="311">
        <f t="shared" si="1"/>
        <v>35.299999999999997</v>
      </c>
      <c r="R20" s="311"/>
      <c r="S20" s="311"/>
      <c r="T20" s="305">
        <f t="shared" si="0"/>
        <v>0</v>
      </c>
      <c r="U20" s="306"/>
      <c r="V20" s="306"/>
      <c r="W20" s="307"/>
      <c r="X20" s="302">
        <f t="shared" si="2"/>
        <v>0</v>
      </c>
      <c r="Y20" s="303"/>
      <c r="Z20" s="304"/>
      <c r="AF20" s="296">
        <v>10.3</v>
      </c>
      <c r="AG20" s="296"/>
      <c r="AH20" s="297"/>
      <c r="AI20" s="297"/>
      <c r="AJ20" s="180"/>
      <c r="AK20" s="180"/>
    </row>
    <row r="21" spans="1:38" ht="21" customHeight="1">
      <c r="A21" s="159"/>
      <c r="B21" s="318">
        <f>B16+AF21</f>
        <v>37.9</v>
      </c>
      <c r="C21" s="318"/>
      <c r="D21" s="318"/>
      <c r="E21" s="298">
        <v>37.9</v>
      </c>
      <c r="F21" s="298"/>
      <c r="G21" s="298"/>
      <c r="H21" s="298">
        <v>37.9</v>
      </c>
      <c r="I21" s="298"/>
      <c r="J21" s="298"/>
      <c r="K21" s="298">
        <v>37.9</v>
      </c>
      <c r="L21" s="298"/>
      <c r="M21" s="298"/>
      <c r="N21" s="298">
        <v>37.9</v>
      </c>
      <c r="O21" s="298"/>
      <c r="P21" s="298"/>
      <c r="Q21" s="311">
        <f t="shared" si="1"/>
        <v>37.9</v>
      </c>
      <c r="R21" s="311"/>
      <c r="S21" s="311"/>
      <c r="T21" s="305">
        <f t="shared" si="0"/>
        <v>0</v>
      </c>
      <c r="U21" s="306"/>
      <c r="V21" s="306"/>
      <c r="W21" s="307"/>
      <c r="X21" s="302">
        <f t="shared" si="2"/>
        <v>0</v>
      </c>
      <c r="Y21" s="303"/>
      <c r="Z21" s="304"/>
      <c r="AF21" s="296">
        <v>12.9</v>
      </c>
      <c r="AG21" s="296"/>
      <c r="AH21" s="297"/>
      <c r="AI21" s="297"/>
      <c r="AJ21" s="180"/>
      <c r="AK21" s="180"/>
    </row>
    <row r="22" spans="1:38" ht="21" customHeight="1">
      <c r="A22" s="159"/>
      <c r="B22" s="318">
        <f>B16+AF22</f>
        <v>40</v>
      </c>
      <c r="C22" s="318"/>
      <c r="D22" s="318"/>
      <c r="E22" s="298">
        <v>40</v>
      </c>
      <c r="F22" s="298"/>
      <c r="G22" s="298"/>
      <c r="H22" s="298">
        <v>40</v>
      </c>
      <c r="I22" s="298"/>
      <c r="J22" s="298"/>
      <c r="K22" s="298">
        <v>40</v>
      </c>
      <c r="L22" s="298"/>
      <c r="M22" s="298"/>
      <c r="N22" s="298">
        <v>40</v>
      </c>
      <c r="O22" s="298"/>
      <c r="P22" s="298"/>
      <c r="Q22" s="311">
        <f t="shared" si="1"/>
        <v>40</v>
      </c>
      <c r="R22" s="311"/>
      <c r="S22" s="311"/>
      <c r="T22" s="305">
        <f t="shared" si="0"/>
        <v>0</v>
      </c>
      <c r="U22" s="306"/>
      <c r="V22" s="306"/>
      <c r="W22" s="307"/>
      <c r="X22" s="302">
        <f t="shared" si="2"/>
        <v>0</v>
      </c>
      <c r="Y22" s="303"/>
      <c r="Z22" s="304"/>
      <c r="AF22" s="296">
        <v>15</v>
      </c>
      <c r="AG22" s="296"/>
      <c r="AH22" s="297"/>
      <c r="AI22" s="297"/>
      <c r="AJ22" s="180"/>
      <c r="AK22" s="180"/>
    </row>
    <row r="23" spans="1:38" ht="21" customHeight="1">
      <c r="A23" s="159"/>
      <c r="B23" s="318">
        <f>B16+AF23</f>
        <v>42.6</v>
      </c>
      <c r="C23" s="318"/>
      <c r="D23" s="318"/>
      <c r="E23" s="298">
        <v>42.6</v>
      </c>
      <c r="F23" s="298"/>
      <c r="G23" s="298"/>
      <c r="H23" s="298">
        <v>42.6</v>
      </c>
      <c r="I23" s="298"/>
      <c r="J23" s="298"/>
      <c r="K23" s="298">
        <v>42.6</v>
      </c>
      <c r="L23" s="298"/>
      <c r="M23" s="298"/>
      <c r="N23" s="298">
        <v>42.6</v>
      </c>
      <c r="O23" s="298"/>
      <c r="P23" s="298"/>
      <c r="Q23" s="311">
        <f t="shared" si="1"/>
        <v>42.6</v>
      </c>
      <c r="R23" s="311"/>
      <c r="S23" s="311"/>
      <c r="T23" s="305">
        <f t="shared" si="0"/>
        <v>0</v>
      </c>
      <c r="U23" s="306"/>
      <c r="V23" s="306"/>
      <c r="W23" s="307"/>
      <c r="X23" s="302">
        <f t="shared" si="2"/>
        <v>0</v>
      </c>
      <c r="Y23" s="303"/>
      <c r="Z23" s="304"/>
      <c r="AF23" s="296">
        <v>17.600000000000001</v>
      </c>
      <c r="AG23" s="296"/>
      <c r="AH23" s="297"/>
      <c r="AI23" s="297"/>
      <c r="AJ23" s="180"/>
      <c r="AK23" s="180"/>
    </row>
    <row r="24" spans="1:38" ht="21" customHeight="1">
      <c r="A24" s="159"/>
      <c r="B24" s="318">
        <f>B16+AF24</f>
        <v>45.2</v>
      </c>
      <c r="C24" s="318"/>
      <c r="D24" s="318"/>
      <c r="E24" s="298">
        <v>45.2</v>
      </c>
      <c r="F24" s="298"/>
      <c r="G24" s="298"/>
      <c r="H24" s="298">
        <v>45.2</v>
      </c>
      <c r="I24" s="298"/>
      <c r="J24" s="298"/>
      <c r="K24" s="298">
        <v>45.2</v>
      </c>
      <c r="L24" s="298"/>
      <c r="M24" s="298"/>
      <c r="N24" s="298">
        <v>45.2</v>
      </c>
      <c r="O24" s="298"/>
      <c r="P24" s="298"/>
      <c r="Q24" s="311">
        <f t="shared" si="1"/>
        <v>45.2</v>
      </c>
      <c r="R24" s="311"/>
      <c r="S24" s="311"/>
      <c r="T24" s="305">
        <f t="shared" si="0"/>
        <v>0</v>
      </c>
      <c r="U24" s="306"/>
      <c r="V24" s="306"/>
      <c r="W24" s="307"/>
      <c r="X24" s="302">
        <f t="shared" si="2"/>
        <v>0</v>
      </c>
      <c r="Y24" s="303"/>
      <c r="Z24" s="304"/>
      <c r="AF24" s="296">
        <v>20.2</v>
      </c>
      <c r="AG24" s="296"/>
      <c r="AH24" s="297"/>
      <c r="AI24" s="297"/>
      <c r="AJ24" s="180"/>
      <c r="AK24" s="180"/>
    </row>
    <row r="25" spans="1:38" ht="21" customHeight="1">
      <c r="A25" s="159"/>
      <c r="B25" s="318">
        <f>B16+AF25</f>
        <v>47.8</v>
      </c>
      <c r="C25" s="318"/>
      <c r="D25" s="318"/>
      <c r="E25" s="298">
        <v>47.8</v>
      </c>
      <c r="F25" s="298"/>
      <c r="G25" s="298"/>
      <c r="H25" s="298">
        <v>47.8</v>
      </c>
      <c r="I25" s="298"/>
      <c r="J25" s="298"/>
      <c r="K25" s="298">
        <v>47.8</v>
      </c>
      <c r="L25" s="298"/>
      <c r="M25" s="298"/>
      <c r="N25" s="298">
        <v>47.8</v>
      </c>
      <c r="O25" s="298"/>
      <c r="P25" s="298"/>
      <c r="Q25" s="311">
        <f t="shared" si="1"/>
        <v>47.8</v>
      </c>
      <c r="R25" s="311"/>
      <c r="S25" s="311"/>
      <c r="T25" s="305">
        <f t="shared" si="0"/>
        <v>0</v>
      </c>
      <c r="U25" s="306"/>
      <c r="V25" s="306"/>
      <c r="W25" s="307"/>
      <c r="X25" s="302">
        <f t="shared" si="2"/>
        <v>0</v>
      </c>
      <c r="Y25" s="303"/>
      <c r="Z25" s="304"/>
      <c r="AF25" s="296">
        <v>22.8</v>
      </c>
      <c r="AG25" s="296"/>
      <c r="AH25" s="297"/>
      <c r="AI25" s="297"/>
      <c r="AJ25" s="180"/>
      <c r="AK25" s="180"/>
    </row>
    <row r="26" spans="1:38" ht="21" customHeight="1">
      <c r="A26" s="159"/>
      <c r="B26" s="315">
        <f>B16+AF26</f>
        <v>50</v>
      </c>
      <c r="C26" s="316"/>
      <c r="D26" s="317"/>
      <c r="E26" s="338">
        <v>50</v>
      </c>
      <c r="F26" s="339"/>
      <c r="G26" s="340"/>
      <c r="H26" s="338">
        <v>50</v>
      </c>
      <c r="I26" s="339"/>
      <c r="J26" s="340"/>
      <c r="K26" s="338">
        <v>50</v>
      </c>
      <c r="L26" s="339"/>
      <c r="M26" s="340"/>
      <c r="N26" s="338">
        <v>50</v>
      </c>
      <c r="O26" s="339"/>
      <c r="P26" s="340"/>
      <c r="Q26" s="321">
        <f t="shared" si="1"/>
        <v>50</v>
      </c>
      <c r="R26" s="322"/>
      <c r="S26" s="323"/>
      <c r="T26" s="305">
        <f t="shared" si="0"/>
        <v>0</v>
      </c>
      <c r="U26" s="306"/>
      <c r="V26" s="306"/>
      <c r="W26" s="307"/>
      <c r="X26" s="302">
        <f t="shared" si="2"/>
        <v>0</v>
      </c>
      <c r="Y26" s="303"/>
      <c r="Z26" s="304"/>
      <c r="AF26" s="296">
        <v>25</v>
      </c>
      <c r="AG26" s="296"/>
      <c r="AH26" s="297"/>
      <c r="AI26" s="297"/>
      <c r="AJ26" s="180"/>
      <c r="AK26" s="180"/>
    </row>
    <row r="27" spans="1:38" ht="20.100000000000001" customHeight="1">
      <c r="B27" s="188"/>
      <c r="C27" s="189"/>
      <c r="D27" s="188"/>
      <c r="E27" s="190"/>
      <c r="F27" s="191"/>
      <c r="G27" s="191"/>
      <c r="H27" s="319"/>
      <c r="I27" s="319"/>
      <c r="J27" s="319"/>
      <c r="K27" s="319"/>
      <c r="L27" s="319"/>
      <c r="M27" s="319"/>
      <c r="N27" s="319"/>
      <c r="O27" s="319"/>
      <c r="P27" s="319"/>
      <c r="Q27" s="319"/>
      <c r="R27" s="319"/>
      <c r="S27" s="319"/>
      <c r="T27" s="319"/>
      <c r="U27" s="319"/>
      <c r="V27" s="319"/>
      <c r="W27" s="320"/>
      <c r="X27" s="184"/>
      <c r="Y27" s="184"/>
      <c r="Z27" s="184"/>
      <c r="AA27" s="184"/>
      <c r="AB27" s="153"/>
      <c r="AC27" s="153"/>
      <c r="AD27" s="153"/>
      <c r="AE27" s="153"/>
      <c r="AF27" s="153"/>
      <c r="AG27" s="153"/>
      <c r="AH27" s="159"/>
      <c r="AI27" s="159"/>
      <c r="AJ27" s="159"/>
      <c r="AK27" s="159"/>
      <c r="AL27" s="159"/>
    </row>
    <row r="28" spans="1:38" ht="20.100000000000001" customHeight="1">
      <c r="B28" s="188"/>
      <c r="C28" s="189"/>
      <c r="D28" s="188"/>
      <c r="E28" s="190"/>
      <c r="F28" s="190"/>
      <c r="G28" s="190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184"/>
      <c r="Y28" s="184"/>
      <c r="Z28" s="184"/>
      <c r="AA28" s="184"/>
      <c r="AB28" s="153"/>
      <c r="AC28" s="153"/>
      <c r="AD28" s="153"/>
      <c r="AE28" s="153"/>
      <c r="AF28" s="153"/>
      <c r="AG28" s="153"/>
      <c r="AH28" s="159"/>
      <c r="AI28" s="159"/>
      <c r="AJ28" s="159"/>
      <c r="AK28" s="159"/>
      <c r="AL28" s="159"/>
    </row>
    <row r="29" spans="1:38" ht="20.100000000000001" customHeight="1">
      <c r="A29" s="155" t="s">
        <v>59</v>
      </c>
      <c r="B29" s="155"/>
      <c r="C29" s="155"/>
      <c r="D29" s="155"/>
      <c r="E29" s="155"/>
      <c r="F29" s="299" t="s">
        <v>60</v>
      </c>
      <c r="G29" s="299"/>
      <c r="H29" s="299"/>
      <c r="I29" s="299"/>
      <c r="J29" s="299"/>
      <c r="K29" s="299"/>
      <c r="L29" s="299"/>
      <c r="M29" s="299"/>
      <c r="N29" s="222"/>
    </row>
    <row r="30" spans="1:38" ht="20.100000000000001" customHeight="1">
      <c r="A30" s="155"/>
      <c r="B30" s="155"/>
      <c r="C30" s="155"/>
      <c r="D30" s="155"/>
      <c r="E30" s="155"/>
      <c r="F30" s="223"/>
      <c r="G30" s="223"/>
      <c r="H30" s="223"/>
      <c r="I30" s="223"/>
      <c r="J30" s="223"/>
      <c r="K30" s="223"/>
      <c r="L30" s="223"/>
      <c r="M30" s="223"/>
      <c r="N30" s="223"/>
    </row>
    <row r="31" spans="1:38" ht="20.100000000000001" customHeight="1"/>
    <row r="32" spans="1:38" ht="20.100000000000001" customHeight="1">
      <c r="B32" s="94">
        <v>11</v>
      </c>
      <c r="C32" s="94"/>
      <c r="D32" s="182" t="s">
        <v>60</v>
      </c>
      <c r="E32" s="181"/>
      <c r="F32" s="183"/>
      <c r="G32" s="159"/>
      <c r="H32" s="159"/>
      <c r="I32" s="159"/>
      <c r="J32" s="159"/>
      <c r="K32" s="159"/>
    </row>
  </sheetData>
  <mergeCells count="149">
    <mergeCell ref="D8:E8"/>
    <mergeCell ref="G8:H8"/>
    <mergeCell ref="L8:N8"/>
    <mergeCell ref="O9:AC9"/>
    <mergeCell ref="G11:O11"/>
    <mergeCell ref="O8:P8"/>
    <mergeCell ref="T11:AC11"/>
    <mergeCell ref="B14:D15"/>
    <mergeCell ref="B16:D16"/>
    <mergeCell ref="A1:J2"/>
    <mergeCell ref="A3:J3"/>
    <mergeCell ref="A4:J4"/>
    <mergeCell ref="F6:O6"/>
    <mergeCell ref="S7:T7"/>
    <mergeCell ref="O1:S1"/>
    <mergeCell ref="O2:S2"/>
    <mergeCell ref="Y2:AC2"/>
    <mergeCell ref="F5:S5"/>
    <mergeCell ref="C7:I7"/>
    <mergeCell ref="M7:R7"/>
    <mergeCell ref="U7:Y7"/>
    <mergeCell ref="AH15:AI15"/>
    <mergeCell ref="AH16:AI16"/>
    <mergeCell ref="AH14:AK14"/>
    <mergeCell ref="E15:G15"/>
    <mergeCell ref="X14:Z15"/>
    <mergeCell ref="X16:Z16"/>
    <mergeCell ref="E18:G18"/>
    <mergeCell ref="E17:G17"/>
    <mergeCell ref="E16:G16"/>
    <mergeCell ref="AF16:AG16"/>
    <mergeCell ref="B17:D17"/>
    <mergeCell ref="T18:W18"/>
    <mergeCell ref="T19:W19"/>
    <mergeCell ref="E24:G24"/>
    <mergeCell ref="E23:G23"/>
    <mergeCell ref="E22:G22"/>
    <mergeCell ref="E21:G21"/>
    <mergeCell ref="E20:G20"/>
    <mergeCell ref="X24:Z24"/>
    <mergeCell ref="K18:M18"/>
    <mergeCell ref="K19:M19"/>
    <mergeCell ref="H19:J19"/>
    <mergeCell ref="H23:J23"/>
    <mergeCell ref="N22:P22"/>
    <mergeCell ref="N23:P23"/>
    <mergeCell ref="N24:P24"/>
    <mergeCell ref="K17:M17"/>
    <mergeCell ref="X25:Z25"/>
    <mergeCell ref="X26:Z26"/>
    <mergeCell ref="E26:G26"/>
    <mergeCell ref="E25:G25"/>
    <mergeCell ref="H20:J20"/>
    <mergeCell ref="T20:W20"/>
    <mergeCell ref="T21:W21"/>
    <mergeCell ref="T22:W22"/>
    <mergeCell ref="T23:W23"/>
    <mergeCell ref="T24:W24"/>
    <mergeCell ref="T25:W25"/>
    <mergeCell ref="K20:M20"/>
    <mergeCell ref="K21:M21"/>
    <mergeCell ref="K22:M22"/>
    <mergeCell ref="K23:M23"/>
    <mergeCell ref="K24:M24"/>
    <mergeCell ref="N26:P26"/>
    <mergeCell ref="H24:J24"/>
    <mergeCell ref="H25:J25"/>
    <mergeCell ref="H26:J26"/>
    <mergeCell ref="K25:M25"/>
    <mergeCell ref="K26:M26"/>
    <mergeCell ref="H21:J21"/>
    <mergeCell ref="H22:J22"/>
    <mergeCell ref="H27:J27"/>
    <mergeCell ref="K27:M27"/>
    <mergeCell ref="N27:P27"/>
    <mergeCell ref="Q27:S27"/>
    <mergeCell ref="T27:U27"/>
    <mergeCell ref="V27:W27"/>
    <mergeCell ref="Q26:S26"/>
    <mergeCell ref="Q20:S20"/>
    <mergeCell ref="N15:P15"/>
    <mergeCell ref="N16:P16"/>
    <mergeCell ref="N17:P17"/>
    <mergeCell ref="N18:P18"/>
    <mergeCell ref="N19:P19"/>
    <mergeCell ref="N20:P20"/>
    <mergeCell ref="N21:P21"/>
    <mergeCell ref="T14:W15"/>
    <mergeCell ref="H15:J15"/>
    <mergeCell ref="K15:M15"/>
    <mergeCell ref="H16:J16"/>
    <mergeCell ref="H17:J17"/>
    <mergeCell ref="H18:J18"/>
    <mergeCell ref="Q14:S15"/>
    <mergeCell ref="E14:P14"/>
    <mergeCell ref="E19:G19"/>
    <mergeCell ref="B26:D26"/>
    <mergeCell ref="B25:D25"/>
    <mergeCell ref="B24:D24"/>
    <mergeCell ref="B23:D23"/>
    <mergeCell ref="B22:D22"/>
    <mergeCell ref="B21:D21"/>
    <mergeCell ref="B20:D20"/>
    <mergeCell ref="B19:D19"/>
    <mergeCell ref="B18:D18"/>
    <mergeCell ref="N25:P25"/>
    <mergeCell ref="F29:M29"/>
    <mergeCell ref="T6:Y6"/>
    <mergeCell ref="AB17:AC17"/>
    <mergeCell ref="X17:Z17"/>
    <mergeCell ref="X23:Z23"/>
    <mergeCell ref="X22:Z22"/>
    <mergeCell ref="X21:Z21"/>
    <mergeCell ref="X20:Z20"/>
    <mergeCell ref="X19:Z19"/>
    <mergeCell ref="X18:Z18"/>
    <mergeCell ref="T16:W16"/>
    <mergeCell ref="T17:W17"/>
    <mergeCell ref="T26:W26"/>
    <mergeCell ref="Q16:S16"/>
    <mergeCell ref="Q17:S17"/>
    <mergeCell ref="Q18:S18"/>
    <mergeCell ref="Q19:S19"/>
    <mergeCell ref="Q21:S21"/>
    <mergeCell ref="Q22:S22"/>
    <mergeCell ref="Q23:S23"/>
    <mergeCell ref="Q24:S24"/>
    <mergeCell ref="Q25:S25"/>
    <mergeCell ref="K16:M16"/>
    <mergeCell ref="AF26:AG26"/>
    <mergeCell ref="AH20:AI20"/>
    <mergeCell ref="AH22:AI22"/>
    <mergeCell ref="AH23:AI23"/>
    <mergeCell ref="AH21:AI21"/>
    <mergeCell ref="AH25:AI25"/>
    <mergeCell ref="AH24:AI24"/>
    <mergeCell ref="AH26:AI26"/>
    <mergeCell ref="AF17:AG17"/>
    <mergeCell ref="AF18:AG18"/>
    <mergeCell ref="AF19:AG19"/>
    <mergeCell ref="AF20:AG20"/>
    <mergeCell ref="AF21:AG21"/>
    <mergeCell ref="AF22:AG22"/>
    <mergeCell ref="AF23:AG23"/>
    <mergeCell ref="AF24:AG24"/>
    <mergeCell ref="AF25:AG25"/>
    <mergeCell ref="AH19:AI19"/>
    <mergeCell ref="AH18:AI18"/>
    <mergeCell ref="AH17:AI17"/>
  </mergeCells>
  <pageMargins left="0.43307086614173229" right="0.43307086614173229" top="0.74803149606299213" bottom="0.23622047244094491" header="0.31496062992125984" footer="0.31496062992125984"/>
  <pageSetup scale="97" orientation="portrait" horizontalDpi="1200" verticalDpi="1200" r:id="rId1"/>
  <headerFooter>
    <oddFooter>&amp;R&amp;"Gulim,Regular"&amp;10SP-FMD-04-04 Rev.0 Effective date 2-Nov-15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47625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15</xdr:col>
                    <xdr:colOff>38100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114300</xdr:rowOff>
                  </from>
                  <to>
                    <xdr:col>6</xdr:col>
                    <xdr:colOff>219075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123825</xdr:rowOff>
                  </from>
                  <to>
                    <xdr:col>10</xdr:col>
                    <xdr:colOff>219075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topLeftCell="A9" zoomScaleSheetLayoutView="100" workbookViewId="0">
      <selection activeCell="W19" sqref="W19:Y19"/>
    </sheetView>
  </sheetViews>
  <sheetFormatPr defaultColWidth="9.140625" defaultRowHeight="20.25"/>
  <cols>
    <col min="1" max="9" width="3.7109375" style="81" customWidth="1"/>
    <col min="10" max="13" width="3.28515625" style="81" customWidth="1"/>
    <col min="14" max="14" width="3.7109375" style="81" customWidth="1"/>
    <col min="15" max="21" width="3.28515625" style="81" customWidth="1"/>
    <col min="22" max="22" width="3.7109375" style="81" customWidth="1"/>
    <col min="23" max="28" width="3.28515625" style="81" customWidth="1"/>
    <col min="29" max="31" width="3.7109375" style="81" customWidth="1"/>
    <col min="32" max="256" width="9.140625" style="81"/>
    <col min="257" max="265" width="3.7109375" style="81" customWidth="1"/>
    <col min="266" max="269" width="3.28515625" style="81" customWidth="1"/>
    <col min="270" max="270" width="3.7109375" style="81" customWidth="1"/>
    <col min="271" max="277" width="3.28515625" style="81" customWidth="1"/>
    <col min="278" max="278" width="3.7109375" style="81" customWidth="1"/>
    <col min="279" max="284" width="3.28515625" style="81" customWidth="1"/>
    <col min="285" max="287" width="3.7109375" style="81" customWidth="1"/>
    <col min="288" max="512" width="9.140625" style="81"/>
    <col min="513" max="521" width="3.7109375" style="81" customWidth="1"/>
    <col min="522" max="525" width="3.28515625" style="81" customWidth="1"/>
    <col min="526" max="526" width="3.7109375" style="81" customWidth="1"/>
    <col min="527" max="533" width="3.28515625" style="81" customWidth="1"/>
    <col min="534" max="534" width="3.7109375" style="81" customWidth="1"/>
    <col min="535" max="540" width="3.28515625" style="81" customWidth="1"/>
    <col min="541" max="543" width="3.7109375" style="81" customWidth="1"/>
    <col min="544" max="768" width="9.140625" style="81"/>
    <col min="769" max="777" width="3.7109375" style="81" customWidth="1"/>
    <col min="778" max="781" width="3.28515625" style="81" customWidth="1"/>
    <col min="782" max="782" width="3.7109375" style="81" customWidth="1"/>
    <col min="783" max="789" width="3.28515625" style="81" customWidth="1"/>
    <col min="790" max="790" width="3.7109375" style="81" customWidth="1"/>
    <col min="791" max="796" width="3.28515625" style="81" customWidth="1"/>
    <col min="797" max="799" width="3.7109375" style="81" customWidth="1"/>
    <col min="800" max="1024" width="9.140625" style="81"/>
    <col min="1025" max="1033" width="3.7109375" style="81" customWidth="1"/>
    <col min="1034" max="1037" width="3.28515625" style="81" customWidth="1"/>
    <col min="1038" max="1038" width="3.7109375" style="81" customWidth="1"/>
    <col min="1039" max="1045" width="3.28515625" style="81" customWidth="1"/>
    <col min="1046" max="1046" width="3.7109375" style="81" customWidth="1"/>
    <col min="1047" max="1052" width="3.28515625" style="81" customWidth="1"/>
    <col min="1053" max="1055" width="3.7109375" style="81" customWidth="1"/>
    <col min="1056" max="1280" width="9.140625" style="81"/>
    <col min="1281" max="1289" width="3.7109375" style="81" customWidth="1"/>
    <col min="1290" max="1293" width="3.28515625" style="81" customWidth="1"/>
    <col min="1294" max="1294" width="3.7109375" style="81" customWidth="1"/>
    <col min="1295" max="1301" width="3.28515625" style="81" customWidth="1"/>
    <col min="1302" max="1302" width="3.7109375" style="81" customWidth="1"/>
    <col min="1303" max="1308" width="3.28515625" style="81" customWidth="1"/>
    <col min="1309" max="1311" width="3.7109375" style="81" customWidth="1"/>
    <col min="1312" max="1536" width="9.140625" style="81"/>
    <col min="1537" max="1545" width="3.7109375" style="81" customWidth="1"/>
    <col min="1546" max="1549" width="3.28515625" style="81" customWidth="1"/>
    <col min="1550" max="1550" width="3.7109375" style="81" customWidth="1"/>
    <col min="1551" max="1557" width="3.28515625" style="81" customWidth="1"/>
    <col min="1558" max="1558" width="3.7109375" style="81" customWidth="1"/>
    <col min="1559" max="1564" width="3.28515625" style="81" customWidth="1"/>
    <col min="1565" max="1567" width="3.7109375" style="81" customWidth="1"/>
    <col min="1568" max="1792" width="9.140625" style="81"/>
    <col min="1793" max="1801" width="3.7109375" style="81" customWidth="1"/>
    <col min="1802" max="1805" width="3.28515625" style="81" customWidth="1"/>
    <col min="1806" max="1806" width="3.7109375" style="81" customWidth="1"/>
    <col min="1807" max="1813" width="3.28515625" style="81" customWidth="1"/>
    <col min="1814" max="1814" width="3.7109375" style="81" customWidth="1"/>
    <col min="1815" max="1820" width="3.28515625" style="81" customWidth="1"/>
    <col min="1821" max="1823" width="3.7109375" style="81" customWidth="1"/>
    <col min="1824" max="2048" width="9.140625" style="81"/>
    <col min="2049" max="2057" width="3.7109375" style="81" customWidth="1"/>
    <col min="2058" max="2061" width="3.28515625" style="81" customWidth="1"/>
    <col min="2062" max="2062" width="3.7109375" style="81" customWidth="1"/>
    <col min="2063" max="2069" width="3.28515625" style="81" customWidth="1"/>
    <col min="2070" max="2070" width="3.7109375" style="81" customWidth="1"/>
    <col min="2071" max="2076" width="3.28515625" style="81" customWidth="1"/>
    <col min="2077" max="2079" width="3.7109375" style="81" customWidth="1"/>
    <col min="2080" max="2304" width="9.140625" style="81"/>
    <col min="2305" max="2313" width="3.7109375" style="81" customWidth="1"/>
    <col min="2314" max="2317" width="3.28515625" style="81" customWidth="1"/>
    <col min="2318" max="2318" width="3.7109375" style="81" customWidth="1"/>
    <col min="2319" max="2325" width="3.28515625" style="81" customWidth="1"/>
    <col min="2326" max="2326" width="3.7109375" style="81" customWidth="1"/>
    <col min="2327" max="2332" width="3.28515625" style="81" customWidth="1"/>
    <col min="2333" max="2335" width="3.7109375" style="81" customWidth="1"/>
    <col min="2336" max="2560" width="9.140625" style="81"/>
    <col min="2561" max="2569" width="3.7109375" style="81" customWidth="1"/>
    <col min="2570" max="2573" width="3.28515625" style="81" customWidth="1"/>
    <col min="2574" max="2574" width="3.7109375" style="81" customWidth="1"/>
    <col min="2575" max="2581" width="3.28515625" style="81" customWidth="1"/>
    <col min="2582" max="2582" width="3.7109375" style="81" customWidth="1"/>
    <col min="2583" max="2588" width="3.28515625" style="81" customWidth="1"/>
    <col min="2589" max="2591" width="3.7109375" style="81" customWidth="1"/>
    <col min="2592" max="2816" width="9.140625" style="81"/>
    <col min="2817" max="2825" width="3.7109375" style="81" customWidth="1"/>
    <col min="2826" max="2829" width="3.28515625" style="81" customWidth="1"/>
    <col min="2830" max="2830" width="3.7109375" style="81" customWidth="1"/>
    <col min="2831" max="2837" width="3.28515625" style="81" customWidth="1"/>
    <col min="2838" max="2838" width="3.7109375" style="81" customWidth="1"/>
    <col min="2839" max="2844" width="3.28515625" style="81" customWidth="1"/>
    <col min="2845" max="2847" width="3.7109375" style="81" customWidth="1"/>
    <col min="2848" max="3072" width="9.140625" style="81"/>
    <col min="3073" max="3081" width="3.7109375" style="81" customWidth="1"/>
    <col min="3082" max="3085" width="3.28515625" style="81" customWidth="1"/>
    <col min="3086" max="3086" width="3.7109375" style="81" customWidth="1"/>
    <col min="3087" max="3093" width="3.28515625" style="81" customWidth="1"/>
    <col min="3094" max="3094" width="3.7109375" style="81" customWidth="1"/>
    <col min="3095" max="3100" width="3.28515625" style="81" customWidth="1"/>
    <col min="3101" max="3103" width="3.7109375" style="81" customWidth="1"/>
    <col min="3104" max="3328" width="9.140625" style="81"/>
    <col min="3329" max="3337" width="3.7109375" style="81" customWidth="1"/>
    <col min="3338" max="3341" width="3.28515625" style="81" customWidth="1"/>
    <col min="3342" max="3342" width="3.7109375" style="81" customWidth="1"/>
    <col min="3343" max="3349" width="3.28515625" style="81" customWidth="1"/>
    <col min="3350" max="3350" width="3.7109375" style="81" customWidth="1"/>
    <col min="3351" max="3356" width="3.28515625" style="81" customWidth="1"/>
    <col min="3357" max="3359" width="3.7109375" style="81" customWidth="1"/>
    <col min="3360" max="3584" width="9.140625" style="81"/>
    <col min="3585" max="3593" width="3.7109375" style="81" customWidth="1"/>
    <col min="3594" max="3597" width="3.28515625" style="81" customWidth="1"/>
    <col min="3598" max="3598" width="3.7109375" style="81" customWidth="1"/>
    <col min="3599" max="3605" width="3.28515625" style="81" customWidth="1"/>
    <col min="3606" max="3606" width="3.7109375" style="81" customWidth="1"/>
    <col min="3607" max="3612" width="3.28515625" style="81" customWidth="1"/>
    <col min="3613" max="3615" width="3.7109375" style="81" customWidth="1"/>
    <col min="3616" max="3840" width="9.140625" style="81"/>
    <col min="3841" max="3849" width="3.7109375" style="81" customWidth="1"/>
    <col min="3850" max="3853" width="3.28515625" style="81" customWidth="1"/>
    <col min="3854" max="3854" width="3.7109375" style="81" customWidth="1"/>
    <col min="3855" max="3861" width="3.28515625" style="81" customWidth="1"/>
    <col min="3862" max="3862" width="3.7109375" style="81" customWidth="1"/>
    <col min="3863" max="3868" width="3.28515625" style="81" customWidth="1"/>
    <col min="3869" max="3871" width="3.7109375" style="81" customWidth="1"/>
    <col min="3872" max="4096" width="9.140625" style="81"/>
    <col min="4097" max="4105" width="3.7109375" style="81" customWidth="1"/>
    <col min="4106" max="4109" width="3.28515625" style="81" customWidth="1"/>
    <col min="4110" max="4110" width="3.7109375" style="81" customWidth="1"/>
    <col min="4111" max="4117" width="3.28515625" style="81" customWidth="1"/>
    <col min="4118" max="4118" width="3.7109375" style="81" customWidth="1"/>
    <col min="4119" max="4124" width="3.28515625" style="81" customWidth="1"/>
    <col min="4125" max="4127" width="3.7109375" style="81" customWidth="1"/>
    <col min="4128" max="4352" width="9.140625" style="81"/>
    <col min="4353" max="4361" width="3.7109375" style="81" customWidth="1"/>
    <col min="4362" max="4365" width="3.28515625" style="81" customWidth="1"/>
    <col min="4366" max="4366" width="3.7109375" style="81" customWidth="1"/>
    <col min="4367" max="4373" width="3.28515625" style="81" customWidth="1"/>
    <col min="4374" max="4374" width="3.7109375" style="81" customWidth="1"/>
    <col min="4375" max="4380" width="3.28515625" style="81" customWidth="1"/>
    <col min="4381" max="4383" width="3.7109375" style="81" customWidth="1"/>
    <col min="4384" max="4608" width="9.140625" style="81"/>
    <col min="4609" max="4617" width="3.7109375" style="81" customWidth="1"/>
    <col min="4618" max="4621" width="3.28515625" style="81" customWidth="1"/>
    <col min="4622" max="4622" width="3.7109375" style="81" customWidth="1"/>
    <col min="4623" max="4629" width="3.28515625" style="81" customWidth="1"/>
    <col min="4630" max="4630" width="3.7109375" style="81" customWidth="1"/>
    <col min="4631" max="4636" width="3.28515625" style="81" customWidth="1"/>
    <col min="4637" max="4639" width="3.7109375" style="81" customWidth="1"/>
    <col min="4640" max="4864" width="9.140625" style="81"/>
    <col min="4865" max="4873" width="3.7109375" style="81" customWidth="1"/>
    <col min="4874" max="4877" width="3.28515625" style="81" customWidth="1"/>
    <col min="4878" max="4878" width="3.7109375" style="81" customWidth="1"/>
    <col min="4879" max="4885" width="3.28515625" style="81" customWidth="1"/>
    <col min="4886" max="4886" width="3.7109375" style="81" customWidth="1"/>
    <col min="4887" max="4892" width="3.28515625" style="81" customWidth="1"/>
    <col min="4893" max="4895" width="3.7109375" style="81" customWidth="1"/>
    <col min="4896" max="5120" width="9.140625" style="81"/>
    <col min="5121" max="5129" width="3.7109375" style="81" customWidth="1"/>
    <col min="5130" max="5133" width="3.28515625" style="81" customWidth="1"/>
    <col min="5134" max="5134" width="3.7109375" style="81" customWidth="1"/>
    <col min="5135" max="5141" width="3.28515625" style="81" customWidth="1"/>
    <col min="5142" max="5142" width="3.7109375" style="81" customWidth="1"/>
    <col min="5143" max="5148" width="3.28515625" style="81" customWidth="1"/>
    <col min="5149" max="5151" width="3.7109375" style="81" customWidth="1"/>
    <col min="5152" max="5376" width="9.140625" style="81"/>
    <col min="5377" max="5385" width="3.7109375" style="81" customWidth="1"/>
    <col min="5386" max="5389" width="3.28515625" style="81" customWidth="1"/>
    <col min="5390" max="5390" width="3.7109375" style="81" customWidth="1"/>
    <col min="5391" max="5397" width="3.28515625" style="81" customWidth="1"/>
    <col min="5398" max="5398" width="3.7109375" style="81" customWidth="1"/>
    <col min="5399" max="5404" width="3.28515625" style="81" customWidth="1"/>
    <col min="5405" max="5407" width="3.7109375" style="81" customWidth="1"/>
    <col min="5408" max="5632" width="9.140625" style="81"/>
    <col min="5633" max="5641" width="3.7109375" style="81" customWidth="1"/>
    <col min="5642" max="5645" width="3.28515625" style="81" customWidth="1"/>
    <col min="5646" max="5646" width="3.7109375" style="81" customWidth="1"/>
    <col min="5647" max="5653" width="3.28515625" style="81" customWidth="1"/>
    <col min="5654" max="5654" width="3.7109375" style="81" customWidth="1"/>
    <col min="5655" max="5660" width="3.28515625" style="81" customWidth="1"/>
    <col min="5661" max="5663" width="3.7109375" style="81" customWidth="1"/>
    <col min="5664" max="5888" width="9.140625" style="81"/>
    <col min="5889" max="5897" width="3.7109375" style="81" customWidth="1"/>
    <col min="5898" max="5901" width="3.28515625" style="81" customWidth="1"/>
    <col min="5902" max="5902" width="3.7109375" style="81" customWidth="1"/>
    <col min="5903" max="5909" width="3.28515625" style="81" customWidth="1"/>
    <col min="5910" max="5910" width="3.7109375" style="81" customWidth="1"/>
    <col min="5911" max="5916" width="3.28515625" style="81" customWidth="1"/>
    <col min="5917" max="5919" width="3.7109375" style="81" customWidth="1"/>
    <col min="5920" max="6144" width="9.140625" style="81"/>
    <col min="6145" max="6153" width="3.7109375" style="81" customWidth="1"/>
    <col min="6154" max="6157" width="3.28515625" style="81" customWidth="1"/>
    <col min="6158" max="6158" width="3.7109375" style="81" customWidth="1"/>
    <col min="6159" max="6165" width="3.28515625" style="81" customWidth="1"/>
    <col min="6166" max="6166" width="3.7109375" style="81" customWidth="1"/>
    <col min="6167" max="6172" width="3.28515625" style="81" customWidth="1"/>
    <col min="6173" max="6175" width="3.7109375" style="81" customWidth="1"/>
    <col min="6176" max="6400" width="9.140625" style="81"/>
    <col min="6401" max="6409" width="3.7109375" style="81" customWidth="1"/>
    <col min="6410" max="6413" width="3.28515625" style="81" customWidth="1"/>
    <col min="6414" max="6414" width="3.7109375" style="81" customWidth="1"/>
    <col min="6415" max="6421" width="3.28515625" style="81" customWidth="1"/>
    <col min="6422" max="6422" width="3.7109375" style="81" customWidth="1"/>
    <col min="6423" max="6428" width="3.28515625" style="81" customWidth="1"/>
    <col min="6429" max="6431" width="3.7109375" style="81" customWidth="1"/>
    <col min="6432" max="6656" width="9.140625" style="81"/>
    <col min="6657" max="6665" width="3.7109375" style="81" customWidth="1"/>
    <col min="6666" max="6669" width="3.28515625" style="81" customWidth="1"/>
    <col min="6670" max="6670" width="3.7109375" style="81" customWidth="1"/>
    <col min="6671" max="6677" width="3.28515625" style="81" customWidth="1"/>
    <col min="6678" max="6678" width="3.7109375" style="81" customWidth="1"/>
    <col min="6679" max="6684" width="3.28515625" style="81" customWidth="1"/>
    <col min="6685" max="6687" width="3.7109375" style="81" customWidth="1"/>
    <col min="6688" max="6912" width="9.140625" style="81"/>
    <col min="6913" max="6921" width="3.7109375" style="81" customWidth="1"/>
    <col min="6922" max="6925" width="3.28515625" style="81" customWidth="1"/>
    <col min="6926" max="6926" width="3.7109375" style="81" customWidth="1"/>
    <col min="6927" max="6933" width="3.28515625" style="81" customWidth="1"/>
    <col min="6934" max="6934" width="3.7109375" style="81" customWidth="1"/>
    <col min="6935" max="6940" width="3.28515625" style="81" customWidth="1"/>
    <col min="6941" max="6943" width="3.7109375" style="81" customWidth="1"/>
    <col min="6944" max="7168" width="9.140625" style="81"/>
    <col min="7169" max="7177" width="3.7109375" style="81" customWidth="1"/>
    <col min="7178" max="7181" width="3.28515625" style="81" customWidth="1"/>
    <col min="7182" max="7182" width="3.7109375" style="81" customWidth="1"/>
    <col min="7183" max="7189" width="3.28515625" style="81" customWidth="1"/>
    <col min="7190" max="7190" width="3.7109375" style="81" customWidth="1"/>
    <col min="7191" max="7196" width="3.28515625" style="81" customWidth="1"/>
    <col min="7197" max="7199" width="3.7109375" style="81" customWidth="1"/>
    <col min="7200" max="7424" width="9.140625" style="81"/>
    <col min="7425" max="7433" width="3.7109375" style="81" customWidth="1"/>
    <col min="7434" max="7437" width="3.28515625" style="81" customWidth="1"/>
    <col min="7438" max="7438" width="3.7109375" style="81" customWidth="1"/>
    <col min="7439" max="7445" width="3.28515625" style="81" customWidth="1"/>
    <col min="7446" max="7446" width="3.7109375" style="81" customWidth="1"/>
    <col min="7447" max="7452" width="3.28515625" style="81" customWidth="1"/>
    <col min="7453" max="7455" width="3.7109375" style="81" customWidth="1"/>
    <col min="7456" max="7680" width="9.140625" style="81"/>
    <col min="7681" max="7689" width="3.7109375" style="81" customWidth="1"/>
    <col min="7690" max="7693" width="3.28515625" style="81" customWidth="1"/>
    <col min="7694" max="7694" width="3.7109375" style="81" customWidth="1"/>
    <col min="7695" max="7701" width="3.28515625" style="81" customWidth="1"/>
    <col min="7702" max="7702" width="3.7109375" style="81" customWidth="1"/>
    <col min="7703" max="7708" width="3.28515625" style="81" customWidth="1"/>
    <col min="7709" max="7711" width="3.7109375" style="81" customWidth="1"/>
    <col min="7712" max="7936" width="9.140625" style="81"/>
    <col min="7937" max="7945" width="3.7109375" style="81" customWidth="1"/>
    <col min="7946" max="7949" width="3.28515625" style="81" customWidth="1"/>
    <col min="7950" max="7950" width="3.7109375" style="81" customWidth="1"/>
    <col min="7951" max="7957" width="3.28515625" style="81" customWidth="1"/>
    <col min="7958" max="7958" width="3.7109375" style="81" customWidth="1"/>
    <col min="7959" max="7964" width="3.28515625" style="81" customWidth="1"/>
    <col min="7965" max="7967" width="3.7109375" style="81" customWidth="1"/>
    <col min="7968" max="8192" width="9.140625" style="81"/>
    <col min="8193" max="8201" width="3.7109375" style="81" customWidth="1"/>
    <col min="8202" max="8205" width="3.28515625" style="81" customWidth="1"/>
    <col min="8206" max="8206" width="3.7109375" style="81" customWidth="1"/>
    <col min="8207" max="8213" width="3.28515625" style="81" customWidth="1"/>
    <col min="8214" max="8214" width="3.7109375" style="81" customWidth="1"/>
    <col min="8215" max="8220" width="3.28515625" style="81" customWidth="1"/>
    <col min="8221" max="8223" width="3.7109375" style="81" customWidth="1"/>
    <col min="8224" max="8448" width="9.140625" style="81"/>
    <col min="8449" max="8457" width="3.7109375" style="81" customWidth="1"/>
    <col min="8458" max="8461" width="3.28515625" style="81" customWidth="1"/>
    <col min="8462" max="8462" width="3.7109375" style="81" customWidth="1"/>
    <col min="8463" max="8469" width="3.28515625" style="81" customWidth="1"/>
    <col min="8470" max="8470" width="3.7109375" style="81" customWidth="1"/>
    <col min="8471" max="8476" width="3.28515625" style="81" customWidth="1"/>
    <col min="8477" max="8479" width="3.7109375" style="81" customWidth="1"/>
    <col min="8480" max="8704" width="9.140625" style="81"/>
    <col min="8705" max="8713" width="3.7109375" style="81" customWidth="1"/>
    <col min="8714" max="8717" width="3.28515625" style="81" customWidth="1"/>
    <col min="8718" max="8718" width="3.7109375" style="81" customWidth="1"/>
    <col min="8719" max="8725" width="3.28515625" style="81" customWidth="1"/>
    <col min="8726" max="8726" width="3.7109375" style="81" customWidth="1"/>
    <col min="8727" max="8732" width="3.28515625" style="81" customWidth="1"/>
    <col min="8733" max="8735" width="3.7109375" style="81" customWidth="1"/>
    <col min="8736" max="8960" width="9.140625" style="81"/>
    <col min="8961" max="8969" width="3.7109375" style="81" customWidth="1"/>
    <col min="8970" max="8973" width="3.28515625" style="81" customWidth="1"/>
    <col min="8974" max="8974" width="3.7109375" style="81" customWidth="1"/>
    <col min="8975" max="8981" width="3.28515625" style="81" customWidth="1"/>
    <col min="8982" max="8982" width="3.7109375" style="81" customWidth="1"/>
    <col min="8983" max="8988" width="3.28515625" style="81" customWidth="1"/>
    <col min="8989" max="8991" width="3.7109375" style="81" customWidth="1"/>
    <col min="8992" max="9216" width="9.140625" style="81"/>
    <col min="9217" max="9225" width="3.7109375" style="81" customWidth="1"/>
    <col min="9226" max="9229" width="3.28515625" style="81" customWidth="1"/>
    <col min="9230" max="9230" width="3.7109375" style="81" customWidth="1"/>
    <col min="9231" max="9237" width="3.28515625" style="81" customWidth="1"/>
    <col min="9238" max="9238" width="3.7109375" style="81" customWidth="1"/>
    <col min="9239" max="9244" width="3.28515625" style="81" customWidth="1"/>
    <col min="9245" max="9247" width="3.7109375" style="81" customWidth="1"/>
    <col min="9248" max="9472" width="9.140625" style="81"/>
    <col min="9473" max="9481" width="3.7109375" style="81" customWidth="1"/>
    <col min="9482" max="9485" width="3.28515625" style="81" customWidth="1"/>
    <col min="9486" max="9486" width="3.7109375" style="81" customWidth="1"/>
    <col min="9487" max="9493" width="3.28515625" style="81" customWidth="1"/>
    <col min="9494" max="9494" width="3.7109375" style="81" customWidth="1"/>
    <col min="9495" max="9500" width="3.28515625" style="81" customWidth="1"/>
    <col min="9501" max="9503" width="3.7109375" style="81" customWidth="1"/>
    <col min="9504" max="9728" width="9.140625" style="81"/>
    <col min="9729" max="9737" width="3.7109375" style="81" customWidth="1"/>
    <col min="9738" max="9741" width="3.28515625" style="81" customWidth="1"/>
    <col min="9742" max="9742" width="3.7109375" style="81" customWidth="1"/>
    <col min="9743" max="9749" width="3.28515625" style="81" customWidth="1"/>
    <col min="9750" max="9750" width="3.7109375" style="81" customWidth="1"/>
    <col min="9751" max="9756" width="3.28515625" style="81" customWidth="1"/>
    <col min="9757" max="9759" width="3.7109375" style="81" customWidth="1"/>
    <col min="9760" max="9984" width="9.140625" style="81"/>
    <col min="9985" max="9993" width="3.7109375" style="81" customWidth="1"/>
    <col min="9994" max="9997" width="3.28515625" style="81" customWidth="1"/>
    <col min="9998" max="9998" width="3.7109375" style="81" customWidth="1"/>
    <col min="9999" max="10005" width="3.28515625" style="81" customWidth="1"/>
    <col min="10006" max="10006" width="3.7109375" style="81" customWidth="1"/>
    <col min="10007" max="10012" width="3.28515625" style="81" customWidth="1"/>
    <col min="10013" max="10015" width="3.7109375" style="81" customWidth="1"/>
    <col min="10016" max="10240" width="9.140625" style="81"/>
    <col min="10241" max="10249" width="3.7109375" style="81" customWidth="1"/>
    <col min="10250" max="10253" width="3.28515625" style="81" customWidth="1"/>
    <col min="10254" max="10254" width="3.7109375" style="81" customWidth="1"/>
    <col min="10255" max="10261" width="3.28515625" style="81" customWidth="1"/>
    <col min="10262" max="10262" width="3.7109375" style="81" customWidth="1"/>
    <col min="10263" max="10268" width="3.28515625" style="81" customWidth="1"/>
    <col min="10269" max="10271" width="3.7109375" style="81" customWidth="1"/>
    <col min="10272" max="10496" width="9.140625" style="81"/>
    <col min="10497" max="10505" width="3.7109375" style="81" customWidth="1"/>
    <col min="10506" max="10509" width="3.28515625" style="81" customWidth="1"/>
    <col min="10510" max="10510" width="3.7109375" style="81" customWidth="1"/>
    <col min="10511" max="10517" width="3.28515625" style="81" customWidth="1"/>
    <col min="10518" max="10518" width="3.7109375" style="81" customWidth="1"/>
    <col min="10519" max="10524" width="3.28515625" style="81" customWidth="1"/>
    <col min="10525" max="10527" width="3.7109375" style="81" customWidth="1"/>
    <col min="10528" max="10752" width="9.140625" style="81"/>
    <col min="10753" max="10761" width="3.7109375" style="81" customWidth="1"/>
    <col min="10762" max="10765" width="3.28515625" style="81" customWidth="1"/>
    <col min="10766" max="10766" width="3.7109375" style="81" customWidth="1"/>
    <col min="10767" max="10773" width="3.28515625" style="81" customWidth="1"/>
    <col min="10774" max="10774" width="3.7109375" style="81" customWidth="1"/>
    <col min="10775" max="10780" width="3.28515625" style="81" customWidth="1"/>
    <col min="10781" max="10783" width="3.7109375" style="81" customWidth="1"/>
    <col min="10784" max="11008" width="9.140625" style="81"/>
    <col min="11009" max="11017" width="3.7109375" style="81" customWidth="1"/>
    <col min="11018" max="11021" width="3.28515625" style="81" customWidth="1"/>
    <col min="11022" max="11022" width="3.7109375" style="81" customWidth="1"/>
    <col min="11023" max="11029" width="3.28515625" style="81" customWidth="1"/>
    <col min="11030" max="11030" width="3.7109375" style="81" customWidth="1"/>
    <col min="11031" max="11036" width="3.28515625" style="81" customWidth="1"/>
    <col min="11037" max="11039" width="3.7109375" style="81" customWidth="1"/>
    <col min="11040" max="11264" width="9.140625" style="81"/>
    <col min="11265" max="11273" width="3.7109375" style="81" customWidth="1"/>
    <col min="11274" max="11277" width="3.28515625" style="81" customWidth="1"/>
    <col min="11278" max="11278" width="3.7109375" style="81" customWidth="1"/>
    <col min="11279" max="11285" width="3.28515625" style="81" customWidth="1"/>
    <col min="11286" max="11286" width="3.7109375" style="81" customWidth="1"/>
    <col min="11287" max="11292" width="3.28515625" style="81" customWidth="1"/>
    <col min="11293" max="11295" width="3.7109375" style="81" customWidth="1"/>
    <col min="11296" max="11520" width="9.140625" style="81"/>
    <col min="11521" max="11529" width="3.7109375" style="81" customWidth="1"/>
    <col min="11530" max="11533" width="3.28515625" style="81" customWidth="1"/>
    <col min="11534" max="11534" width="3.7109375" style="81" customWidth="1"/>
    <col min="11535" max="11541" width="3.28515625" style="81" customWidth="1"/>
    <col min="11542" max="11542" width="3.7109375" style="81" customWidth="1"/>
    <col min="11543" max="11548" width="3.28515625" style="81" customWidth="1"/>
    <col min="11549" max="11551" width="3.7109375" style="81" customWidth="1"/>
    <col min="11552" max="11776" width="9.140625" style="81"/>
    <col min="11777" max="11785" width="3.7109375" style="81" customWidth="1"/>
    <col min="11786" max="11789" width="3.28515625" style="81" customWidth="1"/>
    <col min="11790" max="11790" width="3.7109375" style="81" customWidth="1"/>
    <col min="11791" max="11797" width="3.28515625" style="81" customWidth="1"/>
    <col min="11798" max="11798" width="3.7109375" style="81" customWidth="1"/>
    <col min="11799" max="11804" width="3.28515625" style="81" customWidth="1"/>
    <col min="11805" max="11807" width="3.7109375" style="81" customWidth="1"/>
    <col min="11808" max="12032" width="9.140625" style="81"/>
    <col min="12033" max="12041" width="3.7109375" style="81" customWidth="1"/>
    <col min="12042" max="12045" width="3.28515625" style="81" customWidth="1"/>
    <col min="12046" max="12046" width="3.7109375" style="81" customWidth="1"/>
    <col min="12047" max="12053" width="3.28515625" style="81" customWidth="1"/>
    <col min="12054" max="12054" width="3.7109375" style="81" customWidth="1"/>
    <col min="12055" max="12060" width="3.28515625" style="81" customWidth="1"/>
    <col min="12061" max="12063" width="3.7109375" style="81" customWidth="1"/>
    <col min="12064" max="12288" width="9.140625" style="81"/>
    <col min="12289" max="12297" width="3.7109375" style="81" customWidth="1"/>
    <col min="12298" max="12301" width="3.28515625" style="81" customWidth="1"/>
    <col min="12302" max="12302" width="3.7109375" style="81" customWidth="1"/>
    <col min="12303" max="12309" width="3.28515625" style="81" customWidth="1"/>
    <col min="12310" max="12310" width="3.7109375" style="81" customWidth="1"/>
    <col min="12311" max="12316" width="3.28515625" style="81" customWidth="1"/>
    <col min="12317" max="12319" width="3.7109375" style="81" customWidth="1"/>
    <col min="12320" max="12544" width="9.140625" style="81"/>
    <col min="12545" max="12553" width="3.7109375" style="81" customWidth="1"/>
    <col min="12554" max="12557" width="3.28515625" style="81" customWidth="1"/>
    <col min="12558" max="12558" width="3.7109375" style="81" customWidth="1"/>
    <col min="12559" max="12565" width="3.28515625" style="81" customWidth="1"/>
    <col min="12566" max="12566" width="3.7109375" style="81" customWidth="1"/>
    <col min="12567" max="12572" width="3.28515625" style="81" customWidth="1"/>
    <col min="12573" max="12575" width="3.7109375" style="81" customWidth="1"/>
    <col min="12576" max="12800" width="9.140625" style="81"/>
    <col min="12801" max="12809" width="3.7109375" style="81" customWidth="1"/>
    <col min="12810" max="12813" width="3.28515625" style="81" customWidth="1"/>
    <col min="12814" max="12814" width="3.7109375" style="81" customWidth="1"/>
    <col min="12815" max="12821" width="3.28515625" style="81" customWidth="1"/>
    <col min="12822" max="12822" width="3.7109375" style="81" customWidth="1"/>
    <col min="12823" max="12828" width="3.28515625" style="81" customWidth="1"/>
    <col min="12829" max="12831" width="3.7109375" style="81" customWidth="1"/>
    <col min="12832" max="13056" width="9.140625" style="81"/>
    <col min="13057" max="13065" width="3.7109375" style="81" customWidth="1"/>
    <col min="13066" max="13069" width="3.28515625" style="81" customWidth="1"/>
    <col min="13070" max="13070" width="3.7109375" style="81" customWidth="1"/>
    <col min="13071" max="13077" width="3.28515625" style="81" customWidth="1"/>
    <col min="13078" max="13078" width="3.7109375" style="81" customWidth="1"/>
    <col min="13079" max="13084" width="3.28515625" style="81" customWidth="1"/>
    <col min="13085" max="13087" width="3.7109375" style="81" customWidth="1"/>
    <col min="13088" max="13312" width="9.140625" style="81"/>
    <col min="13313" max="13321" width="3.7109375" style="81" customWidth="1"/>
    <col min="13322" max="13325" width="3.28515625" style="81" customWidth="1"/>
    <col min="13326" max="13326" width="3.7109375" style="81" customWidth="1"/>
    <col min="13327" max="13333" width="3.28515625" style="81" customWidth="1"/>
    <col min="13334" max="13334" width="3.7109375" style="81" customWidth="1"/>
    <col min="13335" max="13340" width="3.28515625" style="81" customWidth="1"/>
    <col min="13341" max="13343" width="3.7109375" style="81" customWidth="1"/>
    <col min="13344" max="13568" width="9.140625" style="81"/>
    <col min="13569" max="13577" width="3.7109375" style="81" customWidth="1"/>
    <col min="13578" max="13581" width="3.28515625" style="81" customWidth="1"/>
    <col min="13582" max="13582" width="3.7109375" style="81" customWidth="1"/>
    <col min="13583" max="13589" width="3.28515625" style="81" customWidth="1"/>
    <col min="13590" max="13590" width="3.7109375" style="81" customWidth="1"/>
    <col min="13591" max="13596" width="3.28515625" style="81" customWidth="1"/>
    <col min="13597" max="13599" width="3.7109375" style="81" customWidth="1"/>
    <col min="13600" max="13824" width="9.140625" style="81"/>
    <col min="13825" max="13833" width="3.7109375" style="81" customWidth="1"/>
    <col min="13834" max="13837" width="3.28515625" style="81" customWidth="1"/>
    <col min="13838" max="13838" width="3.7109375" style="81" customWidth="1"/>
    <col min="13839" max="13845" width="3.28515625" style="81" customWidth="1"/>
    <col min="13846" max="13846" width="3.7109375" style="81" customWidth="1"/>
    <col min="13847" max="13852" width="3.28515625" style="81" customWidth="1"/>
    <col min="13853" max="13855" width="3.7109375" style="81" customWidth="1"/>
    <col min="13856" max="14080" width="9.140625" style="81"/>
    <col min="14081" max="14089" width="3.7109375" style="81" customWidth="1"/>
    <col min="14090" max="14093" width="3.28515625" style="81" customWidth="1"/>
    <col min="14094" max="14094" width="3.7109375" style="81" customWidth="1"/>
    <col min="14095" max="14101" width="3.28515625" style="81" customWidth="1"/>
    <col min="14102" max="14102" width="3.7109375" style="81" customWidth="1"/>
    <col min="14103" max="14108" width="3.28515625" style="81" customWidth="1"/>
    <col min="14109" max="14111" width="3.7109375" style="81" customWidth="1"/>
    <col min="14112" max="14336" width="9.140625" style="81"/>
    <col min="14337" max="14345" width="3.7109375" style="81" customWidth="1"/>
    <col min="14346" max="14349" width="3.28515625" style="81" customWidth="1"/>
    <col min="14350" max="14350" width="3.7109375" style="81" customWidth="1"/>
    <col min="14351" max="14357" width="3.28515625" style="81" customWidth="1"/>
    <col min="14358" max="14358" width="3.7109375" style="81" customWidth="1"/>
    <col min="14359" max="14364" width="3.28515625" style="81" customWidth="1"/>
    <col min="14365" max="14367" width="3.7109375" style="81" customWidth="1"/>
    <col min="14368" max="14592" width="9.140625" style="81"/>
    <col min="14593" max="14601" width="3.7109375" style="81" customWidth="1"/>
    <col min="14602" max="14605" width="3.28515625" style="81" customWidth="1"/>
    <col min="14606" max="14606" width="3.7109375" style="81" customWidth="1"/>
    <col min="14607" max="14613" width="3.28515625" style="81" customWidth="1"/>
    <col min="14614" max="14614" width="3.7109375" style="81" customWidth="1"/>
    <col min="14615" max="14620" width="3.28515625" style="81" customWidth="1"/>
    <col min="14621" max="14623" width="3.7109375" style="81" customWidth="1"/>
    <col min="14624" max="14848" width="9.140625" style="81"/>
    <col min="14849" max="14857" width="3.7109375" style="81" customWidth="1"/>
    <col min="14858" max="14861" width="3.28515625" style="81" customWidth="1"/>
    <col min="14862" max="14862" width="3.7109375" style="81" customWidth="1"/>
    <col min="14863" max="14869" width="3.28515625" style="81" customWidth="1"/>
    <col min="14870" max="14870" width="3.7109375" style="81" customWidth="1"/>
    <col min="14871" max="14876" width="3.28515625" style="81" customWidth="1"/>
    <col min="14877" max="14879" width="3.7109375" style="81" customWidth="1"/>
    <col min="14880" max="15104" width="9.140625" style="81"/>
    <col min="15105" max="15113" width="3.7109375" style="81" customWidth="1"/>
    <col min="15114" max="15117" width="3.28515625" style="81" customWidth="1"/>
    <col min="15118" max="15118" width="3.7109375" style="81" customWidth="1"/>
    <col min="15119" max="15125" width="3.28515625" style="81" customWidth="1"/>
    <col min="15126" max="15126" width="3.7109375" style="81" customWidth="1"/>
    <col min="15127" max="15132" width="3.28515625" style="81" customWidth="1"/>
    <col min="15133" max="15135" width="3.7109375" style="81" customWidth="1"/>
    <col min="15136" max="15360" width="9.140625" style="81"/>
    <col min="15361" max="15369" width="3.7109375" style="81" customWidth="1"/>
    <col min="15370" max="15373" width="3.28515625" style="81" customWidth="1"/>
    <col min="15374" max="15374" width="3.7109375" style="81" customWidth="1"/>
    <col min="15375" max="15381" width="3.28515625" style="81" customWidth="1"/>
    <col min="15382" max="15382" width="3.7109375" style="81" customWidth="1"/>
    <col min="15383" max="15388" width="3.28515625" style="81" customWidth="1"/>
    <col min="15389" max="15391" width="3.7109375" style="81" customWidth="1"/>
    <col min="15392" max="15616" width="9.140625" style="81"/>
    <col min="15617" max="15625" width="3.7109375" style="81" customWidth="1"/>
    <col min="15626" max="15629" width="3.28515625" style="81" customWidth="1"/>
    <col min="15630" max="15630" width="3.7109375" style="81" customWidth="1"/>
    <col min="15631" max="15637" width="3.28515625" style="81" customWidth="1"/>
    <col min="15638" max="15638" width="3.7109375" style="81" customWidth="1"/>
    <col min="15639" max="15644" width="3.28515625" style="81" customWidth="1"/>
    <col min="15645" max="15647" width="3.7109375" style="81" customWidth="1"/>
    <col min="15648" max="15872" width="9.140625" style="81"/>
    <col min="15873" max="15881" width="3.7109375" style="81" customWidth="1"/>
    <col min="15882" max="15885" width="3.28515625" style="81" customWidth="1"/>
    <col min="15886" max="15886" width="3.7109375" style="81" customWidth="1"/>
    <col min="15887" max="15893" width="3.28515625" style="81" customWidth="1"/>
    <col min="15894" max="15894" width="3.7109375" style="81" customWidth="1"/>
    <col min="15895" max="15900" width="3.28515625" style="81" customWidth="1"/>
    <col min="15901" max="15903" width="3.7109375" style="81" customWidth="1"/>
    <col min="15904" max="16128" width="9.140625" style="81"/>
    <col min="16129" max="16137" width="3.7109375" style="81" customWidth="1"/>
    <col min="16138" max="16141" width="3.28515625" style="81" customWidth="1"/>
    <col min="16142" max="16142" width="3.7109375" style="81" customWidth="1"/>
    <col min="16143" max="16149" width="3.28515625" style="81" customWidth="1"/>
    <col min="16150" max="16150" width="3.7109375" style="81" customWidth="1"/>
    <col min="16151" max="16156" width="3.28515625" style="81" customWidth="1"/>
    <col min="16157" max="16159" width="3.7109375" style="81" customWidth="1"/>
    <col min="16160" max="16384" width="9.140625" style="81"/>
  </cols>
  <sheetData>
    <row r="1" spans="1:27" ht="13.5" customHeight="1"/>
    <row r="2" spans="1:27" ht="14.1" customHeight="1"/>
    <row r="3" spans="1:27" ht="35.450000000000003" customHeight="1">
      <c r="A3" s="369" t="s">
        <v>19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</row>
    <row r="4" spans="1:27" s="83" customFormat="1" ht="20.100000000000001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7" s="83" customFormat="1" ht="24" customHeight="1">
      <c r="A5" s="84"/>
      <c r="B5" s="84"/>
      <c r="C5" s="239" t="s">
        <v>25</v>
      </c>
      <c r="D5" s="239"/>
      <c r="E5" s="240"/>
      <c r="F5" s="239"/>
      <c r="G5" s="240"/>
      <c r="H5" s="240"/>
      <c r="I5" s="241" t="s">
        <v>26</v>
      </c>
      <c r="J5" s="242" t="str">
        <f>Data!O1</f>
        <v>SPR16010011-1</v>
      </c>
      <c r="K5" s="243"/>
      <c r="L5" s="243"/>
      <c r="M5" s="242"/>
      <c r="N5" s="242"/>
      <c r="O5" s="242"/>
      <c r="P5" s="242"/>
      <c r="Q5" s="242"/>
      <c r="R5" s="243"/>
      <c r="S5" s="243"/>
      <c r="T5" s="243"/>
      <c r="U5" s="243"/>
      <c r="V5" s="243"/>
      <c r="W5" s="243"/>
      <c r="Y5" s="244" t="s">
        <v>108</v>
      </c>
    </row>
    <row r="6" spans="1:27" s="83" customFormat="1" ht="24" customHeight="1">
      <c r="A6" s="84"/>
      <c r="B6" s="84"/>
      <c r="C6" s="240"/>
      <c r="D6" s="240"/>
      <c r="E6" s="240"/>
      <c r="F6" s="239"/>
      <c r="G6" s="245"/>
      <c r="H6" s="245"/>
      <c r="I6" s="239"/>
      <c r="J6" s="242"/>
      <c r="K6" s="243"/>
      <c r="L6" s="243"/>
      <c r="M6" s="242"/>
      <c r="N6" s="242"/>
      <c r="O6" s="242"/>
      <c r="P6" s="242"/>
      <c r="Q6" s="242"/>
      <c r="R6" s="243"/>
      <c r="S6" s="243"/>
      <c r="T6" s="243"/>
      <c r="U6" s="243"/>
      <c r="V6" s="243"/>
      <c r="W6" s="243"/>
      <c r="X6" s="243"/>
    </row>
    <row r="7" spans="1:27" s="83" customFormat="1" ht="24" customHeight="1">
      <c r="A7" s="84"/>
      <c r="B7" s="84"/>
      <c r="C7" s="246" t="s">
        <v>27</v>
      </c>
      <c r="D7" s="246"/>
      <c r="E7" s="240"/>
      <c r="F7" s="240"/>
      <c r="G7" s="240"/>
      <c r="H7" s="240"/>
      <c r="I7" s="241" t="s">
        <v>26</v>
      </c>
      <c r="J7" s="247" t="str">
        <f>Data!F5</f>
        <v>SCG</v>
      </c>
      <c r="K7" s="243"/>
      <c r="L7" s="243"/>
      <c r="M7" s="248"/>
      <c r="N7" s="248"/>
      <c r="O7" s="248"/>
      <c r="P7" s="248"/>
      <c r="Q7" s="248"/>
      <c r="R7" s="248"/>
      <c r="S7" s="248"/>
      <c r="T7" s="248"/>
      <c r="U7" s="248"/>
      <c r="V7" s="249"/>
      <c r="W7" s="249"/>
      <c r="X7" s="249"/>
      <c r="Y7" s="111"/>
      <c r="Z7" s="111"/>
      <c r="AA7" s="111"/>
    </row>
    <row r="8" spans="1:27" s="83" customFormat="1" ht="24" customHeight="1">
      <c r="A8" s="84"/>
      <c r="B8" s="84"/>
      <c r="C8" s="240"/>
      <c r="D8" s="246"/>
      <c r="E8" s="246"/>
      <c r="F8" s="240"/>
      <c r="G8" s="240"/>
      <c r="H8" s="240"/>
      <c r="I8" s="241"/>
      <c r="J8" s="250"/>
      <c r="K8" s="243"/>
      <c r="L8" s="247"/>
      <c r="M8" s="251"/>
      <c r="N8" s="251"/>
      <c r="O8" s="248"/>
      <c r="P8" s="248"/>
      <c r="Q8" s="248"/>
      <c r="R8" s="248"/>
      <c r="S8" s="248"/>
      <c r="T8" s="248"/>
      <c r="U8" s="248"/>
      <c r="V8" s="248"/>
      <c r="W8" s="249"/>
      <c r="X8" s="249"/>
      <c r="Y8" s="102"/>
      <c r="Z8" s="102"/>
      <c r="AA8" s="102"/>
    </row>
    <row r="9" spans="1:27" s="83" customFormat="1" ht="24" customHeight="1">
      <c r="A9" s="84"/>
      <c r="B9" s="84"/>
      <c r="C9" s="196"/>
      <c r="D9" s="199"/>
      <c r="E9" s="199"/>
      <c r="F9" s="196"/>
      <c r="G9" s="196"/>
      <c r="H9" s="196"/>
      <c r="I9" s="196"/>
      <c r="J9" s="116"/>
      <c r="L9" s="116"/>
      <c r="M9" s="156"/>
      <c r="N9" s="156"/>
      <c r="O9" s="100"/>
      <c r="P9" s="100"/>
      <c r="Q9" s="100"/>
      <c r="R9" s="100"/>
      <c r="S9" s="100"/>
      <c r="T9" s="100"/>
      <c r="U9" s="100"/>
      <c r="V9" s="100"/>
      <c r="W9" s="101"/>
      <c r="X9" s="102"/>
      <c r="Y9" s="102"/>
      <c r="Z9" s="102"/>
      <c r="AA9" s="102"/>
    </row>
    <row r="10" spans="1:27" s="111" customFormat="1" ht="15" customHeight="1">
      <c r="A10" s="103"/>
      <c r="B10" s="103"/>
      <c r="C10" s="200"/>
      <c r="D10" s="200"/>
      <c r="E10" s="200"/>
      <c r="F10" s="200"/>
      <c r="G10" s="200"/>
      <c r="H10" s="201"/>
      <c r="I10" s="200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202"/>
      <c r="V10" s="202"/>
      <c r="W10" s="109"/>
      <c r="X10" s="252"/>
      <c r="Y10" s="253"/>
      <c r="Z10" s="203"/>
      <c r="AA10" s="203"/>
    </row>
    <row r="11" spans="1:27" s="83" customFormat="1" ht="15" customHeight="1">
      <c r="A11" s="84"/>
      <c r="B11" s="84"/>
      <c r="C11" s="199"/>
      <c r="D11" s="199"/>
      <c r="E11" s="199"/>
      <c r="F11" s="199"/>
      <c r="G11" s="199"/>
      <c r="H11" s="204"/>
      <c r="I11" s="205"/>
      <c r="J11" s="101"/>
      <c r="K11" s="156"/>
      <c r="L11" s="100"/>
      <c r="M11" s="100"/>
      <c r="N11" s="100"/>
      <c r="O11" s="100"/>
      <c r="P11" s="100"/>
      <c r="Q11" s="100"/>
      <c r="R11" s="100"/>
      <c r="S11" s="100"/>
      <c r="T11" s="100"/>
      <c r="U11" s="101"/>
      <c r="V11" s="101"/>
      <c r="W11" s="89"/>
      <c r="Y11" s="206"/>
      <c r="Z11" s="206"/>
      <c r="AA11" s="206"/>
    </row>
    <row r="12" spans="1:27" s="83" customFormat="1" ht="24" customHeight="1">
      <c r="A12" s="84"/>
      <c r="B12" s="84"/>
      <c r="C12" s="246" t="s">
        <v>28</v>
      </c>
      <c r="D12" s="199"/>
      <c r="E12" s="199"/>
      <c r="F12" s="199"/>
      <c r="G12" s="196"/>
      <c r="H12" s="196"/>
      <c r="I12" s="204" t="s">
        <v>26</v>
      </c>
      <c r="J12" s="247" t="str">
        <f>Data!F6</f>
        <v>Internal Micrometer</v>
      </c>
      <c r="K12" s="243"/>
      <c r="L12" s="247"/>
      <c r="M12" s="90"/>
      <c r="N12" s="90"/>
      <c r="P12" s="90"/>
      <c r="Q12" s="116"/>
      <c r="R12" s="116"/>
      <c r="S12" s="116"/>
      <c r="T12" s="116"/>
      <c r="U12" s="116"/>
      <c r="V12" s="116"/>
      <c r="W12" s="116"/>
      <c r="X12" s="118"/>
      <c r="Y12" s="118"/>
      <c r="Z12" s="118"/>
      <c r="AA12" s="118"/>
    </row>
    <row r="13" spans="1:27" s="83" customFormat="1" ht="24" customHeight="1">
      <c r="A13" s="84"/>
      <c r="B13" s="84"/>
      <c r="C13" s="254" t="s">
        <v>29</v>
      </c>
      <c r="D13" s="199"/>
      <c r="E13" s="199"/>
      <c r="F13" s="199"/>
      <c r="G13" s="196"/>
      <c r="H13" s="196"/>
      <c r="I13" s="204" t="s">
        <v>26</v>
      </c>
      <c r="J13" s="247" t="str">
        <f>Data!T6</f>
        <v>Mitutoyo</v>
      </c>
      <c r="K13" s="243"/>
      <c r="L13" s="247"/>
      <c r="M13" s="90"/>
      <c r="N13" s="90"/>
      <c r="P13" s="90"/>
      <c r="Q13" s="116"/>
      <c r="R13" s="116"/>
      <c r="S13" s="90"/>
      <c r="T13" s="90"/>
      <c r="U13" s="90"/>
      <c r="V13" s="90"/>
      <c r="W13" s="90"/>
    </row>
    <row r="14" spans="1:27" s="83" customFormat="1" ht="24" customHeight="1">
      <c r="A14" s="84"/>
      <c r="B14" s="84"/>
      <c r="C14" s="246" t="s">
        <v>30</v>
      </c>
      <c r="D14" s="199"/>
      <c r="E14" s="199"/>
      <c r="F14" s="199"/>
      <c r="G14" s="196"/>
      <c r="H14" s="196"/>
      <c r="I14" s="204" t="s">
        <v>26</v>
      </c>
      <c r="J14" s="255" t="str">
        <f>Data!C7</f>
        <v>123-456</v>
      </c>
      <c r="K14" s="247"/>
      <c r="L14" s="247"/>
      <c r="M14" s="90"/>
      <c r="N14" s="90"/>
      <c r="P14" s="90"/>
      <c r="Q14" s="116"/>
      <c r="R14" s="116"/>
      <c r="S14" s="116"/>
      <c r="T14" s="116"/>
      <c r="U14" s="116"/>
      <c r="V14" s="199"/>
      <c r="W14" s="90"/>
      <c r="X14" s="118"/>
    </row>
    <row r="15" spans="1:27" s="83" customFormat="1" ht="24" customHeight="1">
      <c r="A15" s="84"/>
      <c r="B15" s="84"/>
      <c r="C15" s="246" t="s">
        <v>31</v>
      </c>
      <c r="D15" s="199"/>
      <c r="E15" s="199"/>
      <c r="F15" s="199"/>
      <c r="G15" s="196"/>
      <c r="H15" s="196"/>
      <c r="I15" s="204" t="s">
        <v>26</v>
      </c>
      <c r="J15" s="370">
        <f>Data!M7</f>
        <v>98778</v>
      </c>
      <c r="K15" s="370"/>
      <c r="L15" s="370"/>
      <c r="M15" s="256"/>
      <c r="N15" s="256"/>
      <c r="P15" s="90"/>
      <c r="Q15" s="90"/>
      <c r="R15" s="116"/>
      <c r="S15" s="90"/>
      <c r="T15" s="90"/>
      <c r="U15" s="90"/>
      <c r="V15" s="90"/>
      <c r="W15" s="90"/>
    </row>
    <row r="16" spans="1:27" s="83" customFormat="1" ht="24" customHeight="1">
      <c r="A16" s="84"/>
      <c r="B16" s="84"/>
      <c r="C16" s="246" t="s">
        <v>32</v>
      </c>
      <c r="D16" s="199"/>
      <c r="E16" s="199"/>
      <c r="F16" s="199"/>
      <c r="G16" s="196"/>
      <c r="H16" s="196"/>
      <c r="I16" s="204" t="s">
        <v>26</v>
      </c>
      <c r="J16" s="257" t="str">
        <f>Data!U7</f>
        <v>SP01</v>
      </c>
      <c r="K16" s="247"/>
      <c r="L16" s="258"/>
      <c r="M16" s="90"/>
      <c r="N16" s="90"/>
      <c r="P16" s="90"/>
      <c r="Q16" s="90"/>
      <c r="R16" s="116"/>
      <c r="S16" s="116"/>
      <c r="T16" s="116"/>
      <c r="U16" s="116"/>
      <c r="V16" s="121"/>
      <c r="W16" s="90"/>
      <c r="X16" s="118"/>
    </row>
    <row r="17" spans="1:36" s="83" customFormat="1" ht="18.95" customHeight="1">
      <c r="A17" s="84"/>
      <c r="B17" s="84"/>
      <c r="C17" s="199"/>
      <c r="D17" s="199"/>
      <c r="E17" s="199"/>
      <c r="F17" s="199"/>
      <c r="G17" s="196"/>
      <c r="H17" s="196"/>
      <c r="I17" s="121"/>
      <c r="J17" s="235"/>
      <c r="K17" s="90"/>
      <c r="L17" s="90"/>
      <c r="M17" s="116"/>
      <c r="N17" s="116"/>
      <c r="P17" s="90"/>
      <c r="Q17" s="116"/>
      <c r="R17" s="116"/>
      <c r="S17" s="116"/>
      <c r="T17" s="121"/>
      <c r="U17" s="90"/>
      <c r="V17" s="116"/>
      <c r="W17" s="90"/>
    </row>
    <row r="18" spans="1:36" s="83" customFormat="1" ht="24" customHeight="1">
      <c r="A18" s="84"/>
      <c r="B18" s="84"/>
      <c r="C18" s="246" t="s">
        <v>36</v>
      </c>
      <c r="D18" s="246"/>
      <c r="E18" s="199"/>
      <c r="F18" s="199"/>
      <c r="G18" s="199"/>
      <c r="H18" s="199"/>
      <c r="I18" s="233"/>
      <c r="J18" s="116"/>
      <c r="K18" s="116"/>
      <c r="L18" s="196"/>
      <c r="M18" s="259"/>
      <c r="N18" s="259"/>
      <c r="W18" s="90"/>
    </row>
    <row r="19" spans="1:36" s="83" customFormat="1" ht="24" customHeight="1">
      <c r="A19" s="84"/>
      <c r="B19" s="84"/>
      <c r="C19" s="246" t="s">
        <v>37</v>
      </c>
      <c r="D19" s="246"/>
      <c r="E19" s="199"/>
      <c r="F19" s="199"/>
      <c r="G19" s="196"/>
      <c r="H19" s="196"/>
      <c r="I19" s="236" t="s">
        <v>26</v>
      </c>
      <c r="J19" s="260" t="s">
        <v>119</v>
      </c>
      <c r="K19" s="243"/>
      <c r="L19" s="243"/>
      <c r="M19" s="259"/>
      <c r="O19" s="254" t="s">
        <v>33</v>
      </c>
      <c r="Q19" s="196"/>
      <c r="R19" s="208"/>
      <c r="S19" s="196"/>
      <c r="V19" s="204" t="s">
        <v>26</v>
      </c>
      <c r="W19" s="371">
        <f>Data!O2</f>
        <v>42370</v>
      </c>
      <c r="X19" s="371"/>
      <c r="Y19" s="371"/>
      <c r="Z19" s="261"/>
      <c r="AA19" s="261"/>
    </row>
    <row r="20" spans="1:36" s="83" customFormat="1" ht="24" customHeight="1">
      <c r="A20" s="84"/>
      <c r="B20" s="84"/>
      <c r="C20" s="246" t="s">
        <v>38</v>
      </c>
      <c r="D20" s="239"/>
      <c r="E20" s="195"/>
      <c r="F20" s="195"/>
      <c r="G20" s="196"/>
      <c r="H20" s="196"/>
      <c r="I20" s="198" t="s">
        <v>26</v>
      </c>
      <c r="J20" s="262" t="s">
        <v>109</v>
      </c>
      <c r="K20" s="243"/>
      <c r="L20" s="243"/>
      <c r="M20" s="263"/>
      <c r="O20" s="254" t="s">
        <v>34</v>
      </c>
      <c r="Q20" s="196"/>
      <c r="R20" s="207"/>
      <c r="S20" s="196"/>
      <c r="V20" s="204" t="s">
        <v>26</v>
      </c>
      <c r="W20" s="371">
        <f>Data!Y2</f>
        <v>42371</v>
      </c>
      <c r="X20" s="371"/>
      <c r="Y20" s="371"/>
      <c r="Z20" s="261"/>
      <c r="AA20" s="261"/>
    </row>
    <row r="21" spans="1:36" s="83" customFormat="1" ht="24" customHeight="1">
      <c r="A21" s="84"/>
      <c r="B21" s="84"/>
      <c r="C21" s="246" t="s">
        <v>39</v>
      </c>
      <c r="D21" s="239"/>
      <c r="E21" s="195"/>
      <c r="F21" s="195"/>
      <c r="G21" s="196"/>
      <c r="H21" s="196"/>
      <c r="I21" s="198" t="s">
        <v>26</v>
      </c>
      <c r="J21" s="260" t="s">
        <v>40</v>
      </c>
      <c r="K21" s="243"/>
      <c r="L21" s="243"/>
      <c r="M21" s="116"/>
      <c r="O21" s="239" t="s">
        <v>35</v>
      </c>
      <c r="Q21" s="196"/>
      <c r="R21" s="195"/>
      <c r="S21" s="196"/>
      <c r="V21" s="204" t="s">
        <v>26</v>
      </c>
      <c r="W21" s="372">
        <f>W20+365</f>
        <v>42736</v>
      </c>
      <c r="X21" s="372"/>
      <c r="Y21" s="372"/>
      <c r="Z21" s="264"/>
      <c r="AA21" s="264"/>
    </row>
    <row r="22" spans="1:36" s="83" customFormat="1" ht="24" customHeight="1">
      <c r="A22" s="84"/>
      <c r="B22" s="84"/>
      <c r="C22" s="246" t="s">
        <v>110</v>
      </c>
      <c r="D22" s="243"/>
      <c r="I22" s="198" t="s">
        <v>26</v>
      </c>
      <c r="J22" s="243" t="s">
        <v>122</v>
      </c>
      <c r="K22" s="243"/>
      <c r="L22" s="243"/>
      <c r="M22" s="90"/>
      <c r="N22" s="90"/>
      <c r="P22" s="90"/>
      <c r="Q22" s="128"/>
      <c r="R22" s="128"/>
      <c r="S22" s="90"/>
      <c r="T22" s="90"/>
      <c r="U22" s="90"/>
      <c r="V22" s="90"/>
      <c r="W22" s="90"/>
    </row>
    <row r="23" spans="1:36" s="83" customFormat="1" ht="18.95" customHeight="1">
      <c r="A23" s="84"/>
      <c r="B23" s="84"/>
      <c r="M23" s="90"/>
      <c r="N23" s="90"/>
      <c r="P23" s="90"/>
      <c r="Q23" s="90"/>
      <c r="R23" s="90"/>
      <c r="S23" s="90"/>
      <c r="T23" s="90"/>
      <c r="U23" s="90"/>
      <c r="V23" s="90"/>
      <c r="W23" s="90"/>
    </row>
    <row r="24" spans="1:36" s="83" customFormat="1" ht="24" customHeight="1">
      <c r="A24" s="84"/>
      <c r="B24" s="84"/>
      <c r="C24" s="196" t="s">
        <v>41</v>
      </c>
      <c r="D24" s="1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09"/>
      <c r="X24" s="135"/>
      <c r="Y24" s="210"/>
      <c r="Z24" s="210"/>
      <c r="AA24" s="210"/>
    </row>
    <row r="25" spans="1:36" s="83" customFormat="1" ht="24" customHeight="1">
      <c r="A25" s="84"/>
      <c r="B25" s="84"/>
      <c r="C25" s="265" t="s">
        <v>103</v>
      </c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84"/>
    </row>
    <row r="26" spans="1:36" s="83" customFormat="1" ht="24" customHeight="1">
      <c r="A26" s="84"/>
      <c r="B26" s="84"/>
      <c r="C26" s="265" t="s">
        <v>111</v>
      </c>
      <c r="D26" s="90"/>
      <c r="E26" s="84"/>
      <c r="F26" s="84"/>
      <c r="G26" s="84"/>
      <c r="H26" s="234"/>
      <c r="I26" s="234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84"/>
    </row>
    <row r="27" spans="1:36" s="83" customFormat="1" ht="24" customHeight="1">
      <c r="A27" s="84"/>
      <c r="B27" s="84"/>
      <c r="C27" s="265" t="s">
        <v>112</v>
      </c>
      <c r="D27" s="90"/>
      <c r="E27" s="234"/>
      <c r="F27" s="234"/>
      <c r="G27" s="234"/>
      <c r="H27" s="234"/>
      <c r="I27" s="234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84"/>
    </row>
    <row r="28" spans="1:36" s="83" customFormat="1" ht="24" customHeight="1">
      <c r="A28" s="84"/>
      <c r="B28" s="84"/>
      <c r="C28" s="265" t="s">
        <v>104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84"/>
    </row>
    <row r="29" spans="1:36" s="83" customFormat="1" ht="24" customHeight="1">
      <c r="A29" s="84"/>
      <c r="B29" s="84"/>
      <c r="C29" s="265" t="s">
        <v>105</v>
      </c>
      <c r="D29" s="90"/>
    </row>
    <row r="30" spans="1:36" s="83" customFormat="1" ht="24" customHeight="1">
      <c r="A30" s="84"/>
      <c r="B30" s="84"/>
      <c r="C30" s="265" t="s">
        <v>106</v>
      </c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84"/>
    </row>
    <row r="31" spans="1:36" s="83" customFormat="1" ht="15.95" customHeight="1">
      <c r="A31" s="84"/>
      <c r="B31" s="84"/>
      <c r="C31" s="95"/>
      <c r="D31" s="95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84"/>
      <c r="V31" s="84"/>
      <c r="AE31" s="266"/>
      <c r="AF31" s="183"/>
      <c r="AG31" s="162"/>
      <c r="AH31" s="162"/>
      <c r="AI31" s="162"/>
      <c r="AJ31" s="162"/>
    </row>
    <row r="32" spans="1:36" s="83" customFormat="1" ht="15.95" customHeight="1">
      <c r="A32" s="84"/>
      <c r="B32" s="84"/>
      <c r="C32" s="95"/>
      <c r="D32" s="95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84"/>
      <c r="V32" s="84"/>
      <c r="AE32" s="266"/>
      <c r="AF32" s="183"/>
      <c r="AG32" s="162"/>
      <c r="AH32" s="162"/>
      <c r="AI32" s="162"/>
      <c r="AJ32" s="162"/>
    </row>
    <row r="33" spans="1:36" s="83" customFormat="1" ht="15.95" customHeight="1">
      <c r="A33" s="84"/>
      <c r="B33" s="84"/>
      <c r="C33" s="95"/>
      <c r="D33" s="95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84"/>
      <c r="V33" s="84"/>
      <c r="AE33" s="266"/>
      <c r="AF33" s="183"/>
      <c r="AG33" s="162"/>
      <c r="AH33" s="162"/>
      <c r="AI33" s="162"/>
      <c r="AJ33" s="162"/>
    </row>
    <row r="34" spans="1:36" s="83" customFormat="1" ht="15.9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AE34" s="266"/>
      <c r="AF34" s="183"/>
      <c r="AG34" s="162"/>
      <c r="AH34" s="162"/>
      <c r="AI34" s="162"/>
      <c r="AJ34" s="162"/>
    </row>
    <row r="35" spans="1:36" s="83" customFormat="1" ht="24" customHeight="1">
      <c r="A35" s="84"/>
      <c r="B35" s="84"/>
      <c r="C35" s="239" t="s">
        <v>113</v>
      </c>
      <c r="D35" s="243"/>
      <c r="E35" s="243"/>
      <c r="F35" s="243"/>
      <c r="G35" s="204" t="s">
        <v>26</v>
      </c>
      <c r="H35" s="373">
        <f>W20+1</f>
        <v>42372</v>
      </c>
      <c r="I35" s="373"/>
      <c r="J35" s="373"/>
      <c r="K35" s="267"/>
      <c r="L35" s="243"/>
      <c r="M35" s="243"/>
      <c r="N35" s="239"/>
      <c r="O35" s="239" t="s">
        <v>42</v>
      </c>
      <c r="P35" s="239"/>
      <c r="Q35" s="239"/>
      <c r="R35" s="243"/>
      <c r="S35" s="242"/>
      <c r="T35" s="268"/>
      <c r="U35" s="268"/>
      <c r="V35" s="268"/>
      <c r="W35" s="268"/>
      <c r="X35" s="268"/>
      <c r="Y35" s="269"/>
      <c r="AE35" s="266"/>
      <c r="AF35" s="183"/>
      <c r="AG35" s="162"/>
      <c r="AH35" s="162"/>
      <c r="AI35" s="162"/>
      <c r="AJ35" s="162"/>
    </row>
    <row r="36" spans="1:36" s="83" customFormat="1" ht="24" customHeight="1">
      <c r="A36" s="136"/>
      <c r="B36" s="136"/>
      <c r="C36" s="239" t="s">
        <v>114</v>
      </c>
      <c r="D36" s="239"/>
      <c r="E36" s="239"/>
      <c r="F36" s="243"/>
      <c r="G36" s="204" t="s">
        <v>26</v>
      </c>
      <c r="H36" s="270" t="str">
        <f>Data!F29</f>
        <v>Ms. Arunkamon Raramanus</v>
      </c>
      <c r="I36" s="243"/>
      <c r="J36" s="271"/>
      <c r="K36" s="243"/>
      <c r="L36" s="243"/>
      <c r="M36" s="243"/>
      <c r="N36" s="243"/>
      <c r="O36" s="243"/>
      <c r="P36" s="272"/>
      <c r="Q36" s="273">
        <v>3</v>
      </c>
      <c r="R36" s="243"/>
      <c r="S36" s="366" t="str">
        <f>IF(Q36=1,"( Mr.Sombut Srikampa )",IF(Q36=3,"( Mr. Natthaphol Boonmee )"))</f>
        <v>( Mr. Natthaphol Boonmee )</v>
      </c>
      <c r="T36" s="366"/>
      <c r="U36" s="366"/>
      <c r="V36" s="366"/>
      <c r="W36" s="366"/>
      <c r="X36" s="366"/>
      <c r="Y36" s="366"/>
      <c r="Z36" s="366"/>
      <c r="AA36" s="138"/>
      <c r="AE36" s="266"/>
      <c r="AF36" s="183"/>
      <c r="AG36" s="162"/>
      <c r="AH36" s="162"/>
      <c r="AI36" s="162"/>
      <c r="AJ36" s="162"/>
    </row>
    <row r="37" spans="1:36" s="83" customFormat="1" ht="21" customHeight="1">
      <c r="A37" s="84"/>
      <c r="B37" s="84"/>
      <c r="C37" s="243"/>
      <c r="D37" s="243"/>
      <c r="E37" s="243"/>
      <c r="F37" s="243"/>
      <c r="G37" s="243"/>
      <c r="H37" s="267"/>
      <c r="I37" s="267"/>
      <c r="J37" s="267"/>
      <c r="K37" s="243"/>
      <c r="L37" s="243"/>
      <c r="M37" s="242"/>
      <c r="N37" s="242"/>
      <c r="O37" s="243"/>
      <c r="P37" s="243"/>
      <c r="Q37" s="243"/>
      <c r="R37" s="243"/>
      <c r="S37" s="367" t="s">
        <v>43</v>
      </c>
      <c r="T37" s="367"/>
      <c r="U37" s="367"/>
      <c r="V37" s="367"/>
      <c r="W37" s="367"/>
      <c r="X37" s="367"/>
      <c r="Y37" s="367"/>
      <c r="Z37" s="367"/>
      <c r="AA37" s="138"/>
      <c r="AB37" s="88"/>
      <c r="AC37" s="274"/>
      <c r="AD37" s="275"/>
      <c r="AE37" s="276"/>
      <c r="AF37" s="276"/>
      <c r="AG37" s="276"/>
    </row>
    <row r="38" spans="1:36" s="83" customFormat="1" ht="20.100000000000001" customHeight="1">
      <c r="A38" s="84"/>
      <c r="B38" s="84"/>
      <c r="E38" s="89"/>
      <c r="F38" s="89"/>
      <c r="G38" s="89"/>
      <c r="H38" s="89"/>
      <c r="I38" s="89"/>
      <c r="L38" s="103"/>
      <c r="M38" s="84"/>
      <c r="N38" s="84"/>
      <c r="O38" s="84"/>
      <c r="P38" s="233"/>
      <c r="Q38" s="233"/>
      <c r="R38" s="233"/>
      <c r="S38" s="233"/>
      <c r="T38" s="233"/>
      <c r="U38" s="86"/>
      <c r="V38" s="138"/>
      <c r="W38" s="138"/>
      <c r="X38" s="138"/>
      <c r="Y38" s="138"/>
      <c r="Z38" s="138"/>
      <c r="AA38" s="138"/>
    </row>
    <row r="39" spans="1:36" s="83" customFormat="1" ht="16.5" customHeight="1">
      <c r="A39" s="368"/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146"/>
    </row>
    <row r="40" spans="1:36" ht="18.75" customHeight="1">
      <c r="C40" s="193">
        <v>10</v>
      </c>
      <c r="D40" s="274" t="s">
        <v>81</v>
      </c>
      <c r="T40" s="88">
        <v>1</v>
      </c>
      <c r="U40" s="277" t="s">
        <v>88</v>
      </c>
    </row>
    <row r="41" spans="1:36" ht="18.75" customHeight="1">
      <c r="C41" s="237">
        <v>11</v>
      </c>
      <c r="D41" s="274" t="s">
        <v>60</v>
      </c>
      <c r="T41" s="193">
        <v>3</v>
      </c>
      <c r="U41" s="274" t="s">
        <v>89</v>
      </c>
    </row>
    <row r="42" spans="1:36" ht="18.75" customHeight="1">
      <c r="T42" s="193"/>
      <c r="U42" s="274"/>
    </row>
    <row r="43" spans="1:36" ht="18.75" customHeight="1">
      <c r="T43" s="237"/>
      <c r="U43" s="274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SheetLayoutView="100" workbookViewId="0">
      <selection activeCell="G5" sqref="G5"/>
    </sheetView>
  </sheetViews>
  <sheetFormatPr defaultColWidth="8.85546875" defaultRowHeight="20.25"/>
  <cols>
    <col min="1" max="22" width="4.140625" style="81" customWidth="1"/>
    <col min="257" max="263" width="4.140625" customWidth="1"/>
    <col min="264" max="264" width="3.28515625" customWidth="1"/>
    <col min="265" max="278" width="4.140625" customWidth="1"/>
    <col min="513" max="519" width="4.140625" customWidth="1"/>
    <col min="520" max="520" width="3.28515625" customWidth="1"/>
    <col min="521" max="534" width="4.140625" customWidth="1"/>
    <col min="769" max="775" width="4.140625" customWidth="1"/>
    <col min="776" max="776" width="3.28515625" customWidth="1"/>
    <col min="777" max="790" width="4.140625" customWidth="1"/>
    <col min="1025" max="1031" width="4.140625" customWidth="1"/>
    <col min="1032" max="1032" width="3.28515625" customWidth="1"/>
    <col min="1033" max="1046" width="4.140625" customWidth="1"/>
    <col min="1281" max="1287" width="4.140625" customWidth="1"/>
    <col min="1288" max="1288" width="3.28515625" customWidth="1"/>
    <col min="1289" max="1302" width="4.140625" customWidth="1"/>
    <col min="1537" max="1543" width="4.140625" customWidth="1"/>
    <col min="1544" max="1544" width="3.28515625" customWidth="1"/>
    <col min="1545" max="1558" width="4.140625" customWidth="1"/>
    <col min="1793" max="1799" width="4.140625" customWidth="1"/>
    <col min="1800" max="1800" width="3.28515625" customWidth="1"/>
    <col min="1801" max="1814" width="4.140625" customWidth="1"/>
    <col min="2049" max="2055" width="4.140625" customWidth="1"/>
    <col min="2056" max="2056" width="3.28515625" customWidth="1"/>
    <col min="2057" max="2070" width="4.140625" customWidth="1"/>
    <col min="2305" max="2311" width="4.140625" customWidth="1"/>
    <col min="2312" max="2312" width="3.28515625" customWidth="1"/>
    <col min="2313" max="2326" width="4.140625" customWidth="1"/>
    <col min="2561" max="2567" width="4.140625" customWidth="1"/>
    <col min="2568" max="2568" width="3.28515625" customWidth="1"/>
    <col min="2569" max="2582" width="4.140625" customWidth="1"/>
    <col min="2817" max="2823" width="4.140625" customWidth="1"/>
    <col min="2824" max="2824" width="3.28515625" customWidth="1"/>
    <col min="2825" max="2838" width="4.140625" customWidth="1"/>
    <col min="3073" max="3079" width="4.140625" customWidth="1"/>
    <col min="3080" max="3080" width="3.28515625" customWidth="1"/>
    <col min="3081" max="3094" width="4.140625" customWidth="1"/>
    <col min="3329" max="3335" width="4.140625" customWidth="1"/>
    <col min="3336" max="3336" width="3.28515625" customWidth="1"/>
    <col min="3337" max="3350" width="4.140625" customWidth="1"/>
    <col min="3585" max="3591" width="4.140625" customWidth="1"/>
    <col min="3592" max="3592" width="3.28515625" customWidth="1"/>
    <col min="3593" max="3606" width="4.140625" customWidth="1"/>
    <col min="3841" max="3847" width="4.140625" customWidth="1"/>
    <col min="3848" max="3848" width="3.28515625" customWidth="1"/>
    <col min="3849" max="3862" width="4.140625" customWidth="1"/>
    <col min="4097" max="4103" width="4.140625" customWidth="1"/>
    <col min="4104" max="4104" width="3.28515625" customWidth="1"/>
    <col min="4105" max="4118" width="4.140625" customWidth="1"/>
    <col min="4353" max="4359" width="4.140625" customWidth="1"/>
    <col min="4360" max="4360" width="3.28515625" customWidth="1"/>
    <col min="4361" max="4374" width="4.140625" customWidth="1"/>
    <col min="4609" max="4615" width="4.140625" customWidth="1"/>
    <col min="4616" max="4616" width="3.28515625" customWidth="1"/>
    <col min="4617" max="4630" width="4.140625" customWidth="1"/>
    <col min="4865" max="4871" width="4.140625" customWidth="1"/>
    <col min="4872" max="4872" width="3.28515625" customWidth="1"/>
    <col min="4873" max="4886" width="4.140625" customWidth="1"/>
    <col min="5121" max="5127" width="4.140625" customWidth="1"/>
    <col min="5128" max="5128" width="3.28515625" customWidth="1"/>
    <col min="5129" max="5142" width="4.140625" customWidth="1"/>
    <col min="5377" max="5383" width="4.140625" customWidth="1"/>
    <col min="5384" max="5384" width="3.28515625" customWidth="1"/>
    <col min="5385" max="5398" width="4.140625" customWidth="1"/>
    <col min="5633" max="5639" width="4.140625" customWidth="1"/>
    <col min="5640" max="5640" width="3.28515625" customWidth="1"/>
    <col min="5641" max="5654" width="4.140625" customWidth="1"/>
    <col min="5889" max="5895" width="4.140625" customWidth="1"/>
    <col min="5896" max="5896" width="3.28515625" customWidth="1"/>
    <col min="5897" max="5910" width="4.140625" customWidth="1"/>
    <col min="6145" max="6151" width="4.140625" customWidth="1"/>
    <col min="6152" max="6152" width="3.28515625" customWidth="1"/>
    <col min="6153" max="6166" width="4.140625" customWidth="1"/>
    <col min="6401" max="6407" width="4.140625" customWidth="1"/>
    <col min="6408" max="6408" width="3.28515625" customWidth="1"/>
    <col min="6409" max="6422" width="4.140625" customWidth="1"/>
    <col min="6657" max="6663" width="4.140625" customWidth="1"/>
    <col min="6664" max="6664" width="3.28515625" customWidth="1"/>
    <col min="6665" max="6678" width="4.140625" customWidth="1"/>
    <col min="6913" max="6919" width="4.140625" customWidth="1"/>
    <col min="6920" max="6920" width="3.28515625" customWidth="1"/>
    <col min="6921" max="6934" width="4.140625" customWidth="1"/>
    <col min="7169" max="7175" width="4.140625" customWidth="1"/>
    <col min="7176" max="7176" width="3.28515625" customWidth="1"/>
    <col min="7177" max="7190" width="4.140625" customWidth="1"/>
    <col min="7425" max="7431" width="4.140625" customWidth="1"/>
    <col min="7432" max="7432" width="3.28515625" customWidth="1"/>
    <col min="7433" max="7446" width="4.140625" customWidth="1"/>
    <col min="7681" max="7687" width="4.140625" customWidth="1"/>
    <col min="7688" max="7688" width="3.28515625" customWidth="1"/>
    <col min="7689" max="7702" width="4.140625" customWidth="1"/>
    <col min="7937" max="7943" width="4.140625" customWidth="1"/>
    <col min="7944" max="7944" width="3.28515625" customWidth="1"/>
    <col min="7945" max="7958" width="4.140625" customWidth="1"/>
    <col min="8193" max="8199" width="4.140625" customWidth="1"/>
    <col min="8200" max="8200" width="3.28515625" customWidth="1"/>
    <col min="8201" max="8214" width="4.140625" customWidth="1"/>
    <col min="8449" max="8455" width="4.140625" customWidth="1"/>
    <col min="8456" max="8456" width="3.28515625" customWidth="1"/>
    <col min="8457" max="8470" width="4.140625" customWidth="1"/>
    <col min="8705" max="8711" width="4.140625" customWidth="1"/>
    <col min="8712" max="8712" width="3.28515625" customWidth="1"/>
    <col min="8713" max="8726" width="4.140625" customWidth="1"/>
    <col min="8961" max="8967" width="4.140625" customWidth="1"/>
    <col min="8968" max="8968" width="3.28515625" customWidth="1"/>
    <col min="8969" max="8982" width="4.140625" customWidth="1"/>
    <col min="9217" max="9223" width="4.140625" customWidth="1"/>
    <col min="9224" max="9224" width="3.28515625" customWidth="1"/>
    <col min="9225" max="9238" width="4.140625" customWidth="1"/>
    <col min="9473" max="9479" width="4.140625" customWidth="1"/>
    <col min="9480" max="9480" width="3.28515625" customWidth="1"/>
    <col min="9481" max="9494" width="4.140625" customWidth="1"/>
    <col min="9729" max="9735" width="4.140625" customWidth="1"/>
    <col min="9736" max="9736" width="3.28515625" customWidth="1"/>
    <col min="9737" max="9750" width="4.140625" customWidth="1"/>
    <col min="9985" max="9991" width="4.140625" customWidth="1"/>
    <col min="9992" max="9992" width="3.28515625" customWidth="1"/>
    <col min="9993" max="10006" width="4.140625" customWidth="1"/>
    <col min="10241" max="10247" width="4.140625" customWidth="1"/>
    <col min="10248" max="10248" width="3.28515625" customWidth="1"/>
    <col min="10249" max="10262" width="4.140625" customWidth="1"/>
    <col min="10497" max="10503" width="4.140625" customWidth="1"/>
    <col min="10504" max="10504" width="3.28515625" customWidth="1"/>
    <col min="10505" max="10518" width="4.140625" customWidth="1"/>
    <col min="10753" max="10759" width="4.140625" customWidth="1"/>
    <col min="10760" max="10760" width="3.28515625" customWidth="1"/>
    <col min="10761" max="10774" width="4.140625" customWidth="1"/>
    <col min="11009" max="11015" width="4.140625" customWidth="1"/>
    <col min="11016" max="11016" width="3.28515625" customWidth="1"/>
    <col min="11017" max="11030" width="4.140625" customWidth="1"/>
    <col min="11265" max="11271" width="4.140625" customWidth="1"/>
    <col min="11272" max="11272" width="3.28515625" customWidth="1"/>
    <col min="11273" max="11286" width="4.140625" customWidth="1"/>
    <col min="11521" max="11527" width="4.140625" customWidth="1"/>
    <col min="11528" max="11528" width="3.28515625" customWidth="1"/>
    <col min="11529" max="11542" width="4.140625" customWidth="1"/>
    <col min="11777" max="11783" width="4.140625" customWidth="1"/>
    <col min="11784" max="11784" width="3.28515625" customWidth="1"/>
    <col min="11785" max="11798" width="4.140625" customWidth="1"/>
    <col min="12033" max="12039" width="4.140625" customWidth="1"/>
    <col min="12040" max="12040" width="3.28515625" customWidth="1"/>
    <col min="12041" max="12054" width="4.140625" customWidth="1"/>
    <col min="12289" max="12295" width="4.140625" customWidth="1"/>
    <col min="12296" max="12296" width="3.28515625" customWidth="1"/>
    <col min="12297" max="12310" width="4.140625" customWidth="1"/>
    <col min="12545" max="12551" width="4.140625" customWidth="1"/>
    <col min="12552" max="12552" width="3.28515625" customWidth="1"/>
    <col min="12553" max="12566" width="4.140625" customWidth="1"/>
    <col min="12801" max="12807" width="4.140625" customWidth="1"/>
    <col min="12808" max="12808" width="3.28515625" customWidth="1"/>
    <col min="12809" max="12822" width="4.140625" customWidth="1"/>
    <col min="13057" max="13063" width="4.140625" customWidth="1"/>
    <col min="13064" max="13064" width="3.28515625" customWidth="1"/>
    <col min="13065" max="13078" width="4.140625" customWidth="1"/>
    <col min="13313" max="13319" width="4.140625" customWidth="1"/>
    <col min="13320" max="13320" width="3.28515625" customWidth="1"/>
    <col min="13321" max="13334" width="4.140625" customWidth="1"/>
    <col min="13569" max="13575" width="4.140625" customWidth="1"/>
    <col min="13576" max="13576" width="3.28515625" customWidth="1"/>
    <col min="13577" max="13590" width="4.140625" customWidth="1"/>
    <col min="13825" max="13831" width="4.140625" customWidth="1"/>
    <col min="13832" max="13832" width="3.28515625" customWidth="1"/>
    <col min="13833" max="13846" width="4.140625" customWidth="1"/>
    <col min="14081" max="14087" width="4.140625" customWidth="1"/>
    <col min="14088" max="14088" width="3.28515625" customWidth="1"/>
    <col min="14089" max="14102" width="4.140625" customWidth="1"/>
    <col min="14337" max="14343" width="4.140625" customWidth="1"/>
    <col min="14344" max="14344" width="3.28515625" customWidth="1"/>
    <col min="14345" max="14358" width="4.140625" customWidth="1"/>
    <col min="14593" max="14599" width="4.140625" customWidth="1"/>
    <col min="14600" max="14600" width="3.28515625" customWidth="1"/>
    <col min="14601" max="14614" width="4.140625" customWidth="1"/>
    <col min="14849" max="14855" width="4.140625" customWidth="1"/>
    <col min="14856" max="14856" width="3.28515625" customWidth="1"/>
    <col min="14857" max="14870" width="4.140625" customWidth="1"/>
    <col min="15105" max="15111" width="4.140625" customWidth="1"/>
    <col min="15112" max="15112" width="3.28515625" customWidth="1"/>
    <col min="15113" max="15126" width="4.140625" customWidth="1"/>
    <col min="15361" max="15367" width="4.140625" customWidth="1"/>
    <col min="15368" max="15368" width="3.28515625" customWidth="1"/>
    <col min="15369" max="15382" width="4.140625" customWidth="1"/>
    <col min="15617" max="15623" width="4.140625" customWidth="1"/>
    <col min="15624" max="15624" width="3.28515625" customWidth="1"/>
    <col min="15625" max="15638" width="4.140625" customWidth="1"/>
    <col min="15873" max="15879" width="4.140625" customWidth="1"/>
    <col min="15880" max="15880" width="3.28515625" customWidth="1"/>
    <col min="15881" max="15894" width="4.140625" customWidth="1"/>
    <col min="16129" max="16135" width="4.140625" customWidth="1"/>
    <col min="16136" max="16136" width="3.28515625" customWidth="1"/>
    <col min="16137" max="16150" width="4.140625" customWidth="1"/>
  </cols>
  <sheetData>
    <row r="1" spans="1:22" ht="21.75" customHeight="1"/>
    <row r="2" spans="1:22" ht="13.5" customHeight="1"/>
    <row r="3" spans="1:22" ht="34.5" customHeight="1">
      <c r="A3" s="379" t="s">
        <v>44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</row>
    <row r="4" spans="1:22" ht="18.7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3"/>
      <c r="V4" s="83"/>
    </row>
    <row r="5" spans="1:22" ht="17.25" customHeight="1">
      <c r="A5" s="84"/>
      <c r="B5" s="195" t="s">
        <v>126</v>
      </c>
      <c r="C5" s="195"/>
      <c r="D5" s="196"/>
      <c r="E5" s="195"/>
      <c r="F5" s="197"/>
      <c r="G5" s="89" t="str">
        <f>Certificate!J5</f>
        <v>SPR16010011-1</v>
      </c>
      <c r="H5" s="196"/>
      <c r="I5" s="90"/>
      <c r="J5" s="90"/>
      <c r="K5" s="90"/>
      <c r="L5" s="89"/>
      <c r="M5" s="89"/>
      <c r="N5" s="89"/>
      <c r="O5" s="89"/>
      <c r="P5" s="90"/>
      <c r="Q5" s="90"/>
      <c r="S5" s="378" t="s">
        <v>91</v>
      </c>
      <c r="T5" s="378"/>
      <c r="U5" s="378"/>
      <c r="V5" s="83"/>
    </row>
    <row r="6" spans="1:22" ht="18" customHeight="1">
      <c r="A6" s="84"/>
      <c r="B6" s="91"/>
      <c r="C6" s="87"/>
      <c r="D6" s="87"/>
      <c r="E6" s="86"/>
      <c r="F6" s="92"/>
      <c r="G6" s="92"/>
      <c r="H6" s="92"/>
      <c r="I6" s="93"/>
      <c r="J6" s="94"/>
      <c r="K6" s="95"/>
      <c r="L6" s="94"/>
      <c r="M6" s="94"/>
      <c r="N6" s="89"/>
      <c r="O6" s="89"/>
      <c r="P6" s="90"/>
      <c r="Q6" s="90"/>
      <c r="R6" s="90"/>
      <c r="V6" s="83"/>
    </row>
    <row r="7" spans="1:22" ht="17.25" customHeight="1">
      <c r="A7" s="84"/>
      <c r="B7" s="96"/>
      <c r="C7" s="97"/>
      <c r="D7" s="87"/>
      <c r="E7" s="87"/>
      <c r="F7" s="87"/>
      <c r="G7" s="87"/>
      <c r="H7" s="87"/>
      <c r="I7" s="88"/>
      <c r="J7" s="98"/>
      <c r="K7" s="95"/>
      <c r="L7" s="99"/>
      <c r="M7" s="99"/>
      <c r="N7" s="100"/>
      <c r="O7" s="100"/>
      <c r="P7" s="100"/>
      <c r="Q7" s="100"/>
      <c r="R7" s="100"/>
      <c r="S7" s="100"/>
      <c r="T7" s="101"/>
      <c r="U7" s="101"/>
      <c r="V7" s="102"/>
    </row>
    <row r="8" spans="1:22" ht="13.5" customHeight="1">
      <c r="A8" s="84"/>
      <c r="B8" s="91"/>
      <c r="C8" s="97"/>
      <c r="D8" s="97"/>
      <c r="E8" s="87"/>
      <c r="F8" s="87"/>
      <c r="G8" s="396" t="s">
        <v>107</v>
      </c>
      <c r="H8" s="396"/>
      <c r="I8" s="396"/>
      <c r="J8" s="396"/>
      <c r="K8" s="396"/>
      <c r="L8" s="396"/>
      <c r="M8" s="396"/>
      <c r="N8" s="396"/>
      <c r="O8" s="396"/>
      <c r="P8" s="396"/>
      <c r="Q8" s="100"/>
      <c r="R8" s="100"/>
      <c r="S8" s="100"/>
      <c r="T8" s="100"/>
      <c r="U8" s="101"/>
      <c r="V8" s="102"/>
    </row>
    <row r="9" spans="1:22" ht="13.5" customHeight="1">
      <c r="A9" s="84"/>
      <c r="B9" s="91"/>
      <c r="C9" s="97"/>
      <c r="D9" s="97"/>
      <c r="E9" s="87"/>
      <c r="F9" s="87"/>
      <c r="G9" s="396"/>
      <c r="H9" s="396"/>
      <c r="I9" s="396"/>
      <c r="J9" s="396"/>
      <c r="K9" s="396"/>
      <c r="L9" s="396"/>
      <c r="M9" s="396"/>
      <c r="N9" s="396"/>
      <c r="O9" s="396"/>
      <c r="P9" s="396"/>
      <c r="Q9" s="100"/>
      <c r="R9" s="100"/>
      <c r="S9" s="100"/>
      <c r="T9" s="100"/>
      <c r="U9" s="101"/>
      <c r="V9" s="102"/>
    </row>
    <row r="10" spans="1:22" ht="18.75" customHeight="1">
      <c r="A10" s="103"/>
      <c r="B10" s="104"/>
      <c r="C10" s="105"/>
      <c r="D10" s="105"/>
      <c r="E10" s="105"/>
      <c r="F10" s="105"/>
      <c r="G10" s="106"/>
      <c r="H10" s="107"/>
      <c r="I10" s="108"/>
      <c r="J10" s="108"/>
      <c r="K10" s="108"/>
      <c r="L10" s="108"/>
      <c r="M10" s="108"/>
      <c r="N10" s="109"/>
      <c r="O10" s="109"/>
      <c r="P10" s="109"/>
      <c r="Q10" s="110"/>
      <c r="R10" s="103"/>
      <c r="S10" s="114"/>
      <c r="T10" s="102"/>
      <c r="U10" s="111"/>
      <c r="V10" s="112"/>
    </row>
    <row r="11" spans="1:22" ht="23.1" customHeight="1">
      <c r="A11" s="84"/>
      <c r="B11" s="374" t="s">
        <v>28</v>
      </c>
      <c r="C11" s="375"/>
      <c r="D11" s="375"/>
      <c r="E11" s="375"/>
      <c r="F11" s="375"/>
      <c r="G11" s="376"/>
      <c r="H11" s="374" t="s">
        <v>30</v>
      </c>
      <c r="I11" s="375"/>
      <c r="J11" s="376"/>
      <c r="K11" s="374" t="s">
        <v>45</v>
      </c>
      <c r="L11" s="375"/>
      <c r="M11" s="376"/>
      <c r="N11" s="374" t="s">
        <v>46</v>
      </c>
      <c r="O11" s="375"/>
      <c r="P11" s="375"/>
      <c r="Q11" s="376"/>
      <c r="R11" s="375" t="s">
        <v>47</v>
      </c>
      <c r="S11" s="375"/>
      <c r="T11" s="375"/>
      <c r="U11" s="376"/>
      <c r="V11" s="83"/>
    </row>
    <row r="12" spans="1:22" ht="23.1" customHeight="1">
      <c r="A12" s="84"/>
      <c r="B12" s="385" t="s">
        <v>94</v>
      </c>
      <c r="C12" s="386"/>
      <c r="D12" s="386"/>
      <c r="E12" s="386"/>
      <c r="F12" s="386"/>
      <c r="G12" s="386"/>
      <c r="H12" s="387" t="s">
        <v>87</v>
      </c>
      <c r="I12" s="388"/>
      <c r="J12" s="389"/>
      <c r="K12" s="387">
        <v>60711</v>
      </c>
      <c r="L12" s="388"/>
      <c r="M12" s="389"/>
      <c r="N12" s="390" t="s">
        <v>95</v>
      </c>
      <c r="O12" s="391"/>
      <c r="P12" s="391"/>
      <c r="Q12" s="392"/>
      <c r="R12" s="393">
        <v>42336</v>
      </c>
      <c r="S12" s="394"/>
      <c r="T12" s="394"/>
      <c r="U12" s="395"/>
      <c r="V12" s="118"/>
    </row>
    <row r="13" spans="1:22" ht="18" customHeight="1">
      <c r="A13" s="84"/>
      <c r="B13" s="211"/>
      <c r="C13" s="212"/>
      <c r="D13" s="212"/>
      <c r="E13" s="212"/>
      <c r="F13" s="212"/>
      <c r="G13" s="212"/>
      <c r="H13" s="213"/>
      <c r="I13" s="213"/>
      <c r="J13" s="213"/>
      <c r="K13" s="213"/>
      <c r="L13" s="213"/>
      <c r="M13" s="213"/>
      <c r="N13" s="214"/>
      <c r="O13" s="214"/>
      <c r="P13" s="214"/>
      <c r="Q13" s="214"/>
      <c r="R13" s="215"/>
      <c r="S13" s="215"/>
      <c r="T13" s="215"/>
      <c r="U13" s="215"/>
      <c r="V13" s="83"/>
    </row>
    <row r="14" spans="1:22" ht="18" customHeight="1">
      <c r="A14" s="84"/>
      <c r="B14" s="208" t="s">
        <v>48</v>
      </c>
      <c r="C14" s="139"/>
      <c r="D14" s="90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16"/>
      <c r="Q14" s="90"/>
      <c r="R14" s="90"/>
      <c r="S14" s="84"/>
      <c r="T14" s="84"/>
      <c r="U14" s="84"/>
      <c r="V14" s="83"/>
    </row>
    <row r="15" spans="1:22" ht="18" customHeight="1">
      <c r="A15" s="84"/>
      <c r="B15" s="90"/>
      <c r="C15" s="90" t="s">
        <v>49</v>
      </c>
      <c r="D15" s="192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116"/>
      <c r="Q15" s="116"/>
      <c r="R15" s="116"/>
      <c r="S15" s="117"/>
      <c r="T15" s="120"/>
      <c r="U15" s="84"/>
      <c r="V15" s="118"/>
    </row>
    <row r="16" spans="1:22" ht="18" customHeight="1">
      <c r="A16" s="84"/>
      <c r="B16" s="133" t="s">
        <v>92</v>
      </c>
      <c r="C16" s="192"/>
      <c r="D16" s="196"/>
      <c r="E16" s="192"/>
      <c r="F16" s="192"/>
      <c r="G16" s="192"/>
      <c r="H16" s="192"/>
      <c r="I16" s="90"/>
      <c r="J16" s="90"/>
      <c r="K16" s="90"/>
      <c r="L16" s="90"/>
      <c r="M16" s="90"/>
      <c r="N16" s="90"/>
      <c r="O16" s="90"/>
      <c r="P16" s="116"/>
      <c r="Q16" s="116"/>
      <c r="R16" s="121"/>
      <c r="S16" s="84"/>
      <c r="T16" s="117"/>
      <c r="U16" s="84"/>
      <c r="V16" s="83"/>
    </row>
    <row r="17" spans="1:22" ht="18" customHeight="1">
      <c r="A17" s="84"/>
      <c r="B17" s="133" t="s">
        <v>93</v>
      </c>
      <c r="E17" s="122"/>
      <c r="F17" s="87"/>
      <c r="G17" s="87"/>
      <c r="H17" s="87"/>
      <c r="I17" s="115"/>
      <c r="J17" s="216"/>
      <c r="K17" s="217"/>
      <c r="L17" s="217"/>
      <c r="M17" s="217"/>
      <c r="N17" s="83"/>
      <c r="O17" s="116"/>
      <c r="P17" s="116"/>
      <c r="Q17" s="116"/>
      <c r="R17" s="121"/>
      <c r="S17" s="84"/>
      <c r="T17" s="117"/>
      <c r="U17" s="84"/>
      <c r="V17" s="83"/>
    </row>
    <row r="18" spans="1:22" ht="18" customHeight="1">
      <c r="A18" s="84"/>
      <c r="B18" s="119"/>
      <c r="C18" s="113"/>
      <c r="D18" s="87"/>
      <c r="E18" s="123"/>
      <c r="F18" s="87"/>
      <c r="G18" s="87"/>
      <c r="H18" s="87"/>
      <c r="I18" s="115"/>
      <c r="J18" s="384"/>
      <c r="K18" s="383"/>
      <c r="L18" s="383"/>
      <c r="M18" s="383"/>
      <c r="N18" s="83"/>
      <c r="O18" s="116"/>
      <c r="P18" s="116"/>
      <c r="Q18" s="116"/>
      <c r="R18" s="121"/>
      <c r="S18" s="84"/>
      <c r="T18" s="117"/>
      <c r="U18" s="84"/>
      <c r="V18" s="83"/>
    </row>
    <row r="19" spans="1:22" ht="18" customHeight="1">
      <c r="A19" s="84"/>
      <c r="B19" s="85"/>
      <c r="C19" s="113"/>
      <c r="D19" s="87"/>
      <c r="E19" s="86"/>
      <c r="F19" s="87"/>
      <c r="G19" s="87"/>
      <c r="H19" s="87"/>
      <c r="I19" s="115"/>
      <c r="J19" s="383"/>
      <c r="K19" s="383"/>
      <c r="L19" s="383"/>
      <c r="M19" s="383"/>
      <c r="N19" s="83"/>
      <c r="O19" s="116"/>
      <c r="P19" s="116"/>
      <c r="Q19" s="116"/>
      <c r="R19" s="121"/>
      <c r="S19" s="84"/>
      <c r="T19" s="117"/>
      <c r="U19" s="84"/>
      <c r="V19" s="83"/>
    </row>
    <row r="20" spans="1:22" ht="18" customHeight="1">
      <c r="A20" s="84"/>
      <c r="B20" s="85"/>
      <c r="C20" s="113"/>
      <c r="D20" s="87"/>
      <c r="E20" s="86"/>
      <c r="F20" s="87"/>
      <c r="G20" s="113"/>
      <c r="H20" s="124"/>
      <c r="I20" s="125"/>
      <c r="J20" s="125"/>
      <c r="K20" s="125"/>
      <c r="L20" s="98"/>
      <c r="M20" s="98"/>
      <c r="N20" s="83"/>
      <c r="O20" s="116"/>
      <c r="P20" s="121"/>
      <c r="Q20" s="84"/>
      <c r="R20" s="117"/>
      <c r="S20" s="84"/>
      <c r="T20" s="83"/>
      <c r="U20" s="83"/>
      <c r="V20" s="83"/>
    </row>
    <row r="21" spans="1:22" ht="18" customHeight="1">
      <c r="A21" s="84"/>
      <c r="B21" s="96"/>
      <c r="C21" s="97"/>
      <c r="D21" s="97"/>
      <c r="E21" s="97"/>
      <c r="F21" s="97"/>
      <c r="G21" s="97"/>
      <c r="H21" s="126"/>
      <c r="I21" s="193"/>
      <c r="J21" s="98"/>
      <c r="K21" s="98"/>
      <c r="L21" s="127"/>
      <c r="M21" s="95"/>
      <c r="N21" s="83"/>
      <c r="O21" s="128"/>
      <c r="P21" s="128"/>
      <c r="Q21" s="84"/>
      <c r="R21" s="84"/>
      <c r="S21" s="84"/>
      <c r="T21" s="83"/>
      <c r="U21" s="83"/>
      <c r="V21" s="83"/>
    </row>
    <row r="22" spans="1:22" ht="18" customHeight="1">
      <c r="A22" s="84"/>
      <c r="B22" s="96"/>
      <c r="C22" s="97"/>
      <c r="D22" s="97"/>
      <c r="E22" s="97"/>
      <c r="F22" s="87"/>
      <c r="G22" s="87"/>
      <c r="H22" s="87"/>
      <c r="I22" s="88"/>
      <c r="J22" s="129"/>
      <c r="K22" s="95"/>
      <c r="L22" s="95"/>
      <c r="M22" s="95"/>
      <c r="N22" s="83"/>
      <c r="O22" s="90"/>
      <c r="P22" s="90"/>
      <c r="Q22" s="90"/>
      <c r="R22" s="90"/>
      <c r="S22" s="84"/>
      <c r="T22" s="84"/>
      <c r="U22" s="84"/>
      <c r="V22" s="83"/>
    </row>
    <row r="23" spans="1:22" ht="18" customHeight="1">
      <c r="A23" s="84"/>
      <c r="B23" s="96"/>
      <c r="C23" s="86"/>
      <c r="D23" s="86"/>
      <c r="E23" s="86"/>
      <c r="F23" s="87"/>
      <c r="G23" s="87"/>
      <c r="H23" s="87"/>
      <c r="I23" s="130"/>
      <c r="J23" s="129"/>
      <c r="K23" s="95"/>
      <c r="L23" s="95"/>
      <c r="M23" s="95"/>
      <c r="N23" s="83"/>
      <c r="O23" s="90"/>
      <c r="P23" s="90"/>
      <c r="Q23" s="90"/>
      <c r="R23" s="90"/>
      <c r="S23" s="84"/>
      <c r="T23" s="84"/>
      <c r="U23" s="84"/>
      <c r="V23" s="111"/>
    </row>
    <row r="24" spans="1:22" ht="18" customHeight="1">
      <c r="A24" s="84"/>
      <c r="B24" s="96"/>
      <c r="C24" s="86"/>
      <c r="D24" s="86"/>
      <c r="E24" s="86"/>
      <c r="F24" s="87"/>
      <c r="G24" s="87"/>
      <c r="H24" s="87"/>
      <c r="I24" s="130"/>
      <c r="J24" s="129"/>
      <c r="K24" s="95"/>
      <c r="L24" s="95"/>
      <c r="M24" s="95"/>
      <c r="N24" s="83"/>
      <c r="O24" s="90"/>
      <c r="P24" s="90"/>
      <c r="Q24" s="90"/>
      <c r="R24" s="90"/>
      <c r="S24" s="84"/>
      <c r="T24" s="84"/>
      <c r="U24" s="84"/>
      <c r="V24" s="111"/>
    </row>
    <row r="25" spans="1:22" ht="18" customHeight="1">
      <c r="A25" s="84"/>
      <c r="B25" s="91"/>
      <c r="C25" s="87"/>
      <c r="D25" s="86"/>
      <c r="E25" s="86"/>
      <c r="F25" s="86"/>
      <c r="G25" s="86"/>
      <c r="H25" s="92"/>
      <c r="I25" s="95"/>
      <c r="J25" s="95"/>
      <c r="K25" s="95"/>
      <c r="L25" s="95"/>
      <c r="M25" s="95"/>
      <c r="N25" s="117"/>
      <c r="O25" s="84"/>
      <c r="P25" s="84"/>
      <c r="Q25" s="84"/>
      <c r="R25" s="84"/>
      <c r="S25" s="84"/>
      <c r="T25" s="84"/>
      <c r="U25" s="111"/>
      <c r="V25" s="111"/>
    </row>
    <row r="26" spans="1:22" ht="18" customHeight="1">
      <c r="A26" s="103"/>
      <c r="B26" s="85"/>
      <c r="C26" s="87"/>
      <c r="D26" s="86"/>
      <c r="E26" s="86"/>
      <c r="F26" s="86"/>
      <c r="G26" s="86"/>
      <c r="H26" s="131"/>
      <c r="I26" s="132"/>
      <c r="J26" s="131"/>
      <c r="K26" s="131"/>
      <c r="L26" s="131"/>
      <c r="M26" s="132"/>
      <c r="N26" s="131"/>
      <c r="O26" s="131"/>
      <c r="P26" s="131"/>
      <c r="Q26" s="131"/>
      <c r="R26" s="131"/>
      <c r="S26" s="131"/>
      <c r="T26" s="132"/>
      <c r="U26" s="83"/>
      <c r="V26" s="83"/>
    </row>
    <row r="27" spans="1:22" ht="18" customHeight="1">
      <c r="A27" s="84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140"/>
    </row>
    <row r="28" spans="1:22" ht="18" customHeight="1">
      <c r="A28" s="84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140"/>
    </row>
    <row r="29" spans="1:22" ht="18" customHeight="1">
      <c r="A29" s="84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5"/>
    </row>
    <row r="30" spans="1:22" ht="18" customHeight="1">
      <c r="A30" s="84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134"/>
      <c r="Q30" s="134"/>
      <c r="R30" s="134"/>
      <c r="S30" s="134"/>
      <c r="T30" s="134"/>
      <c r="U30" s="135"/>
      <c r="V30" s="135"/>
    </row>
    <row r="31" spans="1:22" ht="18" customHeight="1">
      <c r="A31" s="84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90"/>
      <c r="Q31" s="90"/>
      <c r="R31" s="90"/>
      <c r="S31" s="90"/>
      <c r="T31" s="84"/>
      <c r="U31" s="83"/>
      <c r="V31" s="83"/>
    </row>
    <row r="32" spans="1:22" ht="18" customHeight="1">
      <c r="A32" s="84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90"/>
      <c r="Q32" s="90"/>
      <c r="R32" s="90"/>
      <c r="S32" s="90"/>
      <c r="T32" s="84"/>
      <c r="U32" s="83"/>
      <c r="V32" s="83"/>
    </row>
    <row r="33" spans="1:22" ht="18" customHeight="1">
      <c r="A33" s="84"/>
      <c r="B33" s="133"/>
      <c r="C33" s="192"/>
      <c r="D33" s="192"/>
      <c r="E33" s="192"/>
      <c r="F33" s="192"/>
      <c r="G33" s="192"/>
      <c r="H33" s="192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84"/>
      <c r="U33" s="83"/>
      <c r="V33" s="83"/>
    </row>
    <row r="34" spans="1:22" ht="18" customHeight="1">
      <c r="A34" s="84"/>
      <c r="B34" s="85"/>
      <c r="C34" s="14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103"/>
      <c r="U34" s="83"/>
      <c r="V34" s="83"/>
    </row>
    <row r="35" spans="1:22" ht="18" customHeight="1">
      <c r="A35" s="84"/>
      <c r="B35" s="94"/>
      <c r="C35" s="94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103"/>
      <c r="T35" s="103"/>
      <c r="U35" s="83"/>
      <c r="V35" s="83"/>
    </row>
    <row r="36" spans="1:22" ht="18" customHeight="1">
      <c r="A36" s="84"/>
      <c r="B36" s="142"/>
      <c r="C36" s="194"/>
      <c r="D36" s="192"/>
      <c r="E36" s="192"/>
      <c r="F36" s="192"/>
      <c r="G36" s="192"/>
      <c r="H36" s="192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103"/>
      <c r="T36" s="103"/>
      <c r="U36" s="83"/>
      <c r="V36" s="83"/>
    </row>
    <row r="37" spans="1:22" ht="18" customHeight="1">
      <c r="A37" s="84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83"/>
      <c r="V37" s="83"/>
    </row>
    <row r="38" spans="1:22" ht="18" customHeight="1">
      <c r="A38" s="84"/>
      <c r="B38" s="85"/>
      <c r="C38" s="111"/>
      <c r="D38" s="111"/>
      <c r="E38" s="111"/>
      <c r="F38" s="380"/>
      <c r="G38" s="380"/>
      <c r="H38" s="380"/>
      <c r="I38" s="380"/>
      <c r="J38" s="143"/>
      <c r="K38" s="111"/>
      <c r="L38" s="381"/>
      <c r="M38" s="381"/>
      <c r="N38" s="381"/>
      <c r="O38" s="381"/>
      <c r="P38" s="89"/>
      <c r="Q38" s="89"/>
      <c r="R38" s="89"/>
      <c r="S38" s="89"/>
      <c r="T38" s="89"/>
      <c r="U38" s="83"/>
      <c r="V38" s="83"/>
    </row>
    <row r="39" spans="1:22" ht="18" customHeight="1">
      <c r="A39" s="136"/>
      <c r="B39" s="111"/>
      <c r="C39" s="111"/>
      <c r="D39" s="111"/>
      <c r="E39" s="111"/>
      <c r="F39" s="94"/>
      <c r="G39" s="94"/>
      <c r="H39" s="94"/>
      <c r="I39" s="194"/>
      <c r="J39" s="103"/>
      <c r="K39" s="111"/>
      <c r="L39" s="103"/>
      <c r="M39" s="103"/>
      <c r="N39" s="137"/>
      <c r="O39" s="144"/>
      <c r="P39" s="194"/>
      <c r="Q39" s="194"/>
      <c r="R39" s="194"/>
      <c r="S39" s="194"/>
      <c r="T39" s="194"/>
      <c r="U39" s="138"/>
      <c r="V39" s="138"/>
    </row>
    <row r="40" spans="1:22" ht="18" customHeight="1">
      <c r="A40" s="84"/>
      <c r="B40" s="85"/>
      <c r="C40" s="86"/>
      <c r="D40" s="86"/>
      <c r="E40" s="111"/>
      <c r="F40" s="94"/>
      <c r="G40" s="145"/>
      <c r="H40" s="145"/>
      <c r="I40" s="145"/>
      <c r="J40" s="111"/>
      <c r="K40" s="111"/>
      <c r="L40" s="103"/>
      <c r="M40" s="103"/>
      <c r="N40" s="103"/>
      <c r="O40" s="103"/>
      <c r="P40" s="382"/>
      <c r="Q40" s="382"/>
      <c r="R40" s="382"/>
      <c r="S40" s="382"/>
      <c r="T40" s="382"/>
      <c r="U40" s="138"/>
      <c r="V40" s="138"/>
    </row>
    <row r="41" spans="1:22" ht="16.5" customHeight="1">
      <c r="A41" s="84"/>
      <c r="B41" s="83"/>
      <c r="C41" s="83"/>
      <c r="D41" s="377"/>
      <c r="E41" s="377"/>
      <c r="F41" s="377"/>
      <c r="G41" s="377"/>
      <c r="H41" s="377"/>
      <c r="I41" s="83"/>
      <c r="J41" s="83"/>
      <c r="K41" s="103"/>
      <c r="L41" s="84"/>
      <c r="M41" s="84"/>
      <c r="N41" s="139"/>
      <c r="O41" s="139"/>
      <c r="P41" s="139"/>
      <c r="Q41" s="139"/>
      <c r="R41" s="139"/>
      <c r="S41" s="86"/>
      <c r="T41" s="138"/>
      <c r="U41" s="138"/>
      <c r="V41" s="138"/>
    </row>
    <row r="42" spans="1:22" ht="1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8"/>
      <c r="N42" s="368"/>
      <c r="O42" s="368"/>
      <c r="P42" s="368"/>
      <c r="Q42" s="368"/>
      <c r="R42" s="368"/>
      <c r="S42" s="368"/>
      <c r="T42" s="368"/>
      <c r="U42" s="146"/>
      <c r="V42" s="83"/>
    </row>
  </sheetData>
  <mergeCells count="20">
    <mergeCell ref="A3:V3"/>
    <mergeCell ref="F38:I38"/>
    <mergeCell ref="L38:O38"/>
    <mergeCell ref="P40:T40"/>
    <mergeCell ref="J19:M19"/>
    <mergeCell ref="J18:M18"/>
    <mergeCell ref="B12:G12"/>
    <mergeCell ref="H12:J12"/>
    <mergeCell ref="K12:M12"/>
    <mergeCell ref="N12:Q12"/>
    <mergeCell ref="R12:U12"/>
    <mergeCell ref="R11:U11"/>
    <mergeCell ref="B11:G11"/>
    <mergeCell ref="H11:J11"/>
    <mergeCell ref="G8:P9"/>
    <mergeCell ref="K11:M11"/>
    <mergeCell ref="N11:Q11"/>
    <mergeCell ref="A42:T42"/>
    <mergeCell ref="D41:H41"/>
    <mergeCell ref="S5:U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AI198"/>
  <sheetViews>
    <sheetView view="pageBreakPreview" zoomScaleSheetLayoutView="100" workbookViewId="0">
      <selection activeCell="D14" sqref="D14:G14"/>
    </sheetView>
  </sheetViews>
  <sheetFormatPr defaultColWidth="8.85546875" defaultRowHeight="15"/>
  <cols>
    <col min="1" max="22" width="4.140625" customWidth="1"/>
    <col min="23" max="44" width="4.28515625" customWidth="1"/>
  </cols>
  <sheetData>
    <row r="1" spans="1:35" ht="13.5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</row>
    <row r="2" spans="1:35" ht="21.75" customHeigh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</row>
    <row r="3" spans="1:35" ht="34.5" customHeight="1">
      <c r="A3" s="424" t="s">
        <v>50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</row>
    <row r="4" spans="1:35" ht="18.75" customHeight="1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</row>
    <row r="5" spans="1:35" ht="17.25" customHeight="1">
      <c r="A5" s="148"/>
      <c r="B5" s="152" t="s">
        <v>61</v>
      </c>
      <c r="C5" s="152"/>
      <c r="D5" s="152"/>
      <c r="E5" s="149"/>
      <c r="F5" s="431" t="str">
        <f>Report!G5</f>
        <v>SPR16010011-1</v>
      </c>
      <c r="G5" s="431"/>
      <c r="H5" s="431"/>
      <c r="I5" s="431"/>
      <c r="J5" s="147"/>
      <c r="K5" s="147"/>
      <c r="L5" s="147"/>
      <c r="M5" s="147"/>
      <c r="N5" s="148"/>
      <c r="O5" s="148"/>
      <c r="P5" s="148"/>
      <c r="Q5" s="148"/>
      <c r="R5" s="150" t="s">
        <v>100</v>
      </c>
      <c r="S5" s="150"/>
      <c r="T5" s="150"/>
      <c r="U5" s="148"/>
    </row>
    <row r="6" spans="1:35" ht="18.75" customHeight="1">
      <c r="A6" s="148"/>
      <c r="B6" s="225"/>
      <c r="C6" s="225"/>
      <c r="D6" s="225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  <c r="P6" s="148"/>
      <c r="Q6" s="148"/>
      <c r="R6" s="148"/>
      <c r="S6" s="148"/>
      <c r="T6" s="148"/>
      <c r="U6" s="148"/>
    </row>
    <row r="7" spans="1:35" ht="21" customHeight="1">
      <c r="A7" s="148"/>
      <c r="B7" s="151"/>
      <c r="C7" s="151"/>
      <c r="D7" s="225" t="s">
        <v>125</v>
      </c>
      <c r="E7" s="151"/>
      <c r="F7" s="226"/>
      <c r="G7" s="227"/>
      <c r="H7" s="147"/>
      <c r="I7" s="147"/>
      <c r="J7" s="147"/>
      <c r="K7" s="147"/>
      <c r="L7" s="147"/>
      <c r="M7" s="147"/>
      <c r="N7" s="147"/>
      <c r="O7" s="148"/>
      <c r="P7" s="432" t="s">
        <v>123</v>
      </c>
      <c r="Q7" s="432"/>
      <c r="R7" s="289" t="s">
        <v>10</v>
      </c>
      <c r="S7" s="148"/>
      <c r="T7" s="148"/>
      <c r="U7" s="148"/>
    </row>
    <row r="8" spans="1:35" ht="21" customHeight="1">
      <c r="A8" s="228"/>
      <c r="B8" s="228"/>
      <c r="C8" s="228"/>
      <c r="D8" s="425" t="s">
        <v>101</v>
      </c>
      <c r="E8" s="426"/>
      <c r="F8" s="426"/>
      <c r="G8" s="427"/>
      <c r="H8" s="426" t="s">
        <v>102</v>
      </c>
      <c r="I8" s="426"/>
      <c r="J8" s="426"/>
      <c r="K8" s="427"/>
      <c r="L8" s="433" t="s">
        <v>22</v>
      </c>
      <c r="M8" s="434"/>
      <c r="N8" s="435"/>
      <c r="O8" s="439" t="s">
        <v>124</v>
      </c>
      <c r="P8" s="440"/>
      <c r="Q8" s="440"/>
      <c r="R8" s="441"/>
      <c r="S8" s="228"/>
      <c r="T8" s="228"/>
      <c r="U8" s="228"/>
    </row>
    <row r="9" spans="1:35" ht="21" customHeight="1">
      <c r="A9" s="228"/>
      <c r="B9" s="229"/>
      <c r="C9" s="229"/>
      <c r="D9" s="428"/>
      <c r="E9" s="429"/>
      <c r="F9" s="429"/>
      <c r="G9" s="430"/>
      <c r="H9" s="429"/>
      <c r="I9" s="429"/>
      <c r="J9" s="429"/>
      <c r="K9" s="430"/>
      <c r="L9" s="436"/>
      <c r="M9" s="437"/>
      <c r="N9" s="438"/>
      <c r="O9" s="442"/>
      <c r="P9" s="443"/>
      <c r="Q9" s="443"/>
      <c r="R9" s="444"/>
      <c r="S9" s="228"/>
      <c r="T9" s="228"/>
      <c r="U9" s="228"/>
    </row>
    <row r="10" spans="1:35" ht="21" customHeight="1">
      <c r="A10" s="228"/>
      <c r="B10" s="230"/>
      <c r="C10" s="230"/>
      <c r="D10" s="418">
        <f>Data!B16</f>
        <v>25</v>
      </c>
      <c r="E10" s="419"/>
      <c r="F10" s="419"/>
      <c r="G10" s="420"/>
      <c r="H10" s="413">
        <f>Data!Q16</f>
        <v>25</v>
      </c>
      <c r="I10" s="413"/>
      <c r="J10" s="413"/>
      <c r="K10" s="414"/>
      <c r="L10" s="445">
        <f>Data!X16</f>
        <v>0</v>
      </c>
      <c r="M10" s="413"/>
      <c r="N10" s="414"/>
      <c r="O10" s="410">
        <f>'Uncertainty Budget 25 to 50mm'!O8</f>
        <v>0.6696578728475211</v>
      </c>
      <c r="P10" s="411"/>
      <c r="Q10" s="411"/>
      <c r="R10" s="412"/>
      <c r="S10" s="228"/>
      <c r="T10" s="228"/>
      <c r="U10" s="228"/>
    </row>
    <row r="11" spans="1:35" ht="21" customHeight="1">
      <c r="A11" s="228"/>
      <c r="B11" s="230"/>
      <c r="C11" s="230"/>
      <c r="D11" s="421">
        <f>Data!B17</f>
        <v>27.5</v>
      </c>
      <c r="E11" s="422"/>
      <c r="F11" s="422"/>
      <c r="G11" s="423"/>
      <c r="H11" s="415">
        <f>Data!Q17</f>
        <v>27.5</v>
      </c>
      <c r="I11" s="416"/>
      <c r="J11" s="416"/>
      <c r="K11" s="417"/>
      <c r="L11" s="415">
        <f>Data!X17</f>
        <v>0</v>
      </c>
      <c r="M11" s="416"/>
      <c r="N11" s="417"/>
      <c r="O11" s="407">
        <f>'Uncertainty Budget 25 to 50mm'!O9</f>
        <v>0.69540306058189505</v>
      </c>
      <c r="P11" s="408"/>
      <c r="Q11" s="408"/>
      <c r="R11" s="409"/>
      <c r="S11" s="228"/>
      <c r="T11" s="228"/>
      <c r="U11" s="228"/>
    </row>
    <row r="12" spans="1:35" ht="21" customHeight="1">
      <c r="A12" s="228"/>
      <c r="B12" s="230"/>
      <c r="C12" s="230"/>
      <c r="D12" s="421">
        <f>Data!B18</f>
        <v>30.1</v>
      </c>
      <c r="E12" s="422"/>
      <c r="F12" s="422"/>
      <c r="G12" s="423"/>
      <c r="H12" s="415">
        <f>Data!Q18</f>
        <v>30.1</v>
      </c>
      <c r="I12" s="416"/>
      <c r="J12" s="416"/>
      <c r="K12" s="417"/>
      <c r="L12" s="415">
        <f>Data!X18</f>
        <v>0</v>
      </c>
      <c r="M12" s="416"/>
      <c r="N12" s="417"/>
      <c r="O12" s="407">
        <f>'Uncertainty Budget 25 to 50mm'!O10</f>
        <v>0.71413800953783901</v>
      </c>
      <c r="P12" s="408"/>
      <c r="Q12" s="408"/>
      <c r="R12" s="409"/>
      <c r="S12" s="228"/>
      <c r="T12" s="228"/>
      <c r="U12" s="228"/>
    </row>
    <row r="13" spans="1:35" ht="21" customHeight="1">
      <c r="A13" s="228"/>
      <c r="B13" s="230"/>
      <c r="C13" s="230"/>
      <c r="D13" s="421">
        <f>Data!B19</f>
        <v>32.700000000000003</v>
      </c>
      <c r="E13" s="422"/>
      <c r="F13" s="422"/>
      <c r="G13" s="423"/>
      <c r="H13" s="415">
        <f>Data!Q19</f>
        <v>32.700000000000003</v>
      </c>
      <c r="I13" s="416"/>
      <c r="J13" s="416"/>
      <c r="K13" s="417"/>
      <c r="L13" s="415">
        <f>Data!X19</f>
        <v>0</v>
      </c>
      <c r="M13" s="416"/>
      <c r="N13" s="417"/>
      <c r="O13" s="407">
        <f>'Uncertainty Budget 25 to 50mm'!O11</f>
        <v>0.73401962053703529</v>
      </c>
      <c r="P13" s="408"/>
      <c r="Q13" s="408"/>
      <c r="R13" s="409"/>
      <c r="S13" s="228"/>
      <c r="T13" s="228"/>
      <c r="U13" s="228"/>
    </row>
    <row r="14" spans="1:35" ht="21" customHeight="1">
      <c r="A14" s="228"/>
      <c r="B14" s="230"/>
      <c r="C14" s="230"/>
      <c r="D14" s="421">
        <f>Data!B20</f>
        <v>35.299999999999997</v>
      </c>
      <c r="E14" s="422"/>
      <c r="F14" s="422"/>
      <c r="G14" s="423"/>
      <c r="H14" s="415">
        <f>Data!Q20</f>
        <v>35.299999999999997</v>
      </c>
      <c r="I14" s="416"/>
      <c r="J14" s="416"/>
      <c r="K14" s="417"/>
      <c r="L14" s="415">
        <f>Data!X20</f>
        <v>0</v>
      </c>
      <c r="M14" s="416"/>
      <c r="N14" s="417"/>
      <c r="O14" s="407">
        <f>'Uncertainty Budget 25 to 50mm'!O12</f>
        <v>0.75674337570055183</v>
      </c>
      <c r="P14" s="408"/>
      <c r="Q14" s="408"/>
      <c r="R14" s="409"/>
      <c r="S14" s="228"/>
      <c r="T14" s="228"/>
      <c r="U14" s="228"/>
      <c r="AI14" s="154"/>
    </row>
    <row r="15" spans="1:35" ht="21" customHeight="1">
      <c r="A15" s="228"/>
      <c r="B15" s="230"/>
      <c r="C15" s="230"/>
      <c r="D15" s="421">
        <f>Data!B21</f>
        <v>37.9</v>
      </c>
      <c r="E15" s="422"/>
      <c r="F15" s="422"/>
      <c r="G15" s="423"/>
      <c r="H15" s="415">
        <f>Data!Q21</f>
        <v>37.9</v>
      </c>
      <c r="I15" s="416"/>
      <c r="J15" s="416"/>
      <c r="K15" s="417"/>
      <c r="L15" s="415">
        <f>Data!X21</f>
        <v>0</v>
      </c>
      <c r="M15" s="416"/>
      <c r="N15" s="417"/>
      <c r="O15" s="407">
        <f>'Uncertainty Budget 25 to 50mm'!O13</f>
        <v>0.77860150055510857</v>
      </c>
      <c r="P15" s="408"/>
      <c r="Q15" s="408"/>
      <c r="R15" s="409"/>
      <c r="S15" s="228"/>
      <c r="T15" s="228"/>
      <c r="U15" s="228"/>
    </row>
    <row r="16" spans="1:35" ht="21" customHeight="1">
      <c r="A16" s="228"/>
      <c r="B16" s="230"/>
      <c r="C16" s="230"/>
      <c r="D16" s="421">
        <f>Data!B22</f>
        <v>40</v>
      </c>
      <c r="E16" s="422"/>
      <c r="F16" s="422"/>
      <c r="G16" s="423"/>
      <c r="H16" s="415">
        <f>Data!Q22</f>
        <v>40</v>
      </c>
      <c r="I16" s="416"/>
      <c r="J16" s="416"/>
      <c r="K16" s="417"/>
      <c r="L16" s="415">
        <f>Data!X22</f>
        <v>0</v>
      </c>
      <c r="M16" s="416"/>
      <c r="N16" s="417"/>
      <c r="O16" s="407">
        <f>'Uncertainty Budget 25 to 50mm'!O14</f>
        <v>0.79691070181461776</v>
      </c>
      <c r="P16" s="408"/>
      <c r="Q16" s="408"/>
      <c r="R16" s="409"/>
      <c r="S16" s="228"/>
      <c r="T16" s="228"/>
      <c r="U16" s="228"/>
    </row>
    <row r="17" spans="1:24" ht="21" customHeight="1">
      <c r="A17" s="228"/>
      <c r="B17" s="230"/>
      <c r="C17" s="230"/>
      <c r="D17" s="421">
        <f>Data!B23</f>
        <v>42.6</v>
      </c>
      <c r="E17" s="422"/>
      <c r="F17" s="422"/>
      <c r="G17" s="423"/>
      <c r="H17" s="415">
        <f>Data!Q23</f>
        <v>42.6</v>
      </c>
      <c r="I17" s="416"/>
      <c r="J17" s="416"/>
      <c r="K17" s="417"/>
      <c r="L17" s="415">
        <f>Data!X23</f>
        <v>0</v>
      </c>
      <c r="M17" s="416"/>
      <c r="N17" s="417"/>
      <c r="O17" s="407">
        <f>'Uncertainty Budget 25 to 50mm'!O15</f>
        <v>0.82032677228853956</v>
      </c>
      <c r="P17" s="408"/>
      <c r="Q17" s="408"/>
      <c r="R17" s="409"/>
      <c r="S17" s="228"/>
      <c r="T17" s="228"/>
      <c r="U17" s="228"/>
    </row>
    <row r="18" spans="1:24" ht="21" customHeight="1">
      <c r="A18" s="228"/>
      <c r="B18" s="230"/>
      <c r="C18" s="230"/>
      <c r="D18" s="421">
        <f>Data!B24</f>
        <v>45.2</v>
      </c>
      <c r="E18" s="422"/>
      <c r="F18" s="422"/>
      <c r="G18" s="423"/>
      <c r="H18" s="415">
        <f>Data!Q24</f>
        <v>45.2</v>
      </c>
      <c r="I18" s="416"/>
      <c r="J18" s="416"/>
      <c r="K18" s="417"/>
      <c r="L18" s="415">
        <f>Data!X24</f>
        <v>0</v>
      </c>
      <c r="M18" s="416"/>
      <c r="N18" s="417"/>
      <c r="O18" s="407">
        <f>'Uncertainty Budget 25 to 50mm'!O16</f>
        <v>0.8445054094952068</v>
      </c>
      <c r="P18" s="408"/>
      <c r="Q18" s="408"/>
      <c r="R18" s="409"/>
      <c r="S18" s="189"/>
      <c r="T18" s="231"/>
      <c r="U18" s="228"/>
    </row>
    <row r="19" spans="1:24" ht="21" customHeight="1">
      <c r="A19" s="228"/>
      <c r="B19" s="230"/>
      <c r="C19" s="230"/>
      <c r="D19" s="421">
        <f>Data!B25</f>
        <v>47.8</v>
      </c>
      <c r="E19" s="422"/>
      <c r="F19" s="422"/>
      <c r="G19" s="423"/>
      <c r="H19" s="415">
        <f>Data!Q25</f>
        <v>47.8</v>
      </c>
      <c r="I19" s="416"/>
      <c r="J19" s="416"/>
      <c r="K19" s="417"/>
      <c r="L19" s="415">
        <f>Data!X25</f>
        <v>0</v>
      </c>
      <c r="M19" s="416"/>
      <c r="N19" s="417"/>
      <c r="O19" s="407">
        <f>'Uncertainty Budget 25 to 50mm'!O17</f>
        <v>0.86938299193546842</v>
      </c>
      <c r="P19" s="408"/>
      <c r="Q19" s="408"/>
      <c r="R19" s="409"/>
      <c r="S19" s="189"/>
      <c r="T19" s="231"/>
      <c r="U19" s="228"/>
    </row>
    <row r="20" spans="1:24" ht="21" customHeight="1">
      <c r="A20" s="228"/>
      <c r="B20" s="228"/>
      <c r="C20" s="228"/>
      <c r="D20" s="400">
        <f>Data!B26</f>
        <v>50</v>
      </c>
      <c r="E20" s="401"/>
      <c r="F20" s="401"/>
      <c r="G20" s="402"/>
      <c r="H20" s="403">
        <f>Data!Q26</f>
        <v>50</v>
      </c>
      <c r="I20" s="403"/>
      <c r="J20" s="403"/>
      <c r="K20" s="404"/>
      <c r="L20" s="405">
        <f>Data!X26</f>
        <v>0</v>
      </c>
      <c r="M20" s="403"/>
      <c r="N20" s="404"/>
      <c r="O20" s="397">
        <f>'Uncertainty Budget 25 to 50mm'!O18</f>
        <v>0.88941928620120825</v>
      </c>
      <c r="P20" s="398"/>
      <c r="Q20" s="398"/>
      <c r="R20" s="399"/>
      <c r="S20" s="231"/>
      <c r="T20" s="232"/>
      <c r="U20" s="189"/>
    </row>
    <row r="21" spans="1:24" ht="18" customHeight="1">
      <c r="A21" s="224"/>
      <c r="B21" s="224"/>
      <c r="C21" s="224"/>
      <c r="D21" s="224"/>
      <c r="S21" s="224"/>
      <c r="T21" s="224"/>
      <c r="U21" s="224"/>
    </row>
    <row r="22" spans="1:24" s="286" customFormat="1" ht="16.5" customHeight="1">
      <c r="A22" s="285"/>
      <c r="B22" s="199" t="s">
        <v>51</v>
      </c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285"/>
      <c r="W22" s="285"/>
      <c r="X22" s="285"/>
    </row>
    <row r="23" spans="1:24" s="286" customFormat="1" ht="16.5" customHeight="1">
      <c r="A23" s="186"/>
      <c r="B23" s="184" t="s">
        <v>117</v>
      </c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285"/>
      <c r="X23" s="285"/>
    </row>
    <row r="24" spans="1:24" s="286" customFormat="1" ht="16.5" customHeight="1">
      <c r="A24" s="184" t="s">
        <v>118</v>
      </c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285"/>
      <c r="X24" s="285"/>
    </row>
    <row r="25" spans="1:24" s="286" customFormat="1" ht="16.5" customHeight="1">
      <c r="A25" s="406" t="s">
        <v>52</v>
      </c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294"/>
      <c r="X25" s="294"/>
    </row>
    <row r="26" spans="1:24" ht="17.100000000000001" customHeight="1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</row>
    <row r="27" spans="1:24" ht="17.100000000000001" customHeight="1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</row>
    <row r="28" spans="1:24" ht="17.100000000000001" customHeight="1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</row>
    <row r="29" spans="1:24" ht="17.100000000000001" customHeight="1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</row>
    <row r="30" spans="1:24" ht="17.100000000000001" customHeight="1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</row>
    <row r="31" spans="1:24" ht="17.100000000000001" customHeight="1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</row>
    <row r="32" spans="1:24" ht="17.100000000000001" customHeight="1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</row>
    <row r="33" spans="1:21" ht="17.100000000000001" customHeight="1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</row>
    <row r="34" spans="1:21" ht="17.100000000000001" customHeight="1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</row>
    <row r="35" spans="1:21" ht="17.100000000000001" customHeight="1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</row>
    <row r="36" spans="1:21" ht="17.100000000000001" customHeight="1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</row>
    <row r="37" spans="1:21" ht="17.100000000000001" customHeight="1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</row>
    <row r="38" spans="1:21" ht="17.100000000000001" customHeight="1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</row>
    <row r="39" spans="1:21" ht="17.100000000000001" customHeight="1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</row>
    <row r="40" spans="1:21" ht="17.100000000000001" customHeight="1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</row>
    <row r="41" spans="1:21" ht="17.100000000000001" customHeight="1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</row>
    <row r="42" spans="1:21" ht="17.100000000000001" customHeight="1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</row>
    <row r="43" spans="1:21" ht="17.100000000000001" customHeight="1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</row>
    <row r="44" spans="1:21" ht="17.100000000000001" customHeight="1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</row>
    <row r="45" spans="1:21" ht="17.100000000000001" customHeight="1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</row>
    <row r="46" spans="1:21" ht="17.100000000000001" customHeight="1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</row>
    <row r="47" spans="1:21" ht="17.100000000000001" customHeight="1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</row>
    <row r="48" spans="1:21" ht="17.100000000000001" customHeight="1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</row>
    <row r="49" spans="1:21" ht="17.100000000000001" customHeight="1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</row>
    <row r="50" spans="1:21" ht="17.100000000000001" customHeight="1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</row>
    <row r="51" spans="1:21" ht="17.100000000000001" customHeight="1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</row>
    <row r="52" spans="1:21" ht="17.100000000000001" customHeight="1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</row>
    <row r="53" spans="1:21" ht="17.100000000000001" customHeight="1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</row>
    <row r="54" spans="1:21" ht="17.100000000000001" customHeight="1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</row>
    <row r="55" spans="1:21" ht="17.100000000000001" customHeight="1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</row>
    <row r="56" spans="1:21" ht="17.100000000000001" customHeight="1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</row>
    <row r="57" spans="1:21" ht="17.100000000000001" customHeight="1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</row>
    <row r="58" spans="1:21" ht="17.100000000000001" customHeight="1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</row>
    <row r="59" spans="1:21" ht="17.100000000000001" customHeight="1"/>
    <row r="60" spans="1:21" ht="17.100000000000001" customHeight="1"/>
    <row r="61" spans="1:21" ht="17.100000000000001" customHeight="1"/>
    <row r="62" spans="1:21" ht="17.100000000000001" customHeight="1"/>
    <row r="63" spans="1:21" ht="17.100000000000001" customHeight="1"/>
    <row r="64" spans="1:21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</sheetData>
  <mergeCells count="52">
    <mergeCell ref="L14:N14"/>
    <mergeCell ref="L13:N13"/>
    <mergeCell ref="L12:N12"/>
    <mergeCell ref="L11:N11"/>
    <mergeCell ref="L10:N10"/>
    <mergeCell ref="L19:N19"/>
    <mergeCell ref="L18:N18"/>
    <mergeCell ref="L17:N17"/>
    <mergeCell ref="L16:N16"/>
    <mergeCell ref="L15:N15"/>
    <mergeCell ref="D15:G15"/>
    <mergeCell ref="D16:G16"/>
    <mergeCell ref="D17:G17"/>
    <mergeCell ref="D18:G18"/>
    <mergeCell ref="D19:G19"/>
    <mergeCell ref="A3:V3"/>
    <mergeCell ref="D8:G9"/>
    <mergeCell ref="H8:K9"/>
    <mergeCell ref="F5:I5"/>
    <mergeCell ref="P7:Q7"/>
    <mergeCell ref="L8:N9"/>
    <mergeCell ref="O8:R9"/>
    <mergeCell ref="D10:G10"/>
    <mergeCell ref="D11:G11"/>
    <mergeCell ref="D12:G12"/>
    <mergeCell ref="D13:G13"/>
    <mergeCell ref="D14:G14"/>
    <mergeCell ref="H15:K15"/>
    <mergeCell ref="H16:K16"/>
    <mergeCell ref="H17:K17"/>
    <mergeCell ref="H18:K18"/>
    <mergeCell ref="H19:K19"/>
    <mergeCell ref="H10:K10"/>
    <mergeCell ref="H11:K11"/>
    <mergeCell ref="H12:K12"/>
    <mergeCell ref="H13:K13"/>
    <mergeCell ref="H14:K14"/>
    <mergeCell ref="O10:R10"/>
    <mergeCell ref="O11:R11"/>
    <mergeCell ref="O12:R12"/>
    <mergeCell ref="O13:R13"/>
    <mergeCell ref="O14:R14"/>
    <mergeCell ref="O15:R15"/>
    <mergeCell ref="O16:R16"/>
    <mergeCell ref="O17:R17"/>
    <mergeCell ref="O18:R18"/>
    <mergeCell ref="O19:R19"/>
    <mergeCell ref="O20:R20"/>
    <mergeCell ref="D20:G20"/>
    <mergeCell ref="H20:K20"/>
    <mergeCell ref="L20:N20"/>
    <mergeCell ref="A25:V2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4"/>
  <sheetViews>
    <sheetView topLeftCell="A2" workbookViewId="0">
      <selection activeCell="N9" sqref="N9"/>
    </sheetView>
  </sheetViews>
  <sheetFormatPr defaultColWidth="8.85546875" defaultRowHeight="12"/>
  <cols>
    <col min="1" max="1" width="1.140625" style="1" customWidth="1"/>
    <col min="2" max="15" width="9.7109375" style="1" customWidth="1"/>
    <col min="16" max="16" width="1.28515625" style="1" customWidth="1"/>
    <col min="17" max="251" width="8.85546875" style="1"/>
    <col min="252" max="252" width="1.140625" style="1" customWidth="1"/>
    <col min="253" max="253" width="7.7109375" style="1" customWidth="1"/>
    <col min="254" max="268" width="7.140625" style="1" customWidth="1"/>
    <col min="269" max="270" width="1.28515625" style="1" customWidth="1"/>
    <col min="271" max="271" width="6.285156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7109375" style="1" customWidth="1"/>
    <col min="510" max="524" width="7.140625" style="1" customWidth="1"/>
    <col min="525" max="526" width="1.28515625" style="1" customWidth="1"/>
    <col min="527" max="527" width="6.285156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7109375" style="1" customWidth="1"/>
    <col min="766" max="780" width="7.140625" style="1" customWidth="1"/>
    <col min="781" max="782" width="1.28515625" style="1" customWidth="1"/>
    <col min="783" max="783" width="6.285156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7109375" style="1" customWidth="1"/>
    <col min="1022" max="1036" width="7.140625" style="1" customWidth="1"/>
    <col min="1037" max="1038" width="1.28515625" style="1" customWidth="1"/>
    <col min="1039" max="1039" width="6.285156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7109375" style="1" customWidth="1"/>
    <col min="1278" max="1292" width="7.140625" style="1" customWidth="1"/>
    <col min="1293" max="1294" width="1.28515625" style="1" customWidth="1"/>
    <col min="1295" max="1295" width="6.285156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7109375" style="1" customWidth="1"/>
    <col min="1534" max="1548" width="7.140625" style="1" customWidth="1"/>
    <col min="1549" max="1550" width="1.28515625" style="1" customWidth="1"/>
    <col min="1551" max="1551" width="6.285156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7109375" style="1" customWidth="1"/>
    <col min="1790" max="1804" width="7.140625" style="1" customWidth="1"/>
    <col min="1805" max="1806" width="1.28515625" style="1" customWidth="1"/>
    <col min="1807" max="1807" width="6.285156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7109375" style="1" customWidth="1"/>
    <col min="2046" max="2060" width="7.140625" style="1" customWidth="1"/>
    <col min="2061" max="2062" width="1.28515625" style="1" customWidth="1"/>
    <col min="2063" max="2063" width="6.285156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7109375" style="1" customWidth="1"/>
    <col min="2302" max="2316" width="7.140625" style="1" customWidth="1"/>
    <col min="2317" max="2318" width="1.28515625" style="1" customWidth="1"/>
    <col min="2319" max="2319" width="6.285156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7109375" style="1" customWidth="1"/>
    <col min="2558" max="2572" width="7.140625" style="1" customWidth="1"/>
    <col min="2573" max="2574" width="1.28515625" style="1" customWidth="1"/>
    <col min="2575" max="2575" width="6.285156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7109375" style="1" customWidth="1"/>
    <col min="2814" max="2828" width="7.140625" style="1" customWidth="1"/>
    <col min="2829" max="2830" width="1.28515625" style="1" customWidth="1"/>
    <col min="2831" max="2831" width="6.285156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7109375" style="1" customWidth="1"/>
    <col min="3070" max="3084" width="7.140625" style="1" customWidth="1"/>
    <col min="3085" max="3086" width="1.28515625" style="1" customWidth="1"/>
    <col min="3087" max="3087" width="6.285156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7109375" style="1" customWidth="1"/>
    <col min="3326" max="3340" width="7.140625" style="1" customWidth="1"/>
    <col min="3341" max="3342" width="1.28515625" style="1" customWidth="1"/>
    <col min="3343" max="3343" width="6.285156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7109375" style="1" customWidth="1"/>
    <col min="3582" max="3596" width="7.140625" style="1" customWidth="1"/>
    <col min="3597" max="3598" width="1.28515625" style="1" customWidth="1"/>
    <col min="3599" max="3599" width="6.285156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7109375" style="1" customWidth="1"/>
    <col min="3838" max="3852" width="7.140625" style="1" customWidth="1"/>
    <col min="3853" max="3854" width="1.28515625" style="1" customWidth="1"/>
    <col min="3855" max="3855" width="6.285156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7109375" style="1" customWidth="1"/>
    <col min="4094" max="4108" width="7.140625" style="1" customWidth="1"/>
    <col min="4109" max="4110" width="1.28515625" style="1" customWidth="1"/>
    <col min="4111" max="4111" width="6.285156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7109375" style="1" customWidth="1"/>
    <col min="4350" max="4364" width="7.140625" style="1" customWidth="1"/>
    <col min="4365" max="4366" width="1.28515625" style="1" customWidth="1"/>
    <col min="4367" max="4367" width="6.285156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7109375" style="1" customWidth="1"/>
    <col min="4606" max="4620" width="7.140625" style="1" customWidth="1"/>
    <col min="4621" max="4622" width="1.28515625" style="1" customWidth="1"/>
    <col min="4623" max="4623" width="6.285156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7109375" style="1" customWidth="1"/>
    <col min="4862" max="4876" width="7.140625" style="1" customWidth="1"/>
    <col min="4877" max="4878" width="1.28515625" style="1" customWidth="1"/>
    <col min="4879" max="4879" width="6.285156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7109375" style="1" customWidth="1"/>
    <col min="5118" max="5132" width="7.140625" style="1" customWidth="1"/>
    <col min="5133" max="5134" width="1.28515625" style="1" customWidth="1"/>
    <col min="5135" max="5135" width="6.285156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7109375" style="1" customWidth="1"/>
    <col min="5374" max="5388" width="7.140625" style="1" customWidth="1"/>
    <col min="5389" max="5390" width="1.28515625" style="1" customWidth="1"/>
    <col min="5391" max="5391" width="6.285156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7109375" style="1" customWidth="1"/>
    <col min="5630" max="5644" width="7.140625" style="1" customWidth="1"/>
    <col min="5645" max="5646" width="1.28515625" style="1" customWidth="1"/>
    <col min="5647" max="5647" width="6.285156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7109375" style="1" customWidth="1"/>
    <col min="5886" max="5900" width="7.140625" style="1" customWidth="1"/>
    <col min="5901" max="5902" width="1.28515625" style="1" customWidth="1"/>
    <col min="5903" max="5903" width="6.285156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7109375" style="1" customWidth="1"/>
    <col min="6142" max="6156" width="7.140625" style="1" customWidth="1"/>
    <col min="6157" max="6158" width="1.28515625" style="1" customWidth="1"/>
    <col min="6159" max="6159" width="6.285156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7109375" style="1" customWidth="1"/>
    <col min="6398" max="6412" width="7.140625" style="1" customWidth="1"/>
    <col min="6413" max="6414" width="1.28515625" style="1" customWidth="1"/>
    <col min="6415" max="6415" width="6.285156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7109375" style="1" customWidth="1"/>
    <col min="6654" max="6668" width="7.140625" style="1" customWidth="1"/>
    <col min="6669" max="6670" width="1.28515625" style="1" customWidth="1"/>
    <col min="6671" max="6671" width="6.285156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7109375" style="1" customWidth="1"/>
    <col min="6910" max="6924" width="7.140625" style="1" customWidth="1"/>
    <col min="6925" max="6926" width="1.28515625" style="1" customWidth="1"/>
    <col min="6927" max="6927" width="6.285156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7109375" style="1" customWidth="1"/>
    <col min="7166" max="7180" width="7.140625" style="1" customWidth="1"/>
    <col min="7181" max="7182" width="1.28515625" style="1" customWidth="1"/>
    <col min="7183" max="7183" width="6.285156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7109375" style="1" customWidth="1"/>
    <col min="7422" max="7436" width="7.140625" style="1" customWidth="1"/>
    <col min="7437" max="7438" width="1.28515625" style="1" customWidth="1"/>
    <col min="7439" max="7439" width="6.285156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7109375" style="1" customWidth="1"/>
    <col min="7678" max="7692" width="7.140625" style="1" customWidth="1"/>
    <col min="7693" max="7694" width="1.28515625" style="1" customWidth="1"/>
    <col min="7695" max="7695" width="6.285156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7109375" style="1" customWidth="1"/>
    <col min="7934" max="7948" width="7.140625" style="1" customWidth="1"/>
    <col min="7949" max="7950" width="1.28515625" style="1" customWidth="1"/>
    <col min="7951" max="7951" width="6.285156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7109375" style="1" customWidth="1"/>
    <col min="8190" max="8204" width="7.140625" style="1" customWidth="1"/>
    <col min="8205" max="8206" width="1.28515625" style="1" customWidth="1"/>
    <col min="8207" max="8207" width="6.285156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7109375" style="1" customWidth="1"/>
    <col min="8446" max="8460" width="7.140625" style="1" customWidth="1"/>
    <col min="8461" max="8462" width="1.28515625" style="1" customWidth="1"/>
    <col min="8463" max="8463" width="6.285156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7109375" style="1" customWidth="1"/>
    <col min="8702" max="8716" width="7.140625" style="1" customWidth="1"/>
    <col min="8717" max="8718" width="1.28515625" style="1" customWidth="1"/>
    <col min="8719" max="8719" width="6.285156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7109375" style="1" customWidth="1"/>
    <col min="8958" max="8972" width="7.140625" style="1" customWidth="1"/>
    <col min="8973" max="8974" width="1.28515625" style="1" customWidth="1"/>
    <col min="8975" max="8975" width="6.285156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7109375" style="1" customWidth="1"/>
    <col min="9214" max="9228" width="7.140625" style="1" customWidth="1"/>
    <col min="9229" max="9230" width="1.28515625" style="1" customWidth="1"/>
    <col min="9231" max="9231" width="6.285156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7109375" style="1" customWidth="1"/>
    <col min="9470" max="9484" width="7.140625" style="1" customWidth="1"/>
    <col min="9485" max="9486" width="1.28515625" style="1" customWidth="1"/>
    <col min="9487" max="9487" width="6.285156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7109375" style="1" customWidth="1"/>
    <col min="9726" max="9740" width="7.140625" style="1" customWidth="1"/>
    <col min="9741" max="9742" width="1.28515625" style="1" customWidth="1"/>
    <col min="9743" max="9743" width="6.285156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7109375" style="1" customWidth="1"/>
    <col min="9982" max="9996" width="7.140625" style="1" customWidth="1"/>
    <col min="9997" max="9998" width="1.28515625" style="1" customWidth="1"/>
    <col min="9999" max="9999" width="6.285156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7109375" style="1" customWidth="1"/>
    <col min="10238" max="10252" width="7.140625" style="1" customWidth="1"/>
    <col min="10253" max="10254" width="1.28515625" style="1" customWidth="1"/>
    <col min="10255" max="10255" width="6.285156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7109375" style="1" customWidth="1"/>
    <col min="10494" max="10508" width="7.140625" style="1" customWidth="1"/>
    <col min="10509" max="10510" width="1.28515625" style="1" customWidth="1"/>
    <col min="10511" max="10511" width="6.285156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7109375" style="1" customWidth="1"/>
    <col min="10750" max="10764" width="7.140625" style="1" customWidth="1"/>
    <col min="10765" max="10766" width="1.28515625" style="1" customWidth="1"/>
    <col min="10767" max="10767" width="6.285156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7109375" style="1" customWidth="1"/>
    <col min="11006" max="11020" width="7.140625" style="1" customWidth="1"/>
    <col min="11021" max="11022" width="1.28515625" style="1" customWidth="1"/>
    <col min="11023" max="11023" width="6.285156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7109375" style="1" customWidth="1"/>
    <col min="11262" max="11276" width="7.140625" style="1" customWidth="1"/>
    <col min="11277" max="11278" width="1.28515625" style="1" customWidth="1"/>
    <col min="11279" max="11279" width="6.285156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7109375" style="1" customWidth="1"/>
    <col min="11518" max="11532" width="7.140625" style="1" customWidth="1"/>
    <col min="11533" max="11534" width="1.28515625" style="1" customWidth="1"/>
    <col min="11535" max="11535" width="6.285156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7109375" style="1" customWidth="1"/>
    <col min="11774" max="11788" width="7.140625" style="1" customWidth="1"/>
    <col min="11789" max="11790" width="1.28515625" style="1" customWidth="1"/>
    <col min="11791" max="11791" width="6.285156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7109375" style="1" customWidth="1"/>
    <col min="12030" max="12044" width="7.140625" style="1" customWidth="1"/>
    <col min="12045" max="12046" width="1.28515625" style="1" customWidth="1"/>
    <col min="12047" max="12047" width="6.285156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7109375" style="1" customWidth="1"/>
    <col min="12286" max="12300" width="7.140625" style="1" customWidth="1"/>
    <col min="12301" max="12302" width="1.28515625" style="1" customWidth="1"/>
    <col min="12303" max="12303" width="6.285156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7109375" style="1" customWidth="1"/>
    <col min="12542" max="12556" width="7.140625" style="1" customWidth="1"/>
    <col min="12557" max="12558" width="1.28515625" style="1" customWidth="1"/>
    <col min="12559" max="12559" width="6.285156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7109375" style="1" customWidth="1"/>
    <col min="12798" max="12812" width="7.140625" style="1" customWidth="1"/>
    <col min="12813" max="12814" width="1.28515625" style="1" customWidth="1"/>
    <col min="12815" max="12815" width="6.285156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7109375" style="1" customWidth="1"/>
    <col min="13054" max="13068" width="7.140625" style="1" customWidth="1"/>
    <col min="13069" max="13070" width="1.28515625" style="1" customWidth="1"/>
    <col min="13071" max="13071" width="6.285156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7109375" style="1" customWidth="1"/>
    <col min="13310" max="13324" width="7.140625" style="1" customWidth="1"/>
    <col min="13325" max="13326" width="1.28515625" style="1" customWidth="1"/>
    <col min="13327" max="13327" width="6.285156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7109375" style="1" customWidth="1"/>
    <col min="13566" max="13580" width="7.140625" style="1" customWidth="1"/>
    <col min="13581" max="13582" width="1.28515625" style="1" customWidth="1"/>
    <col min="13583" max="13583" width="6.285156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7109375" style="1" customWidth="1"/>
    <col min="13822" max="13836" width="7.140625" style="1" customWidth="1"/>
    <col min="13837" max="13838" width="1.28515625" style="1" customWidth="1"/>
    <col min="13839" max="13839" width="6.285156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7109375" style="1" customWidth="1"/>
    <col min="14078" max="14092" width="7.140625" style="1" customWidth="1"/>
    <col min="14093" max="14094" width="1.28515625" style="1" customWidth="1"/>
    <col min="14095" max="14095" width="6.285156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7109375" style="1" customWidth="1"/>
    <col min="14334" max="14348" width="7.140625" style="1" customWidth="1"/>
    <col min="14349" max="14350" width="1.28515625" style="1" customWidth="1"/>
    <col min="14351" max="14351" width="6.285156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7109375" style="1" customWidth="1"/>
    <col min="14590" max="14604" width="7.140625" style="1" customWidth="1"/>
    <col min="14605" max="14606" width="1.28515625" style="1" customWidth="1"/>
    <col min="14607" max="14607" width="6.285156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7109375" style="1" customWidth="1"/>
    <col min="14846" max="14860" width="7.140625" style="1" customWidth="1"/>
    <col min="14861" max="14862" width="1.28515625" style="1" customWidth="1"/>
    <col min="14863" max="14863" width="6.285156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7109375" style="1" customWidth="1"/>
    <col min="15102" max="15116" width="7.140625" style="1" customWidth="1"/>
    <col min="15117" max="15118" width="1.28515625" style="1" customWidth="1"/>
    <col min="15119" max="15119" width="6.285156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7109375" style="1" customWidth="1"/>
    <col min="15358" max="15372" width="7.140625" style="1" customWidth="1"/>
    <col min="15373" max="15374" width="1.28515625" style="1" customWidth="1"/>
    <col min="15375" max="15375" width="6.285156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7109375" style="1" customWidth="1"/>
    <col min="15614" max="15628" width="7.140625" style="1" customWidth="1"/>
    <col min="15629" max="15630" width="1.28515625" style="1" customWidth="1"/>
    <col min="15631" max="15631" width="6.285156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7109375" style="1" customWidth="1"/>
    <col min="15870" max="15884" width="7.140625" style="1" customWidth="1"/>
    <col min="15885" max="15886" width="1.28515625" style="1" customWidth="1"/>
    <col min="15887" max="15887" width="6.285156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7109375" style="1" customWidth="1"/>
    <col min="16126" max="16140" width="7.140625" style="1" customWidth="1"/>
    <col min="16141" max="16142" width="1.28515625" style="1" customWidth="1"/>
    <col min="16143" max="16143" width="6.285156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450" t="s">
        <v>121</v>
      </c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</row>
    <row r="3" spans="1:16" ht="9.75" customHeight="1">
      <c r="B3" s="5"/>
      <c r="C3" s="3"/>
      <c r="D3" s="8"/>
      <c r="E3" s="5"/>
      <c r="F3" s="5"/>
      <c r="G3" s="6"/>
      <c r="H3" s="6"/>
      <c r="I3" s="7"/>
      <c r="J3" s="7"/>
      <c r="K3" s="3"/>
      <c r="L3" s="3"/>
      <c r="P3" s="9"/>
    </row>
    <row r="4" spans="1:16" ht="18" customHeight="1">
      <c r="B4" s="451"/>
      <c r="C4" s="451"/>
      <c r="D4" s="451"/>
      <c r="E4" s="451"/>
      <c r="F4" s="451"/>
      <c r="G4" s="3"/>
      <c r="H4" s="3"/>
      <c r="O4" s="3"/>
    </row>
    <row r="5" spans="1:16" ht="21" customHeight="1">
      <c r="B5" s="12" t="s">
        <v>0</v>
      </c>
      <c r="C5" s="452" t="s">
        <v>2</v>
      </c>
      <c r="D5" s="453"/>
      <c r="E5" s="452" t="s">
        <v>24</v>
      </c>
      <c r="F5" s="453"/>
      <c r="G5" s="454" t="s">
        <v>1</v>
      </c>
      <c r="H5" s="455"/>
      <c r="I5" s="452" t="s">
        <v>20</v>
      </c>
      <c r="J5" s="453"/>
      <c r="K5" s="448" t="s">
        <v>3</v>
      </c>
      <c r="L5" s="448" t="s">
        <v>4</v>
      </c>
      <c r="M5" s="448" t="s">
        <v>5</v>
      </c>
      <c r="N5" s="448" t="s">
        <v>6</v>
      </c>
      <c r="O5" s="283" t="s">
        <v>115</v>
      </c>
    </row>
    <row r="6" spans="1:16" ht="21" customHeight="1">
      <c r="B6" s="282" t="s">
        <v>7</v>
      </c>
      <c r="C6" s="446" t="s">
        <v>7</v>
      </c>
      <c r="D6" s="447"/>
      <c r="E6" s="446" t="s">
        <v>7</v>
      </c>
      <c r="F6" s="447"/>
      <c r="G6" s="446" t="s">
        <v>7</v>
      </c>
      <c r="H6" s="447"/>
      <c r="I6" s="446" t="s">
        <v>7</v>
      </c>
      <c r="J6" s="447"/>
      <c r="K6" s="449"/>
      <c r="L6" s="449"/>
      <c r="M6" s="449"/>
      <c r="N6" s="449"/>
      <c r="O6" s="284" t="s">
        <v>116</v>
      </c>
    </row>
    <row r="7" spans="1:16" ht="21" customHeight="1">
      <c r="B7" s="14" t="s">
        <v>8</v>
      </c>
      <c r="C7" s="14" t="s">
        <v>8</v>
      </c>
      <c r="D7" s="15" t="s">
        <v>4</v>
      </c>
      <c r="E7" s="14" t="s">
        <v>8</v>
      </c>
      <c r="F7" s="15" t="s">
        <v>4</v>
      </c>
      <c r="G7" s="14" t="s">
        <v>8</v>
      </c>
      <c r="H7" s="15" t="s">
        <v>4</v>
      </c>
      <c r="I7" s="14" t="s">
        <v>8</v>
      </c>
      <c r="J7" s="15" t="s">
        <v>4</v>
      </c>
      <c r="K7" s="14" t="s">
        <v>8</v>
      </c>
      <c r="L7" s="14" t="s">
        <v>8</v>
      </c>
      <c r="M7" s="14" t="s">
        <v>8</v>
      </c>
      <c r="N7" s="16" t="s">
        <v>8</v>
      </c>
      <c r="O7" s="14" t="s">
        <v>8</v>
      </c>
      <c r="P7" s="17"/>
    </row>
    <row r="8" spans="1:16" ht="21" customHeight="1">
      <c r="A8" s="13"/>
      <c r="B8" s="80">
        <f>Data!B16</f>
        <v>25</v>
      </c>
      <c r="C8" s="20">
        <f>Data!T16</f>
        <v>0</v>
      </c>
      <c r="D8" s="19">
        <f t="shared" ref="D8:D18" si="0">C8/1</f>
        <v>0</v>
      </c>
      <c r="E8" s="278">
        <f>'Uncert of STD'!D14</f>
        <v>7.0000000000000007E-5</v>
      </c>
      <c r="F8" s="279">
        <f t="shared" ref="F8:F18" si="1">E8/2</f>
        <v>3.5000000000000004E-5</v>
      </c>
      <c r="G8" s="19">
        <f>((B8)*(11.5*10^-6)*1)</f>
        <v>2.875E-4</v>
      </c>
      <c r="H8" s="19">
        <f t="shared" ref="H8:H18" si="2">G8/SQRT(3)</f>
        <v>1.6598820239201742E-4</v>
      </c>
      <c r="I8" s="280">
        <f>Data!O8/2</f>
        <v>5.0000000000000001E-4</v>
      </c>
      <c r="J8" s="21">
        <f t="shared" ref="J8:J18" si="3">(I8/SQRT(3))</f>
        <v>2.886751345948129E-4</v>
      </c>
      <c r="K8" s="19">
        <f>SQRT(D8^2+F8^2+H8^2+J8^2)</f>
        <v>3.3482893642376054E-4</v>
      </c>
      <c r="L8" s="22">
        <f t="shared" ref="L8:L18" si="4">K8/1</f>
        <v>3.3482893642376054E-4</v>
      </c>
      <c r="M8" s="23" t="str">
        <f>IF(D8=0,"∞",(K8^4/(D8^4/3)))</f>
        <v>∞</v>
      </c>
      <c r="N8" s="18">
        <f>IF(M8="∞",2,_xlfn.T.INV.2T(0.0455,M8))</f>
        <v>2</v>
      </c>
      <c r="O8" s="281">
        <f>K8*N8*1000</f>
        <v>0.6696578728475211</v>
      </c>
      <c r="P8" s="17"/>
    </row>
    <row r="9" spans="1:16" ht="21" customHeight="1">
      <c r="A9" s="13"/>
      <c r="B9" s="80">
        <f>Data!B17</f>
        <v>27.5</v>
      </c>
      <c r="C9" s="20">
        <f>Data!T17</f>
        <v>0</v>
      </c>
      <c r="D9" s="19">
        <f t="shared" ref="D9:D17" si="5">C9/1</f>
        <v>0</v>
      </c>
      <c r="E9" s="278">
        <f>'Uncert of STD'!D14+'Uncert of STD'!D5</f>
        <v>1.3000000000000002E-4</v>
      </c>
      <c r="F9" s="279">
        <f t="shared" si="1"/>
        <v>6.5000000000000008E-5</v>
      </c>
      <c r="G9" s="19">
        <f t="shared" ref="G9:G18" si="6">((B9)*(11.5*10^-6)*1)</f>
        <v>3.1625000000000002E-4</v>
      </c>
      <c r="H9" s="19">
        <f t="shared" si="2"/>
        <v>1.8258702263121917E-4</v>
      </c>
      <c r="I9" s="280">
        <f>I8</f>
        <v>5.0000000000000001E-4</v>
      </c>
      <c r="J9" s="21">
        <f t="shared" si="3"/>
        <v>2.886751345948129E-4</v>
      </c>
      <c r="K9" s="19">
        <f t="shared" ref="K9:K18" si="7">SQRT(D9^2+F9^2+H9^2+J9^2)</f>
        <v>3.477015302909475E-4</v>
      </c>
      <c r="L9" s="22">
        <f t="shared" si="4"/>
        <v>3.477015302909475E-4</v>
      </c>
      <c r="M9" s="23" t="str">
        <f>IF(D9=0,"∞",(K9^4/(D9^4/3)))</f>
        <v>∞</v>
      </c>
      <c r="N9" s="18">
        <f t="shared" ref="N9:N18" si="8">IF(M9="∞",2,_xlfn.T.INV.2T(0.0455,M9))</f>
        <v>2</v>
      </c>
      <c r="O9" s="281">
        <f t="shared" ref="O9:O18" si="9">K9*N9*1000</f>
        <v>0.69540306058189505</v>
      </c>
      <c r="P9" s="17"/>
    </row>
    <row r="10" spans="1:16" ht="21" customHeight="1">
      <c r="A10" s="13"/>
      <c r="B10" s="80">
        <f>Data!B18</f>
        <v>30.1</v>
      </c>
      <c r="C10" s="20">
        <f>Data!T18</f>
        <v>0</v>
      </c>
      <c r="D10" s="19">
        <f t="shared" si="5"/>
        <v>0</v>
      </c>
      <c r="E10" s="278">
        <f>'Uncert of STD'!D14+'Uncert of STD'!D6</f>
        <v>1.3000000000000002E-4</v>
      </c>
      <c r="F10" s="279">
        <f t="shared" si="1"/>
        <v>6.5000000000000008E-5</v>
      </c>
      <c r="G10" s="19">
        <f t="shared" si="6"/>
        <v>3.4615000000000004E-4</v>
      </c>
      <c r="H10" s="19">
        <f t="shared" si="2"/>
        <v>1.9984979567998898E-4</v>
      </c>
      <c r="I10" s="280">
        <f t="shared" ref="I10:I18" si="10">I9</f>
        <v>5.0000000000000001E-4</v>
      </c>
      <c r="J10" s="21">
        <f t="shared" si="3"/>
        <v>2.886751345948129E-4</v>
      </c>
      <c r="K10" s="19">
        <f t="shared" si="7"/>
        <v>3.5706900476891953E-4</v>
      </c>
      <c r="L10" s="22">
        <f t="shared" si="4"/>
        <v>3.5706900476891953E-4</v>
      </c>
      <c r="M10" s="23" t="str">
        <f>IF(D10=0,"∞",(K10^4/(D10^4/3)))</f>
        <v>∞</v>
      </c>
      <c r="N10" s="18">
        <f t="shared" si="8"/>
        <v>2</v>
      </c>
      <c r="O10" s="281">
        <f t="shared" si="9"/>
        <v>0.71413800953783901</v>
      </c>
      <c r="P10" s="17"/>
    </row>
    <row r="11" spans="1:16" ht="21" customHeight="1">
      <c r="A11" s="13"/>
      <c r="B11" s="80">
        <f>Data!B19</f>
        <v>32.700000000000003</v>
      </c>
      <c r="C11" s="20">
        <f>Data!T19</f>
        <v>0</v>
      </c>
      <c r="D11" s="19">
        <f t="shared" si="5"/>
        <v>0</v>
      </c>
      <c r="E11" s="278">
        <f>'Uncert of STD'!D14+'Uncert of STD'!D7</f>
        <v>1.3000000000000002E-4</v>
      </c>
      <c r="F11" s="279">
        <f t="shared" si="1"/>
        <v>6.5000000000000008E-5</v>
      </c>
      <c r="G11" s="19">
        <f t="shared" si="6"/>
        <v>3.7605000000000001E-4</v>
      </c>
      <c r="H11" s="19">
        <f t="shared" si="2"/>
        <v>2.1711256872875879E-4</v>
      </c>
      <c r="I11" s="280">
        <f t="shared" si="10"/>
        <v>5.0000000000000001E-4</v>
      </c>
      <c r="J11" s="21">
        <f t="shared" si="3"/>
        <v>2.886751345948129E-4</v>
      </c>
      <c r="K11" s="19">
        <f t="shared" si="7"/>
        <v>3.6700981026851766E-4</v>
      </c>
      <c r="L11" s="22">
        <f t="shared" si="4"/>
        <v>3.6700981026851766E-4</v>
      </c>
      <c r="M11" s="23" t="str">
        <f t="shared" ref="M11:M18" si="11">IF(D11=0,"∞",(K11^4/(D11^4/3)))</f>
        <v>∞</v>
      </c>
      <c r="N11" s="18">
        <f t="shared" si="8"/>
        <v>2</v>
      </c>
      <c r="O11" s="281">
        <f t="shared" si="9"/>
        <v>0.73401962053703529</v>
      </c>
      <c r="P11" s="17"/>
    </row>
    <row r="12" spans="1:16" s="13" customFormat="1" ht="21" customHeight="1">
      <c r="B12" s="80">
        <f>Data!B20</f>
        <v>35.299999999999997</v>
      </c>
      <c r="C12" s="20">
        <f>Data!T20</f>
        <v>0</v>
      </c>
      <c r="D12" s="19">
        <f t="shared" si="5"/>
        <v>0</v>
      </c>
      <c r="E12" s="278">
        <f>'Uncert of STD'!D14+'Uncert of STD'!D8</f>
        <v>1.4000000000000001E-4</v>
      </c>
      <c r="F12" s="279">
        <f t="shared" si="1"/>
        <v>7.0000000000000007E-5</v>
      </c>
      <c r="G12" s="19">
        <f t="shared" si="6"/>
        <v>4.0594999999999997E-4</v>
      </c>
      <c r="H12" s="19">
        <f t="shared" si="2"/>
        <v>2.3437534177752858E-4</v>
      </c>
      <c r="I12" s="280">
        <f t="shared" si="10"/>
        <v>5.0000000000000001E-4</v>
      </c>
      <c r="J12" s="21">
        <f t="shared" si="3"/>
        <v>2.886751345948129E-4</v>
      </c>
      <c r="K12" s="19">
        <f t="shared" si="7"/>
        <v>3.7837168785027594E-4</v>
      </c>
      <c r="L12" s="22">
        <f t="shared" si="4"/>
        <v>3.7837168785027594E-4</v>
      </c>
      <c r="M12" s="23" t="str">
        <f t="shared" si="11"/>
        <v>∞</v>
      </c>
      <c r="N12" s="18">
        <f t="shared" si="8"/>
        <v>2</v>
      </c>
      <c r="O12" s="281">
        <f t="shared" si="9"/>
        <v>0.75674337570055183</v>
      </c>
      <c r="P12" s="24"/>
    </row>
    <row r="13" spans="1:16" s="13" customFormat="1" ht="21" customHeight="1">
      <c r="B13" s="80">
        <f>Data!B21</f>
        <v>37.9</v>
      </c>
      <c r="C13" s="20">
        <f>Data!T21</f>
        <v>0</v>
      </c>
      <c r="D13" s="19">
        <f t="shared" si="5"/>
        <v>0</v>
      </c>
      <c r="E13" s="278">
        <f>'Uncert of STD'!D14+'Uncert of STD'!D9</f>
        <v>1.4000000000000001E-4</v>
      </c>
      <c r="F13" s="279">
        <f t="shared" si="1"/>
        <v>7.0000000000000007E-5</v>
      </c>
      <c r="G13" s="19">
        <f t="shared" si="6"/>
        <v>4.3585E-4</v>
      </c>
      <c r="H13" s="19">
        <f t="shared" si="2"/>
        <v>2.5163811482629842E-4</v>
      </c>
      <c r="I13" s="280">
        <f t="shared" si="10"/>
        <v>5.0000000000000001E-4</v>
      </c>
      <c r="J13" s="21">
        <f t="shared" si="3"/>
        <v>2.886751345948129E-4</v>
      </c>
      <c r="K13" s="19">
        <f t="shared" si="7"/>
        <v>3.8930075027755431E-4</v>
      </c>
      <c r="L13" s="22">
        <f t="shared" si="4"/>
        <v>3.8930075027755431E-4</v>
      </c>
      <c r="M13" s="23" t="str">
        <f t="shared" si="11"/>
        <v>∞</v>
      </c>
      <c r="N13" s="18">
        <f t="shared" si="8"/>
        <v>2</v>
      </c>
      <c r="O13" s="281">
        <f t="shared" si="9"/>
        <v>0.77860150055510857</v>
      </c>
      <c r="P13" s="24"/>
    </row>
    <row r="14" spans="1:16" s="13" customFormat="1" ht="21" customHeight="1">
      <c r="B14" s="80">
        <f>Data!B22</f>
        <v>40</v>
      </c>
      <c r="C14" s="20">
        <f>Data!T22</f>
        <v>0</v>
      </c>
      <c r="D14" s="19">
        <f t="shared" si="5"/>
        <v>0</v>
      </c>
      <c r="E14" s="278">
        <f>'Uncert of STD'!D14+'Uncert of STD'!D10</f>
        <v>1.4000000000000001E-4</v>
      </c>
      <c r="F14" s="279">
        <f t="shared" si="1"/>
        <v>7.0000000000000007E-5</v>
      </c>
      <c r="G14" s="19">
        <f t="shared" si="6"/>
        <v>4.6000000000000001E-4</v>
      </c>
      <c r="H14" s="19">
        <f t="shared" si="2"/>
        <v>2.6558112382722785E-4</v>
      </c>
      <c r="I14" s="280">
        <f t="shared" si="10"/>
        <v>5.0000000000000001E-4</v>
      </c>
      <c r="J14" s="21">
        <f t="shared" si="3"/>
        <v>2.886751345948129E-4</v>
      </c>
      <c r="K14" s="19">
        <f t="shared" si="7"/>
        <v>3.9845535090730889E-4</v>
      </c>
      <c r="L14" s="22">
        <f t="shared" si="4"/>
        <v>3.9845535090730889E-4</v>
      </c>
      <c r="M14" s="23" t="str">
        <f t="shared" si="11"/>
        <v>∞</v>
      </c>
      <c r="N14" s="18">
        <f t="shared" si="8"/>
        <v>2</v>
      </c>
      <c r="O14" s="281">
        <f t="shared" si="9"/>
        <v>0.79691070181461776</v>
      </c>
      <c r="P14" s="24"/>
    </row>
    <row r="15" spans="1:16" s="13" customFormat="1" ht="21" customHeight="1">
      <c r="B15" s="80">
        <f>Data!B23</f>
        <v>42.6</v>
      </c>
      <c r="C15" s="20">
        <f>Data!T23</f>
        <v>0</v>
      </c>
      <c r="D15" s="19">
        <f t="shared" si="5"/>
        <v>0</v>
      </c>
      <c r="E15" s="278">
        <f>'Uncert of STD'!D14+'Uncert of STD'!D11</f>
        <v>1.4000000000000001E-4</v>
      </c>
      <c r="F15" s="279">
        <f t="shared" si="1"/>
        <v>7.0000000000000007E-5</v>
      </c>
      <c r="G15" s="19">
        <f t="shared" si="6"/>
        <v>4.8990000000000004E-4</v>
      </c>
      <c r="H15" s="19">
        <f t="shared" si="2"/>
        <v>2.8284389687599769E-4</v>
      </c>
      <c r="I15" s="280">
        <f t="shared" si="10"/>
        <v>5.0000000000000001E-4</v>
      </c>
      <c r="J15" s="21">
        <f t="shared" si="3"/>
        <v>2.886751345948129E-4</v>
      </c>
      <c r="K15" s="19">
        <f t="shared" si="7"/>
        <v>4.1016338614426978E-4</v>
      </c>
      <c r="L15" s="22">
        <f t="shared" si="4"/>
        <v>4.1016338614426978E-4</v>
      </c>
      <c r="M15" s="23" t="str">
        <f t="shared" si="11"/>
        <v>∞</v>
      </c>
      <c r="N15" s="18">
        <f t="shared" si="8"/>
        <v>2</v>
      </c>
      <c r="O15" s="281">
        <f t="shared" si="9"/>
        <v>0.82032677228853956</v>
      </c>
      <c r="P15" s="24"/>
    </row>
    <row r="16" spans="1:16" s="13" customFormat="1" ht="21" customHeight="1">
      <c r="B16" s="80">
        <f>Data!B24</f>
        <v>45.2</v>
      </c>
      <c r="C16" s="20">
        <f>Data!T24</f>
        <v>0</v>
      </c>
      <c r="D16" s="19">
        <f t="shared" si="5"/>
        <v>0</v>
      </c>
      <c r="E16" s="278">
        <f>'Uncert of STD'!D14+'Uncert of STD'!D12</f>
        <v>1.4000000000000001E-4</v>
      </c>
      <c r="F16" s="279">
        <f t="shared" si="1"/>
        <v>7.0000000000000007E-5</v>
      </c>
      <c r="G16" s="19">
        <f t="shared" si="6"/>
        <v>5.1980000000000006E-4</v>
      </c>
      <c r="H16" s="19">
        <f t="shared" si="2"/>
        <v>3.0010666992476753E-4</v>
      </c>
      <c r="I16" s="280">
        <f t="shared" si="10"/>
        <v>5.0000000000000001E-4</v>
      </c>
      <c r="J16" s="21">
        <f t="shared" si="3"/>
        <v>2.886751345948129E-4</v>
      </c>
      <c r="K16" s="19">
        <f t="shared" si="7"/>
        <v>4.222527047476034E-4</v>
      </c>
      <c r="L16" s="22">
        <f t="shared" si="4"/>
        <v>4.222527047476034E-4</v>
      </c>
      <c r="M16" s="23" t="str">
        <f t="shared" si="11"/>
        <v>∞</v>
      </c>
      <c r="N16" s="18">
        <f t="shared" si="8"/>
        <v>2</v>
      </c>
      <c r="O16" s="281">
        <f t="shared" si="9"/>
        <v>0.8445054094952068</v>
      </c>
      <c r="P16" s="24"/>
    </row>
    <row r="17" spans="1:16" s="13" customFormat="1" ht="21" customHeight="1">
      <c r="B17" s="80">
        <f>Data!B25</f>
        <v>47.8</v>
      </c>
      <c r="C17" s="20">
        <f>Data!T25</f>
        <v>0</v>
      </c>
      <c r="D17" s="19">
        <f t="shared" si="5"/>
        <v>0</v>
      </c>
      <c r="E17" s="278">
        <f>'Uncert of STD'!D14+'Uncert of STD'!D13</f>
        <v>1.4000000000000001E-4</v>
      </c>
      <c r="F17" s="279">
        <f t="shared" si="1"/>
        <v>7.0000000000000007E-5</v>
      </c>
      <c r="G17" s="19">
        <f t="shared" si="6"/>
        <v>5.4969999999999997E-4</v>
      </c>
      <c r="H17" s="19">
        <f t="shared" si="2"/>
        <v>3.1736944297353726E-4</v>
      </c>
      <c r="I17" s="280">
        <f t="shared" si="10"/>
        <v>5.0000000000000001E-4</v>
      </c>
      <c r="J17" s="21">
        <f t="shared" si="3"/>
        <v>2.886751345948129E-4</v>
      </c>
      <c r="K17" s="19">
        <f t="shared" si="7"/>
        <v>4.3469149596773418E-4</v>
      </c>
      <c r="L17" s="22">
        <f t="shared" si="4"/>
        <v>4.3469149596773418E-4</v>
      </c>
      <c r="M17" s="23" t="str">
        <f t="shared" si="11"/>
        <v>∞</v>
      </c>
      <c r="N17" s="18">
        <f t="shared" si="8"/>
        <v>2</v>
      </c>
      <c r="O17" s="281">
        <f t="shared" si="9"/>
        <v>0.86938299193546842</v>
      </c>
      <c r="P17" s="24"/>
    </row>
    <row r="18" spans="1:16" s="13" customFormat="1" ht="21" customHeight="1">
      <c r="B18" s="80">
        <f>Data!B26</f>
        <v>50</v>
      </c>
      <c r="C18" s="20">
        <f>Data!T26</f>
        <v>0</v>
      </c>
      <c r="D18" s="19">
        <f t="shared" si="0"/>
        <v>0</v>
      </c>
      <c r="E18" s="278">
        <f>'Uncert of STD'!J15</f>
        <v>1.3000000000000002E-4</v>
      </c>
      <c r="F18" s="279">
        <f t="shared" si="1"/>
        <v>6.5000000000000008E-5</v>
      </c>
      <c r="G18" s="19">
        <f t="shared" si="6"/>
        <v>5.7499999999999999E-4</v>
      </c>
      <c r="H18" s="19">
        <f t="shared" si="2"/>
        <v>3.3197640478403484E-4</v>
      </c>
      <c r="I18" s="280">
        <f t="shared" si="10"/>
        <v>5.0000000000000001E-4</v>
      </c>
      <c r="J18" s="21">
        <f t="shared" si="3"/>
        <v>2.886751345948129E-4</v>
      </c>
      <c r="K18" s="19">
        <f t="shared" si="7"/>
        <v>4.4470964310060413E-4</v>
      </c>
      <c r="L18" s="22">
        <f t="shared" si="4"/>
        <v>4.4470964310060413E-4</v>
      </c>
      <c r="M18" s="23" t="str">
        <f t="shared" si="11"/>
        <v>∞</v>
      </c>
      <c r="N18" s="18">
        <f t="shared" si="8"/>
        <v>2</v>
      </c>
      <c r="O18" s="281">
        <f t="shared" si="9"/>
        <v>0.88941928620120825</v>
      </c>
      <c r="P18" s="24"/>
    </row>
    <row r="19" spans="1:16" s="13" customFormat="1" ht="18" customHeight="1">
      <c r="B19" s="64"/>
      <c r="C19" s="69"/>
      <c r="D19" s="67"/>
      <c r="E19" s="65"/>
      <c r="F19" s="66"/>
      <c r="G19" s="67"/>
      <c r="H19" s="67"/>
      <c r="I19" s="69"/>
      <c r="J19" s="70"/>
      <c r="K19" s="67"/>
      <c r="L19" s="68"/>
      <c r="M19" s="71"/>
      <c r="N19" s="64"/>
      <c r="O19" s="64"/>
      <c r="P19" s="24"/>
    </row>
    <row r="20" spans="1:16" s="13" customFormat="1" ht="18" customHeight="1">
      <c r="B20" s="72"/>
      <c r="C20" s="77"/>
      <c r="D20" s="75"/>
      <c r="E20" s="73"/>
      <c r="F20" s="74"/>
      <c r="G20" s="75"/>
      <c r="H20" s="75"/>
      <c r="I20" s="77"/>
      <c r="J20" s="78"/>
      <c r="K20" s="75"/>
      <c r="L20" s="76"/>
      <c r="M20" s="79"/>
      <c r="N20" s="72"/>
      <c r="O20" s="72"/>
    </row>
    <row r="21" spans="1:16" s="13" customFormat="1" ht="18" customHeight="1">
      <c r="B21" s="72"/>
      <c r="C21" s="77"/>
      <c r="D21" s="75"/>
      <c r="E21" s="73"/>
      <c r="F21" s="74"/>
      <c r="G21" s="75"/>
      <c r="H21" s="75"/>
      <c r="I21" s="77"/>
      <c r="J21" s="78"/>
      <c r="K21" s="75"/>
      <c r="L21" s="76"/>
      <c r="M21" s="79"/>
      <c r="N21" s="72"/>
      <c r="O21" s="72"/>
    </row>
    <row r="22" spans="1:16" s="13" customFormat="1" ht="18" customHeight="1">
      <c r="A22" s="1"/>
      <c r="B22" s="72"/>
      <c r="C22" s="77"/>
      <c r="D22" s="75"/>
      <c r="E22" s="73"/>
      <c r="F22" s="74"/>
      <c r="G22" s="75"/>
      <c r="H22" s="75"/>
      <c r="I22" s="77"/>
      <c r="J22" s="78"/>
      <c r="K22" s="75"/>
      <c r="L22" s="76"/>
      <c r="M22" s="79"/>
      <c r="N22" s="72"/>
      <c r="O22" s="72"/>
    </row>
    <row r="23" spans="1:16" s="13" customFormat="1" ht="18" customHeight="1">
      <c r="A23" s="1"/>
      <c r="B23" s="72"/>
      <c r="C23" s="77"/>
      <c r="D23" s="75"/>
      <c r="E23" s="73"/>
      <c r="F23" s="74"/>
      <c r="G23" s="75"/>
      <c r="H23" s="75"/>
      <c r="I23" s="77"/>
      <c r="J23" s="78"/>
      <c r="K23" s="75"/>
      <c r="L23" s="76"/>
      <c r="M23" s="79"/>
      <c r="N23" s="72"/>
      <c r="O23" s="72"/>
    </row>
    <row r="24" spans="1:16" s="13" customFormat="1" ht="18" customHeight="1">
      <c r="A24" s="1"/>
      <c r="B24" s="72"/>
      <c r="C24" s="77"/>
      <c r="D24" s="75"/>
      <c r="E24" s="73"/>
      <c r="F24" s="74"/>
      <c r="G24" s="75"/>
      <c r="H24" s="75"/>
      <c r="I24" s="77"/>
      <c r="J24" s="78"/>
      <c r="K24" s="75"/>
      <c r="L24" s="76"/>
      <c r="M24" s="79"/>
      <c r="N24" s="72"/>
      <c r="O24" s="72"/>
    </row>
    <row r="25" spans="1:16" s="13" customFormat="1" ht="18" customHeight="1">
      <c r="A25" s="1"/>
      <c r="B25" s="74"/>
      <c r="C25" s="77"/>
      <c r="D25" s="75"/>
      <c r="E25" s="73"/>
      <c r="F25" s="74"/>
      <c r="G25" s="75"/>
      <c r="H25" s="75"/>
      <c r="I25" s="77"/>
      <c r="J25" s="78"/>
      <c r="K25" s="75"/>
      <c r="L25" s="76"/>
      <c r="M25" s="79"/>
      <c r="N25" s="72"/>
      <c r="O25" s="72"/>
    </row>
    <row r="26" spans="1:16" s="13" customFormat="1" ht="18" customHeight="1">
      <c r="A26" s="1"/>
      <c r="B26" s="74"/>
      <c r="C26" s="77"/>
      <c r="D26" s="75"/>
      <c r="E26" s="73"/>
      <c r="F26" s="74"/>
      <c r="G26" s="75"/>
      <c r="H26" s="75"/>
      <c r="I26" s="77"/>
      <c r="J26" s="78"/>
      <c r="K26" s="75"/>
      <c r="L26" s="76"/>
      <c r="M26" s="79"/>
      <c r="N26" s="72"/>
      <c r="O26" s="72"/>
    </row>
    <row r="27" spans="1:16" s="13" customFormat="1" ht="18" customHeight="1">
      <c r="A27" s="1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O27" s="27"/>
    </row>
    <row r="28" spans="1:16" s="13" customFormat="1" ht="18" customHeight="1">
      <c r="A28" s="1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6" s="13" customFormat="1" ht="18" customHeight="1">
      <c r="A29" s="1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6" s="28" customFormat="1" ht="18" customHeight="1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6" s="28" customFormat="1" ht="18" customHeight="1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6" s="28" customFormat="1" ht="18" customHeight="1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2:15" s="28" customFormat="1" ht="18" customHeight="1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2:15" s="28" customFormat="1" ht="18" customHeight="1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2:15" s="28" customFormat="1" ht="18" customHeight="1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2:15" s="28" customFormat="1" ht="18" customHeight="1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2:15" s="28" customFormat="1" ht="18" customHeigh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2:15" s="28" customFormat="1" ht="18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2:15" s="28" customFormat="1" ht="18" customHeight="1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2:15" s="28" customFormat="1" ht="18" customHeight="1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2:15" s="28" customFormat="1" ht="18" customHeight="1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2:15" s="28" customFormat="1" ht="18" customHeight="1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2:15" s="28" customFormat="1" ht="18" customHeight="1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2:15" s="28" customFormat="1" ht="18" customHeight="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2:15" s="28" customFormat="1" ht="18" customHeight="1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2:15" s="28" customFormat="1" ht="18" customHeight="1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2:15" s="28" customFormat="1" ht="18" customHeight="1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2:15" s="28" customFormat="1" ht="18" customHeight="1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2:15" s="28" customFormat="1" ht="18" customHeight="1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2:15" s="28" customFormat="1" ht="18" customHeight="1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2:15" s="28" customFormat="1" ht="18" customHeight="1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2:15" s="28" customFormat="1" ht="18" customHeight="1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2:15" s="28" customFormat="1" ht="18" customHeight="1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2:15" s="28" customFormat="1" ht="18" customHeight="1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2:15" s="28" customFormat="1" ht="18" customHeight="1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2:15" s="28" customFormat="1" ht="18" customHeight="1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2:15" s="28" customFormat="1" ht="18" customHeight="1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2:15" s="28" customFormat="1" ht="18" customHeight="1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2:15" s="28" customFormat="1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2:15" s="28" customFormat="1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2:15" s="28" customFormat="1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2:15" s="28" customFormat="1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2:15" s="28" customFormat="1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2:15" s="28" customFormat="1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2:15" s="28" customFormat="1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2:15" s="28" customFormat="1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2:15" s="28" customFormat="1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2:15" s="28" customFormat="1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2:15" s="28" customFormat="1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2:15" s="28" customFormat="1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2:15" s="28" customFormat="1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2:15" s="28" customFormat="1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2:15" s="28" customFormat="1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2:15" s="28" customFormat="1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2:15" s="28" customFormat="1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2:15" s="28" customFormat="1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2:15" s="28" customFormat="1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2:15" s="28" customFormat="1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2:15" s="28" customFormat="1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2:15" s="28" customFormat="1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2:15" s="28" customFormat="1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2:15" s="28" customFormat="1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2:15" s="28" customFormat="1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2:15" s="28" customFormat="1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2:15" s="28" customFormat="1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2:15" s="28" customFormat="1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2:15" s="28" customFormat="1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2:15" s="28" customFormat="1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2:15" s="28" customFormat="1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2:15" s="28" customFormat="1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2:15" s="28" customFormat="1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2:15" s="28" customFormat="1">
      <c r="B92" s="29"/>
      <c r="C92" s="33"/>
      <c r="D92" s="29"/>
      <c r="E92" s="30"/>
      <c r="F92" s="31"/>
      <c r="G92" s="33"/>
      <c r="H92" s="33"/>
      <c r="I92" s="33"/>
      <c r="J92" s="34"/>
      <c r="K92" s="30"/>
      <c r="L92" s="31"/>
      <c r="M92" s="35"/>
      <c r="N92" s="36"/>
      <c r="O92" s="37"/>
    </row>
    <row r="93" spans="2:15" s="28" customFormat="1">
      <c r="B93" s="29"/>
      <c r="C93" s="33"/>
      <c r="D93" s="29"/>
      <c r="E93" s="30"/>
      <c r="F93" s="31"/>
      <c r="G93" s="33"/>
      <c r="H93" s="33"/>
      <c r="I93" s="33"/>
      <c r="J93" s="34"/>
      <c r="K93" s="30"/>
      <c r="L93" s="31"/>
      <c r="M93" s="35"/>
      <c r="N93" s="36"/>
      <c r="O93" s="37"/>
    </row>
    <row r="94" spans="2:15" s="28" customFormat="1">
      <c r="B94" s="29"/>
      <c r="C94" s="33"/>
      <c r="D94" s="29"/>
      <c r="E94" s="30"/>
      <c r="F94" s="31"/>
      <c r="G94" s="33"/>
      <c r="H94" s="33"/>
      <c r="I94" s="33"/>
      <c r="J94" s="34"/>
      <c r="K94" s="30"/>
      <c r="L94" s="31"/>
      <c r="M94" s="35"/>
      <c r="N94" s="36"/>
      <c r="O94" s="37"/>
    </row>
    <row r="95" spans="2:15" s="28" customFormat="1">
      <c r="B95" s="29"/>
      <c r="C95" s="33"/>
      <c r="D95" s="29"/>
      <c r="E95" s="30"/>
      <c r="F95" s="31"/>
      <c r="G95" s="33"/>
      <c r="H95" s="33"/>
      <c r="I95" s="33"/>
      <c r="J95" s="34"/>
      <c r="K95" s="30"/>
      <c r="L95" s="31"/>
      <c r="M95" s="35"/>
      <c r="N95" s="36"/>
      <c r="O95" s="37"/>
    </row>
    <row r="96" spans="2:15" s="28" customFormat="1">
      <c r="B96" s="29"/>
      <c r="C96" s="33"/>
      <c r="D96" s="29"/>
      <c r="E96" s="30"/>
      <c r="F96" s="31"/>
      <c r="G96" s="33"/>
      <c r="H96" s="33"/>
      <c r="I96" s="33"/>
      <c r="J96" s="34"/>
      <c r="K96" s="30"/>
      <c r="L96" s="31"/>
      <c r="M96" s="35"/>
      <c r="N96" s="36"/>
      <c r="O96" s="37"/>
    </row>
    <row r="97" spans="2:15" s="28" customFormat="1">
      <c r="B97" s="29"/>
      <c r="C97" s="33"/>
      <c r="D97" s="29"/>
      <c r="E97" s="30"/>
      <c r="F97" s="31"/>
      <c r="G97" s="33"/>
      <c r="H97" s="33"/>
      <c r="I97" s="33"/>
      <c r="J97" s="34"/>
      <c r="K97" s="30"/>
      <c r="L97" s="31"/>
      <c r="M97" s="35"/>
      <c r="N97" s="36"/>
      <c r="O97" s="37"/>
    </row>
    <row r="98" spans="2:15" s="28" customFormat="1">
      <c r="B98" s="29"/>
      <c r="C98" s="33"/>
      <c r="D98" s="29"/>
      <c r="E98" s="30"/>
      <c r="F98" s="31"/>
      <c r="G98" s="33"/>
      <c r="H98" s="33"/>
      <c r="I98" s="33"/>
      <c r="J98" s="34"/>
      <c r="K98" s="30"/>
      <c r="L98" s="31"/>
      <c r="M98" s="35"/>
      <c r="N98" s="36"/>
      <c r="O98" s="37"/>
    </row>
    <row r="99" spans="2:15" s="28" customFormat="1">
      <c r="B99" s="29"/>
      <c r="C99" s="33"/>
      <c r="D99" s="29"/>
      <c r="E99" s="30"/>
      <c r="F99" s="31"/>
      <c r="G99" s="33"/>
      <c r="H99" s="33"/>
      <c r="I99" s="33"/>
      <c r="J99" s="34"/>
      <c r="K99" s="30"/>
      <c r="L99" s="31"/>
      <c r="M99" s="35"/>
      <c r="N99" s="36"/>
      <c r="O99" s="37"/>
    </row>
    <row r="100" spans="2:15" s="28" customFormat="1">
      <c r="B100" s="29"/>
      <c r="C100" s="33"/>
      <c r="D100" s="29"/>
      <c r="E100" s="30"/>
      <c r="F100" s="31"/>
      <c r="G100" s="33"/>
      <c r="H100" s="33"/>
      <c r="I100" s="33"/>
      <c r="J100" s="34"/>
      <c r="K100" s="30"/>
      <c r="L100" s="31"/>
      <c r="M100" s="35"/>
      <c r="N100" s="36"/>
      <c r="O100" s="37"/>
    </row>
    <row r="101" spans="2:15" s="28" customFormat="1">
      <c r="B101" s="29"/>
      <c r="C101" s="33"/>
      <c r="D101" s="29"/>
      <c r="E101" s="30"/>
      <c r="F101" s="31"/>
      <c r="G101" s="33"/>
      <c r="H101" s="33"/>
      <c r="I101" s="33"/>
      <c r="J101" s="34"/>
      <c r="K101" s="30"/>
      <c r="L101" s="31"/>
      <c r="M101" s="35"/>
      <c r="N101" s="36"/>
      <c r="O101" s="37"/>
    </row>
    <row r="102" spans="2:15" s="28" customFormat="1">
      <c r="B102" s="29"/>
      <c r="C102" s="33"/>
      <c r="D102" s="29"/>
      <c r="E102" s="30"/>
      <c r="F102" s="31"/>
      <c r="G102" s="33"/>
      <c r="H102" s="33"/>
      <c r="I102" s="33"/>
      <c r="J102" s="34"/>
      <c r="K102" s="30"/>
      <c r="L102" s="31"/>
      <c r="M102" s="35"/>
      <c r="N102" s="36"/>
      <c r="O102" s="37"/>
    </row>
    <row r="103" spans="2:15" s="28" customFormat="1">
      <c r="B103" s="29"/>
      <c r="C103" s="33"/>
      <c r="D103" s="29"/>
      <c r="E103" s="30"/>
      <c r="F103" s="31"/>
      <c r="G103" s="33"/>
      <c r="H103" s="33"/>
      <c r="I103" s="33"/>
      <c r="J103" s="34"/>
      <c r="K103" s="30"/>
      <c r="L103" s="31"/>
      <c r="M103" s="35"/>
      <c r="N103" s="36"/>
      <c r="O103" s="37"/>
    </row>
    <row r="104" spans="2:15" s="28" customFormat="1">
      <c r="B104" s="29"/>
      <c r="C104" s="33"/>
      <c r="D104" s="29"/>
      <c r="E104" s="30"/>
      <c r="F104" s="31"/>
      <c r="G104" s="33"/>
      <c r="H104" s="33"/>
      <c r="I104" s="33"/>
      <c r="J104" s="34"/>
      <c r="K104" s="30"/>
      <c r="L104" s="31"/>
      <c r="M104" s="35"/>
      <c r="N104" s="36"/>
      <c r="O104" s="37"/>
    </row>
    <row r="105" spans="2:15" s="28" customFormat="1">
      <c r="B105" s="29"/>
      <c r="C105" s="33"/>
      <c r="D105" s="29"/>
      <c r="E105" s="30"/>
      <c r="F105" s="31"/>
      <c r="G105" s="33"/>
      <c r="H105" s="33"/>
      <c r="I105" s="33"/>
      <c r="J105" s="34"/>
      <c r="K105" s="30"/>
      <c r="L105" s="31"/>
      <c r="M105" s="35"/>
      <c r="N105" s="36"/>
      <c r="O105" s="37"/>
    </row>
    <row r="106" spans="2:15" s="28" customFormat="1">
      <c r="B106" s="29"/>
      <c r="C106" s="33"/>
      <c r="D106" s="29"/>
      <c r="E106" s="30"/>
      <c r="F106" s="31"/>
      <c r="G106" s="33"/>
      <c r="H106" s="33"/>
      <c r="I106" s="33"/>
      <c r="J106" s="34"/>
      <c r="K106" s="30"/>
      <c r="L106" s="31"/>
      <c r="M106" s="35"/>
      <c r="N106" s="36"/>
      <c r="O106" s="37"/>
    </row>
    <row r="107" spans="2:15" s="28" customFormat="1">
      <c r="B107" s="29"/>
      <c r="C107" s="33"/>
      <c r="D107" s="29"/>
      <c r="E107" s="30"/>
      <c r="F107" s="31"/>
      <c r="G107" s="33"/>
      <c r="H107" s="33"/>
      <c r="I107" s="33"/>
      <c r="J107" s="34"/>
      <c r="K107" s="30"/>
      <c r="L107" s="31"/>
      <c r="M107" s="35"/>
      <c r="N107" s="36"/>
      <c r="O107" s="37"/>
    </row>
    <row r="108" spans="2:15" s="28" customFormat="1">
      <c r="B108" s="38"/>
      <c r="C108" s="33"/>
      <c r="D108" s="38"/>
      <c r="E108" s="38"/>
      <c r="F108" s="39"/>
      <c r="G108" s="39"/>
      <c r="H108" s="39"/>
      <c r="I108" s="39"/>
      <c r="J108" s="39"/>
      <c r="K108" s="39"/>
      <c r="L108" s="39"/>
      <c r="M108" s="35"/>
      <c r="N108" s="36"/>
      <c r="O108" s="37"/>
    </row>
    <row r="109" spans="2:15" s="28" customFormat="1">
      <c r="B109" s="29"/>
      <c r="C109" s="33"/>
      <c r="D109" s="29"/>
      <c r="E109" s="30"/>
      <c r="F109" s="34"/>
      <c r="G109" s="32"/>
      <c r="H109" s="32"/>
      <c r="I109" s="32"/>
      <c r="J109" s="34"/>
      <c r="K109" s="32"/>
      <c r="L109" s="34"/>
      <c r="M109" s="35"/>
      <c r="N109" s="36"/>
      <c r="O109" s="37"/>
    </row>
    <row r="110" spans="2:15" s="28" customFormat="1">
      <c r="B110" s="38"/>
      <c r="C110" s="33"/>
      <c r="D110" s="38"/>
      <c r="E110" s="38"/>
      <c r="F110" s="39"/>
      <c r="G110" s="39"/>
      <c r="H110" s="39"/>
      <c r="I110" s="39"/>
      <c r="J110" s="39"/>
      <c r="K110" s="39"/>
      <c r="L110" s="39"/>
      <c r="M110" s="35"/>
      <c r="N110" s="36"/>
      <c r="O110" s="37"/>
    </row>
    <row r="111" spans="2:15" s="28" customFormat="1">
      <c r="B111" s="29"/>
      <c r="C111" s="33"/>
      <c r="D111" s="29"/>
      <c r="E111" s="30"/>
      <c r="F111" s="34"/>
      <c r="G111" s="33"/>
      <c r="H111" s="33"/>
      <c r="I111" s="33"/>
      <c r="J111" s="34"/>
      <c r="K111" s="30"/>
      <c r="L111" s="31"/>
      <c r="M111" s="35"/>
      <c r="N111" s="36"/>
      <c r="O111" s="37"/>
    </row>
    <row r="112" spans="2:15" s="28" customFormat="1">
      <c r="B112" s="29"/>
      <c r="C112" s="33"/>
      <c r="D112" s="29"/>
      <c r="E112" s="30"/>
      <c r="F112" s="31"/>
      <c r="G112" s="33"/>
      <c r="H112" s="33"/>
      <c r="I112" s="33"/>
      <c r="J112" s="34"/>
      <c r="K112" s="30"/>
      <c r="L112" s="31"/>
      <c r="M112" s="35"/>
      <c r="N112" s="36"/>
      <c r="O112" s="37"/>
    </row>
    <row r="113" spans="2:15" s="28" customFormat="1">
      <c r="B113" s="29"/>
      <c r="C113" s="33"/>
      <c r="D113" s="29"/>
      <c r="E113" s="30"/>
      <c r="F113" s="40"/>
      <c r="G113" s="30"/>
      <c r="H113" s="30"/>
      <c r="I113" s="33"/>
      <c r="J113" s="34"/>
      <c r="K113" s="30"/>
      <c r="L113" s="40"/>
      <c r="M113" s="35"/>
      <c r="N113" s="36"/>
      <c r="O113" s="37"/>
    </row>
    <row r="114" spans="2:15" s="28" customFormat="1">
      <c r="B114" s="29"/>
      <c r="C114" s="33"/>
      <c r="D114" s="29"/>
      <c r="E114" s="30"/>
      <c r="F114" s="40"/>
      <c r="G114" s="30"/>
      <c r="H114" s="30"/>
      <c r="I114" s="33"/>
      <c r="J114" s="34"/>
      <c r="K114" s="30"/>
      <c r="L114" s="40"/>
      <c r="M114" s="35"/>
      <c r="N114" s="36"/>
      <c r="O114" s="37"/>
    </row>
    <row r="115" spans="2:15" s="28" customFormat="1">
      <c r="B115" s="29"/>
      <c r="C115" s="33"/>
      <c r="D115" s="29"/>
      <c r="E115" s="30"/>
      <c r="F115" s="40"/>
      <c r="G115" s="30"/>
      <c r="H115" s="30"/>
      <c r="I115" s="33"/>
      <c r="J115" s="34"/>
      <c r="K115" s="30"/>
      <c r="L115" s="40"/>
      <c r="M115" s="35"/>
      <c r="N115" s="36"/>
      <c r="O115" s="37"/>
    </row>
    <row r="116" spans="2:15" s="28" customFormat="1">
      <c r="B116" s="29"/>
      <c r="C116" s="33"/>
      <c r="D116" s="29"/>
      <c r="E116" s="30"/>
      <c r="F116" s="40"/>
      <c r="G116" s="30"/>
      <c r="H116" s="30"/>
      <c r="I116" s="33"/>
      <c r="J116" s="34"/>
      <c r="K116" s="30"/>
      <c r="L116" s="40"/>
      <c r="M116" s="35"/>
      <c r="N116" s="36"/>
      <c r="O116" s="37"/>
    </row>
    <row r="117" spans="2:15" s="28" customFormat="1">
      <c r="B117" s="29"/>
      <c r="C117" s="33"/>
      <c r="D117" s="29"/>
      <c r="E117" s="30"/>
      <c r="F117" s="40"/>
      <c r="G117" s="30"/>
      <c r="H117" s="30"/>
      <c r="I117" s="33"/>
      <c r="J117" s="34"/>
      <c r="K117" s="30"/>
      <c r="L117" s="40"/>
      <c r="M117" s="35"/>
      <c r="N117" s="36"/>
      <c r="O117" s="37"/>
    </row>
    <row r="118" spans="2:15" s="28" customFormat="1">
      <c r="B118" s="29"/>
      <c r="C118" s="33"/>
      <c r="D118" s="29"/>
      <c r="E118" s="30"/>
      <c r="F118" s="40"/>
      <c r="G118" s="30"/>
      <c r="H118" s="30"/>
      <c r="I118" s="33"/>
      <c r="J118" s="34"/>
      <c r="K118" s="30"/>
      <c r="L118" s="40"/>
      <c r="M118" s="35"/>
      <c r="N118" s="36"/>
      <c r="O118" s="37"/>
    </row>
    <row r="119" spans="2:15" s="28" customFormat="1">
      <c r="B119" s="29"/>
      <c r="C119" s="33"/>
      <c r="D119" s="29"/>
      <c r="E119" s="30"/>
      <c r="F119" s="40"/>
      <c r="G119" s="30"/>
      <c r="H119" s="30"/>
      <c r="I119" s="33"/>
      <c r="J119" s="34"/>
      <c r="K119" s="30"/>
      <c r="L119" s="40"/>
      <c r="M119" s="35"/>
      <c r="N119" s="36"/>
      <c r="O119" s="37"/>
    </row>
    <row r="120" spans="2:15" s="28" customFormat="1">
      <c r="B120" s="29"/>
      <c r="C120" s="33"/>
      <c r="D120" s="29"/>
      <c r="E120" s="30"/>
      <c r="F120" s="40"/>
      <c r="G120" s="30"/>
      <c r="H120" s="30"/>
      <c r="I120" s="33"/>
      <c r="J120" s="34"/>
      <c r="K120" s="30"/>
      <c r="L120" s="40"/>
      <c r="M120" s="35"/>
      <c r="N120" s="36"/>
      <c r="O120" s="37"/>
    </row>
    <row r="121" spans="2:15" s="28" customFormat="1">
      <c r="B121" s="29"/>
      <c r="C121" s="33"/>
      <c r="D121" s="29"/>
      <c r="E121" s="30"/>
      <c r="F121" s="40"/>
      <c r="G121" s="30"/>
      <c r="H121" s="30"/>
      <c r="I121" s="33"/>
      <c r="J121" s="34"/>
      <c r="K121" s="30"/>
      <c r="L121" s="40"/>
      <c r="M121" s="35"/>
      <c r="N121" s="36"/>
      <c r="O121" s="37"/>
    </row>
    <row r="122" spans="2:15" s="28" customFormat="1">
      <c r="B122" s="29"/>
      <c r="C122" s="33"/>
      <c r="D122" s="29"/>
      <c r="E122" s="30"/>
      <c r="F122" s="40"/>
      <c r="G122" s="30"/>
      <c r="H122" s="30"/>
      <c r="I122" s="33"/>
      <c r="J122" s="34"/>
      <c r="K122" s="30"/>
      <c r="L122" s="40"/>
      <c r="M122" s="35"/>
      <c r="N122" s="36"/>
      <c r="O122" s="37"/>
    </row>
    <row r="123" spans="2:15" s="28" customFormat="1">
      <c r="B123" s="29"/>
      <c r="C123" s="33"/>
      <c r="D123" s="29"/>
      <c r="E123" s="30"/>
      <c r="F123" s="40"/>
      <c r="G123" s="30"/>
      <c r="H123" s="30"/>
      <c r="I123" s="33"/>
      <c r="J123" s="34"/>
      <c r="K123" s="30"/>
      <c r="L123" s="40"/>
      <c r="M123" s="35"/>
      <c r="N123" s="36"/>
      <c r="O123" s="37"/>
    </row>
    <row r="124" spans="2:15" s="28" customFormat="1">
      <c r="B124" s="29"/>
      <c r="C124" s="38"/>
      <c r="D124" s="29"/>
      <c r="E124" s="30"/>
      <c r="F124" s="40"/>
      <c r="G124" s="30"/>
      <c r="H124" s="30"/>
      <c r="I124" s="33"/>
      <c r="J124" s="34"/>
      <c r="K124" s="30"/>
      <c r="L124" s="40"/>
      <c r="M124" s="35"/>
      <c r="N124" s="36"/>
      <c r="O124" s="37"/>
    </row>
    <row r="125" spans="2:15" s="28" customFormat="1">
      <c r="B125" s="29"/>
      <c r="C125" s="38"/>
      <c r="D125" s="29"/>
      <c r="E125" s="30"/>
      <c r="F125" s="40"/>
      <c r="G125" s="30"/>
      <c r="H125" s="30"/>
      <c r="I125" s="33"/>
      <c r="J125" s="34"/>
      <c r="K125" s="30"/>
      <c r="L125" s="40"/>
      <c r="M125" s="35"/>
      <c r="N125" s="36"/>
      <c r="O125" s="37"/>
    </row>
    <row r="126" spans="2:15" s="28" customFormat="1">
      <c r="B126" s="41"/>
      <c r="C126" s="42"/>
      <c r="D126" s="37"/>
      <c r="E126" s="39"/>
      <c r="F126" s="37"/>
      <c r="G126" s="37"/>
      <c r="H126" s="37"/>
      <c r="I126" s="42"/>
      <c r="J126" s="37"/>
      <c r="K126" s="37"/>
      <c r="L126" s="37"/>
      <c r="M126" s="35"/>
      <c r="N126" s="36"/>
      <c r="O126" s="37"/>
    </row>
    <row r="127" spans="2:15" s="28" customFormat="1">
      <c r="B127" s="41"/>
      <c r="C127" s="42"/>
      <c r="D127" s="37"/>
      <c r="E127" s="39"/>
      <c r="F127" s="37"/>
      <c r="G127" s="37"/>
      <c r="H127" s="37"/>
      <c r="I127" s="42"/>
      <c r="J127" s="37"/>
      <c r="K127" s="37"/>
      <c r="L127" s="37"/>
      <c r="M127" s="35"/>
      <c r="N127" s="36"/>
      <c r="O127" s="37"/>
    </row>
    <row r="128" spans="2:15" s="28" customFormat="1">
      <c r="B128" s="41"/>
      <c r="C128" s="42"/>
      <c r="D128" s="37"/>
      <c r="E128" s="39"/>
      <c r="F128" s="37"/>
      <c r="G128" s="37"/>
      <c r="H128" s="37"/>
      <c r="I128" s="42"/>
      <c r="J128" s="37"/>
      <c r="K128" s="37"/>
      <c r="L128" s="37"/>
      <c r="M128" s="35"/>
      <c r="N128" s="36"/>
      <c r="O128" s="37"/>
    </row>
    <row r="129" spans="2:15" s="28" customFormat="1">
      <c r="B129" s="41"/>
      <c r="C129" s="42"/>
      <c r="D129" s="37"/>
      <c r="E129" s="39"/>
      <c r="F129" s="37"/>
      <c r="G129" s="37"/>
      <c r="H129" s="37"/>
      <c r="I129" s="42"/>
      <c r="J129" s="37"/>
      <c r="K129" s="37"/>
      <c r="L129" s="37"/>
      <c r="M129" s="35"/>
      <c r="N129" s="36"/>
      <c r="O129" s="37"/>
    </row>
    <row r="130" spans="2:15" s="28" customFormat="1">
      <c r="B130" s="41"/>
      <c r="C130" s="42"/>
      <c r="D130" s="37"/>
      <c r="E130" s="39"/>
      <c r="F130" s="37"/>
      <c r="G130" s="37"/>
      <c r="H130" s="37"/>
      <c r="I130" s="42"/>
      <c r="J130" s="37"/>
      <c r="K130" s="37"/>
      <c r="L130" s="37"/>
      <c r="M130" s="35"/>
      <c r="N130" s="36"/>
      <c r="O130" s="37"/>
    </row>
    <row r="131" spans="2:15" s="28" customFormat="1">
      <c r="B131" s="41"/>
      <c r="C131" s="42"/>
      <c r="D131" s="37"/>
      <c r="E131" s="39"/>
      <c r="F131" s="37"/>
      <c r="G131" s="37"/>
      <c r="H131" s="37"/>
      <c r="I131" s="42"/>
      <c r="J131" s="37"/>
      <c r="K131" s="37"/>
      <c r="L131" s="37"/>
      <c r="M131" s="35"/>
      <c r="N131" s="36"/>
      <c r="O131" s="37"/>
    </row>
    <row r="132" spans="2:15" s="28" customFormat="1">
      <c r="B132" s="41"/>
      <c r="C132" s="42"/>
      <c r="D132" s="37"/>
      <c r="E132" s="39"/>
      <c r="F132" s="37"/>
      <c r="G132" s="37"/>
      <c r="H132" s="37"/>
      <c r="I132" s="42"/>
      <c r="J132" s="37"/>
      <c r="K132" s="37"/>
      <c r="L132" s="37"/>
      <c r="M132" s="35"/>
      <c r="N132" s="36"/>
      <c r="O132" s="37"/>
    </row>
    <row r="133" spans="2:15" s="28" customFormat="1">
      <c r="B133" s="41"/>
      <c r="C133" s="42"/>
      <c r="D133" s="37"/>
      <c r="E133" s="39"/>
      <c r="F133" s="37"/>
      <c r="G133" s="37"/>
      <c r="H133" s="37"/>
      <c r="I133" s="42"/>
      <c r="J133" s="37"/>
      <c r="K133" s="37"/>
      <c r="L133" s="37"/>
      <c r="M133" s="35"/>
      <c r="N133" s="36"/>
      <c r="O133" s="37"/>
    </row>
    <row r="134" spans="2:15" s="28" customFormat="1">
      <c r="B134" s="41"/>
      <c r="C134" s="42"/>
      <c r="D134" s="37"/>
      <c r="E134" s="39"/>
      <c r="F134" s="37"/>
      <c r="G134" s="37"/>
      <c r="H134" s="37"/>
      <c r="I134" s="42"/>
      <c r="J134" s="37"/>
      <c r="K134" s="37"/>
      <c r="L134" s="37"/>
      <c r="M134" s="35"/>
      <c r="N134" s="36"/>
      <c r="O134" s="37"/>
    </row>
  </sheetData>
  <mergeCells count="14">
    <mergeCell ref="B2:O2"/>
    <mergeCell ref="B4:F4"/>
    <mergeCell ref="E5:F5"/>
    <mergeCell ref="G5:H5"/>
    <mergeCell ref="I5:J5"/>
    <mergeCell ref="C5:D5"/>
    <mergeCell ref="C6:D6"/>
    <mergeCell ref="E6:F6"/>
    <mergeCell ref="G6:H6"/>
    <mergeCell ref="I6:J6"/>
    <mergeCell ref="N5:N6"/>
    <mergeCell ref="M5:M6"/>
    <mergeCell ref="L5:L6"/>
    <mergeCell ref="K5:K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2" workbookViewId="0">
      <selection activeCell="D7" sqref="D7"/>
    </sheetView>
  </sheetViews>
  <sheetFormatPr defaultColWidth="8.85546875" defaultRowHeight="23.25"/>
  <cols>
    <col min="1" max="2" width="5.7109375" customWidth="1"/>
    <col min="3" max="3" width="2.7109375" customWidth="1"/>
    <col min="4" max="4" width="6.7109375" customWidth="1"/>
    <col min="5" max="5" width="3.140625" customWidth="1"/>
    <col min="6" max="6" width="1.7109375" customWidth="1"/>
    <col min="7" max="8" width="5.7109375" style="11" customWidth="1"/>
    <col min="9" max="9" width="2.7109375" style="11" customWidth="1"/>
    <col min="10" max="10" width="7" style="11" customWidth="1"/>
    <col min="11" max="11" width="3.140625" style="11" customWidth="1"/>
    <col min="12" max="12" width="1.7109375" style="11" customWidth="1"/>
    <col min="13" max="14" width="5.7109375" style="11" customWidth="1"/>
    <col min="15" max="15" width="2.7109375" style="11" customWidth="1"/>
    <col min="16" max="16" width="7" style="11" customWidth="1"/>
    <col min="17" max="17" width="3.140625" style="11" customWidth="1"/>
    <col min="18" max="18" width="1.7109375" style="11" customWidth="1"/>
    <col min="19" max="20" width="5.7109375" style="11" customWidth="1"/>
    <col min="21" max="21" width="2.7109375" style="11" customWidth="1"/>
    <col min="22" max="22" width="7" style="11" customWidth="1"/>
    <col min="23" max="23" width="3.140625" style="11" customWidth="1"/>
    <col min="24" max="24" width="1.7109375" style="11" customWidth="1"/>
    <col min="25" max="26" width="5.7109375" style="11" customWidth="1"/>
    <col min="27" max="27" width="2.7109375" style="11" customWidth="1"/>
    <col min="28" max="28" width="7" style="11" customWidth="1"/>
    <col min="29" max="29" width="3.140625" style="11" customWidth="1"/>
  </cols>
  <sheetData>
    <row r="1" spans="1:29">
      <c r="A1" s="11"/>
      <c r="B1" s="11"/>
      <c r="C1" s="11"/>
      <c r="D1" s="11"/>
      <c r="E1" s="11"/>
      <c r="F1" s="11"/>
    </row>
    <row r="2" spans="1:29" ht="26.25">
      <c r="A2" s="464" t="s">
        <v>19</v>
      </c>
      <c r="B2" s="465"/>
      <c r="C2" s="465"/>
      <c r="D2" s="465"/>
      <c r="E2" s="466"/>
      <c r="F2" s="11"/>
      <c r="G2" s="464" t="s">
        <v>19</v>
      </c>
      <c r="H2" s="465"/>
      <c r="I2" s="465"/>
      <c r="J2" s="465"/>
      <c r="K2" s="466"/>
      <c r="L2" s="43"/>
      <c r="M2" s="464" t="s">
        <v>19</v>
      </c>
      <c r="N2" s="465"/>
      <c r="O2" s="465"/>
      <c r="P2" s="465"/>
      <c r="Q2" s="466"/>
      <c r="R2" s="43"/>
      <c r="S2" s="464" t="s">
        <v>19</v>
      </c>
      <c r="T2" s="465"/>
      <c r="U2" s="465"/>
      <c r="V2" s="465"/>
      <c r="W2" s="466"/>
      <c r="X2" s="43"/>
      <c r="Y2" s="464" t="s">
        <v>19</v>
      </c>
      <c r="Z2" s="465"/>
      <c r="AA2" s="465"/>
      <c r="AB2" s="465"/>
      <c r="AC2" s="466"/>
    </row>
    <row r="3" spans="1:29" ht="26.25">
      <c r="A3" s="456" t="s">
        <v>11</v>
      </c>
      <c r="B3" s="457"/>
      <c r="C3" s="457"/>
      <c r="D3" s="457"/>
      <c r="E3" s="458"/>
      <c r="F3" s="11"/>
      <c r="G3" s="456" t="s">
        <v>12</v>
      </c>
      <c r="H3" s="457"/>
      <c r="I3" s="457"/>
      <c r="J3" s="457"/>
      <c r="K3" s="458"/>
      <c r="L3" s="4"/>
      <c r="M3" s="456" t="s">
        <v>13</v>
      </c>
      <c r="N3" s="457"/>
      <c r="O3" s="457"/>
      <c r="P3" s="457"/>
      <c r="Q3" s="458"/>
      <c r="R3" s="4"/>
      <c r="S3" s="456" t="s">
        <v>14</v>
      </c>
      <c r="T3" s="457"/>
      <c r="U3" s="457"/>
      <c r="V3" s="457"/>
      <c r="W3" s="458"/>
      <c r="X3" s="4"/>
      <c r="Y3" s="456" t="s">
        <v>15</v>
      </c>
      <c r="Z3" s="457"/>
      <c r="AA3" s="457"/>
      <c r="AB3" s="457"/>
      <c r="AC3" s="458"/>
    </row>
    <row r="4" spans="1:29" ht="26.25">
      <c r="A4" s="459" t="s">
        <v>9</v>
      </c>
      <c r="B4" s="460"/>
      <c r="C4" s="461">
        <v>42337</v>
      </c>
      <c r="D4" s="462"/>
      <c r="E4" s="463"/>
      <c r="F4" s="43"/>
      <c r="G4" s="459" t="s">
        <v>9</v>
      </c>
      <c r="H4" s="460"/>
      <c r="I4" s="461">
        <v>42503</v>
      </c>
      <c r="J4" s="462"/>
      <c r="K4" s="463"/>
      <c r="L4" s="4"/>
      <c r="M4" s="459" t="s">
        <v>9</v>
      </c>
      <c r="N4" s="460"/>
      <c r="O4" s="461">
        <v>42337</v>
      </c>
      <c r="P4" s="462"/>
      <c r="Q4" s="463"/>
      <c r="R4" s="4"/>
      <c r="S4" s="459" t="s">
        <v>9</v>
      </c>
      <c r="T4" s="460"/>
      <c r="U4" s="461">
        <v>42502</v>
      </c>
      <c r="V4" s="462"/>
      <c r="W4" s="463"/>
      <c r="X4" s="4"/>
      <c r="Y4" s="459" t="s">
        <v>9</v>
      </c>
      <c r="Z4" s="460"/>
      <c r="AA4" s="461">
        <v>42530</v>
      </c>
      <c r="AB4" s="462"/>
      <c r="AC4" s="463"/>
    </row>
    <row r="5" spans="1:29" ht="26.25">
      <c r="A5" s="46">
        <v>2.5</v>
      </c>
      <c r="B5" s="47">
        <v>0.06</v>
      </c>
      <c r="C5" s="48" t="s">
        <v>16</v>
      </c>
      <c r="D5" s="49">
        <f t="shared" ref="D5:D14" si="0">B5/1000</f>
        <v>5.9999999999999995E-5</v>
      </c>
      <c r="E5" s="50" t="s">
        <v>10</v>
      </c>
      <c r="F5" s="44"/>
      <c r="G5" s="46">
        <v>2.5</v>
      </c>
      <c r="H5" s="47">
        <v>0.08</v>
      </c>
      <c r="I5" s="51" t="s">
        <v>16</v>
      </c>
      <c r="J5" s="52">
        <f t="shared" ref="J5:J17" si="1">H5/1000</f>
        <v>8.0000000000000007E-5</v>
      </c>
      <c r="K5" s="53" t="s">
        <v>10</v>
      </c>
      <c r="L5" s="4"/>
      <c r="M5" s="54">
        <v>1.0049999999999999</v>
      </c>
      <c r="N5" s="47">
        <v>0.06</v>
      </c>
      <c r="O5" s="51" t="s">
        <v>16</v>
      </c>
      <c r="P5" s="52">
        <f t="shared" ref="P5:P51" si="2">N5/1000</f>
        <v>5.9999999999999995E-5</v>
      </c>
      <c r="Q5" s="53" t="s">
        <v>10</v>
      </c>
      <c r="R5" s="4"/>
      <c r="S5" s="55">
        <v>1</v>
      </c>
      <c r="T5" s="47">
        <v>0.08</v>
      </c>
      <c r="U5" s="51" t="s">
        <v>16</v>
      </c>
      <c r="V5" s="52">
        <f t="shared" ref="V5:V36" si="3">T5/1000</f>
        <v>8.0000000000000007E-5</v>
      </c>
      <c r="W5" s="53" t="s">
        <v>10</v>
      </c>
      <c r="X5" s="4"/>
      <c r="Y5" s="55">
        <v>125</v>
      </c>
      <c r="Z5" s="47">
        <v>0.42</v>
      </c>
      <c r="AA5" s="51" t="s">
        <v>16</v>
      </c>
      <c r="AB5" s="52">
        <f t="shared" ref="AB5:AB12" si="4">Z5/1000</f>
        <v>4.1999999999999996E-4</v>
      </c>
      <c r="AC5" s="53" t="s">
        <v>10</v>
      </c>
    </row>
    <row r="6" spans="1:29" ht="26.25">
      <c r="A6" s="46">
        <v>5.0999999999999996</v>
      </c>
      <c r="B6" s="47">
        <v>0.06</v>
      </c>
      <c r="C6" s="48" t="s">
        <v>16</v>
      </c>
      <c r="D6" s="49">
        <f t="shared" si="0"/>
        <v>5.9999999999999995E-5</v>
      </c>
      <c r="E6" s="50" t="s">
        <v>10</v>
      </c>
      <c r="F6" s="45"/>
      <c r="G6" s="46">
        <v>5.0999999999999996</v>
      </c>
      <c r="H6" s="47">
        <v>0.09</v>
      </c>
      <c r="I6" s="51" t="s">
        <v>16</v>
      </c>
      <c r="J6" s="52">
        <f t="shared" si="1"/>
        <v>8.9999999999999992E-5</v>
      </c>
      <c r="K6" s="53" t="s">
        <v>10</v>
      </c>
      <c r="L6" s="10"/>
      <c r="M6" s="56">
        <v>1.01</v>
      </c>
      <c r="N6" s="47">
        <v>0.06</v>
      </c>
      <c r="O6" s="51" t="s">
        <v>16</v>
      </c>
      <c r="P6" s="52">
        <f t="shared" si="2"/>
        <v>5.9999999999999995E-5</v>
      </c>
      <c r="Q6" s="53" t="s">
        <v>10</v>
      </c>
      <c r="R6" s="10"/>
      <c r="S6" s="54">
        <v>1.0049999999999999</v>
      </c>
      <c r="T6" s="47">
        <v>0.08</v>
      </c>
      <c r="U6" s="51" t="s">
        <v>16</v>
      </c>
      <c r="V6" s="52">
        <f t="shared" si="3"/>
        <v>8.0000000000000007E-5</v>
      </c>
      <c r="W6" s="53" t="s">
        <v>10</v>
      </c>
      <c r="X6" s="10"/>
      <c r="Y6" s="55">
        <v>150</v>
      </c>
      <c r="Z6" s="47">
        <v>0.47</v>
      </c>
      <c r="AA6" s="51" t="s">
        <v>16</v>
      </c>
      <c r="AB6" s="52">
        <f t="shared" si="4"/>
        <v>4.6999999999999999E-4</v>
      </c>
      <c r="AC6" s="53" t="s">
        <v>10</v>
      </c>
    </row>
    <row r="7" spans="1:29" ht="26.25">
      <c r="A7" s="46">
        <v>7.7</v>
      </c>
      <c r="B7" s="47">
        <v>0.06</v>
      </c>
      <c r="C7" s="48" t="s">
        <v>16</v>
      </c>
      <c r="D7" s="49">
        <f t="shared" si="0"/>
        <v>5.9999999999999995E-5</v>
      </c>
      <c r="E7" s="50" t="s">
        <v>10</v>
      </c>
      <c r="F7" s="43"/>
      <c r="G7" s="46">
        <v>7.7</v>
      </c>
      <c r="H7" s="47">
        <v>0.09</v>
      </c>
      <c r="I7" s="51" t="s">
        <v>16</v>
      </c>
      <c r="J7" s="52">
        <f t="shared" si="1"/>
        <v>8.9999999999999992E-5</v>
      </c>
      <c r="K7" s="53" t="s">
        <v>10</v>
      </c>
      <c r="M7" s="56">
        <v>1.02</v>
      </c>
      <c r="N7" s="47">
        <v>0.06</v>
      </c>
      <c r="O7" s="51" t="s">
        <v>16</v>
      </c>
      <c r="P7" s="52">
        <f t="shared" si="2"/>
        <v>5.9999999999999995E-5</v>
      </c>
      <c r="Q7" s="53" t="s">
        <v>10</v>
      </c>
      <c r="S7" s="56">
        <v>1.01</v>
      </c>
      <c r="T7" s="47">
        <v>0.08</v>
      </c>
      <c r="U7" s="51" t="s">
        <v>16</v>
      </c>
      <c r="V7" s="52">
        <f t="shared" si="3"/>
        <v>8.0000000000000007E-5</v>
      </c>
      <c r="W7" s="53" t="s">
        <v>10</v>
      </c>
      <c r="Y7" s="55">
        <v>175</v>
      </c>
      <c r="Z7" s="47">
        <v>0.51</v>
      </c>
      <c r="AA7" s="51" t="s">
        <v>16</v>
      </c>
      <c r="AB7" s="52">
        <f t="shared" si="4"/>
        <v>5.1000000000000004E-4</v>
      </c>
      <c r="AC7" s="53" t="s">
        <v>10</v>
      </c>
    </row>
    <row r="8" spans="1:29" ht="26.25">
      <c r="A8" s="46">
        <v>10.3</v>
      </c>
      <c r="B8" s="47">
        <v>7.0000000000000007E-2</v>
      </c>
      <c r="C8" s="48" t="s">
        <v>16</v>
      </c>
      <c r="D8" s="49">
        <f t="shared" si="0"/>
        <v>7.0000000000000007E-5</v>
      </c>
      <c r="E8" s="50" t="s">
        <v>10</v>
      </c>
      <c r="F8" s="43"/>
      <c r="G8" s="46">
        <v>10.3</v>
      </c>
      <c r="H8" s="47">
        <v>0.09</v>
      </c>
      <c r="I8" s="51" t="s">
        <v>16</v>
      </c>
      <c r="J8" s="52">
        <f t="shared" si="1"/>
        <v>8.9999999999999992E-5</v>
      </c>
      <c r="K8" s="53" t="s">
        <v>10</v>
      </c>
      <c r="M8" s="56">
        <v>1.03</v>
      </c>
      <c r="N8" s="47">
        <v>0.06</v>
      </c>
      <c r="O8" s="51" t="s">
        <v>16</v>
      </c>
      <c r="P8" s="52">
        <f t="shared" si="2"/>
        <v>5.9999999999999995E-5</v>
      </c>
      <c r="Q8" s="53" t="s">
        <v>10</v>
      </c>
      <c r="S8" s="56">
        <v>1.02</v>
      </c>
      <c r="T8" s="47">
        <v>0.08</v>
      </c>
      <c r="U8" s="51" t="s">
        <v>16</v>
      </c>
      <c r="V8" s="52">
        <f t="shared" si="3"/>
        <v>8.0000000000000007E-5</v>
      </c>
      <c r="W8" s="53" t="s">
        <v>10</v>
      </c>
      <c r="Y8" s="55">
        <v>200</v>
      </c>
      <c r="Z8" s="47">
        <v>0.55000000000000004</v>
      </c>
      <c r="AA8" s="51" t="s">
        <v>16</v>
      </c>
      <c r="AB8" s="52">
        <f t="shared" si="4"/>
        <v>5.5000000000000003E-4</v>
      </c>
      <c r="AC8" s="53" t="s">
        <v>10</v>
      </c>
    </row>
    <row r="9" spans="1:29" ht="26.25">
      <c r="A9" s="46">
        <v>12.9</v>
      </c>
      <c r="B9" s="47">
        <v>7.0000000000000007E-2</v>
      </c>
      <c r="C9" s="48" t="s">
        <v>16</v>
      </c>
      <c r="D9" s="49">
        <f t="shared" si="0"/>
        <v>7.0000000000000007E-5</v>
      </c>
      <c r="E9" s="50" t="s">
        <v>10</v>
      </c>
      <c r="F9" s="43"/>
      <c r="G9" s="46">
        <v>12.9</v>
      </c>
      <c r="H9" s="47">
        <v>0.09</v>
      </c>
      <c r="I9" s="51" t="s">
        <v>16</v>
      </c>
      <c r="J9" s="52">
        <f t="shared" si="1"/>
        <v>8.9999999999999992E-5</v>
      </c>
      <c r="K9" s="53" t="s">
        <v>10</v>
      </c>
      <c r="M9" s="56">
        <v>1.04</v>
      </c>
      <c r="N9" s="47">
        <v>0.06</v>
      </c>
      <c r="O9" s="51" t="s">
        <v>16</v>
      </c>
      <c r="P9" s="52">
        <f t="shared" si="2"/>
        <v>5.9999999999999995E-5</v>
      </c>
      <c r="Q9" s="53" t="s">
        <v>10</v>
      </c>
      <c r="S9" s="56">
        <v>1.03</v>
      </c>
      <c r="T9" s="47">
        <v>0.08</v>
      </c>
      <c r="U9" s="51" t="s">
        <v>16</v>
      </c>
      <c r="V9" s="52">
        <f t="shared" si="3"/>
        <v>8.0000000000000007E-5</v>
      </c>
      <c r="W9" s="53" t="s">
        <v>10</v>
      </c>
      <c r="Y9" s="55">
        <v>250</v>
      </c>
      <c r="Z9" s="47">
        <v>0.63</v>
      </c>
      <c r="AA9" s="51" t="s">
        <v>16</v>
      </c>
      <c r="AB9" s="52">
        <f t="shared" si="4"/>
        <v>6.3000000000000003E-4</v>
      </c>
      <c r="AC9" s="53" t="s">
        <v>10</v>
      </c>
    </row>
    <row r="10" spans="1:29" ht="26.25">
      <c r="A10" s="46">
        <v>15</v>
      </c>
      <c r="B10" s="47">
        <v>7.0000000000000007E-2</v>
      </c>
      <c r="C10" s="48" t="s">
        <v>16</v>
      </c>
      <c r="D10" s="49">
        <f t="shared" si="0"/>
        <v>7.0000000000000007E-5</v>
      </c>
      <c r="E10" s="50" t="s">
        <v>10</v>
      </c>
      <c r="F10" s="43"/>
      <c r="G10" s="55">
        <v>15</v>
      </c>
      <c r="H10" s="47">
        <v>0.1</v>
      </c>
      <c r="I10" s="51" t="s">
        <v>16</v>
      </c>
      <c r="J10" s="52">
        <f t="shared" si="1"/>
        <v>1E-4</v>
      </c>
      <c r="K10" s="53" t="s">
        <v>10</v>
      </c>
      <c r="M10" s="56">
        <v>1.05</v>
      </c>
      <c r="N10" s="47">
        <v>0.06</v>
      </c>
      <c r="O10" s="51" t="s">
        <v>16</v>
      </c>
      <c r="P10" s="52">
        <f t="shared" si="2"/>
        <v>5.9999999999999995E-5</v>
      </c>
      <c r="Q10" s="53" t="s">
        <v>10</v>
      </c>
      <c r="S10" s="56">
        <v>1.04</v>
      </c>
      <c r="T10" s="47">
        <v>0.08</v>
      </c>
      <c r="U10" s="51" t="s">
        <v>16</v>
      </c>
      <c r="V10" s="52">
        <f t="shared" si="3"/>
        <v>8.0000000000000007E-5</v>
      </c>
      <c r="W10" s="53" t="s">
        <v>10</v>
      </c>
      <c r="Y10" s="55">
        <v>300</v>
      </c>
      <c r="Z10" s="47">
        <v>0.71</v>
      </c>
      <c r="AA10" s="51" t="s">
        <v>16</v>
      </c>
      <c r="AB10" s="52">
        <f t="shared" si="4"/>
        <v>7.0999999999999991E-4</v>
      </c>
      <c r="AC10" s="53" t="s">
        <v>10</v>
      </c>
    </row>
    <row r="11" spans="1:29" ht="26.25">
      <c r="A11" s="46">
        <v>17.600000000000001</v>
      </c>
      <c r="B11" s="47">
        <v>7.0000000000000007E-2</v>
      </c>
      <c r="C11" s="48" t="s">
        <v>16</v>
      </c>
      <c r="D11" s="49">
        <f t="shared" si="0"/>
        <v>7.0000000000000007E-5</v>
      </c>
      <c r="E11" s="50" t="s">
        <v>10</v>
      </c>
      <c r="F11" s="43"/>
      <c r="G11" s="46">
        <v>17.600000000000001</v>
      </c>
      <c r="H11" s="47">
        <v>0.1</v>
      </c>
      <c r="I11" s="51" t="s">
        <v>16</v>
      </c>
      <c r="J11" s="52">
        <f t="shared" si="1"/>
        <v>1E-4</v>
      </c>
      <c r="K11" s="53" t="s">
        <v>10</v>
      </c>
      <c r="M11" s="56">
        <v>1.06</v>
      </c>
      <c r="N11" s="47">
        <v>0.06</v>
      </c>
      <c r="O11" s="51" t="s">
        <v>16</v>
      </c>
      <c r="P11" s="52">
        <f t="shared" si="2"/>
        <v>5.9999999999999995E-5</v>
      </c>
      <c r="Q11" s="53" t="s">
        <v>10</v>
      </c>
      <c r="S11" s="56">
        <v>1.05</v>
      </c>
      <c r="T11" s="47">
        <v>0.08</v>
      </c>
      <c r="U11" s="51" t="s">
        <v>16</v>
      </c>
      <c r="V11" s="52">
        <f t="shared" si="3"/>
        <v>8.0000000000000007E-5</v>
      </c>
      <c r="W11" s="53" t="s">
        <v>10</v>
      </c>
      <c r="Y11" s="55">
        <v>400</v>
      </c>
      <c r="Z11" s="47">
        <v>0.89</v>
      </c>
      <c r="AA11" s="51" t="s">
        <v>16</v>
      </c>
      <c r="AB11" s="52">
        <f t="shared" si="4"/>
        <v>8.9000000000000006E-4</v>
      </c>
      <c r="AC11" s="53" t="s">
        <v>10</v>
      </c>
    </row>
    <row r="12" spans="1:29" ht="26.25">
      <c r="A12" s="46">
        <v>20.2</v>
      </c>
      <c r="B12" s="47">
        <v>7.0000000000000007E-2</v>
      </c>
      <c r="C12" s="48" t="s">
        <v>16</v>
      </c>
      <c r="D12" s="49">
        <f t="shared" si="0"/>
        <v>7.0000000000000007E-5</v>
      </c>
      <c r="E12" s="50" t="s">
        <v>10</v>
      </c>
      <c r="F12" s="43"/>
      <c r="G12" s="46">
        <v>20.2</v>
      </c>
      <c r="H12" s="47">
        <v>0.1</v>
      </c>
      <c r="I12" s="51" t="s">
        <v>16</v>
      </c>
      <c r="J12" s="52">
        <f t="shared" si="1"/>
        <v>1E-4</v>
      </c>
      <c r="K12" s="53" t="s">
        <v>10</v>
      </c>
      <c r="M12" s="56">
        <v>1.07</v>
      </c>
      <c r="N12" s="47">
        <v>0.06</v>
      </c>
      <c r="O12" s="51" t="s">
        <v>16</v>
      </c>
      <c r="P12" s="52">
        <f t="shared" si="2"/>
        <v>5.9999999999999995E-5</v>
      </c>
      <c r="Q12" s="53" t="s">
        <v>10</v>
      </c>
      <c r="S12" s="56">
        <v>1.06</v>
      </c>
      <c r="T12" s="47">
        <v>0.08</v>
      </c>
      <c r="U12" s="51" t="s">
        <v>16</v>
      </c>
      <c r="V12" s="52">
        <f t="shared" si="3"/>
        <v>8.0000000000000007E-5</v>
      </c>
      <c r="W12" s="53" t="s">
        <v>10</v>
      </c>
      <c r="Y12" s="55">
        <v>500</v>
      </c>
      <c r="Z12" s="47">
        <v>1.1000000000000001</v>
      </c>
      <c r="AA12" s="51" t="s">
        <v>16</v>
      </c>
      <c r="AB12" s="52">
        <f t="shared" si="4"/>
        <v>1.1000000000000001E-3</v>
      </c>
      <c r="AC12" s="53" t="s">
        <v>10</v>
      </c>
    </row>
    <row r="13" spans="1:29" ht="26.25">
      <c r="A13" s="46">
        <v>22.8</v>
      </c>
      <c r="B13" s="47">
        <v>7.0000000000000007E-2</v>
      </c>
      <c r="C13" s="48" t="s">
        <v>16</v>
      </c>
      <c r="D13" s="49">
        <f t="shared" si="0"/>
        <v>7.0000000000000007E-5</v>
      </c>
      <c r="E13" s="50" t="s">
        <v>10</v>
      </c>
      <c r="F13" s="43"/>
      <c r="G13" s="46">
        <v>22.8</v>
      </c>
      <c r="H13" s="47">
        <v>0.1</v>
      </c>
      <c r="I13" s="51" t="s">
        <v>16</v>
      </c>
      <c r="J13" s="52">
        <f t="shared" si="1"/>
        <v>1E-4</v>
      </c>
      <c r="K13" s="53" t="s">
        <v>10</v>
      </c>
      <c r="M13" s="56">
        <v>1.08</v>
      </c>
      <c r="N13" s="47">
        <v>0.06</v>
      </c>
      <c r="O13" s="51" t="s">
        <v>16</v>
      </c>
      <c r="P13" s="52">
        <f t="shared" si="2"/>
        <v>5.9999999999999995E-5</v>
      </c>
      <c r="Q13" s="53" t="s">
        <v>10</v>
      </c>
      <c r="S13" s="56">
        <v>1.07</v>
      </c>
      <c r="T13" s="47">
        <v>0.08</v>
      </c>
      <c r="U13" s="51" t="s">
        <v>16</v>
      </c>
      <c r="V13" s="52">
        <f t="shared" si="3"/>
        <v>8.0000000000000007E-5</v>
      </c>
      <c r="W13" s="53" t="s">
        <v>10</v>
      </c>
      <c r="Y13" s="13"/>
      <c r="Z13" s="13"/>
      <c r="AA13" s="13"/>
      <c r="AB13" s="13"/>
      <c r="AC13" s="13"/>
    </row>
    <row r="14" spans="1:29" ht="26.25">
      <c r="A14" s="46">
        <v>25</v>
      </c>
      <c r="B14" s="47">
        <v>7.0000000000000007E-2</v>
      </c>
      <c r="C14" s="57" t="s">
        <v>16</v>
      </c>
      <c r="D14" s="49">
        <f t="shared" si="0"/>
        <v>7.0000000000000007E-5</v>
      </c>
      <c r="E14" s="50" t="s">
        <v>10</v>
      </c>
      <c r="F14" s="43"/>
      <c r="G14" s="55">
        <v>25</v>
      </c>
      <c r="H14" s="47">
        <v>0.11</v>
      </c>
      <c r="I14" s="51" t="s">
        <v>16</v>
      </c>
      <c r="J14" s="52">
        <f t="shared" si="1"/>
        <v>1.1E-4</v>
      </c>
      <c r="K14" s="53" t="s">
        <v>10</v>
      </c>
      <c r="M14" s="56">
        <v>1.0900000000000001</v>
      </c>
      <c r="N14" s="47">
        <v>0.06</v>
      </c>
      <c r="O14" s="51" t="s">
        <v>16</v>
      </c>
      <c r="P14" s="52">
        <f t="shared" si="2"/>
        <v>5.9999999999999995E-5</v>
      </c>
      <c r="Q14" s="53" t="s">
        <v>10</v>
      </c>
      <c r="S14" s="56">
        <v>1.08</v>
      </c>
      <c r="T14" s="47">
        <v>0.08</v>
      </c>
      <c r="U14" s="51" t="s">
        <v>16</v>
      </c>
      <c r="V14" s="52">
        <f t="shared" si="3"/>
        <v>8.0000000000000007E-5</v>
      </c>
      <c r="W14" s="53" t="s">
        <v>10</v>
      </c>
      <c r="Y14" s="13"/>
      <c r="Z14" s="13"/>
      <c r="AA14" s="13"/>
      <c r="AB14" s="13"/>
      <c r="AC14" s="13"/>
    </row>
    <row r="15" spans="1:29" ht="26.25">
      <c r="A15" s="43"/>
      <c r="B15" s="43"/>
      <c r="C15" s="43"/>
      <c r="D15" s="43"/>
      <c r="E15" s="43"/>
      <c r="F15" s="43"/>
      <c r="G15" s="55">
        <v>50</v>
      </c>
      <c r="H15" s="47">
        <v>0.13</v>
      </c>
      <c r="I15" s="51" t="s">
        <v>16</v>
      </c>
      <c r="J15" s="52">
        <f t="shared" si="1"/>
        <v>1.3000000000000002E-4</v>
      </c>
      <c r="K15" s="53" t="s">
        <v>10</v>
      </c>
      <c r="M15" s="56">
        <v>1.1000000000000001</v>
      </c>
      <c r="N15" s="47">
        <v>0.06</v>
      </c>
      <c r="O15" s="51" t="s">
        <v>16</v>
      </c>
      <c r="P15" s="52">
        <f t="shared" si="2"/>
        <v>5.9999999999999995E-5</v>
      </c>
      <c r="Q15" s="53" t="s">
        <v>10</v>
      </c>
      <c r="S15" s="56">
        <v>1.0900000000000001</v>
      </c>
      <c r="T15" s="47">
        <v>0.08</v>
      </c>
      <c r="U15" s="51" t="s">
        <v>16</v>
      </c>
      <c r="V15" s="52">
        <f t="shared" si="3"/>
        <v>8.0000000000000007E-5</v>
      </c>
      <c r="W15" s="53" t="s">
        <v>10</v>
      </c>
      <c r="Y15" s="13"/>
      <c r="Z15" s="13"/>
      <c r="AA15" s="13"/>
      <c r="AB15" s="13"/>
      <c r="AC15" s="13"/>
    </row>
    <row r="16" spans="1:29" ht="26.25">
      <c r="A16" s="58" t="s">
        <v>17</v>
      </c>
      <c r="B16" s="59">
        <v>2</v>
      </c>
      <c r="C16" s="60"/>
      <c r="D16" s="43"/>
      <c r="E16" s="43"/>
      <c r="F16" s="43"/>
      <c r="G16" s="55">
        <v>75</v>
      </c>
      <c r="H16" s="47">
        <v>0.16</v>
      </c>
      <c r="I16" s="51" t="s">
        <v>16</v>
      </c>
      <c r="J16" s="52">
        <f t="shared" si="1"/>
        <v>1.6000000000000001E-4</v>
      </c>
      <c r="K16" s="53" t="s">
        <v>10</v>
      </c>
      <c r="M16" s="56">
        <v>1.2</v>
      </c>
      <c r="N16" s="47">
        <v>0.06</v>
      </c>
      <c r="O16" s="51" t="s">
        <v>16</v>
      </c>
      <c r="P16" s="52">
        <f t="shared" si="2"/>
        <v>5.9999999999999995E-5</v>
      </c>
      <c r="Q16" s="53" t="s">
        <v>10</v>
      </c>
      <c r="S16" s="56">
        <v>1.1000000000000001</v>
      </c>
      <c r="T16" s="47">
        <v>0.08</v>
      </c>
      <c r="U16" s="51" t="s">
        <v>16</v>
      </c>
      <c r="V16" s="52">
        <f t="shared" si="3"/>
        <v>8.0000000000000007E-5</v>
      </c>
      <c r="W16" s="53" t="s">
        <v>10</v>
      </c>
      <c r="Y16" s="13"/>
      <c r="Z16" s="13"/>
      <c r="AA16" s="13"/>
      <c r="AB16" s="13"/>
      <c r="AC16" s="13"/>
    </row>
    <row r="17" spans="1:29" ht="26.25">
      <c r="A17" s="61" t="s">
        <v>18</v>
      </c>
      <c r="B17" s="61">
        <v>5</v>
      </c>
      <c r="C17" s="60"/>
      <c r="D17" s="43"/>
      <c r="E17" s="43"/>
      <c r="F17" s="43"/>
      <c r="G17" s="55">
        <v>100</v>
      </c>
      <c r="H17" s="47">
        <v>0.18</v>
      </c>
      <c r="I17" s="51" t="s">
        <v>16</v>
      </c>
      <c r="J17" s="52">
        <f t="shared" si="1"/>
        <v>1.7999999999999998E-4</v>
      </c>
      <c r="K17" s="53" t="s">
        <v>10</v>
      </c>
      <c r="M17" s="56">
        <v>1.3</v>
      </c>
      <c r="N17" s="47">
        <v>0.06</v>
      </c>
      <c r="O17" s="51" t="s">
        <v>16</v>
      </c>
      <c r="P17" s="52">
        <f t="shared" si="2"/>
        <v>5.9999999999999995E-5</v>
      </c>
      <c r="Q17" s="53" t="s">
        <v>10</v>
      </c>
      <c r="S17" s="56">
        <v>1.2</v>
      </c>
      <c r="T17" s="47">
        <v>0.08</v>
      </c>
      <c r="U17" s="51" t="s">
        <v>16</v>
      </c>
      <c r="V17" s="52">
        <f t="shared" si="3"/>
        <v>8.0000000000000007E-5</v>
      </c>
      <c r="W17" s="53" t="s">
        <v>10</v>
      </c>
      <c r="Y17" s="13"/>
      <c r="Z17" s="13"/>
      <c r="AA17" s="13"/>
      <c r="AB17" s="13"/>
      <c r="AC17" s="13"/>
    </row>
    <row r="18" spans="1:29" ht="26.25">
      <c r="A18" s="13"/>
      <c r="B18" s="13"/>
      <c r="C18" s="13"/>
      <c r="D18" s="13"/>
      <c r="E18" s="13"/>
      <c r="F18" s="43"/>
      <c r="G18" s="13"/>
      <c r="H18" s="13"/>
      <c r="I18" s="13"/>
      <c r="J18" s="13"/>
      <c r="K18" s="13"/>
      <c r="M18" s="56">
        <v>1.4</v>
      </c>
      <c r="N18" s="47">
        <v>0.06</v>
      </c>
      <c r="O18" s="51" t="s">
        <v>16</v>
      </c>
      <c r="P18" s="52">
        <f t="shared" si="2"/>
        <v>5.9999999999999995E-5</v>
      </c>
      <c r="Q18" s="53" t="s">
        <v>10</v>
      </c>
      <c r="S18" s="56">
        <v>1.3</v>
      </c>
      <c r="T18" s="47">
        <v>0.08</v>
      </c>
      <c r="U18" s="51" t="s">
        <v>16</v>
      </c>
      <c r="V18" s="52">
        <f t="shared" si="3"/>
        <v>8.0000000000000007E-5</v>
      </c>
      <c r="W18" s="53" t="s">
        <v>10</v>
      </c>
      <c r="Y18" s="43"/>
      <c r="Z18" s="43"/>
      <c r="AA18" s="43"/>
      <c r="AB18" s="43"/>
      <c r="AC18" s="43"/>
    </row>
    <row r="19" spans="1:29" ht="26.25">
      <c r="A19" s="13"/>
      <c r="B19" s="13"/>
      <c r="C19" s="13"/>
      <c r="D19" s="13"/>
      <c r="E19" s="13"/>
      <c r="F19" s="43"/>
      <c r="G19" s="13"/>
      <c r="H19" s="13"/>
      <c r="I19" s="13"/>
      <c r="J19" s="13"/>
      <c r="K19" s="13"/>
      <c r="M19" s="56">
        <v>1.5</v>
      </c>
      <c r="N19" s="47">
        <v>0.06</v>
      </c>
      <c r="O19" s="51" t="s">
        <v>16</v>
      </c>
      <c r="P19" s="52">
        <f t="shared" si="2"/>
        <v>5.9999999999999995E-5</v>
      </c>
      <c r="Q19" s="53" t="s">
        <v>10</v>
      </c>
      <c r="S19" s="56">
        <v>1.4</v>
      </c>
      <c r="T19" s="47">
        <v>0.08</v>
      </c>
      <c r="U19" s="51" t="s">
        <v>16</v>
      </c>
      <c r="V19" s="52">
        <f t="shared" si="3"/>
        <v>8.0000000000000007E-5</v>
      </c>
      <c r="W19" s="53" t="s">
        <v>10</v>
      </c>
      <c r="Y19" s="43"/>
      <c r="Z19" s="43"/>
      <c r="AA19" s="43"/>
      <c r="AB19" s="43"/>
      <c r="AC19" s="43"/>
    </row>
    <row r="20" spans="1:29" ht="26.25">
      <c r="A20" s="13"/>
      <c r="B20" s="13"/>
      <c r="C20" s="13"/>
      <c r="D20" s="13"/>
      <c r="E20" s="13"/>
      <c r="F20" s="43"/>
      <c r="G20" s="13"/>
      <c r="H20" s="13"/>
      <c r="I20" s="13"/>
      <c r="J20" s="13"/>
      <c r="K20" s="13"/>
      <c r="M20" s="56">
        <v>1.6</v>
      </c>
      <c r="N20" s="47">
        <v>0.06</v>
      </c>
      <c r="O20" s="51" t="s">
        <v>16</v>
      </c>
      <c r="P20" s="52">
        <f t="shared" si="2"/>
        <v>5.9999999999999995E-5</v>
      </c>
      <c r="Q20" s="53" t="s">
        <v>10</v>
      </c>
      <c r="S20" s="56">
        <v>1.5</v>
      </c>
      <c r="T20" s="47">
        <v>0.08</v>
      </c>
      <c r="U20" s="51" t="s">
        <v>16</v>
      </c>
      <c r="V20" s="52">
        <f t="shared" si="3"/>
        <v>8.0000000000000007E-5</v>
      </c>
      <c r="W20" s="53" t="s">
        <v>10</v>
      </c>
    </row>
    <row r="21" spans="1:29" ht="26.25">
      <c r="A21" s="13"/>
      <c r="B21" s="13"/>
      <c r="C21" s="13"/>
      <c r="D21" s="13"/>
      <c r="E21" s="13"/>
      <c r="F21" s="43"/>
      <c r="G21" s="13"/>
      <c r="H21" s="13"/>
      <c r="I21" s="13"/>
      <c r="J21" s="13"/>
      <c r="K21" s="13"/>
      <c r="M21" s="56">
        <v>1.7</v>
      </c>
      <c r="N21" s="47">
        <v>0.06</v>
      </c>
      <c r="O21" s="51" t="s">
        <v>16</v>
      </c>
      <c r="P21" s="52">
        <f t="shared" si="2"/>
        <v>5.9999999999999995E-5</v>
      </c>
      <c r="Q21" s="53" t="s">
        <v>10</v>
      </c>
      <c r="S21" s="56">
        <v>1.6</v>
      </c>
      <c r="T21" s="47">
        <v>0.08</v>
      </c>
      <c r="U21" s="51" t="s">
        <v>16</v>
      </c>
      <c r="V21" s="52">
        <f t="shared" si="3"/>
        <v>8.0000000000000007E-5</v>
      </c>
      <c r="W21" s="53" t="s">
        <v>10</v>
      </c>
    </row>
    <row r="22" spans="1:29" ht="26.25">
      <c r="A22" s="13"/>
      <c r="B22" s="13"/>
      <c r="C22" s="13"/>
      <c r="D22" s="13"/>
      <c r="E22" s="13"/>
      <c r="F22" s="43"/>
      <c r="G22" s="13"/>
      <c r="H22" s="13"/>
      <c r="I22" s="13"/>
      <c r="J22" s="13"/>
      <c r="K22" s="13"/>
      <c r="M22" s="56">
        <v>1.8</v>
      </c>
      <c r="N22" s="47">
        <v>0.06</v>
      </c>
      <c r="O22" s="51" t="s">
        <v>16</v>
      </c>
      <c r="P22" s="52">
        <f t="shared" si="2"/>
        <v>5.9999999999999995E-5</v>
      </c>
      <c r="Q22" s="53" t="s">
        <v>10</v>
      </c>
      <c r="S22" s="56">
        <v>1.7</v>
      </c>
      <c r="T22" s="47">
        <v>0.08</v>
      </c>
      <c r="U22" s="51" t="s">
        <v>16</v>
      </c>
      <c r="V22" s="52">
        <f t="shared" si="3"/>
        <v>8.0000000000000007E-5</v>
      </c>
      <c r="W22" s="53" t="s">
        <v>10</v>
      </c>
    </row>
    <row r="23" spans="1:29" ht="26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M23" s="56">
        <v>1.9</v>
      </c>
      <c r="N23" s="47">
        <v>0.06</v>
      </c>
      <c r="O23" s="51" t="s">
        <v>16</v>
      </c>
      <c r="P23" s="52">
        <f t="shared" si="2"/>
        <v>5.9999999999999995E-5</v>
      </c>
      <c r="Q23" s="53" t="s">
        <v>10</v>
      </c>
      <c r="S23" s="56">
        <v>1.8</v>
      </c>
      <c r="T23" s="47">
        <v>0.08</v>
      </c>
      <c r="U23" s="51" t="s">
        <v>16</v>
      </c>
      <c r="V23" s="52">
        <f t="shared" si="3"/>
        <v>8.0000000000000007E-5</v>
      </c>
      <c r="W23" s="53" t="s">
        <v>10</v>
      </c>
    </row>
    <row r="24" spans="1:29" ht="26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M24" s="55">
        <v>1</v>
      </c>
      <c r="N24" s="47">
        <v>0.06</v>
      </c>
      <c r="O24" s="51" t="s">
        <v>16</v>
      </c>
      <c r="P24" s="52">
        <f t="shared" si="2"/>
        <v>5.9999999999999995E-5</v>
      </c>
      <c r="Q24" s="53" t="s">
        <v>10</v>
      </c>
      <c r="S24" s="56">
        <v>1.9</v>
      </c>
      <c r="T24" s="47">
        <v>0.08</v>
      </c>
      <c r="U24" s="51" t="s">
        <v>16</v>
      </c>
      <c r="V24" s="52">
        <f t="shared" si="3"/>
        <v>8.0000000000000007E-5</v>
      </c>
      <c r="W24" s="53" t="s">
        <v>10</v>
      </c>
    </row>
    <row r="25" spans="1:29" ht="26.25">
      <c r="A25" s="62"/>
      <c r="B25" s="63"/>
      <c r="C25" s="63"/>
      <c r="D25" s="43"/>
      <c r="E25" s="43"/>
      <c r="F25" s="43"/>
      <c r="M25" s="55">
        <v>2</v>
      </c>
      <c r="N25" s="47">
        <v>0.06</v>
      </c>
      <c r="O25" s="51" t="s">
        <v>16</v>
      </c>
      <c r="P25" s="52">
        <f t="shared" si="2"/>
        <v>5.9999999999999995E-5</v>
      </c>
      <c r="Q25" s="53" t="s">
        <v>10</v>
      </c>
      <c r="S25" s="55">
        <v>2</v>
      </c>
      <c r="T25" s="47">
        <v>0.08</v>
      </c>
      <c r="U25" s="51" t="s">
        <v>16</v>
      </c>
      <c r="V25" s="52">
        <f t="shared" si="3"/>
        <v>8.0000000000000007E-5</v>
      </c>
      <c r="W25" s="53" t="s">
        <v>10</v>
      </c>
    </row>
    <row r="26" spans="1:29" ht="26.25">
      <c r="A26" s="62"/>
      <c r="B26" s="63"/>
      <c r="C26" s="63"/>
      <c r="D26" s="43"/>
      <c r="E26" s="43"/>
      <c r="F26" s="43"/>
      <c r="M26" s="55">
        <v>3</v>
      </c>
      <c r="N26" s="47">
        <v>0.06</v>
      </c>
      <c r="O26" s="51" t="s">
        <v>16</v>
      </c>
      <c r="P26" s="52">
        <f t="shared" si="2"/>
        <v>5.9999999999999995E-5</v>
      </c>
      <c r="Q26" s="53" t="s">
        <v>10</v>
      </c>
      <c r="S26" s="55">
        <v>3</v>
      </c>
      <c r="T26" s="47">
        <v>0.08</v>
      </c>
      <c r="U26" s="51" t="s">
        <v>16</v>
      </c>
      <c r="V26" s="52">
        <f t="shared" si="3"/>
        <v>8.0000000000000007E-5</v>
      </c>
      <c r="W26" s="53" t="s">
        <v>10</v>
      </c>
    </row>
    <row r="27" spans="1:29" ht="26.25">
      <c r="A27" s="62"/>
      <c r="B27" s="63"/>
      <c r="C27" s="63"/>
      <c r="D27" s="43"/>
      <c r="E27" s="43"/>
      <c r="F27" s="43"/>
      <c r="M27" s="55">
        <v>4</v>
      </c>
      <c r="N27" s="47">
        <v>0.06</v>
      </c>
      <c r="O27" s="51" t="s">
        <v>16</v>
      </c>
      <c r="P27" s="52">
        <f t="shared" si="2"/>
        <v>5.9999999999999995E-5</v>
      </c>
      <c r="Q27" s="53" t="s">
        <v>10</v>
      </c>
      <c r="S27" s="55">
        <v>4</v>
      </c>
      <c r="T27" s="47">
        <v>0.08</v>
      </c>
      <c r="U27" s="51" t="s">
        <v>16</v>
      </c>
      <c r="V27" s="52">
        <f t="shared" si="3"/>
        <v>8.0000000000000007E-5</v>
      </c>
      <c r="W27" s="53" t="s">
        <v>10</v>
      </c>
    </row>
    <row r="28" spans="1:29">
      <c r="A28" s="11"/>
      <c r="B28" s="11"/>
      <c r="C28" s="11"/>
      <c r="D28" s="11"/>
      <c r="E28" s="11"/>
      <c r="F28" s="11"/>
      <c r="M28" s="55">
        <v>5</v>
      </c>
      <c r="N28" s="47">
        <v>0.06</v>
      </c>
      <c r="O28" s="51" t="s">
        <v>16</v>
      </c>
      <c r="P28" s="52">
        <f t="shared" si="2"/>
        <v>5.9999999999999995E-5</v>
      </c>
      <c r="Q28" s="53" t="s">
        <v>10</v>
      </c>
      <c r="S28" s="55">
        <v>5</v>
      </c>
      <c r="T28" s="47">
        <v>0.09</v>
      </c>
      <c r="U28" s="51" t="s">
        <v>16</v>
      </c>
      <c r="V28" s="52">
        <f t="shared" si="3"/>
        <v>8.9999999999999992E-5</v>
      </c>
      <c r="W28" s="53" t="s">
        <v>10</v>
      </c>
    </row>
    <row r="29" spans="1:29">
      <c r="A29" s="11"/>
      <c r="B29" s="11"/>
      <c r="C29" s="11"/>
      <c r="D29" s="11"/>
      <c r="E29" s="11"/>
      <c r="F29" s="11"/>
      <c r="M29" s="55">
        <v>6</v>
      </c>
      <c r="N29" s="47">
        <v>0.06</v>
      </c>
      <c r="O29" s="51" t="s">
        <v>16</v>
      </c>
      <c r="P29" s="52">
        <f t="shared" si="2"/>
        <v>5.9999999999999995E-5</v>
      </c>
      <c r="Q29" s="53" t="s">
        <v>10</v>
      </c>
      <c r="S29" s="55">
        <v>6</v>
      </c>
      <c r="T29" s="47">
        <v>0.09</v>
      </c>
      <c r="U29" s="51" t="s">
        <v>16</v>
      </c>
      <c r="V29" s="52">
        <f t="shared" si="3"/>
        <v>8.9999999999999992E-5</v>
      </c>
      <c r="W29" s="53" t="s">
        <v>10</v>
      </c>
    </row>
    <row r="30" spans="1:29">
      <c r="A30" s="11"/>
      <c r="B30" s="11"/>
      <c r="C30" s="11"/>
      <c r="D30" s="11"/>
      <c r="E30" s="11"/>
      <c r="F30" s="11"/>
      <c r="M30" s="55">
        <v>7</v>
      </c>
      <c r="N30" s="47">
        <v>0.06</v>
      </c>
      <c r="O30" s="51" t="s">
        <v>16</v>
      </c>
      <c r="P30" s="52">
        <f t="shared" si="2"/>
        <v>5.9999999999999995E-5</v>
      </c>
      <c r="Q30" s="53" t="s">
        <v>10</v>
      </c>
      <c r="S30" s="55">
        <v>7</v>
      </c>
      <c r="T30" s="47">
        <v>0.09</v>
      </c>
      <c r="U30" s="51" t="s">
        <v>16</v>
      </c>
      <c r="V30" s="52">
        <f t="shared" si="3"/>
        <v>8.9999999999999992E-5</v>
      </c>
      <c r="W30" s="53" t="s">
        <v>10</v>
      </c>
    </row>
    <row r="31" spans="1:29">
      <c r="M31" s="55">
        <v>8</v>
      </c>
      <c r="N31" s="47">
        <v>0.06</v>
      </c>
      <c r="O31" s="51" t="s">
        <v>16</v>
      </c>
      <c r="P31" s="52">
        <f t="shared" si="2"/>
        <v>5.9999999999999995E-5</v>
      </c>
      <c r="Q31" s="53" t="s">
        <v>10</v>
      </c>
      <c r="S31" s="55">
        <v>8</v>
      </c>
      <c r="T31" s="47">
        <v>0.09</v>
      </c>
      <c r="U31" s="51" t="s">
        <v>16</v>
      </c>
      <c r="V31" s="52">
        <f t="shared" si="3"/>
        <v>8.9999999999999992E-5</v>
      </c>
      <c r="W31" s="53" t="s">
        <v>10</v>
      </c>
    </row>
    <row r="32" spans="1:29">
      <c r="M32" s="55">
        <v>9</v>
      </c>
      <c r="N32" s="47">
        <v>0.06</v>
      </c>
      <c r="O32" s="51" t="s">
        <v>16</v>
      </c>
      <c r="P32" s="52">
        <f t="shared" si="2"/>
        <v>5.9999999999999995E-5</v>
      </c>
      <c r="Q32" s="53" t="s">
        <v>10</v>
      </c>
      <c r="S32" s="55">
        <v>9</v>
      </c>
      <c r="T32" s="47">
        <v>0.09</v>
      </c>
      <c r="U32" s="51" t="s">
        <v>16</v>
      </c>
      <c r="V32" s="52">
        <f t="shared" si="3"/>
        <v>8.9999999999999992E-5</v>
      </c>
      <c r="W32" s="53" t="s">
        <v>10</v>
      </c>
    </row>
    <row r="33" spans="13:23">
      <c r="M33" s="55">
        <v>10</v>
      </c>
      <c r="N33" s="47">
        <v>0.06</v>
      </c>
      <c r="O33" s="51" t="s">
        <v>16</v>
      </c>
      <c r="P33" s="52">
        <f t="shared" si="2"/>
        <v>5.9999999999999995E-5</v>
      </c>
      <c r="Q33" s="53" t="s">
        <v>10</v>
      </c>
      <c r="S33" s="55">
        <v>10</v>
      </c>
      <c r="T33" s="47">
        <v>0.09</v>
      </c>
      <c r="U33" s="51" t="s">
        <v>16</v>
      </c>
      <c r="V33" s="52">
        <f t="shared" si="3"/>
        <v>8.9999999999999992E-5</v>
      </c>
      <c r="W33" s="53" t="s">
        <v>10</v>
      </c>
    </row>
    <row r="34" spans="13:23">
      <c r="M34" s="55">
        <v>11</v>
      </c>
      <c r="N34" s="47">
        <v>7.0000000000000007E-2</v>
      </c>
      <c r="O34" s="51" t="s">
        <v>16</v>
      </c>
      <c r="P34" s="52">
        <f t="shared" si="2"/>
        <v>7.0000000000000007E-5</v>
      </c>
      <c r="Q34" s="53" t="s">
        <v>10</v>
      </c>
      <c r="S34" s="55">
        <v>20</v>
      </c>
      <c r="T34" s="47">
        <v>0.1</v>
      </c>
      <c r="U34" s="51" t="s">
        <v>16</v>
      </c>
      <c r="V34" s="52">
        <f t="shared" si="3"/>
        <v>1E-4</v>
      </c>
      <c r="W34" s="53" t="s">
        <v>10</v>
      </c>
    </row>
    <row r="35" spans="13:23">
      <c r="M35" s="55">
        <v>12</v>
      </c>
      <c r="N35" s="47">
        <v>7.0000000000000007E-2</v>
      </c>
      <c r="O35" s="51" t="s">
        <v>16</v>
      </c>
      <c r="P35" s="52">
        <f t="shared" si="2"/>
        <v>7.0000000000000007E-5</v>
      </c>
      <c r="Q35" s="53" t="s">
        <v>10</v>
      </c>
      <c r="S35" s="55">
        <v>30</v>
      </c>
      <c r="T35" s="47">
        <v>0.11</v>
      </c>
      <c r="U35" s="51" t="s">
        <v>16</v>
      </c>
      <c r="V35" s="52">
        <f t="shared" si="3"/>
        <v>1.1E-4</v>
      </c>
      <c r="W35" s="53" t="s">
        <v>10</v>
      </c>
    </row>
    <row r="36" spans="13:23">
      <c r="M36" s="55">
        <v>13</v>
      </c>
      <c r="N36" s="47">
        <v>7.0000000000000007E-2</v>
      </c>
      <c r="O36" s="51" t="s">
        <v>16</v>
      </c>
      <c r="P36" s="52">
        <f t="shared" si="2"/>
        <v>7.0000000000000007E-5</v>
      </c>
      <c r="Q36" s="53" t="s">
        <v>10</v>
      </c>
      <c r="S36" s="55">
        <v>50</v>
      </c>
      <c r="T36" s="47">
        <v>0.13</v>
      </c>
      <c r="U36" s="51" t="s">
        <v>16</v>
      </c>
      <c r="V36" s="52">
        <f t="shared" si="3"/>
        <v>1.3000000000000002E-4</v>
      </c>
      <c r="W36" s="53" t="s">
        <v>10</v>
      </c>
    </row>
    <row r="37" spans="13:23">
      <c r="M37" s="55">
        <v>14</v>
      </c>
      <c r="N37" s="47">
        <v>7.0000000000000007E-2</v>
      </c>
      <c r="O37" s="51" t="s">
        <v>16</v>
      </c>
      <c r="P37" s="52">
        <f t="shared" si="2"/>
        <v>7.0000000000000007E-5</v>
      </c>
      <c r="Q37" s="53" t="s">
        <v>10</v>
      </c>
      <c r="S37" s="28"/>
      <c r="T37" s="28"/>
      <c r="U37" s="28"/>
      <c r="V37" s="28"/>
      <c r="W37" s="28"/>
    </row>
    <row r="38" spans="13:23">
      <c r="M38" s="55">
        <v>15</v>
      </c>
      <c r="N38" s="47">
        <v>7.0000000000000007E-2</v>
      </c>
      <c r="O38" s="51" t="s">
        <v>16</v>
      </c>
      <c r="P38" s="52">
        <f t="shared" si="2"/>
        <v>7.0000000000000007E-5</v>
      </c>
      <c r="Q38" s="53" t="s">
        <v>10</v>
      </c>
      <c r="S38" s="28"/>
      <c r="T38" s="28"/>
      <c r="U38" s="28"/>
      <c r="V38" s="28"/>
      <c r="W38" s="28"/>
    </row>
    <row r="39" spans="13:23">
      <c r="M39" s="55">
        <v>16</v>
      </c>
      <c r="N39" s="47">
        <v>7.0000000000000007E-2</v>
      </c>
      <c r="O39" s="51" t="s">
        <v>16</v>
      </c>
      <c r="P39" s="52">
        <f t="shared" si="2"/>
        <v>7.0000000000000007E-5</v>
      </c>
      <c r="Q39" s="53" t="s">
        <v>10</v>
      </c>
      <c r="S39" s="28"/>
      <c r="T39" s="28"/>
      <c r="U39" s="28"/>
      <c r="V39" s="28"/>
      <c r="W39" s="28"/>
    </row>
    <row r="40" spans="13:23">
      <c r="M40" s="55">
        <v>17</v>
      </c>
      <c r="N40" s="47">
        <v>7.0000000000000007E-2</v>
      </c>
      <c r="O40" s="51" t="s">
        <v>16</v>
      </c>
      <c r="P40" s="52">
        <f t="shared" si="2"/>
        <v>7.0000000000000007E-5</v>
      </c>
      <c r="Q40" s="53" t="s">
        <v>10</v>
      </c>
      <c r="S40" s="28"/>
      <c r="T40" s="28"/>
      <c r="U40" s="28"/>
      <c r="V40" s="28"/>
      <c r="W40" s="28"/>
    </row>
    <row r="41" spans="13:23">
      <c r="M41" s="55">
        <v>18</v>
      </c>
      <c r="N41" s="47">
        <v>7.0000000000000007E-2</v>
      </c>
      <c r="O41" s="51" t="s">
        <v>16</v>
      </c>
      <c r="P41" s="52">
        <f t="shared" si="2"/>
        <v>7.0000000000000007E-5</v>
      </c>
      <c r="Q41" s="53" t="s">
        <v>10</v>
      </c>
      <c r="S41" s="28"/>
      <c r="T41" s="28"/>
      <c r="U41" s="28"/>
      <c r="V41" s="28"/>
      <c r="W41" s="28"/>
    </row>
    <row r="42" spans="13:23">
      <c r="M42" s="55">
        <v>19</v>
      </c>
      <c r="N42" s="47">
        <v>7.0000000000000007E-2</v>
      </c>
      <c r="O42" s="51" t="s">
        <v>16</v>
      </c>
      <c r="P42" s="52">
        <f t="shared" si="2"/>
        <v>7.0000000000000007E-5</v>
      </c>
      <c r="Q42" s="53" t="s">
        <v>10</v>
      </c>
    </row>
    <row r="43" spans="13:23">
      <c r="M43" s="55">
        <v>20</v>
      </c>
      <c r="N43" s="47">
        <v>7.0000000000000007E-2</v>
      </c>
      <c r="O43" s="51" t="s">
        <v>16</v>
      </c>
      <c r="P43" s="52">
        <f t="shared" si="2"/>
        <v>7.0000000000000007E-5</v>
      </c>
      <c r="Q43" s="53" t="s">
        <v>10</v>
      </c>
    </row>
    <row r="44" spans="13:23">
      <c r="M44" s="55">
        <v>21</v>
      </c>
      <c r="N44" s="47">
        <v>7.0000000000000007E-2</v>
      </c>
      <c r="O44" s="51" t="s">
        <v>16</v>
      </c>
      <c r="P44" s="52">
        <f t="shared" si="2"/>
        <v>7.0000000000000007E-5</v>
      </c>
      <c r="Q44" s="53" t="s">
        <v>10</v>
      </c>
    </row>
    <row r="45" spans="13:23">
      <c r="M45" s="55">
        <v>22</v>
      </c>
      <c r="N45" s="47">
        <v>7.0000000000000007E-2</v>
      </c>
      <c r="O45" s="51" t="s">
        <v>16</v>
      </c>
      <c r="P45" s="52">
        <f t="shared" si="2"/>
        <v>7.0000000000000007E-5</v>
      </c>
      <c r="Q45" s="53" t="s">
        <v>10</v>
      </c>
    </row>
    <row r="46" spans="13:23">
      <c r="M46" s="55">
        <v>23</v>
      </c>
      <c r="N46" s="47">
        <v>7.0000000000000007E-2</v>
      </c>
      <c r="O46" s="51" t="s">
        <v>16</v>
      </c>
      <c r="P46" s="52">
        <f t="shared" si="2"/>
        <v>7.0000000000000007E-5</v>
      </c>
      <c r="Q46" s="53" t="s">
        <v>10</v>
      </c>
    </row>
    <row r="47" spans="13:23">
      <c r="M47" s="55">
        <v>24</v>
      </c>
      <c r="N47" s="47">
        <v>7.0000000000000007E-2</v>
      </c>
      <c r="O47" s="51" t="s">
        <v>16</v>
      </c>
      <c r="P47" s="52">
        <f t="shared" si="2"/>
        <v>7.0000000000000007E-5</v>
      </c>
      <c r="Q47" s="53" t="s">
        <v>10</v>
      </c>
    </row>
    <row r="48" spans="13:23">
      <c r="M48" s="55">
        <v>25</v>
      </c>
      <c r="N48" s="47">
        <v>7.0000000000000007E-2</v>
      </c>
      <c r="O48" s="51" t="s">
        <v>16</v>
      </c>
      <c r="P48" s="52">
        <f t="shared" si="2"/>
        <v>7.0000000000000007E-5</v>
      </c>
      <c r="Q48" s="53" t="s">
        <v>10</v>
      </c>
    </row>
    <row r="49" spans="13:17">
      <c r="M49" s="55">
        <v>50</v>
      </c>
      <c r="N49" s="47">
        <v>0.09</v>
      </c>
      <c r="O49" s="51" t="s">
        <v>16</v>
      </c>
      <c r="P49" s="52">
        <f t="shared" si="2"/>
        <v>8.9999999999999992E-5</v>
      </c>
      <c r="Q49" s="53" t="s">
        <v>10</v>
      </c>
    </row>
    <row r="50" spans="13:17">
      <c r="M50" s="55">
        <v>75</v>
      </c>
      <c r="N50" s="47">
        <v>0.1</v>
      </c>
      <c r="O50" s="51" t="s">
        <v>16</v>
      </c>
      <c r="P50" s="52">
        <f t="shared" si="2"/>
        <v>1E-4</v>
      </c>
      <c r="Q50" s="53" t="s">
        <v>10</v>
      </c>
    </row>
    <row r="51" spans="13:17">
      <c r="M51" s="55">
        <v>100</v>
      </c>
      <c r="N51" s="47">
        <v>0.12</v>
      </c>
      <c r="O51" s="51" t="s">
        <v>16</v>
      </c>
      <c r="P51" s="52">
        <f t="shared" si="2"/>
        <v>1.1999999999999999E-4</v>
      </c>
      <c r="Q51" s="53" t="s">
        <v>10</v>
      </c>
    </row>
    <row r="52" spans="13:17">
      <c r="M52" s="28"/>
      <c r="N52" s="28"/>
      <c r="O52" s="28"/>
      <c r="P52" s="28"/>
      <c r="Q52" s="28"/>
    </row>
    <row r="53" spans="13:17">
      <c r="M53" s="28"/>
      <c r="N53" s="28"/>
      <c r="O53" s="28"/>
      <c r="P53" s="28"/>
      <c r="Q53" s="28"/>
    </row>
    <row r="54" spans="13:17">
      <c r="M54" s="28"/>
      <c r="N54" s="28"/>
      <c r="O54" s="28"/>
      <c r="P54" s="28"/>
      <c r="Q54" s="28"/>
    </row>
    <row r="55" spans="13:17">
      <c r="M55" s="28"/>
      <c r="N55" s="28"/>
      <c r="O55" s="28"/>
      <c r="P55" s="28"/>
      <c r="Q55" s="28"/>
    </row>
    <row r="56" spans="13:17">
      <c r="M56" s="28"/>
      <c r="N56" s="28"/>
      <c r="O56" s="28"/>
      <c r="P56" s="28"/>
      <c r="Q56" s="28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Certificate</vt:lpstr>
      <vt:lpstr>Report</vt:lpstr>
      <vt:lpstr>Result</vt:lpstr>
      <vt:lpstr>Uncertainty Budget 25 to 50mm</vt:lpstr>
      <vt:lpstr>Uncert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2016-08-17T05:53:48Z</cp:lastPrinted>
  <dcterms:created xsi:type="dcterms:W3CDTF">2015-10-01T03:04:34Z</dcterms:created>
  <dcterms:modified xsi:type="dcterms:W3CDTF">2017-06-06T08:51:49Z</dcterms:modified>
</cp:coreProperties>
</file>