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"/>
    </mc:Choice>
  </mc:AlternateContent>
  <bookViews>
    <workbookView xWindow="240" yWindow="435" windowWidth="29340" windowHeight="18180"/>
  </bookViews>
  <sheets>
    <sheet name="Data Record" sheetId="7" r:id="rId1"/>
    <sheet name="Certificate" sheetId="8" r:id="rId2"/>
    <sheet name="Report" sheetId="5" r:id="rId3"/>
    <sheet name="Result" sheetId="6" r:id="rId4"/>
    <sheet name="Uncertainty Budget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'Data Record'!$A$1:$AD$28</definedName>
    <definedName name="_xlnm.Print_Area" localSheetId="2">Report!$A$1:$V$35</definedName>
    <definedName name="_xlnm.Print_Area" localSheetId="3">Result!$A$1:$V$28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" i="7" l="1"/>
  <c r="T18" i="7"/>
  <c r="T19" i="7"/>
  <c r="T20" i="7"/>
  <c r="T21" i="7"/>
  <c r="T22" i="7"/>
  <c r="T23" i="7"/>
  <c r="T24" i="7"/>
  <c r="T25" i="7"/>
  <c r="T16" i="7"/>
  <c r="C8" i="1"/>
  <c r="D8" i="1"/>
  <c r="M8" i="1"/>
  <c r="N8" i="1"/>
  <c r="C9" i="1"/>
  <c r="D9" i="1"/>
  <c r="M9" i="1"/>
  <c r="N9" i="1"/>
  <c r="C10" i="1"/>
  <c r="D10" i="1"/>
  <c r="M10" i="1"/>
  <c r="N10" i="1"/>
  <c r="C11" i="1"/>
  <c r="D11" i="1"/>
  <c r="M11" i="1"/>
  <c r="N11" i="1"/>
  <c r="C12" i="1"/>
  <c r="D12" i="1"/>
  <c r="M12" i="1"/>
  <c r="N12" i="1"/>
  <c r="C13" i="1"/>
  <c r="D13" i="1"/>
  <c r="M13" i="1"/>
  <c r="N13" i="1"/>
  <c r="C14" i="1"/>
  <c r="D14" i="1"/>
  <c r="M14" i="1"/>
  <c r="N14" i="1"/>
  <c r="C15" i="1"/>
  <c r="D15" i="1"/>
  <c r="M15" i="1"/>
  <c r="N15" i="1"/>
  <c r="C16" i="1"/>
  <c r="D16" i="1"/>
  <c r="M16" i="1"/>
  <c r="N16" i="1"/>
  <c r="C7" i="1"/>
  <c r="D7" i="1"/>
  <c r="M7" i="1"/>
  <c r="N7" i="1"/>
  <c r="B22" i="7"/>
  <c r="E22" i="7"/>
  <c r="H22" i="7"/>
  <c r="K22" i="7"/>
  <c r="N22" i="7"/>
  <c r="Q16" i="7"/>
  <c r="B16" i="7"/>
  <c r="X16" i="7"/>
  <c r="B25" i="7"/>
  <c r="B16" i="1"/>
  <c r="B24" i="7"/>
  <c r="B15" i="1"/>
  <c r="B23" i="7"/>
  <c r="B14" i="1"/>
  <c r="B13" i="1"/>
  <c r="B21" i="7"/>
  <c r="B12" i="1"/>
  <c r="B20" i="7"/>
  <c r="B11" i="1"/>
  <c r="B19" i="7"/>
  <c r="B10" i="1"/>
  <c r="B18" i="7"/>
  <c r="B9" i="1"/>
  <c r="B17" i="7"/>
  <c r="B8" i="1"/>
  <c r="B7" i="1"/>
  <c r="H10" i="6"/>
  <c r="J5" i="8"/>
  <c r="H5" i="5"/>
  <c r="F5" i="6"/>
  <c r="H36" i="8"/>
  <c r="W20" i="8"/>
  <c r="W21" i="8"/>
  <c r="W19" i="8"/>
  <c r="J16" i="8"/>
  <c r="J15" i="8"/>
  <c r="J14" i="8"/>
  <c r="J13" i="8"/>
  <c r="J12" i="8"/>
  <c r="S36" i="8"/>
  <c r="H35" i="8"/>
  <c r="X8" i="7"/>
  <c r="I7" i="1"/>
  <c r="I8" i="1"/>
  <c r="E19" i="6"/>
  <c r="G15" i="1"/>
  <c r="H15" i="1"/>
  <c r="E17" i="6"/>
  <c r="G13" i="1"/>
  <c r="H13" i="1"/>
  <c r="E15" i="6"/>
  <c r="E14" i="6"/>
  <c r="E13" i="6"/>
  <c r="E12" i="6"/>
  <c r="E11" i="6"/>
  <c r="E10" i="6"/>
  <c r="J7" i="1"/>
  <c r="J8" i="1"/>
  <c r="I9" i="1"/>
  <c r="E16" i="6"/>
  <c r="G8" i="1"/>
  <c r="H8" i="1"/>
  <c r="G9" i="1"/>
  <c r="H9" i="1"/>
  <c r="G11" i="1"/>
  <c r="H11" i="1"/>
  <c r="G12" i="1"/>
  <c r="H12" i="1"/>
  <c r="E18" i="6"/>
  <c r="G7" i="1"/>
  <c r="H7" i="1"/>
  <c r="G10" i="1"/>
  <c r="H10" i="1"/>
  <c r="G14" i="1"/>
  <c r="H14" i="1"/>
  <c r="G16" i="1"/>
  <c r="H16" i="1"/>
  <c r="I10" i="1"/>
  <c r="J9" i="1"/>
  <c r="I11" i="1"/>
  <c r="J10" i="1"/>
  <c r="Q20" i="7"/>
  <c r="Q17" i="7"/>
  <c r="Q21" i="7"/>
  <c r="Q18" i="7"/>
  <c r="I12" i="1"/>
  <c r="J11" i="1"/>
  <c r="X21" i="7"/>
  <c r="H15" i="6"/>
  <c r="X18" i="7"/>
  <c r="H12" i="6"/>
  <c r="X17" i="7"/>
  <c r="H11" i="6"/>
  <c r="X20" i="7"/>
  <c r="H14" i="6"/>
  <c r="Q19" i="7"/>
  <c r="Q22" i="7"/>
  <c r="Q24" i="7"/>
  <c r="Q25" i="7"/>
  <c r="Q23" i="7"/>
  <c r="K15" i="6"/>
  <c r="K14" i="6"/>
  <c r="K12" i="6"/>
  <c r="K11" i="6"/>
  <c r="K10" i="6"/>
  <c r="J12" i="1"/>
  <c r="I13" i="1"/>
  <c r="X23" i="7"/>
  <c r="H17" i="6"/>
  <c r="X24" i="7"/>
  <c r="H18" i="6"/>
  <c r="X22" i="7"/>
  <c r="K16" i="6"/>
  <c r="H16" i="6"/>
  <c r="X25" i="7"/>
  <c r="H19" i="6"/>
  <c r="X19" i="7"/>
  <c r="K13" i="6"/>
  <c r="H13" i="6"/>
  <c r="K17" i="6"/>
  <c r="K18" i="6"/>
  <c r="K19" i="6"/>
  <c r="J13" i="1"/>
  <c r="I14" i="1"/>
  <c r="P51" i="3"/>
  <c r="P50" i="3"/>
  <c r="P49" i="3"/>
  <c r="P48" i="3"/>
  <c r="P47" i="3"/>
  <c r="P46" i="3"/>
  <c r="P45" i="3"/>
  <c r="P44" i="3"/>
  <c r="P43" i="3"/>
  <c r="P42" i="3"/>
  <c r="P41" i="3"/>
  <c r="E7" i="1"/>
  <c r="F7" i="1"/>
  <c r="K7" i="1"/>
  <c r="L7" i="1"/>
  <c r="O7" i="1"/>
  <c r="N10" i="6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V5" i="3"/>
  <c r="P5" i="3"/>
  <c r="J5" i="3"/>
  <c r="D5" i="3"/>
  <c r="E8" i="1"/>
  <c r="F8" i="1"/>
  <c r="K8" i="1"/>
  <c r="L8" i="1"/>
  <c r="O8" i="1"/>
  <c r="N11" i="6"/>
  <c r="E9" i="1"/>
  <c r="F9" i="1"/>
  <c r="K9" i="1"/>
  <c r="L9" i="1"/>
  <c r="O9" i="1"/>
  <c r="N12" i="6"/>
  <c r="E10" i="1"/>
  <c r="F10" i="1"/>
  <c r="K10" i="1"/>
  <c r="L10" i="1"/>
  <c r="O10" i="1"/>
  <c r="N13" i="6"/>
  <c r="E11" i="1"/>
  <c r="F11" i="1"/>
  <c r="K11" i="1"/>
  <c r="L11" i="1"/>
  <c r="O11" i="1"/>
  <c r="N14" i="6"/>
  <c r="E16" i="1"/>
  <c r="F16" i="1"/>
  <c r="E14" i="1"/>
  <c r="F14" i="1"/>
  <c r="E12" i="1"/>
  <c r="F12" i="1"/>
  <c r="K12" i="1"/>
  <c r="L12" i="1"/>
  <c r="O12" i="1"/>
  <c r="N15" i="6"/>
  <c r="E15" i="1"/>
  <c r="F15" i="1"/>
  <c r="E13" i="1"/>
  <c r="F13" i="1"/>
  <c r="K13" i="1"/>
  <c r="L13" i="1"/>
  <c r="O13" i="1"/>
  <c r="N16" i="6"/>
  <c r="J14" i="1"/>
  <c r="K14" i="1"/>
  <c r="L14" i="1"/>
  <c r="O14" i="1"/>
  <c r="N17" i="6"/>
  <c r="I15" i="1"/>
  <c r="J15" i="1"/>
  <c r="K15" i="1"/>
  <c r="L15" i="1"/>
  <c r="O15" i="1"/>
  <c r="N18" i="6"/>
  <c r="I16" i="1"/>
  <c r="J16" i="1"/>
  <c r="K16" i="1"/>
  <c r="L16" i="1"/>
  <c r="O16" i="1"/>
  <c r="N19" i="6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<sst xmlns="http://schemas.openxmlformats.org/spreadsheetml/2006/main" count="400" uniqueCount="126">
  <si>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</si>
  <si>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</si>
  <si>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</si>
  <si>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</si>
  <si>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</si>
  <si>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</si>
  <si>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</si>
  <si>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</si>
  <si>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</si>
  <si>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</si>
  <si>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</si>
  <si>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</si>
  <si>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</si>
  <si>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</si>
  <si>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</si>
  <si>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</si>
  <si>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</si>
  <si>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</si>
  <si>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</si>
  <si>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</si>
  <si>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</si>
  <si>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</si>
  <si>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</si>
  <si>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</si>
  <si>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</si>
  <si>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Dial and Digital Caliper Gauge</t>
  </si>
  <si>
    <t>SP METROLOGY SYSTEM THAILAND</t>
  </si>
  <si>
    <t>Location</t>
  </si>
  <si>
    <t>Equipment Name :</t>
  </si>
  <si>
    <t>Model :</t>
  </si>
  <si>
    <t>ID No :</t>
  </si>
  <si>
    <t>Resolution :</t>
  </si>
  <si>
    <t>Readability :</t>
  </si>
  <si>
    <t>Referance Standard :</t>
  </si>
  <si>
    <t>:</t>
  </si>
  <si>
    <t>Certificate Number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</si>
  <si>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</si>
  <si>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</si>
  <si>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</si>
  <si>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</si>
  <si>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</si>
  <si>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</si>
  <si>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</si>
  <si>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</si>
  <si>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</si>
  <si>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</si>
  <si>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</si>
  <si>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</si>
  <si>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</si>
  <si>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</si>
  <si>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</si>
  <si>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</si>
  <si>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</si>
  <si>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</si>
  <si>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</si>
  <si>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</si>
  <si>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</si>
  <si>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</si>
  <si>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</si>
  <si>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</si>
  <si>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 xml:space="preserve">The reported uncertainty of measurement is the expanded uncertainty obtained by multiplying the </t>
  </si>
  <si>
    <t>- End of Certificate -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</si>
  <si>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</si>
  <si>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</si>
  <si>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</si>
  <si>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</si>
  <si>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</si>
  <si>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</si>
  <si>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</si>
  <si>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</si>
  <si>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</si>
  <si>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</si>
  <si>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</si>
  <si>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</si>
  <si>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</si>
  <si>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</si>
  <si>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</si>
  <si>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</si>
  <si>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</si>
  <si>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</si>
  <si>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</si>
  <si>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</si>
  <si>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Mr.Chainarong  Matchayamat</t>
  </si>
  <si>
    <t>Ms. Arunkamon Raramanus</t>
  </si>
  <si>
    <t>Mr.Sombut Srikampa</t>
  </si>
  <si>
    <t>Mr. Natthaphol Boonmee</t>
  </si>
  <si>
    <r>
      <t>Calibrated by :</t>
    </r>
    <r>
      <rPr>
        <sz val="10"/>
        <rFont val="Gulim"/>
        <family val="2"/>
      </rPr>
      <t xml:space="preserve"> </t>
    </r>
  </si>
  <si>
    <t>SPR15120023-1</t>
  </si>
  <si>
    <t>LG</t>
  </si>
  <si>
    <t>Mittutoyo</t>
  </si>
  <si>
    <t>Normal 
Value</t>
  </si>
  <si>
    <t>X1</t>
  </si>
  <si>
    <t>X2</t>
  </si>
  <si>
    <t>X3</t>
  </si>
  <si>
    <t>X4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</si>
  <si>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</si>
  <si>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</si>
  <si>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</si>
  <si>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</si>
  <si>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</si>
  <si>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</si>
  <si>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</si>
  <si>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</si>
  <si>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</si>
  <si>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</si>
  <si>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</si>
  <si>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</si>
  <si>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</si>
  <si>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</si>
  <si>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</si>
  <si>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</si>
  <si>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</si>
  <si>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</si>
  <si>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</si>
  <si>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</si>
  <si>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</si>
  <si>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standard uncertainty with the coverage factor k = 2.00, providing a level of confidence approximately 95 %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</si>
  <si>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</si>
  <si>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(mm)</t>
  </si>
  <si>
    <t xml:space="preserve"> Internal Dial and Digital Caliper Gauge</t>
  </si>
  <si>
    <t xml:space="preserve"> Internal Dial Caliper Gauge</t>
  </si>
  <si>
    <t>SP-CPD-04-06</t>
  </si>
  <si>
    <t>Nominal 
Value</t>
  </si>
  <si>
    <t>UUC 
Reading</t>
  </si>
  <si>
    <t>Uncertainty 
( ± )</t>
  </si>
  <si>
    <t xml:space="preserve">Unit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</si>
</sst>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[$-409]d\-mmm\-yy;@"/>
    <numFmt numFmtId="178" formatCode="[$-409]dd\-mmm\-yy;@"/>
    <numFmt numFmtId="179" formatCode="_-[$€]* #,##0.00_-;\-[$€]* #,##0.00_-;_-[$€]* &quot;-&quot;??_-;_-@_-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B1d\-mmm\-yy"/>
  </numFmts>
  <fonts count="7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sz val="10"/>
      <name val="Times New Roman"/>
      <family val="1"/>
    </font>
    <font>
      <b/>
      <sz val="12"/>
      <name val="Cordia New"/>
      <family val="2"/>
    </font>
    <font>
      <b/>
      <sz val="18"/>
      <name val="Arial"/>
      <family val="2"/>
    </font>
    <font>
      <sz val="10"/>
      <color theme="1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0"/>
      <name val="Gulim"/>
      <family val="2"/>
    </font>
    <font>
      <sz val="12"/>
      <name val="Gulim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10"/>
      <name val="Calibri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2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26"/>
      <name val="Gulim"/>
      <family val="2"/>
    </font>
    <font>
      <sz val="10"/>
      <color rgb="FF0070C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8"/>
      <name val="Gulim"/>
      <family val="2"/>
    </font>
    <font>
      <u/>
      <sz val="10"/>
      <name val="Gulim"/>
      <family val="2"/>
    </font>
    <font>
      <b/>
      <i/>
      <sz val="10"/>
      <name val="Gulim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4"/>
      <color rgb="FF0070C0"/>
      <name val="Cordia New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8">
    <xf numFmtId="0" fontId="0" fillId="0" borderId="0"/>
    <xf numFmtId="0" fontId="3" fillId="0" borderId="0"/>
    <xf numFmtId="0" fontId="3" fillId="0" borderId="0"/>
    <xf numFmtId="165" fontId="19" fillId="0" borderId="0" applyFont="0" applyFill="0" applyBorder="0" applyAlignment="0" applyProtection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20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Alignment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38" fontId="8" fillId="2" borderId="0" applyNumberFormat="0" applyBorder="0" applyAlignment="0" applyProtection="0"/>
    <xf numFmtId="0" fontId="63" fillId="0" borderId="15" applyNumberFormat="0" applyAlignment="0" applyProtection="0">
      <alignment horizontal="left" vertical="center"/>
    </xf>
    <xf numFmtId="0" fontId="63" fillId="0" borderId="6">
      <alignment horizontal="left" vertical="center"/>
    </xf>
    <xf numFmtId="10" fontId="8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10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9" fillId="0" borderId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40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67" fontId="6" fillId="8" borderId="1" xfId="0" applyNumberFormat="1" applyFont="1" applyFill="1" applyBorder="1" applyAlignment="1">
      <alignment horizontal="center" vertical="center"/>
    </xf>
    <xf numFmtId="169" fontId="10" fillId="8" borderId="1" xfId="0" applyNumberFormat="1" applyFont="1" applyFill="1" applyBorder="1" applyAlignment="1">
      <alignment horizontal="center" vertical="center"/>
    </xf>
    <xf numFmtId="170" fontId="6" fillId="8" borderId="1" xfId="0" applyNumberFormat="1" applyFont="1" applyFill="1" applyBorder="1" applyAlignment="1">
      <alignment horizontal="center" vertical="center"/>
    </xf>
    <xf numFmtId="168" fontId="6" fillId="8" borderId="5" xfId="0" applyNumberFormat="1" applyFont="1" applyFill="1" applyBorder="1" applyAlignment="1">
      <alignment horizontal="center" vertical="center"/>
    </xf>
    <xf numFmtId="171" fontId="6" fillId="8" borderId="5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166" fontId="14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4" fillId="8" borderId="0" xfId="2" applyNumberFormat="1" applyFont="1" applyFill="1" applyBorder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171" fontId="8" fillId="8" borderId="0" xfId="0" applyNumberFormat="1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166" fontId="8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6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5" fillId="0" borderId="0" xfId="20" applyFont="1" applyAlignment="1" applyProtection="1">
      <alignment horizontal="center" vertical="center"/>
      <protection locked="0"/>
    </xf>
    <xf numFmtId="0" fontId="5" fillId="2" borderId="0" xfId="20" applyFont="1" applyFill="1" applyAlignment="1" applyProtection="1">
      <alignment horizontal="center" vertical="center"/>
      <protection locked="0"/>
    </xf>
    <xf numFmtId="173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2" xfId="1" applyFont="1" applyFill="1" applyBorder="1" applyAlignment="1" applyProtection="1">
      <alignment horizontal="right" vertical="center"/>
      <protection locked="0"/>
    </xf>
    <xf numFmtId="0" fontId="24" fillId="5" borderId="3" xfId="1" applyFont="1" applyFill="1" applyBorder="1" applyAlignment="1" applyProtection="1">
      <alignment horizontal="center" vertical="center"/>
      <protection locked="0"/>
    </xf>
    <xf numFmtId="0" fontId="24" fillId="4" borderId="2" xfId="1" applyFont="1" applyFill="1" applyBorder="1" applyAlignment="1" applyProtection="1">
      <alignment horizontal="center" vertical="center"/>
      <protection locked="0"/>
    </xf>
    <xf numFmtId="0" fontId="24" fillId="4" borderId="3" xfId="1" applyFont="1" applyFill="1" applyBorder="1" applyAlignment="1" applyProtection="1">
      <alignment horizontal="left" vertical="center"/>
      <protection locked="0"/>
    </xf>
    <xf numFmtId="0" fontId="24" fillId="5" borderId="3" xfId="1" applyFont="1" applyFill="1" applyBorder="1" applyAlignment="1" applyProtection="1">
      <alignment horizontal="left" vertical="center"/>
      <protection locked="0"/>
    </xf>
    <xf numFmtId="167" fontId="24" fillId="12" borderId="2" xfId="1" applyNumberFormat="1" applyFont="1" applyFill="1" applyBorder="1" applyAlignment="1" applyProtection="1">
      <alignment horizontal="right" vertical="center"/>
      <protection locked="0"/>
    </xf>
    <xf numFmtId="0" fontId="24" fillId="12" borderId="3" xfId="1" applyFont="1" applyFill="1" applyBorder="1" applyAlignment="1" applyProtection="1">
      <alignment horizontal="left" vertical="center"/>
      <protection locked="0"/>
    </xf>
    <xf numFmtId="166" fontId="24" fillId="0" borderId="1" xfId="1" applyNumberFormat="1" applyFont="1" applyBorder="1" applyAlignment="1" applyProtection="1">
      <alignment horizontal="center" vertical="center"/>
      <protection locked="0"/>
    </xf>
    <xf numFmtId="1" fontId="24" fillId="0" borderId="1" xfId="1" applyNumberFormat="1" applyFont="1" applyBorder="1" applyAlignment="1" applyProtection="1">
      <alignment horizontal="center" vertical="center"/>
      <protection locked="0"/>
    </xf>
    <xf numFmtId="2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3" xfId="1" applyFont="1" applyFill="1" applyBorder="1" applyAlignment="1" applyProtection="1">
      <alignment horizontal="right" vertical="center"/>
      <protection locked="0"/>
    </xf>
    <xf numFmtId="0" fontId="24" fillId="13" borderId="1" xfId="1" applyFont="1" applyFill="1" applyBorder="1" applyAlignment="1" applyProtection="1">
      <alignment horizontal="center" vertical="center"/>
      <protection locked="0"/>
    </xf>
    <xf numFmtId="0" fontId="5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5" fillId="14" borderId="1" xfId="1" applyFont="1" applyFill="1" applyBorder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2" fontId="6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6" fontId="6" fillId="8" borderId="0" xfId="0" applyNumberFormat="1" applyFont="1" applyFill="1" applyBorder="1" applyAlignment="1">
      <alignment horizontal="center" vertical="center"/>
    </xf>
    <xf numFmtId="167" fontId="6" fillId="8" borderId="0" xfId="0" applyNumberFormat="1" applyFont="1" applyFill="1" applyBorder="1" applyAlignment="1">
      <alignment horizontal="center" vertical="center"/>
    </xf>
    <xf numFmtId="168" fontId="6" fillId="8" borderId="0" xfId="0" applyNumberFormat="1" applyFont="1" applyFill="1" applyBorder="1" applyAlignment="1">
      <alignment horizontal="center" vertical="center"/>
    </xf>
    <xf numFmtId="169" fontId="10" fillId="8" borderId="0" xfId="0" applyNumberFormat="1" applyFont="1" applyFill="1" applyBorder="1" applyAlignment="1">
      <alignment horizontal="center" vertical="center"/>
    </xf>
    <xf numFmtId="170" fontId="6" fillId="8" borderId="0" xfId="0" applyNumberFormat="1" applyFont="1" applyFill="1" applyBorder="1" applyAlignment="1">
      <alignment horizontal="center" vertical="center"/>
    </xf>
    <xf numFmtId="171" fontId="6" fillId="8" borderId="0" xfId="0" applyNumberFormat="1" applyFont="1" applyFill="1" applyBorder="1" applyAlignment="1">
      <alignment horizontal="center" vertical="center"/>
    </xf>
    <xf numFmtId="173" fontId="6" fillId="8" borderId="1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Alignment="1">
      <alignment horizontal="center" vertical="center"/>
    </xf>
    <xf numFmtId="0" fontId="35" fillId="0" borderId="0" xfId="9" applyFont="1" applyAlignment="1">
      <alignment vertical="center"/>
    </xf>
    <xf numFmtId="0" fontId="38" fillId="0" borderId="0" xfId="9" applyFont="1" applyAlignment="1">
      <alignment vertical="center"/>
    </xf>
    <xf numFmtId="0" fontId="39" fillId="0" borderId="0" xfId="9" applyFont="1" applyBorder="1" applyAlignment="1">
      <alignment vertic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1" fillId="0" borderId="0" xfId="9" applyFont="1" applyAlignment="1">
      <alignment horizontal="center" vertical="center"/>
    </xf>
    <xf numFmtId="0" fontId="19" fillId="0" borderId="0" xfId="9" applyFont="1" applyBorder="1" applyAlignment="1">
      <alignment vertical="center"/>
    </xf>
    <xf numFmtId="0" fontId="19" fillId="0" borderId="0" xfId="9" applyFont="1" applyAlignment="1">
      <alignment vertical="center"/>
    </xf>
    <xf numFmtId="0" fontId="14" fillId="0" borderId="0" xfId="9" applyFont="1" applyBorder="1" applyAlignment="1">
      <alignment vertical="center"/>
    </xf>
    <xf numFmtId="0" fontId="14" fillId="0" borderId="0" xfId="9" applyFont="1" applyAlignment="1">
      <alignment vertical="center"/>
    </xf>
    <xf numFmtId="0" fontId="39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1" fillId="0" borderId="0" xfId="9" applyFont="1" applyBorder="1" applyAlignment="1">
      <alignment vertical="center"/>
    </xf>
    <xf numFmtId="0" fontId="39" fillId="0" borderId="0" xfId="4" applyFont="1" applyBorder="1" applyAlignment="1">
      <alignment vertical="center"/>
    </xf>
    <xf numFmtId="0" fontId="40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0" fontId="42" fillId="0" borderId="0" xfId="17" applyFont="1" applyBorder="1" applyAlignment="1">
      <alignment horizontal="left" vertical="center"/>
    </xf>
    <xf numFmtId="0" fontId="43" fillId="0" borderId="0" xfId="17" applyFont="1" applyBorder="1" applyAlignment="1">
      <alignment horizontal="left" vertical="center"/>
    </xf>
    <xf numFmtId="0" fontId="14" fillId="0" borderId="0" xfId="17" applyFont="1" applyBorder="1" applyAlignment="1">
      <alignment horizontal="left" vertical="center"/>
    </xf>
    <xf numFmtId="0" fontId="35" fillId="0" borderId="0" xfId="17" applyFont="1" applyBorder="1" applyAlignment="1">
      <alignment horizontal="left" vertical="center"/>
    </xf>
    <xf numFmtId="0" fontId="38" fillId="0" borderId="0" xfId="9" applyFont="1" applyBorder="1" applyAlignment="1">
      <alignment vertical="center"/>
    </xf>
    <xf numFmtId="0" fontId="39" fillId="0" borderId="10" xfId="9" applyFont="1" applyBorder="1" applyAlignment="1">
      <alignment vertical="center"/>
    </xf>
    <xf numFmtId="0" fontId="40" fillId="0" borderId="10" xfId="9" applyFont="1" applyBorder="1" applyAlignment="1">
      <alignment vertical="center"/>
    </xf>
    <xf numFmtId="0" fontId="40" fillId="0" borderId="10" xfId="9" applyFont="1" applyBorder="1" applyAlignment="1">
      <alignment horizontal="center" vertical="center"/>
    </xf>
    <xf numFmtId="0" fontId="44" fillId="0" borderId="10" xfId="9" applyFont="1" applyBorder="1" applyAlignment="1">
      <alignment vertical="center"/>
    </xf>
    <xf numFmtId="0" fontId="19" fillId="0" borderId="10" xfId="9" applyFont="1" applyBorder="1" applyAlignment="1">
      <alignment vertical="center"/>
    </xf>
    <xf numFmtId="0" fontId="14" fillId="0" borderId="10" xfId="9" applyFont="1" applyBorder="1" applyAlignment="1">
      <alignment vertical="center"/>
    </xf>
    <xf numFmtId="0" fontId="38" fillId="0" borderId="1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165" fontId="35" fillId="0" borderId="0" xfId="3" applyFont="1" applyFill="1" applyBorder="1" applyAlignment="1" applyProtection="1">
      <alignment vertical="center"/>
      <protection locked="0"/>
    </xf>
    <xf numFmtId="0" fontId="40" fillId="0" borderId="0" xfId="4" applyFont="1" applyBorder="1" applyAlignment="1">
      <alignment horizontal="center" vertical="center"/>
    </xf>
    <xf numFmtId="0" fontId="38" fillId="0" borderId="0" xfId="17" applyFont="1" applyBorder="1" applyAlignment="1">
      <alignment horizontal="left" vertical="center"/>
    </xf>
    <xf numFmtId="0" fontId="41" fillId="0" borderId="0" xfId="4" applyFont="1" applyBorder="1" applyAlignment="1">
      <alignment horizontal="center" vertical="center"/>
    </xf>
    <xf numFmtId="0" fontId="14" fillId="0" borderId="0" xfId="4" applyFont="1" applyBorder="1" applyAlignment="1">
      <alignment vertical="center"/>
    </xf>
    <xf numFmtId="0" fontId="38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39" fillId="0" borderId="0" xfId="4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1" fontId="34" fillId="0" borderId="0" xfId="4" applyNumberFormat="1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4" fillId="0" borderId="0" xfId="9" applyFont="1" applyAlignment="1">
      <alignment vertical="center"/>
    </xf>
    <xf numFmtId="175" fontId="19" fillId="0" borderId="0" xfId="4" applyNumberFormat="1" applyFont="1" applyBorder="1" applyAlignment="1">
      <alignment horizontal="left" vertical="center"/>
    </xf>
    <xf numFmtId="0" fontId="44" fillId="0" borderId="0" xfId="4" applyFont="1" applyBorder="1" applyAlignment="1">
      <alignment vertical="center"/>
    </xf>
    <xf numFmtId="0" fontId="41" fillId="0" borderId="0" xfId="9" applyFont="1" applyAlignment="1">
      <alignment vertical="center"/>
    </xf>
    <xf numFmtId="0" fontId="31" fillId="0" borderId="0" xfId="9" applyFont="1" applyAlignment="1">
      <alignment vertical="center"/>
    </xf>
    <xf numFmtId="0" fontId="45" fillId="0" borderId="0" xfId="4" applyFont="1" applyBorder="1" applyAlignment="1">
      <alignment horizontal="left" vertical="center"/>
    </xf>
    <xf numFmtId="0" fontId="41" fillId="0" borderId="0" xfId="9" applyFont="1" applyBorder="1" applyAlignment="1">
      <alignment horizontal="center" vertical="center"/>
    </xf>
    <xf numFmtId="0" fontId="46" fillId="0" borderId="0" xfId="9" applyFont="1" applyAlignment="1">
      <alignment vertical="center"/>
    </xf>
    <xf numFmtId="0" fontId="46" fillId="0" borderId="0" xfId="9" applyFont="1" applyBorder="1" applyAlignment="1">
      <alignment vertical="center"/>
    </xf>
    <xf numFmtId="0" fontId="14" fillId="0" borderId="0" xfId="9" quotePrefix="1" applyFont="1" applyAlignment="1">
      <alignment vertical="center"/>
    </xf>
    <xf numFmtId="0" fontId="38" fillId="0" borderId="0" xfId="9" applyFont="1" applyAlignment="1">
      <alignment horizontal="center" vertical="center"/>
    </xf>
    <xf numFmtId="0" fontId="35" fillId="0" borderId="0" xfId="5" applyFont="1" applyBorder="1" applyAlignment="1">
      <alignment vertical="center"/>
    </xf>
    <xf numFmtId="0" fontId="38" fillId="0" borderId="0" xfId="9" applyFont="1" applyAlignment="1">
      <alignment horizontal="right" vertical="center"/>
    </xf>
    <xf numFmtId="2" fontId="38" fillId="0" borderId="0" xfId="4" applyNumberFormat="1" applyFont="1" applyBorder="1" applyAlignment="1">
      <alignment vertical="center"/>
    </xf>
    <xf numFmtId="0" fontId="48" fillId="0" borderId="0" xfId="9" applyFont="1" applyBorder="1" applyAlignment="1">
      <alignment vertical="center"/>
    </xf>
    <xf numFmtId="0" fontId="14" fillId="0" borderId="0" xfId="9" applyFont="1" applyAlignment="1">
      <alignment horizontal="center" vertical="center"/>
    </xf>
    <xf numFmtId="0" fontId="35" fillId="0" borderId="0" xfId="19" applyFont="1" applyBorder="1" applyAlignment="1">
      <alignment vertical="center"/>
    </xf>
    <xf numFmtId="0" fontId="14" fillId="0" borderId="0" xfId="9" quotePrefix="1" applyFont="1" applyBorder="1" applyAlignment="1">
      <alignment vertical="center"/>
    </xf>
    <xf numFmtId="0" fontId="19" fillId="0" borderId="0" xfId="9" quotePrefix="1" applyFont="1" applyBorder="1" applyAlignment="1">
      <alignment vertical="center"/>
    </xf>
    <xf numFmtId="175" fontId="38" fillId="0" borderId="0" xfId="9" applyNumberFormat="1" applyFont="1" applyBorder="1" applyAlignment="1">
      <alignment vertical="center"/>
    </xf>
    <xf numFmtId="1" fontId="38" fillId="0" borderId="0" xfId="4" applyNumberFormat="1" applyFont="1" applyBorder="1" applyAlignment="1">
      <alignment vertical="center"/>
    </xf>
    <xf numFmtId="175" fontId="19" fillId="0" borderId="0" xfId="9" applyNumberFormat="1" applyFont="1" applyBorder="1" applyAlignment="1">
      <alignment vertical="center"/>
    </xf>
    <xf numFmtId="0" fontId="35" fillId="0" borderId="0" xfId="9" quotePrefix="1" applyFont="1" applyBorder="1" applyAlignment="1">
      <alignment vertical="center" shrinkToFit="1"/>
    </xf>
    <xf numFmtId="0" fontId="19" fillId="0" borderId="0" xfId="4" applyNumberFormat="1" applyFont="1" applyBorder="1" applyAlignment="1">
      <alignment vertical="center"/>
    </xf>
    <xf numFmtId="0" fontId="19" fillId="0" borderId="0" xfId="4" applyNumberFormat="1" applyFont="1" applyAlignment="1">
      <alignment vertical="center"/>
    </xf>
    <xf numFmtId="0" fontId="14" fillId="0" borderId="0" xfId="4" applyNumberFormat="1" applyFont="1" applyAlignment="1">
      <alignment vertical="center"/>
    </xf>
    <xf numFmtId="0" fontId="41" fillId="0" borderId="0" xfId="4" applyNumberFormat="1" applyFont="1" applyBorder="1" applyAlignment="1">
      <alignment vertical="center"/>
    </xf>
    <xf numFmtId="173" fontId="19" fillId="0" borderId="0" xfId="4" applyNumberFormat="1" applyFont="1" applyBorder="1" applyAlignment="1">
      <alignment vertical="center"/>
    </xf>
    <xf numFmtId="0" fontId="49" fillId="0" borderId="0" xfId="21" applyFont="1" applyAlignment="1">
      <alignment vertical="center"/>
    </xf>
    <xf numFmtId="0" fontId="19" fillId="0" borderId="0" xfId="21" applyFont="1" applyAlignment="1">
      <alignment vertical="center"/>
    </xf>
    <xf numFmtId="0" fontId="19" fillId="0" borderId="0" xfId="21" applyFont="1" applyBorder="1" applyAlignment="1">
      <alignment vertical="center"/>
    </xf>
    <xf numFmtId="0" fontId="41" fillId="0" borderId="0" xfId="21" applyFont="1" applyBorder="1" applyAlignment="1">
      <alignment horizontal="right" vertical="center"/>
    </xf>
    <xf numFmtId="0" fontId="41" fillId="0" borderId="0" xfId="21" applyFont="1" applyBorder="1" applyAlignment="1">
      <alignment vertical="center"/>
    </xf>
    <xf numFmtId="0" fontId="49" fillId="0" borderId="0" xfId="21" applyFont="1" applyBorder="1" applyAlignment="1">
      <alignment vertical="center"/>
    </xf>
    <xf numFmtId="0" fontId="14" fillId="0" borderId="0" xfId="21" applyFont="1" applyAlignment="1">
      <alignment vertical="center"/>
    </xf>
    <xf numFmtId="0" fontId="19" fillId="0" borderId="0" xfId="21" applyFont="1" applyAlignment="1">
      <alignment horizontal="left" vertical="center"/>
    </xf>
    <xf numFmtId="2" fontId="19" fillId="0" borderId="0" xfId="21" applyNumberFormat="1" applyFont="1" applyAlignment="1">
      <alignment horizontal="left" vertical="center" shrinkToFit="1"/>
    </xf>
    <xf numFmtId="0" fontId="45" fillId="0" borderId="0" xfId="0" applyFont="1" applyBorder="1" applyAlignment="1">
      <alignment horizontal="left" vertical="center" shrinkToFit="1"/>
    </xf>
    <xf numFmtId="0" fontId="19" fillId="0" borderId="0" xfId="12" applyNumberFormat="1" applyFont="1" applyBorder="1" applyAlignment="1">
      <alignment horizontal="left" vertical="center" shrinkToFit="1"/>
    </xf>
    <xf numFmtId="0" fontId="14" fillId="0" borderId="0" xfId="4" applyFont="1" applyAlignment="1">
      <alignment vertical="center"/>
    </xf>
    <xf numFmtId="0" fontId="41" fillId="0" borderId="0" xfId="4" applyFont="1" applyBorder="1" applyAlignment="1">
      <alignment vertical="center"/>
    </xf>
    <xf numFmtId="0" fontId="19" fillId="0" borderId="0" xfId="0" applyFont="1" applyBorder="1" applyAlignment="1">
      <alignment vertical="center" shrinkToFit="1"/>
    </xf>
    <xf numFmtId="0" fontId="31" fillId="0" borderId="0" xfId="0" applyFont="1" applyFill="1" applyAlignment="1">
      <alignment horizontal="left" vertical="center"/>
    </xf>
    <xf numFmtId="0" fontId="31" fillId="0" borderId="0" xfId="18" applyFont="1" applyFill="1" applyAlignment="1">
      <alignment vertical="center"/>
    </xf>
    <xf numFmtId="0" fontId="33" fillId="0" borderId="0" xfId="18" applyFont="1" applyFill="1" applyAlignment="1"/>
    <xf numFmtId="0" fontId="33" fillId="0" borderId="0" xfId="18" applyFont="1" applyFill="1" applyBorder="1" applyAlignment="1"/>
    <xf numFmtId="175" fontId="45" fillId="0" borderId="0" xfId="18" applyNumberFormat="1" applyFont="1" applyFill="1" applyBorder="1" applyAlignment="1">
      <alignment vertical="center"/>
    </xf>
    <xf numFmtId="0" fontId="45" fillId="0" borderId="0" xfId="18" applyFont="1" applyFill="1" applyAlignment="1">
      <alignment vertical="center"/>
    </xf>
    <xf numFmtId="175" fontId="33" fillId="0" borderId="0" xfId="18" applyNumberFormat="1" applyFont="1" applyFill="1" applyBorder="1" applyAlignment="1"/>
    <xf numFmtId="0" fontId="33" fillId="0" borderId="0" xfId="18" applyFont="1" applyFill="1" applyAlignment="1">
      <alignment horizontal="center"/>
    </xf>
    <xf numFmtId="0" fontId="33" fillId="0" borderId="0" xfId="18" applyFont="1" applyFill="1" applyAlignment="1">
      <alignment horizontal="left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vertical="center"/>
    </xf>
    <xf numFmtId="0" fontId="33" fillId="0" borderId="0" xfId="0" applyFont="1" applyFill="1" applyAlignment="1">
      <alignment vertical="center"/>
    </xf>
    <xf numFmtId="0" fontId="33" fillId="0" borderId="8" xfId="0" applyFont="1" applyFill="1" applyBorder="1" applyAlignment="1"/>
    <xf numFmtId="0" fontId="31" fillId="0" borderId="0" xfId="0" applyFont="1" applyFill="1" applyBorder="1" applyAlignment="1">
      <alignment horizontal="right" vertical="center"/>
    </xf>
    <xf numFmtId="0" fontId="33" fillId="0" borderId="0" xfId="0" applyFont="1" applyFill="1" applyAlignment="1"/>
    <xf numFmtId="0" fontId="33" fillId="0" borderId="0" xfId="0" applyFont="1" applyFill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3" fillId="0" borderId="0" xfId="0" applyFont="1" applyFill="1" applyAlignment="1">
      <alignment horizontal="left"/>
    </xf>
    <xf numFmtId="0" fontId="32" fillId="0" borderId="0" xfId="0" applyFont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53" fillId="0" borderId="0" xfId="0" applyFont="1"/>
    <xf numFmtId="0" fontId="54" fillId="0" borderId="0" xfId="13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31" fillId="0" borderId="0" xfId="13" applyFont="1" applyFill="1" applyAlignment="1">
      <alignment vertical="center"/>
    </xf>
    <xf numFmtId="0" fontId="19" fillId="0" borderId="0" xfId="9" applyFont="1" applyAlignment="1">
      <alignment horizontal="center" vertical="center"/>
    </xf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4" fillId="0" borderId="0" xfId="9" applyFont="1" applyBorder="1" applyAlignment="1">
      <alignment horizontal="center" vertical="center"/>
    </xf>
    <xf numFmtId="0" fontId="34" fillId="0" borderId="0" xfId="4" applyFont="1" applyBorder="1" applyAlignment="1">
      <alignment vertical="center"/>
    </xf>
    <xf numFmtId="0" fontId="14" fillId="0" borderId="0" xfId="17" applyFont="1" applyFill="1" applyBorder="1" applyAlignment="1">
      <alignment horizontal="left" vertical="center"/>
    </xf>
    <xf numFmtId="0" fontId="34" fillId="0" borderId="10" xfId="9" applyFont="1" applyBorder="1" applyAlignment="1">
      <alignment vertical="center"/>
    </xf>
    <xf numFmtId="0" fontId="34" fillId="0" borderId="10" xfId="9" applyFont="1" applyBorder="1" applyAlignment="1">
      <alignment horizontal="center" vertical="center"/>
    </xf>
    <xf numFmtId="0" fontId="14" fillId="0" borderId="10" xfId="17" applyFont="1" applyBorder="1" applyAlignment="1">
      <alignment horizontal="left" vertical="center"/>
    </xf>
    <xf numFmtId="0" fontId="35" fillId="0" borderId="0" xfId="9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35" fillId="0" borderId="0" xfId="9" applyFont="1" applyAlignment="1">
      <alignment horizontal="left" vertical="center"/>
    </xf>
    <xf numFmtId="0" fontId="34" fillId="0" borderId="0" xfId="4" applyFont="1" applyBorder="1" applyAlignment="1">
      <alignment horizontal="left" vertical="center"/>
    </xf>
    <xf numFmtId="0" fontId="34" fillId="0" borderId="0" xfId="9" applyFont="1" applyAlignment="1">
      <alignment horizontal="left" vertical="center"/>
    </xf>
    <xf numFmtId="0" fontId="14" fillId="0" borderId="0" xfId="5" applyFont="1" applyBorder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14" fillId="0" borderId="0" xfId="9" applyFont="1" applyAlignment="1">
      <alignment horizontal="left" vertical="center"/>
    </xf>
    <xf numFmtId="0" fontId="14" fillId="0" borderId="8" xfId="9" applyFont="1" applyBorder="1" applyAlignment="1">
      <alignment vertical="center"/>
    </xf>
    <xf numFmtId="0" fontId="33" fillId="0" borderId="8" xfId="0" applyFont="1" applyFill="1" applyBorder="1" applyAlignment="1">
      <alignment horizontal="left"/>
    </xf>
    <xf numFmtId="0" fontId="14" fillId="0" borderId="0" xfId="9" applyFont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1" fontId="14" fillId="0" borderId="0" xfId="4" quotePrefix="1" applyNumberFormat="1" applyFont="1" applyBorder="1" applyAlignment="1">
      <alignment horizontal="left" vertical="center"/>
    </xf>
    <xf numFmtId="0" fontId="19" fillId="0" borderId="0" xfId="9" applyFont="1" applyBorder="1" applyAlignment="1">
      <alignment horizontal="center" vertical="center"/>
    </xf>
    <xf numFmtId="0" fontId="0" fillId="0" borderId="0" xfId="0" applyBorder="1"/>
    <xf numFmtId="0" fontId="33" fillId="0" borderId="0" xfId="0" applyFont="1" applyFill="1" applyBorder="1" applyAlignment="1">
      <alignment horizontal="left"/>
    </xf>
    <xf numFmtId="0" fontId="31" fillId="0" borderId="0" xfId="0" applyFont="1" applyFill="1" applyAlignment="1">
      <alignment horizontal="left"/>
    </xf>
    <xf numFmtId="166" fontId="1" fillId="8" borderId="0" xfId="0" applyNumberFormat="1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28" fillId="0" borderId="11" xfId="0" applyFont="1" applyBorder="1" applyAlignment="1">
      <alignment vertical="center"/>
    </xf>
    <xf numFmtId="0" fontId="58" fillId="0" borderId="0" xfId="9" applyFont="1" applyBorder="1" applyAlignment="1">
      <alignment vertical="center"/>
    </xf>
    <xf numFmtId="0" fontId="58" fillId="0" borderId="0" xfId="9" applyFont="1" applyAlignment="1">
      <alignment vertical="center"/>
    </xf>
    <xf numFmtId="0" fontId="58" fillId="0" borderId="0" xfId="9" applyFont="1" applyAlignment="1">
      <alignment horizontal="center" vertical="center"/>
    </xf>
    <xf numFmtId="0" fontId="59" fillId="0" borderId="0" xfId="9" applyFont="1" applyBorder="1" applyAlignment="1">
      <alignment vertical="center"/>
    </xf>
    <xf numFmtId="0" fontId="59" fillId="0" borderId="0" xfId="9" applyFont="1" applyAlignment="1">
      <alignment vertical="center"/>
    </xf>
    <xf numFmtId="0" fontId="58" fillId="0" borderId="0" xfId="9" applyFont="1" applyAlignment="1">
      <alignment horizontal="right" vertical="center"/>
    </xf>
    <xf numFmtId="0" fontId="58" fillId="0" borderId="0" xfId="9" applyFont="1" applyBorder="1" applyAlignment="1">
      <alignment horizontal="center" vertical="center"/>
    </xf>
    <xf numFmtId="0" fontId="58" fillId="0" borderId="0" xfId="4" applyFont="1" applyBorder="1" applyAlignment="1">
      <alignment vertical="center"/>
    </xf>
    <xf numFmtId="0" fontId="59" fillId="0" borderId="0" xfId="4" applyFont="1" applyBorder="1" applyAlignment="1">
      <alignment vertical="center"/>
    </xf>
    <xf numFmtId="0" fontId="60" fillId="0" borderId="0" xfId="17" applyFont="1" applyBorder="1" applyAlignment="1">
      <alignment horizontal="left" vertical="center"/>
    </xf>
    <xf numFmtId="0" fontId="59" fillId="0" borderId="0" xfId="17" applyFont="1" applyBorder="1" applyAlignment="1">
      <alignment horizontal="left" vertical="center"/>
    </xf>
    <xf numFmtId="0" fontId="59" fillId="0" borderId="0" xfId="4" applyFont="1" applyBorder="1" applyAlignment="1">
      <alignment horizontal="left" vertical="center"/>
    </xf>
    <xf numFmtId="0" fontId="59" fillId="0" borderId="0" xfId="17" applyFont="1" applyFill="1" applyBorder="1" applyAlignment="1">
      <alignment horizontal="left" vertical="center"/>
    </xf>
    <xf numFmtId="165" fontId="35" fillId="0" borderId="10" xfId="3" applyFont="1" applyFill="1" applyBorder="1" applyAlignment="1" applyProtection="1">
      <alignment vertical="center"/>
      <protection locked="0"/>
    </xf>
    <xf numFmtId="0" fontId="35" fillId="0" borderId="10" xfId="9" applyFont="1" applyBorder="1" applyAlignment="1">
      <alignment horizontal="left" vertical="center"/>
    </xf>
    <xf numFmtId="0" fontId="58" fillId="0" borderId="0" xfId="4" applyFont="1" applyBorder="1" applyAlignment="1">
      <alignment horizontal="left" vertical="center"/>
    </xf>
    <xf numFmtId="174" fontId="14" fillId="0" borderId="0" xfId="4" quotePrefix="1" applyNumberFormat="1" applyFont="1" applyBorder="1" applyAlignment="1">
      <alignment vertical="center"/>
    </xf>
    <xf numFmtId="0" fontId="61" fillId="0" borderId="0" xfId="4" applyFont="1" applyBorder="1" applyAlignment="1">
      <alignment horizontal="left" vertical="center"/>
    </xf>
    <xf numFmtId="177" fontId="59" fillId="0" borderId="0" xfId="4" quotePrefix="1" applyNumberFormat="1" applyFont="1" applyBorder="1" applyAlignment="1">
      <alignment horizontal="left" vertical="center"/>
    </xf>
    <xf numFmtId="9" fontId="61" fillId="0" borderId="0" xfId="4" applyNumberFormat="1" applyFont="1" applyBorder="1" applyAlignment="1">
      <alignment horizontal="left" vertical="center"/>
    </xf>
    <xf numFmtId="174" fontId="14" fillId="0" borderId="0" xfId="4" applyNumberFormat="1" applyFont="1" applyBorder="1" applyAlignment="1">
      <alignment vertical="center"/>
    </xf>
    <xf numFmtId="174" fontId="59" fillId="0" borderId="0" xfId="4" applyNumberFormat="1" applyFont="1" applyBorder="1" applyAlignment="1">
      <alignment horizontal="left" vertical="center"/>
    </xf>
    <xf numFmtId="0" fontId="53" fillId="0" borderId="0" xfId="22" applyFont="1"/>
    <xf numFmtId="175" fontId="59" fillId="0" borderId="0" xfId="9" applyNumberFormat="1" applyFont="1" applyAlignment="1">
      <alignment vertical="center"/>
    </xf>
    <xf numFmtId="0" fontId="59" fillId="0" borderId="10" xfId="9" applyFont="1" applyBorder="1" applyAlignment="1">
      <alignment vertical="center"/>
    </xf>
    <xf numFmtId="0" fontId="35" fillId="0" borderId="10" xfId="9" applyFont="1" applyBorder="1" applyAlignment="1">
      <alignment vertical="center"/>
    </xf>
    <xf numFmtId="0" fontId="59" fillId="0" borderId="0" xfId="9" applyFont="1" applyBorder="1" applyAlignment="1">
      <alignment horizontal="left" vertical="center"/>
    </xf>
    <xf numFmtId="0" fontId="59" fillId="0" borderId="0" xfId="9" applyFont="1" applyAlignment="1">
      <alignment horizontal="center" vertical="center"/>
    </xf>
    <xf numFmtId="2" fontId="59" fillId="0" borderId="0" xfId="4" applyNumberFormat="1" applyFont="1" applyBorder="1" applyAlignment="1">
      <alignment vertical="center"/>
    </xf>
    <xf numFmtId="0" fontId="62" fillId="0" borderId="0" xfId="22" applyFont="1" applyFill="1" applyBorder="1" applyAlignment="1">
      <alignment vertical="center"/>
    </xf>
    <xf numFmtId="0" fontId="19" fillId="0" borderId="0" xfId="22" applyFont="1" applyAlignment="1">
      <alignment vertical="center"/>
    </xf>
    <xf numFmtId="0" fontId="3" fillId="0" borderId="0" xfId="22"/>
    <xf numFmtId="0" fontId="31" fillId="0" borderId="0" xfId="22" applyFont="1" applyFill="1" applyAlignment="1">
      <alignment vertical="center"/>
    </xf>
    <xf numFmtId="0" fontId="45" fillId="0" borderId="0" xfId="22" applyFont="1" applyAlignment="1">
      <alignment vertical="center"/>
    </xf>
    <xf numFmtId="0" fontId="65" fillId="0" borderId="8" xfId="9" applyFont="1" applyBorder="1" applyAlignment="1">
      <alignment vertical="center"/>
    </xf>
    <xf numFmtId="0" fontId="14" fillId="0" borderId="8" xfId="0" quotePrefix="1" applyFont="1" applyFill="1" applyBorder="1" applyAlignment="1">
      <alignment vertical="center"/>
    </xf>
    <xf numFmtId="0" fontId="31" fillId="8" borderId="8" xfId="0" applyFont="1" applyFill="1" applyBorder="1" applyAlignment="1"/>
    <xf numFmtId="182" fontId="14" fillId="0" borderId="8" xfId="0" quotePrefix="1" applyNumberFormat="1" applyFont="1" applyFill="1" applyBorder="1" applyAlignment="1"/>
    <xf numFmtId="174" fontId="19" fillId="0" borderId="0" xfId="4" quotePrefix="1" applyNumberFormat="1" applyFont="1" applyBorder="1" applyAlignment="1">
      <alignment vertical="center"/>
    </xf>
    <xf numFmtId="174" fontId="19" fillId="0" borderId="0" xfId="4" applyNumberFormat="1" applyFont="1" applyBorder="1" applyAlignment="1">
      <alignment vertical="center"/>
    </xf>
    <xf numFmtId="0" fontId="34" fillId="0" borderId="0" xfId="4" applyNumberFormat="1" applyFont="1" applyBorder="1" applyAlignment="1">
      <alignment horizontal="center" vertical="center"/>
    </xf>
    <xf numFmtId="0" fontId="14" fillId="0" borderId="0" xfId="4" applyNumberFormat="1" applyFont="1" applyBorder="1" applyAlignment="1">
      <alignment vertical="center"/>
    </xf>
    <xf numFmtId="0" fontId="66" fillId="0" borderId="0" xfId="4" applyNumberFormat="1" applyFont="1" applyBorder="1" applyAlignment="1">
      <alignment horizontal="right" vertical="center"/>
    </xf>
    <xf numFmtId="0" fontId="34" fillId="0" borderId="0" xfId="9" applyNumberFormat="1" applyFont="1" applyAlignment="1">
      <alignment vertical="center"/>
    </xf>
    <xf numFmtId="0" fontId="31" fillId="0" borderId="0" xfId="0" applyFont="1"/>
    <xf numFmtId="0" fontId="14" fillId="0" borderId="0" xfId="4" applyNumberFormat="1" applyFont="1" applyBorder="1" applyAlignment="1">
      <alignment horizontal="left" vertical="center"/>
    </xf>
    <xf numFmtId="0" fontId="14" fillId="0" borderId="0" xfId="4" applyNumberFormat="1" applyFont="1" applyBorder="1" applyAlignment="1">
      <alignment horizontal="right" vertical="center"/>
    </xf>
    <xf numFmtId="0" fontId="34" fillId="0" borderId="0" xfId="4" applyNumberFormat="1" applyFont="1" applyBorder="1" applyAlignment="1">
      <alignment vertical="center"/>
    </xf>
    <xf numFmtId="0" fontId="14" fillId="0" borderId="0" xfId="0" applyFont="1" applyBorder="1" applyAlignment="1">
      <alignment vertical="center" shrinkToFit="1"/>
    </xf>
    <xf numFmtId="0" fontId="14" fillId="0" borderId="0" xfId="0" applyFont="1" applyBorder="1" applyAlignment="1">
      <alignment vertical="center"/>
    </xf>
    <xf numFmtId="0" fontId="14" fillId="0" borderId="0" xfId="4" applyFont="1"/>
    <xf numFmtId="0" fontId="35" fillId="0" borderId="0" xfId="4" applyFont="1"/>
    <xf numFmtId="0" fontId="14" fillId="0" borderId="0" xfId="0" applyFont="1" applyAlignment="1">
      <alignment vertical="center"/>
    </xf>
    <xf numFmtId="0" fontId="14" fillId="0" borderId="0" xfId="4" quotePrefix="1" applyFont="1" applyAlignment="1">
      <alignment vertical="center"/>
    </xf>
    <xf numFmtId="0" fontId="67" fillId="2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0" fillId="20" borderId="5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1" fontId="29" fillId="21" borderId="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34" fillId="0" borderId="0" xfId="9" applyFont="1" applyAlignment="1">
      <alignment horizontal="center" vertical="center"/>
    </xf>
    <xf numFmtId="0" fontId="14" fillId="0" borderId="0" xfId="9" applyNumberFormat="1" applyFont="1" applyBorder="1" applyAlignment="1">
      <alignment vertical="center"/>
    </xf>
    <xf numFmtId="0" fontId="14" fillId="0" borderId="0" xfId="4" applyNumberFormat="1" applyFont="1" applyAlignment="1"/>
    <xf numFmtId="167" fontId="9" fillId="8" borderId="1" xfId="0" applyNumberFormat="1" applyFont="1" applyFill="1" applyBorder="1" applyAlignment="1">
      <alignment horizontal="center" vertical="center"/>
    </xf>
    <xf numFmtId="173" fontId="56" fillId="0" borderId="1" xfId="0" applyNumberFormat="1" applyFont="1" applyBorder="1" applyAlignment="1">
      <alignment horizontal="center" vertical="center"/>
    </xf>
    <xf numFmtId="173" fontId="14" fillId="0" borderId="1" xfId="0" applyNumberFormat="1" applyFont="1" applyBorder="1" applyAlignment="1">
      <alignment horizontal="center" vertical="center"/>
    </xf>
    <xf numFmtId="173" fontId="13" fillId="0" borderId="1" xfId="0" applyNumberFormat="1" applyFont="1" applyBorder="1" applyAlignment="1">
      <alignment horizontal="center" vertical="center"/>
    </xf>
    <xf numFmtId="0" fontId="33" fillId="0" borderId="6" xfId="0" applyFont="1" applyFill="1" applyBorder="1" applyAlignment="1">
      <alignment horizontal="center"/>
    </xf>
    <xf numFmtId="0" fontId="31" fillId="0" borderId="10" xfId="0" applyFont="1" applyFill="1" applyBorder="1" applyAlignment="1">
      <alignment horizontal="left"/>
    </xf>
    <xf numFmtId="0" fontId="33" fillId="0" borderId="10" xfId="0" applyFont="1" applyFill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32" fillId="15" borderId="7" xfId="0" applyFont="1" applyFill="1" applyBorder="1" applyAlignment="1">
      <alignment horizontal="center" vertical="center"/>
    </xf>
    <xf numFmtId="0" fontId="32" fillId="15" borderId="8" xfId="0" applyFont="1" applyFill="1" applyBorder="1" applyAlignment="1">
      <alignment horizontal="center" vertical="center"/>
    </xf>
    <xf numFmtId="0" fontId="32" fillId="15" borderId="9" xfId="0" applyFont="1" applyFill="1" applyBorder="1" applyAlignment="1">
      <alignment horizontal="center" vertical="center"/>
    </xf>
    <xf numFmtId="0" fontId="32" fillId="15" borderId="13" xfId="0" applyFont="1" applyFill="1" applyBorder="1" applyAlignment="1">
      <alignment horizontal="center" vertical="center"/>
    </xf>
    <xf numFmtId="0" fontId="32" fillId="15" borderId="10" xfId="0" applyFont="1" applyFill="1" applyBorder="1" applyAlignment="1">
      <alignment horizontal="center" vertical="center"/>
    </xf>
    <xf numFmtId="0" fontId="32" fillId="15" borderId="14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167" fontId="14" fillId="0" borderId="7" xfId="0" applyNumberFormat="1" applyFont="1" applyBorder="1" applyAlignment="1">
      <alignment horizontal="center" vertical="center"/>
    </xf>
    <xf numFmtId="167" fontId="14" fillId="0" borderId="8" xfId="0" applyNumberFormat="1" applyFont="1" applyBorder="1" applyAlignment="1">
      <alignment horizontal="center" vertical="center"/>
    </xf>
    <xf numFmtId="167" fontId="14" fillId="0" borderId="9" xfId="0" applyNumberFormat="1" applyFont="1" applyBorder="1" applyAlignment="1">
      <alignment horizontal="center" vertical="center"/>
    </xf>
    <xf numFmtId="173" fontId="13" fillId="0" borderId="7" xfId="0" applyNumberFormat="1" applyFont="1" applyBorder="1" applyAlignment="1">
      <alignment horizontal="center" vertical="center"/>
    </xf>
    <xf numFmtId="173" fontId="13" fillId="0" borderId="8" xfId="0" applyNumberFormat="1" applyFont="1" applyBorder="1" applyAlignment="1">
      <alignment horizontal="center" vertical="center"/>
    </xf>
    <xf numFmtId="173" fontId="13" fillId="0" borderId="9" xfId="0" applyNumberFormat="1" applyFont="1" applyBorder="1" applyAlignment="1">
      <alignment horizontal="center" vertical="center"/>
    </xf>
    <xf numFmtId="173" fontId="56" fillId="0" borderId="7" xfId="0" applyNumberFormat="1" applyFont="1" applyBorder="1" applyAlignment="1">
      <alignment horizontal="center" vertical="center"/>
    </xf>
    <xf numFmtId="173" fontId="56" fillId="0" borderId="8" xfId="0" applyNumberFormat="1" applyFont="1" applyBorder="1" applyAlignment="1">
      <alignment horizontal="center" vertical="center"/>
    </xf>
    <xf numFmtId="173" fontId="56" fillId="0" borderId="9" xfId="0" applyNumberFormat="1" applyFont="1" applyBorder="1" applyAlignment="1">
      <alignment horizontal="center" vertical="center"/>
    </xf>
    <xf numFmtId="173" fontId="14" fillId="0" borderId="7" xfId="0" applyNumberFormat="1" applyFont="1" applyBorder="1" applyAlignment="1">
      <alignment horizontal="center" vertical="center"/>
    </xf>
    <xf numFmtId="173" fontId="14" fillId="0" borderId="8" xfId="0" applyNumberFormat="1" applyFont="1" applyBorder="1" applyAlignment="1">
      <alignment horizontal="center" vertical="center"/>
    </xf>
    <xf numFmtId="173" fontId="14" fillId="0" borderId="9" xfId="0" applyNumberFormat="1" applyFont="1" applyBorder="1" applyAlignment="1">
      <alignment horizontal="center" vertical="center"/>
    </xf>
    <xf numFmtId="0" fontId="45" fillId="17" borderId="0" xfId="18" applyFont="1" applyFill="1" applyBorder="1" applyAlignment="1">
      <alignment horizontal="center" vertical="center"/>
    </xf>
    <xf numFmtId="0" fontId="52" fillId="18" borderId="0" xfId="18" applyFont="1" applyFill="1" applyBorder="1" applyAlignment="1">
      <alignment horizontal="center" vertical="center"/>
    </xf>
    <xf numFmtId="0" fontId="33" fillId="0" borderId="10" xfId="18" applyFont="1" applyFill="1" applyBorder="1" applyAlignment="1">
      <alignment horizontal="left"/>
    </xf>
    <xf numFmtId="0" fontId="33" fillId="0" borderId="10" xfId="18" applyFont="1" applyFill="1" applyBorder="1" applyAlignment="1">
      <alignment horizontal="center"/>
    </xf>
    <xf numFmtId="0" fontId="32" fillId="0" borderId="6" xfId="0" applyFont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left"/>
    </xf>
    <xf numFmtId="0" fontId="33" fillId="0" borderId="8" xfId="0" applyFont="1" applyFill="1" applyBorder="1" applyAlignment="1">
      <alignment horizontal="left"/>
    </xf>
    <xf numFmtId="177" fontId="33" fillId="0" borderId="10" xfId="18" applyNumberFormat="1" applyFont="1" applyFill="1" applyBorder="1" applyAlignment="1">
      <alignment horizontal="left"/>
    </xf>
    <xf numFmtId="177" fontId="33" fillId="0" borderId="6" xfId="18" applyNumberFormat="1" applyFont="1" applyFill="1" applyBorder="1" applyAlignment="1">
      <alignment horizontal="left"/>
    </xf>
    <xf numFmtId="0" fontId="33" fillId="0" borderId="10" xfId="0" applyFont="1" applyFill="1" applyBorder="1" applyAlignment="1">
      <alignment horizontal="left"/>
    </xf>
    <xf numFmtId="0" fontId="47" fillId="16" borderId="0" xfId="18" applyFont="1" applyFill="1" applyBorder="1" applyAlignment="1">
      <alignment horizontal="center" vertical="center"/>
    </xf>
    <xf numFmtId="0" fontId="59" fillId="0" borderId="0" xfId="9" applyFont="1" applyBorder="1" applyAlignment="1">
      <alignment horizontal="center" vertical="center"/>
    </xf>
    <xf numFmtId="0" fontId="59" fillId="0" borderId="0" xfId="9" applyFont="1" applyAlignment="1">
      <alignment horizontal="center" vertical="center"/>
    </xf>
    <xf numFmtId="0" fontId="35" fillId="0" borderId="0" xfId="9" quotePrefix="1" applyFont="1" applyBorder="1" applyAlignment="1">
      <alignment horizontal="center" vertical="center" shrinkToFit="1"/>
    </xf>
    <xf numFmtId="0" fontId="59" fillId="0" borderId="0" xfId="4" quotePrefix="1" applyFont="1" applyBorder="1" applyAlignment="1">
      <alignment horizontal="left" vertical="center"/>
    </xf>
    <xf numFmtId="1" fontId="59" fillId="0" borderId="0" xfId="4" applyNumberFormat="1" applyFont="1" applyBorder="1" applyAlignment="1">
      <alignment horizontal="left" vertical="center"/>
    </xf>
    <xf numFmtId="1" fontId="59" fillId="0" borderId="0" xfId="4" quotePrefix="1" applyNumberFormat="1" applyFont="1" applyBorder="1" applyAlignment="1">
      <alignment horizontal="left" vertical="center"/>
    </xf>
    <xf numFmtId="0" fontId="57" fillId="0" borderId="0" xfId="9" applyFont="1" applyAlignment="1">
      <alignment horizontal="center" vertical="center"/>
    </xf>
    <xf numFmtId="177" fontId="59" fillId="0" borderId="0" xfId="4" quotePrefix="1" applyNumberFormat="1" applyFont="1" applyBorder="1" applyAlignment="1">
      <alignment horizontal="left" vertical="center"/>
    </xf>
    <xf numFmtId="177" fontId="59" fillId="0" borderId="0" xfId="4" applyNumberFormat="1" applyFont="1" applyBorder="1" applyAlignment="1">
      <alignment horizontal="left" vertical="center"/>
    </xf>
    <xf numFmtId="178" fontId="59" fillId="0" borderId="0" xfId="9" applyNumberFormat="1" applyFont="1" applyAlignment="1">
      <alignment horizontal="left" vertical="center"/>
    </xf>
    <xf numFmtId="0" fontId="55" fillId="0" borderId="0" xfId="9" applyFont="1" applyAlignment="1">
      <alignment horizontal="center" vertical="center"/>
    </xf>
    <xf numFmtId="0" fontId="34" fillId="0" borderId="0" xfId="9" applyFont="1" applyAlignment="1">
      <alignment horizontal="center" vertical="center"/>
    </xf>
    <xf numFmtId="176" fontId="19" fillId="0" borderId="0" xfId="9" applyNumberFormat="1" applyFont="1" applyBorder="1" applyAlignment="1">
      <alignment horizontal="left" vertical="center"/>
    </xf>
    <xf numFmtId="0" fontId="39" fillId="0" borderId="0" xfId="9" applyFont="1" applyBorder="1" applyAlignment="1">
      <alignment horizontal="right" vertical="center"/>
    </xf>
    <xf numFmtId="0" fontId="19" fillId="0" borderId="0" xfId="9" applyFont="1" applyBorder="1" applyAlignment="1">
      <alignment horizontal="center" vertical="center"/>
    </xf>
    <xf numFmtId="174" fontId="19" fillId="0" borderId="0" xfId="4" applyNumberFormat="1" applyFont="1" applyBorder="1" applyAlignment="1">
      <alignment horizontal="left" vertical="center"/>
    </xf>
    <xf numFmtId="0" fontId="14" fillId="0" borderId="2" xfId="9" applyFont="1" applyBorder="1" applyAlignment="1">
      <alignment horizontal="center" vertical="center"/>
    </xf>
    <xf numFmtId="0" fontId="65" fillId="0" borderId="6" xfId="9" applyFont="1" applyBorder="1" applyAlignment="1">
      <alignment horizontal="center" vertical="center"/>
    </xf>
    <xf numFmtId="0" fontId="14" fillId="0" borderId="2" xfId="0" quotePrefix="1" applyFont="1" applyFill="1" applyBorder="1" applyAlignment="1">
      <alignment horizontal="center" vertical="center"/>
    </xf>
    <xf numFmtId="0" fontId="14" fillId="0" borderId="6" xfId="0" quotePrefix="1" applyFont="1" applyFill="1" applyBorder="1" applyAlignment="1">
      <alignment horizontal="center" vertical="center"/>
    </xf>
    <xf numFmtId="0" fontId="14" fillId="0" borderId="3" xfId="0" quotePrefix="1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31" fillId="8" borderId="3" xfId="0" applyFont="1" applyFill="1" applyBorder="1" applyAlignment="1">
      <alignment horizontal="center" vertical="center"/>
    </xf>
    <xf numFmtId="182" fontId="14" fillId="0" borderId="2" xfId="0" quotePrefix="1" applyNumberFormat="1" applyFont="1" applyFill="1" applyBorder="1" applyAlignment="1">
      <alignment horizontal="center" vertical="center"/>
    </xf>
    <xf numFmtId="182" fontId="14" fillId="0" borderId="6" xfId="0" quotePrefix="1" applyNumberFormat="1" applyFont="1" applyFill="1" applyBorder="1" applyAlignment="1">
      <alignment horizontal="center" vertical="center"/>
    </xf>
    <xf numFmtId="182" fontId="14" fillId="0" borderId="3" xfId="0" quotePrefix="1" applyNumberFormat="1" applyFont="1" applyFill="1" applyBorder="1" applyAlignment="1">
      <alignment horizontal="center" vertical="center"/>
    </xf>
    <xf numFmtId="174" fontId="19" fillId="0" borderId="0" xfId="4" quotePrefix="1" applyNumberFormat="1" applyFont="1" applyBorder="1" applyAlignment="1">
      <alignment horizontal="left" vertical="center"/>
    </xf>
    <xf numFmtId="0" fontId="34" fillId="0" borderId="2" xfId="9" applyFont="1" applyBorder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0" fontId="64" fillId="0" borderId="0" xfId="9" applyFont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173" fontId="14" fillId="0" borderId="12" xfId="4" applyNumberFormat="1" applyFont="1" applyBorder="1" applyAlignment="1">
      <alignment horizontal="center" vertical="center"/>
    </xf>
    <xf numFmtId="1" fontId="14" fillId="0" borderId="12" xfId="4" applyNumberFormat="1" applyFont="1" applyBorder="1" applyAlignment="1">
      <alignment horizontal="center" vertical="center"/>
    </xf>
    <xf numFmtId="0" fontId="14" fillId="0" borderId="0" xfId="4" quotePrefix="1" applyFont="1" applyAlignment="1">
      <alignment horizontal="center" vertical="center"/>
    </xf>
    <xf numFmtId="173" fontId="14" fillId="0" borderId="5" xfId="4" applyNumberFormat="1" applyFont="1" applyBorder="1" applyAlignment="1">
      <alignment horizontal="center" vertical="center"/>
    </xf>
    <xf numFmtId="1" fontId="14" fillId="0" borderId="5" xfId="4" applyNumberFormat="1" applyFont="1" applyBorder="1" applyAlignment="1">
      <alignment horizontal="center" vertical="center"/>
    </xf>
    <xf numFmtId="173" fontId="14" fillId="0" borderId="4" xfId="4" applyNumberFormat="1" applyFont="1" applyBorder="1" applyAlignment="1">
      <alignment horizontal="center" vertical="center"/>
    </xf>
    <xf numFmtId="1" fontId="14" fillId="0" borderId="4" xfId="4" applyNumberFormat="1" applyFont="1" applyBorder="1" applyAlignment="1">
      <alignment horizontal="center" vertical="center"/>
    </xf>
    <xf numFmtId="0" fontId="14" fillId="0" borderId="7" xfId="4" applyNumberFormat="1" applyFont="1" applyBorder="1" applyAlignment="1">
      <alignment horizontal="center" vertical="center" wrapText="1"/>
    </xf>
    <xf numFmtId="0" fontId="14" fillId="0" borderId="8" xfId="4" applyNumberFormat="1" applyFont="1" applyBorder="1" applyAlignment="1">
      <alignment horizontal="center" vertical="center" wrapText="1"/>
    </xf>
    <xf numFmtId="0" fontId="14" fillId="0" borderId="9" xfId="4" applyNumberFormat="1" applyFont="1" applyBorder="1" applyAlignment="1">
      <alignment horizontal="center" vertical="center" wrapText="1"/>
    </xf>
    <xf numFmtId="0" fontId="14" fillId="0" borderId="13" xfId="4" applyNumberFormat="1" applyFont="1" applyBorder="1" applyAlignment="1">
      <alignment horizontal="center" vertical="center" wrapText="1"/>
    </xf>
    <xf numFmtId="0" fontId="14" fillId="0" borderId="10" xfId="4" applyNumberFormat="1" applyFont="1" applyBorder="1" applyAlignment="1">
      <alignment horizontal="center" vertical="center" wrapText="1"/>
    </xf>
    <xf numFmtId="0" fontId="14" fillId="0" borderId="14" xfId="4" applyNumberFormat="1" applyFont="1" applyBorder="1" applyAlignment="1">
      <alignment horizontal="center" vertical="center" wrapText="1"/>
    </xf>
    <xf numFmtId="0" fontId="14" fillId="0" borderId="7" xfId="4" applyNumberFormat="1" applyFont="1" applyBorder="1" applyAlignment="1">
      <alignment horizontal="center" vertical="center"/>
    </xf>
    <xf numFmtId="0" fontId="14" fillId="0" borderId="8" xfId="4" applyNumberFormat="1" applyFont="1" applyBorder="1" applyAlignment="1">
      <alignment horizontal="center" vertical="center"/>
    </xf>
    <xf numFmtId="0" fontId="14" fillId="0" borderId="9" xfId="4" applyNumberFormat="1" applyFont="1" applyBorder="1" applyAlignment="1">
      <alignment horizontal="center" vertical="center"/>
    </xf>
    <xf numFmtId="0" fontId="14" fillId="0" borderId="13" xfId="4" applyNumberFormat="1" applyFont="1" applyBorder="1" applyAlignment="1">
      <alignment horizontal="center" vertical="center"/>
    </xf>
    <xf numFmtId="0" fontId="14" fillId="0" borderId="10" xfId="4" applyNumberFormat="1" applyFont="1" applyBorder="1" applyAlignment="1">
      <alignment horizontal="center" vertical="center"/>
    </xf>
    <xf numFmtId="0" fontId="14" fillId="0" borderId="14" xfId="4" applyNumberFormat="1" applyFont="1" applyBorder="1" applyAlignment="1">
      <alignment horizontal="center" vertical="center"/>
    </xf>
    <xf numFmtId="0" fontId="55" fillId="0" borderId="0" xfId="4" applyNumberFormat="1" applyFont="1" applyBorder="1" applyAlignment="1">
      <alignment horizontal="center" vertical="center"/>
    </xf>
    <xf numFmtId="0" fontId="14" fillId="0" borderId="10" xfId="4" applyNumberFormat="1" applyFont="1" applyBorder="1" applyAlignment="1">
      <alignment horizontal="right"/>
    </xf>
    <xf numFmtId="0" fontId="3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1" fillId="11" borderId="2" xfId="1" applyFont="1" applyFill="1" applyBorder="1" applyAlignment="1" applyProtection="1">
      <alignment horizontal="center" vertical="center"/>
      <protection locked="0"/>
    </xf>
    <xf numFmtId="0" fontId="21" fillId="11" borderId="6" xfId="1" applyFont="1" applyFill="1" applyBorder="1" applyAlignment="1" applyProtection="1">
      <alignment horizontal="center" vertical="center"/>
      <protection locked="0"/>
    </xf>
    <xf numFmtId="0" fontId="21" fillId="11" borderId="3" xfId="1" applyFont="1" applyFill="1" applyBorder="1" applyAlignment="1" applyProtection="1">
      <alignment horizontal="center" vertical="center"/>
      <protection locked="0"/>
    </xf>
    <xf numFmtId="0" fontId="22" fillId="9" borderId="2" xfId="1" applyFont="1" applyFill="1" applyBorder="1" applyAlignment="1" applyProtection="1">
      <alignment horizontal="center" vertical="center"/>
      <protection locked="0"/>
    </xf>
    <xf numFmtId="0" fontId="22" fillId="9" borderId="6" xfId="1" applyFont="1" applyFill="1" applyBorder="1" applyAlignment="1" applyProtection="1">
      <alignment horizontal="center" vertical="center"/>
      <protection locked="0"/>
    </xf>
    <xf numFmtId="0" fontId="22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3" fillId="10" borderId="2" xfId="1" applyNumberFormat="1" applyFont="1" applyFill="1" applyBorder="1" applyAlignment="1" applyProtection="1">
      <alignment horizontal="center" vertical="center"/>
      <protection locked="0"/>
    </xf>
    <xf numFmtId="172" fontId="23" fillId="10" borderId="6" xfId="1" applyNumberFormat="1" applyFont="1" applyFill="1" applyBorder="1" applyAlignment="1" applyProtection="1">
      <alignment horizontal="center" vertical="center"/>
      <protection locked="0"/>
    </xf>
    <xf numFmtId="172" fontId="23" fillId="10" borderId="3" xfId="1" applyNumberFormat="1" applyFont="1" applyFill="1" applyBorder="1" applyAlignment="1" applyProtection="1">
      <alignment horizontal="center" vertical="center"/>
      <protection locked="0"/>
    </xf>
  </cellXfs>
  <cellStyles count="58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22"/>
    <cellStyle name="Normal - Style1 2" xfId="33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4"/>
    <cellStyle name="Normal 4" xfId="9"/>
    <cellStyle name="Normal 4 2" xfId="10"/>
    <cellStyle name="Normal 4 7" xfId="11"/>
    <cellStyle name="Normal 5" xfId="35"/>
    <cellStyle name="Normal 5 2" xfId="36"/>
    <cellStyle name="Normal 5 3" xfId="37"/>
    <cellStyle name="Normal 6" xfId="12"/>
    <cellStyle name="Normal 6 2" xfId="13"/>
    <cellStyle name="Normal 7" xfId="14"/>
    <cellStyle name="Normal 7 2" xfId="15"/>
    <cellStyle name="Normal 8" xfId="38"/>
    <cellStyle name="Normal_Cert vernier_Vernier.1(Ext,int,depth)" xfId="21"/>
    <cellStyle name="Normal_Uncertainty Budget" xfId="1"/>
    <cellStyle name="Normal_Uncertainty Budget_Book1" xfId="20"/>
    <cellStyle name="Note 2" xfId="39"/>
    <cellStyle name="Note 2 2" xfId="40"/>
    <cellStyle name="Note 2 3" xfId="41"/>
    <cellStyle name="Note 3" xfId="42"/>
    <cellStyle name="Note 4" xfId="43"/>
    <cellStyle name="Note 5" xfId="44"/>
    <cellStyle name="Note 6" xfId="45"/>
    <cellStyle name="Note 7" xfId="46"/>
    <cellStyle name="Percent [2]" xfId="47"/>
    <cellStyle name="เครื่องหมายจุลภาค [0]_01) FEZ-0011-G-Form-02   DCV (Direct-Range, 0~1020V)" xfId="48"/>
    <cellStyle name="เครื่องหมายจุลภาค_01) FEZ-0011-G-Form-02   DCV (Direct-Range, 0~1020V)" xfId="49"/>
    <cellStyle name="เครื่องหมายสกุลเงิน [0]_01) FEZ-0011-G-Form-02   DCV (Direct-Range, 0~1020V)" xfId="50"/>
    <cellStyle name="เครื่องหมายสกุลเงิน_01) FEZ-0011-G-Form-02   DCV (Direct-Range, 0~1020V)" xfId="51"/>
    <cellStyle name="ปกติ 2" xfId="16"/>
    <cellStyle name="ปกติ 2 2" xfId="17"/>
    <cellStyle name="ปกติ 3" xfId="18"/>
    <cellStyle name="ปกติ_2793-01                  Std. Form (Used  HP  3458A)" xfId="52"/>
    <cellStyle name="ปกติ_Cert.(ตัวอย่าง DMM)" xfId="19"/>
    <cellStyle name="桁区切り [0.00]_05-2000" xfId="53"/>
    <cellStyle name="桁区切り_05-2000" xfId="54"/>
    <cellStyle name="標準_05-2000" xfId="55"/>
    <cellStyle name="通貨 [0.00]_05-2000" xfId="56"/>
    <cellStyle name="通貨_05-2000" xfId="57"/>
  </cellStyles>
  <dxfs count="0"/>
  <tableStyles count="0" defaultTableStyle="TableStyleMedium2" defaultPivotStyle="PivotStyleLight16"/>
  <colors>
    <mruColors>
      <color rgb="FF00FF00"/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</xdr:row>
          <xdr:rowOff>38100</xdr:rowOff>
        </xdr:from>
        <xdr:to>
          <xdr:col>24</xdr:col>
          <xdr:colOff>0</xdr:colOff>
          <xdr:row>4</xdr:row>
          <xdr:rowOff>38100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28575</xdr:rowOff>
        </xdr:from>
        <xdr:to>
          <xdr:col>16</xdr:col>
          <xdr:colOff>0</xdr:colOff>
          <xdr:row>4</xdr:row>
          <xdr:rowOff>66675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7</xdr:col>
          <xdr:colOff>0</xdr:colOff>
          <xdr:row>9</xdr:row>
          <xdr:rowOff>47625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11</xdr:col>
          <xdr:colOff>0</xdr:colOff>
          <xdr:row>9</xdr:row>
          <xdr:rowOff>47625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38"/>
  <sheetViews>
    <sheetView tabSelected="1" view="pageBreakPreview" zoomScaleSheetLayoutView="100" workbookViewId="0">
      <selection activeCell="T23" sqref="T23:W23"/>
    </sheetView>
  </sheetViews>
  <sheetFormatPr defaultColWidth="7.7109375" defaultRowHeight="18.75" customHeight="1"/>
  <cols>
    <col min="1" max="30" width="3.28515625" style="158" customWidth="1"/>
    <col min="31" max="31" width="2.85546875" style="158" customWidth="1"/>
    <col min="32" max="36" width="5.7109375" style="158" customWidth="1"/>
    <col min="37" max="188" width="7.7109375" style="158"/>
    <col min="189" max="189" width="1.7109375" style="158" customWidth="1"/>
    <col min="190" max="193" width="3.7109375" style="158" customWidth="1"/>
    <col min="194" max="197" width="5.28515625" style="158" customWidth="1"/>
    <col min="198" max="213" width="4" style="158" customWidth="1"/>
    <col min="214" max="215" width="3.28515625" style="158" customWidth="1"/>
    <col min="216" max="253" width="3.7109375" style="158" customWidth="1"/>
    <col min="254" max="444" width="7.7109375" style="158"/>
    <col min="445" max="445" width="1.7109375" style="158" customWidth="1"/>
    <col min="446" max="449" width="3.7109375" style="158" customWidth="1"/>
    <col min="450" max="453" width="5.28515625" style="158" customWidth="1"/>
    <col min="454" max="469" width="4" style="158" customWidth="1"/>
    <col min="470" max="471" width="3.28515625" style="158" customWidth="1"/>
    <col min="472" max="509" width="3.7109375" style="158" customWidth="1"/>
    <col min="510" max="700" width="7.7109375" style="158"/>
    <col min="701" max="701" width="1.7109375" style="158" customWidth="1"/>
    <col min="702" max="705" width="3.7109375" style="158" customWidth="1"/>
    <col min="706" max="709" width="5.28515625" style="158" customWidth="1"/>
    <col min="710" max="725" width="4" style="158" customWidth="1"/>
    <col min="726" max="727" width="3.28515625" style="158" customWidth="1"/>
    <col min="728" max="765" width="3.7109375" style="158" customWidth="1"/>
    <col min="766" max="956" width="7.7109375" style="158"/>
    <col min="957" max="957" width="1.7109375" style="158" customWidth="1"/>
    <col min="958" max="961" width="3.7109375" style="158" customWidth="1"/>
    <col min="962" max="965" width="5.28515625" style="158" customWidth="1"/>
    <col min="966" max="981" width="4" style="158" customWidth="1"/>
    <col min="982" max="983" width="3.28515625" style="158" customWidth="1"/>
    <col min="984" max="1021" width="3.7109375" style="158" customWidth="1"/>
    <col min="1022" max="1212" width="7.7109375" style="158"/>
    <col min="1213" max="1213" width="1.7109375" style="158" customWidth="1"/>
    <col min="1214" max="1217" width="3.7109375" style="158" customWidth="1"/>
    <col min="1218" max="1221" width="5.28515625" style="158" customWidth="1"/>
    <col min="1222" max="1237" width="4" style="158" customWidth="1"/>
    <col min="1238" max="1239" width="3.28515625" style="158" customWidth="1"/>
    <col min="1240" max="1277" width="3.7109375" style="158" customWidth="1"/>
    <col min="1278" max="1468" width="7.7109375" style="158"/>
    <col min="1469" max="1469" width="1.7109375" style="158" customWidth="1"/>
    <col min="1470" max="1473" width="3.7109375" style="158" customWidth="1"/>
    <col min="1474" max="1477" width="5.28515625" style="158" customWidth="1"/>
    <col min="1478" max="1493" width="4" style="158" customWidth="1"/>
    <col min="1494" max="1495" width="3.28515625" style="158" customWidth="1"/>
    <col min="1496" max="1533" width="3.7109375" style="158" customWidth="1"/>
    <col min="1534" max="1724" width="7.7109375" style="158"/>
    <col min="1725" max="1725" width="1.7109375" style="158" customWidth="1"/>
    <col min="1726" max="1729" width="3.7109375" style="158" customWidth="1"/>
    <col min="1730" max="1733" width="5.28515625" style="158" customWidth="1"/>
    <col min="1734" max="1749" width="4" style="158" customWidth="1"/>
    <col min="1750" max="1751" width="3.28515625" style="158" customWidth="1"/>
    <col min="1752" max="1789" width="3.7109375" style="158" customWidth="1"/>
    <col min="1790" max="1980" width="7.7109375" style="158"/>
    <col min="1981" max="1981" width="1.7109375" style="158" customWidth="1"/>
    <col min="1982" max="1985" width="3.7109375" style="158" customWidth="1"/>
    <col min="1986" max="1989" width="5.28515625" style="158" customWidth="1"/>
    <col min="1990" max="2005" width="4" style="158" customWidth="1"/>
    <col min="2006" max="2007" width="3.28515625" style="158" customWidth="1"/>
    <col min="2008" max="2045" width="3.7109375" style="158" customWidth="1"/>
    <col min="2046" max="2236" width="7.7109375" style="158"/>
    <col min="2237" max="2237" width="1.7109375" style="158" customWidth="1"/>
    <col min="2238" max="2241" width="3.7109375" style="158" customWidth="1"/>
    <col min="2242" max="2245" width="5.28515625" style="158" customWidth="1"/>
    <col min="2246" max="2261" width="4" style="158" customWidth="1"/>
    <col min="2262" max="2263" width="3.28515625" style="158" customWidth="1"/>
    <col min="2264" max="2301" width="3.7109375" style="158" customWidth="1"/>
    <col min="2302" max="2492" width="7.7109375" style="158"/>
    <col min="2493" max="2493" width="1.7109375" style="158" customWidth="1"/>
    <col min="2494" max="2497" width="3.7109375" style="158" customWidth="1"/>
    <col min="2498" max="2501" width="5.28515625" style="158" customWidth="1"/>
    <col min="2502" max="2517" width="4" style="158" customWidth="1"/>
    <col min="2518" max="2519" width="3.28515625" style="158" customWidth="1"/>
    <col min="2520" max="2557" width="3.7109375" style="158" customWidth="1"/>
    <col min="2558" max="2748" width="7.7109375" style="158"/>
    <col min="2749" max="2749" width="1.7109375" style="158" customWidth="1"/>
    <col min="2750" max="2753" width="3.7109375" style="158" customWidth="1"/>
    <col min="2754" max="2757" width="5.28515625" style="158" customWidth="1"/>
    <col min="2758" max="2773" width="4" style="158" customWidth="1"/>
    <col min="2774" max="2775" width="3.28515625" style="158" customWidth="1"/>
    <col min="2776" max="2813" width="3.7109375" style="158" customWidth="1"/>
    <col min="2814" max="3004" width="7.7109375" style="158"/>
    <col min="3005" max="3005" width="1.7109375" style="158" customWidth="1"/>
    <col min="3006" max="3009" width="3.7109375" style="158" customWidth="1"/>
    <col min="3010" max="3013" width="5.28515625" style="158" customWidth="1"/>
    <col min="3014" max="3029" width="4" style="158" customWidth="1"/>
    <col min="3030" max="3031" width="3.28515625" style="158" customWidth="1"/>
    <col min="3032" max="3069" width="3.7109375" style="158" customWidth="1"/>
    <col min="3070" max="3260" width="7.7109375" style="158"/>
    <col min="3261" max="3261" width="1.7109375" style="158" customWidth="1"/>
    <col min="3262" max="3265" width="3.7109375" style="158" customWidth="1"/>
    <col min="3266" max="3269" width="5.28515625" style="158" customWidth="1"/>
    <col min="3270" max="3285" width="4" style="158" customWidth="1"/>
    <col min="3286" max="3287" width="3.28515625" style="158" customWidth="1"/>
    <col min="3288" max="3325" width="3.7109375" style="158" customWidth="1"/>
    <col min="3326" max="3516" width="7.7109375" style="158"/>
    <col min="3517" max="3517" width="1.7109375" style="158" customWidth="1"/>
    <col min="3518" max="3521" width="3.7109375" style="158" customWidth="1"/>
    <col min="3522" max="3525" width="5.28515625" style="158" customWidth="1"/>
    <col min="3526" max="3541" width="4" style="158" customWidth="1"/>
    <col min="3542" max="3543" width="3.28515625" style="158" customWidth="1"/>
    <col min="3544" max="3581" width="3.7109375" style="158" customWidth="1"/>
    <col min="3582" max="3772" width="7.7109375" style="158"/>
    <col min="3773" max="3773" width="1.7109375" style="158" customWidth="1"/>
    <col min="3774" max="3777" width="3.7109375" style="158" customWidth="1"/>
    <col min="3778" max="3781" width="5.28515625" style="158" customWidth="1"/>
    <col min="3782" max="3797" width="4" style="158" customWidth="1"/>
    <col min="3798" max="3799" width="3.28515625" style="158" customWidth="1"/>
    <col min="3800" max="3837" width="3.7109375" style="158" customWidth="1"/>
    <col min="3838" max="4028" width="7.7109375" style="158"/>
    <col min="4029" max="4029" width="1.7109375" style="158" customWidth="1"/>
    <col min="4030" max="4033" width="3.7109375" style="158" customWidth="1"/>
    <col min="4034" max="4037" width="5.28515625" style="158" customWidth="1"/>
    <col min="4038" max="4053" width="4" style="158" customWidth="1"/>
    <col min="4054" max="4055" width="3.28515625" style="158" customWidth="1"/>
    <col min="4056" max="4093" width="3.7109375" style="158" customWidth="1"/>
    <col min="4094" max="4284" width="7.7109375" style="158"/>
    <col min="4285" max="4285" width="1.7109375" style="158" customWidth="1"/>
    <col min="4286" max="4289" width="3.7109375" style="158" customWidth="1"/>
    <col min="4290" max="4293" width="5.28515625" style="158" customWidth="1"/>
    <col min="4294" max="4309" width="4" style="158" customWidth="1"/>
    <col min="4310" max="4311" width="3.28515625" style="158" customWidth="1"/>
    <col min="4312" max="4349" width="3.7109375" style="158" customWidth="1"/>
    <col min="4350" max="4540" width="7.7109375" style="158"/>
    <col min="4541" max="4541" width="1.7109375" style="158" customWidth="1"/>
    <col min="4542" max="4545" width="3.7109375" style="158" customWidth="1"/>
    <col min="4546" max="4549" width="5.28515625" style="158" customWidth="1"/>
    <col min="4550" max="4565" width="4" style="158" customWidth="1"/>
    <col min="4566" max="4567" width="3.28515625" style="158" customWidth="1"/>
    <col min="4568" max="4605" width="3.7109375" style="158" customWidth="1"/>
    <col min="4606" max="4796" width="7.7109375" style="158"/>
    <col min="4797" max="4797" width="1.7109375" style="158" customWidth="1"/>
    <col min="4798" max="4801" width="3.7109375" style="158" customWidth="1"/>
    <col min="4802" max="4805" width="5.28515625" style="158" customWidth="1"/>
    <col min="4806" max="4821" width="4" style="158" customWidth="1"/>
    <col min="4822" max="4823" width="3.28515625" style="158" customWidth="1"/>
    <col min="4824" max="4861" width="3.7109375" style="158" customWidth="1"/>
    <col min="4862" max="5052" width="7.7109375" style="158"/>
    <col min="5053" max="5053" width="1.7109375" style="158" customWidth="1"/>
    <col min="5054" max="5057" width="3.7109375" style="158" customWidth="1"/>
    <col min="5058" max="5061" width="5.28515625" style="158" customWidth="1"/>
    <col min="5062" max="5077" width="4" style="158" customWidth="1"/>
    <col min="5078" max="5079" width="3.28515625" style="158" customWidth="1"/>
    <col min="5080" max="5117" width="3.7109375" style="158" customWidth="1"/>
    <col min="5118" max="5308" width="7.7109375" style="158"/>
    <col min="5309" max="5309" width="1.7109375" style="158" customWidth="1"/>
    <col min="5310" max="5313" width="3.7109375" style="158" customWidth="1"/>
    <col min="5314" max="5317" width="5.28515625" style="158" customWidth="1"/>
    <col min="5318" max="5333" width="4" style="158" customWidth="1"/>
    <col min="5334" max="5335" width="3.28515625" style="158" customWidth="1"/>
    <col min="5336" max="5373" width="3.7109375" style="158" customWidth="1"/>
    <col min="5374" max="5564" width="7.7109375" style="158"/>
    <col min="5565" max="5565" width="1.7109375" style="158" customWidth="1"/>
    <col min="5566" max="5569" width="3.7109375" style="158" customWidth="1"/>
    <col min="5570" max="5573" width="5.28515625" style="158" customWidth="1"/>
    <col min="5574" max="5589" width="4" style="158" customWidth="1"/>
    <col min="5590" max="5591" width="3.28515625" style="158" customWidth="1"/>
    <col min="5592" max="5629" width="3.7109375" style="158" customWidth="1"/>
    <col min="5630" max="5820" width="7.7109375" style="158"/>
    <col min="5821" max="5821" width="1.7109375" style="158" customWidth="1"/>
    <col min="5822" max="5825" width="3.7109375" style="158" customWidth="1"/>
    <col min="5826" max="5829" width="5.28515625" style="158" customWidth="1"/>
    <col min="5830" max="5845" width="4" style="158" customWidth="1"/>
    <col min="5846" max="5847" width="3.28515625" style="158" customWidth="1"/>
    <col min="5848" max="5885" width="3.7109375" style="158" customWidth="1"/>
    <col min="5886" max="6076" width="7.7109375" style="158"/>
    <col min="6077" max="6077" width="1.7109375" style="158" customWidth="1"/>
    <col min="6078" max="6081" width="3.7109375" style="158" customWidth="1"/>
    <col min="6082" max="6085" width="5.28515625" style="158" customWidth="1"/>
    <col min="6086" max="6101" width="4" style="158" customWidth="1"/>
    <col min="6102" max="6103" width="3.28515625" style="158" customWidth="1"/>
    <col min="6104" max="6141" width="3.7109375" style="158" customWidth="1"/>
    <col min="6142" max="6332" width="7.7109375" style="158"/>
    <col min="6333" max="6333" width="1.7109375" style="158" customWidth="1"/>
    <col min="6334" max="6337" width="3.7109375" style="158" customWidth="1"/>
    <col min="6338" max="6341" width="5.28515625" style="158" customWidth="1"/>
    <col min="6342" max="6357" width="4" style="158" customWidth="1"/>
    <col min="6358" max="6359" width="3.28515625" style="158" customWidth="1"/>
    <col min="6360" max="6397" width="3.7109375" style="158" customWidth="1"/>
    <col min="6398" max="6588" width="7.7109375" style="158"/>
    <col min="6589" max="6589" width="1.7109375" style="158" customWidth="1"/>
    <col min="6590" max="6593" width="3.7109375" style="158" customWidth="1"/>
    <col min="6594" max="6597" width="5.28515625" style="158" customWidth="1"/>
    <col min="6598" max="6613" width="4" style="158" customWidth="1"/>
    <col min="6614" max="6615" width="3.28515625" style="158" customWidth="1"/>
    <col min="6616" max="6653" width="3.7109375" style="158" customWidth="1"/>
    <col min="6654" max="6844" width="7.7109375" style="158"/>
    <col min="6845" max="6845" width="1.7109375" style="158" customWidth="1"/>
    <col min="6846" max="6849" width="3.7109375" style="158" customWidth="1"/>
    <col min="6850" max="6853" width="5.28515625" style="158" customWidth="1"/>
    <col min="6854" max="6869" width="4" style="158" customWidth="1"/>
    <col min="6870" max="6871" width="3.28515625" style="158" customWidth="1"/>
    <col min="6872" max="6909" width="3.7109375" style="158" customWidth="1"/>
    <col min="6910" max="7100" width="7.7109375" style="158"/>
    <col min="7101" max="7101" width="1.7109375" style="158" customWidth="1"/>
    <col min="7102" max="7105" width="3.7109375" style="158" customWidth="1"/>
    <col min="7106" max="7109" width="5.28515625" style="158" customWidth="1"/>
    <col min="7110" max="7125" width="4" style="158" customWidth="1"/>
    <col min="7126" max="7127" width="3.28515625" style="158" customWidth="1"/>
    <col min="7128" max="7165" width="3.7109375" style="158" customWidth="1"/>
    <col min="7166" max="7356" width="7.7109375" style="158"/>
    <col min="7357" max="7357" width="1.7109375" style="158" customWidth="1"/>
    <col min="7358" max="7361" width="3.7109375" style="158" customWidth="1"/>
    <col min="7362" max="7365" width="5.28515625" style="158" customWidth="1"/>
    <col min="7366" max="7381" width="4" style="158" customWidth="1"/>
    <col min="7382" max="7383" width="3.28515625" style="158" customWidth="1"/>
    <col min="7384" max="7421" width="3.7109375" style="158" customWidth="1"/>
    <col min="7422" max="7612" width="7.7109375" style="158"/>
    <col min="7613" max="7613" width="1.7109375" style="158" customWidth="1"/>
    <col min="7614" max="7617" width="3.7109375" style="158" customWidth="1"/>
    <col min="7618" max="7621" width="5.28515625" style="158" customWidth="1"/>
    <col min="7622" max="7637" width="4" style="158" customWidth="1"/>
    <col min="7638" max="7639" width="3.28515625" style="158" customWidth="1"/>
    <col min="7640" max="7677" width="3.7109375" style="158" customWidth="1"/>
    <col min="7678" max="7868" width="7.7109375" style="158"/>
    <col min="7869" max="7869" width="1.7109375" style="158" customWidth="1"/>
    <col min="7870" max="7873" width="3.7109375" style="158" customWidth="1"/>
    <col min="7874" max="7877" width="5.28515625" style="158" customWidth="1"/>
    <col min="7878" max="7893" width="4" style="158" customWidth="1"/>
    <col min="7894" max="7895" width="3.28515625" style="158" customWidth="1"/>
    <col min="7896" max="7933" width="3.7109375" style="158" customWidth="1"/>
    <col min="7934" max="8124" width="7.7109375" style="158"/>
    <col min="8125" max="8125" width="1.7109375" style="158" customWidth="1"/>
    <col min="8126" max="8129" width="3.7109375" style="158" customWidth="1"/>
    <col min="8130" max="8133" width="5.28515625" style="158" customWidth="1"/>
    <col min="8134" max="8149" width="4" style="158" customWidth="1"/>
    <col min="8150" max="8151" width="3.28515625" style="158" customWidth="1"/>
    <col min="8152" max="8189" width="3.7109375" style="158" customWidth="1"/>
    <col min="8190" max="8380" width="7.7109375" style="158"/>
    <col min="8381" max="8381" width="1.7109375" style="158" customWidth="1"/>
    <col min="8382" max="8385" width="3.7109375" style="158" customWidth="1"/>
    <col min="8386" max="8389" width="5.28515625" style="158" customWidth="1"/>
    <col min="8390" max="8405" width="4" style="158" customWidth="1"/>
    <col min="8406" max="8407" width="3.28515625" style="158" customWidth="1"/>
    <col min="8408" max="8445" width="3.7109375" style="158" customWidth="1"/>
    <col min="8446" max="8636" width="7.7109375" style="158"/>
    <col min="8637" max="8637" width="1.7109375" style="158" customWidth="1"/>
    <col min="8638" max="8641" width="3.7109375" style="158" customWidth="1"/>
    <col min="8642" max="8645" width="5.28515625" style="158" customWidth="1"/>
    <col min="8646" max="8661" width="4" style="158" customWidth="1"/>
    <col min="8662" max="8663" width="3.28515625" style="158" customWidth="1"/>
    <col min="8664" max="8701" width="3.7109375" style="158" customWidth="1"/>
    <col min="8702" max="8892" width="7.7109375" style="158"/>
    <col min="8893" max="8893" width="1.7109375" style="158" customWidth="1"/>
    <col min="8894" max="8897" width="3.7109375" style="158" customWidth="1"/>
    <col min="8898" max="8901" width="5.28515625" style="158" customWidth="1"/>
    <col min="8902" max="8917" width="4" style="158" customWidth="1"/>
    <col min="8918" max="8919" width="3.28515625" style="158" customWidth="1"/>
    <col min="8920" max="8957" width="3.7109375" style="158" customWidth="1"/>
    <col min="8958" max="9148" width="7.7109375" style="158"/>
    <col min="9149" max="9149" width="1.7109375" style="158" customWidth="1"/>
    <col min="9150" max="9153" width="3.7109375" style="158" customWidth="1"/>
    <col min="9154" max="9157" width="5.28515625" style="158" customWidth="1"/>
    <col min="9158" max="9173" width="4" style="158" customWidth="1"/>
    <col min="9174" max="9175" width="3.28515625" style="158" customWidth="1"/>
    <col min="9176" max="9213" width="3.7109375" style="158" customWidth="1"/>
    <col min="9214" max="9404" width="7.7109375" style="158"/>
    <col min="9405" max="9405" width="1.7109375" style="158" customWidth="1"/>
    <col min="9406" max="9409" width="3.7109375" style="158" customWidth="1"/>
    <col min="9410" max="9413" width="5.28515625" style="158" customWidth="1"/>
    <col min="9414" max="9429" width="4" style="158" customWidth="1"/>
    <col min="9430" max="9431" width="3.28515625" style="158" customWidth="1"/>
    <col min="9432" max="9469" width="3.7109375" style="158" customWidth="1"/>
    <col min="9470" max="9660" width="7.7109375" style="158"/>
    <col min="9661" max="9661" width="1.7109375" style="158" customWidth="1"/>
    <col min="9662" max="9665" width="3.7109375" style="158" customWidth="1"/>
    <col min="9666" max="9669" width="5.28515625" style="158" customWidth="1"/>
    <col min="9670" max="9685" width="4" style="158" customWidth="1"/>
    <col min="9686" max="9687" width="3.28515625" style="158" customWidth="1"/>
    <col min="9688" max="9725" width="3.7109375" style="158" customWidth="1"/>
    <col min="9726" max="9916" width="7.7109375" style="158"/>
    <col min="9917" max="9917" width="1.7109375" style="158" customWidth="1"/>
    <col min="9918" max="9921" width="3.7109375" style="158" customWidth="1"/>
    <col min="9922" max="9925" width="5.28515625" style="158" customWidth="1"/>
    <col min="9926" max="9941" width="4" style="158" customWidth="1"/>
    <col min="9942" max="9943" width="3.28515625" style="158" customWidth="1"/>
    <col min="9944" max="9981" width="3.7109375" style="158" customWidth="1"/>
    <col min="9982" max="10172" width="7.7109375" style="158"/>
    <col min="10173" max="10173" width="1.7109375" style="158" customWidth="1"/>
    <col min="10174" max="10177" width="3.7109375" style="158" customWidth="1"/>
    <col min="10178" max="10181" width="5.28515625" style="158" customWidth="1"/>
    <col min="10182" max="10197" width="4" style="158" customWidth="1"/>
    <col min="10198" max="10199" width="3.28515625" style="158" customWidth="1"/>
    <col min="10200" max="10237" width="3.7109375" style="158" customWidth="1"/>
    <col min="10238" max="10428" width="7.7109375" style="158"/>
    <col min="10429" max="10429" width="1.7109375" style="158" customWidth="1"/>
    <col min="10430" max="10433" width="3.7109375" style="158" customWidth="1"/>
    <col min="10434" max="10437" width="5.28515625" style="158" customWidth="1"/>
    <col min="10438" max="10453" width="4" style="158" customWidth="1"/>
    <col min="10454" max="10455" width="3.28515625" style="158" customWidth="1"/>
    <col min="10456" max="10493" width="3.7109375" style="158" customWidth="1"/>
    <col min="10494" max="10684" width="7.7109375" style="158"/>
    <col min="10685" max="10685" width="1.7109375" style="158" customWidth="1"/>
    <col min="10686" max="10689" width="3.7109375" style="158" customWidth="1"/>
    <col min="10690" max="10693" width="5.28515625" style="158" customWidth="1"/>
    <col min="10694" max="10709" width="4" style="158" customWidth="1"/>
    <col min="10710" max="10711" width="3.28515625" style="158" customWidth="1"/>
    <col min="10712" max="10749" width="3.7109375" style="158" customWidth="1"/>
    <col min="10750" max="10940" width="7.7109375" style="158"/>
    <col min="10941" max="10941" width="1.7109375" style="158" customWidth="1"/>
    <col min="10942" max="10945" width="3.7109375" style="158" customWidth="1"/>
    <col min="10946" max="10949" width="5.28515625" style="158" customWidth="1"/>
    <col min="10950" max="10965" width="4" style="158" customWidth="1"/>
    <col min="10966" max="10967" width="3.28515625" style="158" customWidth="1"/>
    <col min="10968" max="11005" width="3.7109375" style="158" customWidth="1"/>
    <col min="11006" max="11196" width="7.7109375" style="158"/>
    <col min="11197" max="11197" width="1.7109375" style="158" customWidth="1"/>
    <col min="11198" max="11201" width="3.7109375" style="158" customWidth="1"/>
    <col min="11202" max="11205" width="5.28515625" style="158" customWidth="1"/>
    <col min="11206" max="11221" width="4" style="158" customWidth="1"/>
    <col min="11222" max="11223" width="3.28515625" style="158" customWidth="1"/>
    <col min="11224" max="11261" width="3.7109375" style="158" customWidth="1"/>
    <col min="11262" max="11452" width="7.7109375" style="158"/>
    <col min="11453" max="11453" width="1.7109375" style="158" customWidth="1"/>
    <col min="11454" max="11457" width="3.7109375" style="158" customWidth="1"/>
    <col min="11458" max="11461" width="5.28515625" style="158" customWidth="1"/>
    <col min="11462" max="11477" width="4" style="158" customWidth="1"/>
    <col min="11478" max="11479" width="3.28515625" style="158" customWidth="1"/>
    <col min="11480" max="11517" width="3.7109375" style="158" customWidth="1"/>
    <col min="11518" max="11708" width="7.7109375" style="158"/>
    <col min="11709" max="11709" width="1.7109375" style="158" customWidth="1"/>
    <col min="11710" max="11713" width="3.7109375" style="158" customWidth="1"/>
    <col min="11714" max="11717" width="5.28515625" style="158" customWidth="1"/>
    <col min="11718" max="11733" width="4" style="158" customWidth="1"/>
    <col min="11734" max="11735" width="3.28515625" style="158" customWidth="1"/>
    <col min="11736" max="11773" width="3.7109375" style="158" customWidth="1"/>
    <col min="11774" max="11964" width="7.7109375" style="158"/>
    <col min="11965" max="11965" width="1.7109375" style="158" customWidth="1"/>
    <col min="11966" max="11969" width="3.7109375" style="158" customWidth="1"/>
    <col min="11970" max="11973" width="5.28515625" style="158" customWidth="1"/>
    <col min="11974" max="11989" width="4" style="158" customWidth="1"/>
    <col min="11990" max="11991" width="3.28515625" style="158" customWidth="1"/>
    <col min="11992" max="12029" width="3.7109375" style="158" customWidth="1"/>
    <col min="12030" max="12220" width="7.7109375" style="158"/>
    <col min="12221" max="12221" width="1.7109375" style="158" customWidth="1"/>
    <col min="12222" max="12225" width="3.7109375" style="158" customWidth="1"/>
    <col min="12226" max="12229" width="5.28515625" style="158" customWidth="1"/>
    <col min="12230" max="12245" width="4" style="158" customWidth="1"/>
    <col min="12246" max="12247" width="3.28515625" style="158" customWidth="1"/>
    <col min="12248" max="12285" width="3.7109375" style="158" customWidth="1"/>
    <col min="12286" max="12476" width="7.7109375" style="158"/>
    <col min="12477" max="12477" width="1.7109375" style="158" customWidth="1"/>
    <col min="12478" max="12481" width="3.7109375" style="158" customWidth="1"/>
    <col min="12482" max="12485" width="5.28515625" style="158" customWidth="1"/>
    <col min="12486" max="12501" width="4" style="158" customWidth="1"/>
    <col min="12502" max="12503" width="3.28515625" style="158" customWidth="1"/>
    <col min="12504" max="12541" width="3.7109375" style="158" customWidth="1"/>
    <col min="12542" max="12732" width="7.7109375" style="158"/>
    <col min="12733" max="12733" width="1.7109375" style="158" customWidth="1"/>
    <col min="12734" max="12737" width="3.7109375" style="158" customWidth="1"/>
    <col min="12738" max="12741" width="5.28515625" style="158" customWidth="1"/>
    <col min="12742" max="12757" width="4" style="158" customWidth="1"/>
    <col min="12758" max="12759" width="3.28515625" style="158" customWidth="1"/>
    <col min="12760" max="12797" width="3.7109375" style="158" customWidth="1"/>
    <col min="12798" max="12988" width="7.7109375" style="158"/>
    <col min="12989" max="12989" width="1.7109375" style="158" customWidth="1"/>
    <col min="12990" max="12993" width="3.7109375" style="158" customWidth="1"/>
    <col min="12994" max="12997" width="5.28515625" style="158" customWidth="1"/>
    <col min="12998" max="13013" width="4" style="158" customWidth="1"/>
    <col min="13014" max="13015" width="3.28515625" style="158" customWidth="1"/>
    <col min="13016" max="13053" width="3.7109375" style="158" customWidth="1"/>
    <col min="13054" max="13244" width="7.7109375" style="158"/>
    <col min="13245" max="13245" width="1.7109375" style="158" customWidth="1"/>
    <col min="13246" max="13249" width="3.7109375" style="158" customWidth="1"/>
    <col min="13250" max="13253" width="5.28515625" style="158" customWidth="1"/>
    <col min="13254" max="13269" width="4" style="158" customWidth="1"/>
    <col min="13270" max="13271" width="3.28515625" style="158" customWidth="1"/>
    <col min="13272" max="13309" width="3.7109375" style="158" customWidth="1"/>
    <col min="13310" max="13500" width="7.7109375" style="158"/>
    <col min="13501" max="13501" width="1.7109375" style="158" customWidth="1"/>
    <col min="13502" max="13505" width="3.7109375" style="158" customWidth="1"/>
    <col min="13506" max="13509" width="5.28515625" style="158" customWidth="1"/>
    <col min="13510" max="13525" width="4" style="158" customWidth="1"/>
    <col min="13526" max="13527" width="3.28515625" style="158" customWidth="1"/>
    <col min="13528" max="13565" width="3.7109375" style="158" customWidth="1"/>
    <col min="13566" max="13756" width="7.7109375" style="158"/>
    <col min="13757" max="13757" width="1.7109375" style="158" customWidth="1"/>
    <col min="13758" max="13761" width="3.7109375" style="158" customWidth="1"/>
    <col min="13762" max="13765" width="5.28515625" style="158" customWidth="1"/>
    <col min="13766" max="13781" width="4" style="158" customWidth="1"/>
    <col min="13782" max="13783" width="3.28515625" style="158" customWidth="1"/>
    <col min="13784" max="13821" width="3.7109375" style="158" customWidth="1"/>
    <col min="13822" max="14012" width="7.7109375" style="158"/>
    <col min="14013" max="14013" width="1.7109375" style="158" customWidth="1"/>
    <col min="14014" max="14017" width="3.7109375" style="158" customWidth="1"/>
    <col min="14018" max="14021" width="5.28515625" style="158" customWidth="1"/>
    <col min="14022" max="14037" width="4" style="158" customWidth="1"/>
    <col min="14038" max="14039" width="3.28515625" style="158" customWidth="1"/>
    <col min="14040" max="14077" width="3.7109375" style="158" customWidth="1"/>
    <col min="14078" max="14268" width="7.7109375" style="158"/>
    <col min="14269" max="14269" width="1.7109375" style="158" customWidth="1"/>
    <col min="14270" max="14273" width="3.7109375" style="158" customWidth="1"/>
    <col min="14274" max="14277" width="5.28515625" style="158" customWidth="1"/>
    <col min="14278" max="14293" width="4" style="158" customWidth="1"/>
    <col min="14294" max="14295" width="3.28515625" style="158" customWidth="1"/>
    <col min="14296" max="14333" width="3.7109375" style="158" customWidth="1"/>
    <col min="14334" max="14524" width="7.7109375" style="158"/>
    <col min="14525" max="14525" width="1.7109375" style="158" customWidth="1"/>
    <col min="14526" max="14529" width="3.7109375" style="158" customWidth="1"/>
    <col min="14530" max="14533" width="5.28515625" style="158" customWidth="1"/>
    <col min="14534" max="14549" width="4" style="158" customWidth="1"/>
    <col min="14550" max="14551" width="3.28515625" style="158" customWidth="1"/>
    <col min="14552" max="14589" width="3.7109375" style="158" customWidth="1"/>
    <col min="14590" max="14780" width="7.7109375" style="158"/>
    <col min="14781" max="14781" width="1.7109375" style="158" customWidth="1"/>
    <col min="14782" max="14785" width="3.7109375" style="158" customWidth="1"/>
    <col min="14786" max="14789" width="5.28515625" style="158" customWidth="1"/>
    <col min="14790" max="14805" width="4" style="158" customWidth="1"/>
    <col min="14806" max="14807" width="3.28515625" style="158" customWidth="1"/>
    <col min="14808" max="14845" width="3.7109375" style="158" customWidth="1"/>
    <col min="14846" max="15036" width="7.7109375" style="158"/>
    <col min="15037" max="15037" width="1.7109375" style="158" customWidth="1"/>
    <col min="15038" max="15041" width="3.7109375" style="158" customWidth="1"/>
    <col min="15042" max="15045" width="5.28515625" style="158" customWidth="1"/>
    <col min="15046" max="15061" width="4" style="158" customWidth="1"/>
    <col min="15062" max="15063" width="3.28515625" style="158" customWidth="1"/>
    <col min="15064" max="15101" width="3.7109375" style="158" customWidth="1"/>
    <col min="15102" max="15292" width="7.7109375" style="158"/>
    <col min="15293" max="15293" width="1.7109375" style="158" customWidth="1"/>
    <col min="15294" max="15297" width="3.7109375" style="158" customWidth="1"/>
    <col min="15298" max="15301" width="5.28515625" style="158" customWidth="1"/>
    <col min="15302" max="15317" width="4" style="158" customWidth="1"/>
    <col min="15318" max="15319" width="3.28515625" style="158" customWidth="1"/>
    <col min="15320" max="15357" width="3.7109375" style="158" customWidth="1"/>
    <col min="15358" max="15548" width="7.7109375" style="158"/>
    <col min="15549" max="15549" width="1.7109375" style="158" customWidth="1"/>
    <col min="15550" max="15553" width="3.7109375" style="158" customWidth="1"/>
    <col min="15554" max="15557" width="5.28515625" style="158" customWidth="1"/>
    <col min="15558" max="15573" width="4" style="158" customWidth="1"/>
    <col min="15574" max="15575" width="3.28515625" style="158" customWidth="1"/>
    <col min="15576" max="15613" width="3.7109375" style="158" customWidth="1"/>
    <col min="15614" max="15804" width="7.7109375" style="158"/>
    <col min="15805" max="15805" width="1.7109375" style="158" customWidth="1"/>
    <col min="15806" max="15809" width="3.7109375" style="158" customWidth="1"/>
    <col min="15810" max="15813" width="5.28515625" style="158" customWidth="1"/>
    <col min="15814" max="15829" width="4" style="158" customWidth="1"/>
    <col min="15830" max="15831" width="3.28515625" style="158" customWidth="1"/>
    <col min="15832" max="15869" width="3.7109375" style="158" customWidth="1"/>
    <col min="15870" max="16060" width="7.7109375" style="158"/>
    <col min="16061" max="16061" width="1.7109375" style="158" customWidth="1"/>
    <col min="16062" max="16065" width="3.7109375" style="158" customWidth="1"/>
    <col min="16066" max="16069" width="5.28515625" style="158" customWidth="1"/>
    <col min="16070" max="16085" width="4" style="158" customWidth="1"/>
    <col min="16086" max="16087" width="3.28515625" style="158" customWidth="1"/>
    <col min="16088" max="16125" width="3.7109375" style="158" customWidth="1"/>
    <col min="16126" max="16384" width="7.7109375" style="158"/>
  </cols>
  <sheetData>
    <row r="1" spans="1:39" ht="23.1" customHeight="1">
      <c r="A1" s="332" t="s">
        <v>26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159" t="s">
        <v>62</v>
      </c>
      <c r="M1" s="159"/>
      <c r="N1" s="159"/>
      <c r="O1" s="159"/>
      <c r="P1" s="323" t="s">
        <v>87</v>
      </c>
      <c r="Q1" s="323"/>
      <c r="R1" s="323"/>
      <c r="S1" s="323"/>
      <c r="T1" s="323"/>
      <c r="U1" s="323"/>
      <c r="V1" s="159"/>
      <c r="W1" s="159"/>
      <c r="X1" s="160" t="s">
        <v>63</v>
      </c>
      <c r="Y1" s="159"/>
      <c r="Z1" s="324">
        <v>1</v>
      </c>
      <c r="AA1" s="324"/>
      <c r="AB1" s="160" t="s">
        <v>64</v>
      </c>
      <c r="AC1" s="324">
        <v>1</v>
      </c>
      <c r="AD1" s="324"/>
      <c r="AE1" s="161"/>
    </row>
    <row r="2" spans="1:39" ht="23.1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160" t="s">
        <v>65</v>
      </c>
      <c r="M2" s="159"/>
      <c r="N2" s="160"/>
      <c r="O2" s="159"/>
      <c r="P2" s="330">
        <v>42350</v>
      </c>
      <c r="Q2" s="330"/>
      <c r="R2" s="330"/>
      <c r="S2" s="330"/>
      <c r="T2" s="330"/>
      <c r="U2" s="160" t="s">
        <v>66</v>
      </c>
      <c r="V2" s="159"/>
      <c r="W2" s="163"/>
      <c r="X2" s="163"/>
      <c r="Y2" s="163"/>
      <c r="Z2" s="329">
        <v>42350</v>
      </c>
      <c r="AA2" s="329"/>
      <c r="AB2" s="329"/>
      <c r="AC2" s="329"/>
      <c r="AD2" s="329"/>
      <c r="AE2" s="161"/>
      <c r="AF2" s="22"/>
    </row>
    <row r="3" spans="1:39" ht="23.1" customHeight="1">
      <c r="A3" s="321" t="s">
        <v>67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159" t="s">
        <v>68</v>
      </c>
      <c r="M3" s="159"/>
      <c r="N3" s="159"/>
      <c r="O3" s="159"/>
      <c r="P3" s="159"/>
      <c r="Q3" s="324">
        <v>20</v>
      </c>
      <c r="R3" s="324"/>
      <c r="S3" s="164" t="s">
        <v>69</v>
      </c>
      <c r="T3" s="324">
        <v>25</v>
      </c>
      <c r="U3" s="324"/>
      <c r="V3" s="165" t="s">
        <v>70</v>
      </c>
      <c r="W3" s="159"/>
      <c r="X3" s="159"/>
      <c r="Y3" s="159"/>
      <c r="Z3" s="159"/>
      <c r="AA3" s="159"/>
      <c r="AB3" s="159"/>
      <c r="AC3" s="159"/>
      <c r="AD3" s="159"/>
      <c r="AE3" s="162"/>
      <c r="AF3" s="22"/>
    </row>
    <row r="4" spans="1:39" ht="23.1" customHeight="1">
      <c r="A4" s="322" t="s">
        <v>119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159" t="s">
        <v>27</v>
      </c>
      <c r="M4" s="159"/>
      <c r="N4" s="159"/>
      <c r="O4" s="159"/>
      <c r="P4" s="159"/>
      <c r="Q4" s="159" t="s">
        <v>71</v>
      </c>
      <c r="R4" s="159"/>
      <c r="S4" s="159"/>
      <c r="T4" s="159"/>
      <c r="U4" s="159"/>
      <c r="V4" s="159"/>
      <c r="W4" s="159"/>
      <c r="X4" s="159"/>
      <c r="Y4" s="159" t="s">
        <v>72</v>
      </c>
      <c r="Z4" s="159"/>
      <c r="AA4" s="159"/>
      <c r="AB4" s="159"/>
      <c r="AC4" s="159"/>
      <c r="AD4" s="159"/>
      <c r="AE4" s="162"/>
      <c r="AF4" s="22"/>
    </row>
    <row r="5" spans="1:39" s="212" customFormat="1" ht="23.1" customHeight="1">
      <c r="A5" s="211" t="s">
        <v>73</v>
      </c>
      <c r="B5" s="211"/>
      <c r="C5" s="211"/>
      <c r="D5" s="211"/>
      <c r="E5" s="211"/>
      <c r="F5" s="331" t="s">
        <v>88</v>
      </c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174"/>
      <c r="AF5" s="213"/>
    </row>
    <row r="6" spans="1:39" s="212" customFormat="1" ht="23.1" customHeight="1">
      <c r="A6" s="211" t="s">
        <v>28</v>
      </c>
      <c r="B6" s="211"/>
      <c r="C6" s="211"/>
      <c r="D6" s="211"/>
      <c r="E6" s="211"/>
      <c r="F6" s="327" t="s">
        <v>120</v>
      </c>
      <c r="G6" s="327"/>
      <c r="H6" s="327"/>
      <c r="I6" s="327"/>
      <c r="J6" s="327"/>
      <c r="K6" s="327"/>
      <c r="L6" s="327"/>
      <c r="M6" s="327"/>
      <c r="N6" s="327"/>
      <c r="O6" s="327"/>
      <c r="P6" s="205" t="s">
        <v>74</v>
      </c>
      <c r="Q6" s="205"/>
      <c r="T6" s="327" t="s">
        <v>89</v>
      </c>
      <c r="U6" s="327"/>
      <c r="V6" s="327"/>
      <c r="W6" s="327"/>
      <c r="X6" s="327"/>
      <c r="Y6" s="327"/>
      <c r="Z6" s="327"/>
      <c r="AA6" s="327"/>
      <c r="AB6" s="327"/>
      <c r="AC6" s="327"/>
      <c r="AD6" s="174"/>
      <c r="AF6" s="213"/>
    </row>
    <row r="7" spans="1:39" s="212" customFormat="1" ht="23.1" customHeight="1">
      <c r="A7" s="211" t="s">
        <v>29</v>
      </c>
      <c r="D7" s="285">
        <v>123</v>
      </c>
      <c r="E7" s="285"/>
      <c r="F7" s="285"/>
      <c r="G7" s="285"/>
      <c r="H7" s="285"/>
      <c r="I7" s="285"/>
      <c r="J7" s="285"/>
      <c r="L7" s="328" t="s">
        <v>75</v>
      </c>
      <c r="M7" s="328"/>
      <c r="N7" s="328"/>
      <c r="O7" s="285">
        <v>456</v>
      </c>
      <c r="P7" s="285"/>
      <c r="Q7" s="285"/>
      <c r="R7" s="285"/>
      <c r="S7" s="285"/>
      <c r="T7" s="285"/>
      <c r="U7" s="285"/>
      <c r="V7" s="285"/>
      <c r="W7" s="328" t="s">
        <v>30</v>
      </c>
      <c r="X7" s="328"/>
      <c r="Y7" s="327">
        <v>789</v>
      </c>
      <c r="Z7" s="327"/>
      <c r="AA7" s="327"/>
      <c r="AB7" s="327"/>
      <c r="AC7" s="327"/>
      <c r="AD7" s="174"/>
      <c r="AE7" s="214"/>
      <c r="AF7" s="213"/>
    </row>
    <row r="8" spans="1:39" s="212" customFormat="1" ht="23.1" customHeight="1">
      <c r="A8" s="174" t="s">
        <v>76</v>
      </c>
      <c r="B8" s="174"/>
      <c r="C8" s="211"/>
      <c r="D8" s="284">
        <v>1</v>
      </c>
      <c r="E8" s="284"/>
      <c r="F8" s="205" t="s">
        <v>77</v>
      </c>
      <c r="G8" s="284">
        <v>180</v>
      </c>
      <c r="H8" s="284"/>
      <c r="I8" s="174" t="s">
        <v>10</v>
      </c>
      <c r="N8" s="172" t="s">
        <v>31</v>
      </c>
      <c r="O8" s="284">
        <v>5</v>
      </c>
      <c r="P8" s="284"/>
      <c r="Q8" s="169" t="s">
        <v>10</v>
      </c>
      <c r="R8" s="169"/>
      <c r="W8" s="173" t="s">
        <v>32</v>
      </c>
      <c r="X8" s="286">
        <f>O8/2</f>
        <v>2.5</v>
      </c>
      <c r="Y8" s="286"/>
      <c r="Z8" s="169" t="s">
        <v>10</v>
      </c>
      <c r="AA8" s="169"/>
      <c r="AB8" s="174"/>
      <c r="AC8" s="174"/>
      <c r="AD8" s="174"/>
      <c r="AF8" s="213"/>
    </row>
    <row r="9" spans="1:39" s="71" customFormat="1" ht="23.1" customHeight="1">
      <c r="A9" s="174" t="s">
        <v>78</v>
      </c>
      <c r="B9" s="174"/>
      <c r="C9" s="174"/>
      <c r="D9" s="174"/>
      <c r="E9" s="174"/>
      <c r="F9" s="171"/>
      <c r="G9" s="171"/>
      <c r="H9" s="171" t="s">
        <v>79</v>
      </c>
      <c r="J9" s="175"/>
      <c r="L9" s="171" t="s">
        <v>80</v>
      </c>
      <c r="N9" s="171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168"/>
      <c r="AE9" s="170"/>
      <c r="AF9" s="22"/>
    </row>
    <row r="10" spans="1:39" s="71" customFormat="1" ht="9.75" customHeight="1">
      <c r="A10" s="176"/>
      <c r="B10" s="176"/>
      <c r="C10" s="176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8"/>
      <c r="AB10" s="168"/>
      <c r="AC10" s="168"/>
      <c r="AD10" s="168"/>
      <c r="AE10" s="170"/>
      <c r="AF10" s="22"/>
    </row>
    <row r="11" spans="1:39" s="71" customFormat="1" ht="23.1" customHeight="1">
      <c r="A11" s="171" t="s">
        <v>33</v>
      </c>
      <c r="B11" s="171"/>
      <c r="C11" s="171"/>
      <c r="D11" s="171"/>
      <c r="E11" s="171"/>
      <c r="F11" s="171"/>
      <c r="G11" s="307"/>
      <c r="H11" s="307"/>
      <c r="I11" s="307"/>
      <c r="J11" s="307"/>
      <c r="K11" s="307"/>
      <c r="L11" s="307"/>
      <c r="M11" s="307"/>
      <c r="N11" s="307"/>
      <c r="O11" s="168"/>
      <c r="P11" s="168"/>
      <c r="Q11" s="166"/>
      <c r="R11" s="178" t="s">
        <v>81</v>
      </c>
      <c r="S11" s="178"/>
      <c r="T11" s="326"/>
      <c r="U11" s="326"/>
      <c r="V11" s="326"/>
      <c r="W11" s="326"/>
      <c r="X11" s="326"/>
      <c r="Y11" s="326"/>
      <c r="Z11" s="326"/>
      <c r="AA11" s="168"/>
      <c r="AB11" s="168"/>
      <c r="AC11" s="168"/>
      <c r="AD11" s="168"/>
      <c r="AE11" s="157"/>
    </row>
    <row r="12" spans="1:39" s="71" customFormat="1" ht="23.1" customHeight="1">
      <c r="A12" s="171" t="s">
        <v>33</v>
      </c>
      <c r="B12" s="171"/>
      <c r="C12" s="171"/>
      <c r="D12" s="171"/>
      <c r="E12" s="171"/>
      <c r="F12" s="171"/>
      <c r="G12" s="325"/>
      <c r="H12" s="325"/>
      <c r="I12" s="325"/>
      <c r="J12" s="325"/>
      <c r="K12" s="325"/>
      <c r="L12" s="325"/>
      <c r="M12" s="325"/>
      <c r="N12" s="325"/>
      <c r="O12" s="168"/>
      <c r="P12" s="168"/>
      <c r="Q12" s="166"/>
      <c r="R12" s="178" t="s">
        <v>81</v>
      </c>
      <c r="S12" s="178"/>
      <c r="T12" s="326"/>
      <c r="U12" s="326"/>
      <c r="V12" s="326"/>
      <c r="W12" s="326"/>
      <c r="X12" s="326"/>
      <c r="Y12" s="326"/>
      <c r="Z12" s="326"/>
      <c r="AA12" s="168"/>
      <c r="AB12" s="168"/>
      <c r="AC12" s="168"/>
      <c r="AD12" s="168"/>
      <c r="AJ12" s="180"/>
      <c r="AK12" s="180"/>
    </row>
    <row r="13" spans="1:39" s="71" customFormat="1" ht="23.1" customHeight="1">
      <c r="W13" s="181"/>
      <c r="X13" s="181"/>
      <c r="Y13" s="181"/>
      <c r="AD13" s="182"/>
    </row>
    <row r="14" spans="1:39" s="71" customFormat="1" ht="23.1" customHeight="1">
      <c r="A14" s="215"/>
      <c r="B14" s="287" t="s">
        <v>90</v>
      </c>
      <c r="C14" s="288"/>
      <c r="D14" s="288"/>
      <c r="E14" s="291" t="s">
        <v>23</v>
      </c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3"/>
      <c r="Q14" s="294" t="s">
        <v>21</v>
      </c>
      <c r="R14" s="288"/>
      <c r="S14" s="295"/>
      <c r="T14" s="297" t="s">
        <v>2</v>
      </c>
      <c r="U14" s="298"/>
      <c r="V14" s="298"/>
      <c r="W14" s="299"/>
      <c r="X14" s="303" t="s">
        <v>22</v>
      </c>
      <c r="Y14" s="304"/>
      <c r="Z14" s="305"/>
      <c r="AA14"/>
      <c r="AL14" s="184"/>
      <c r="AM14" s="184"/>
    </row>
    <row r="15" spans="1:39" ht="23.1" customHeight="1">
      <c r="A15" s="215"/>
      <c r="B15" s="289"/>
      <c r="C15" s="290"/>
      <c r="D15" s="290"/>
      <c r="E15" s="291" t="s">
        <v>91</v>
      </c>
      <c r="F15" s="292"/>
      <c r="G15" s="293"/>
      <c r="H15" s="291" t="s">
        <v>92</v>
      </c>
      <c r="I15" s="292"/>
      <c r="J15" s="293"/>
      <c r="K15" s="291" t="s">
        <v>93</v>
      </c>
      <c r="L15" s="292"/>
      <c r="M15" s="293"/>
      <c r="N15" s="291" t="s">
        <v>94</v>
      </c>
      <c r="O15" s="292"/>
      <c r="P15" s="293"/>
      <c r="Q15" s="289"/>
      <c r="R15" s="290"/>
      <c r="S15" s="296"/>
      <c r="T15" s="300"/>
      <c r="U15" s="301"/>
      <c r="V15" s="301"/>
      <c r="W15" s="302"/>
      <c r="X15" s="306"/>
      <c r="Y15" s="307"/>
      <c r="Z15" s="308"/>
      <c r="AA15"/>
      <c r="AL15" s="184"/>
      <c r="AM15" s="184"/>
    </row>
    <row r="16" spans="1:39" ht="23.1" customHeight="1">
      <c r="B16" s="315">
        <f>G8*10%</f>
        <v>18</v>
      </c>
      <c r="C16" s="316"/>
      <c r="D16" s="317"/>
      <c r="E16" s="318">
        <v>1</v>
      </c>
      <c r="F16" s="319"/>
      <c r="G16" s="320"/>
      <c r="H16" s="318">
        <v>1</v>
      </c>
      <c r="I16" s="319"/>
      <c r="J16" s="320"/>
      <c r="K16" s="318">
        <v>1</v>
      </c>
      <c r="L16" s="319"/>
      <c r="M16" s="320"/>
      <c r="N16" s="318">
        <v>1</v>
      </c>
      <c r="O16" s="319"/>
      <c r="P16" s="320"/>
      <c r="Q16" s="315">
        <f>AVERAGE(E16:P16)</f>
        <v>1</v>
      </c>
      <c r="R16" s="316"/>
      <c r="S16" s="317"/>
      <c r="T16" s="309">
        <f>_xlfn.STDEV.S(E16:P16)/SQRT(4)</f>
        <v>0</v>
      </c>
      <c r="U16" s="310"/>
      <c r="V16" s="310"/>
      <c r="W16" s="311"/>
      <c r="X16" s="312">
        <f>Q16-B16</f>
        <v>-17</v>
      </c>
      <c r="Y16" s="313"/>
      <c r="Z16" s="314"/>
      <c r="AA16"/>
      <c r="AL16" s="184"/>
      <c r="AM16" s="184"/>
    </row>
    <row r="17" spans="1:29" ht="23.1" customHeight="1">
      <c r="B17" s="281">
        <f>G8*20%</f>
        <v>36</v>
      </c>
      <c r="C17" s="281"/>
      <c r="D17" s="281"/>
      <c r="E17" s="282">
        <v>1.5</v>
      </c>
      <c r="F17" s="282"/>
      <c r="G17" s="282"/>
      <c r="H17" s="282">
        <v>1.5</v>
      </c>
      <c r="I17" s="282"/>
      <c r="J17" s="282"/>
      <c r="K17" s="282">
        <v>1.5</v>
      </c>
      <c r="L17" s="282"/>
      <c r="M17" s="282"/>
      <c r="N17" s="282">
        <v>1.5</v>
      </c>
      <c r="O17" s="282"/>
      <c r="P17" s="282"/>
      <c r="Q17" s="281">
        <f t="shared" ref="Q17:Q25" si="0">AVERAGE(E17:P17)</f>
        <v>1.5</v>
      </c>
      <c r="R17" s="281"/>
      <c r="S17" s="281"/>
      <c r="T17" s="309">
        <f t="shared" ref="T17:T25" si="1">_xlfn.STDEV.S(E17:P17)/SQRT(4)</f>
        <v>0</v>
      </c>
      <c r="U17" s="310"/>
      <c r="V17" s="310"/>
      <c r="W17" s="311"/>
      <c r="X17" s="283">
        <f t="shared" ref="X17:X25" si="2">Q17-B17</f>
        <v>-34.5</v>
      </c>
      <c r="Y17" s="283"/>
      <c r="Z17" s="283"/>
      <c r="AA17"/>
    </row>
    <row r="18" spans="1:29" ht="23.1" customHeight="1">
      <c r="B18" s="281">
        <f>G8*30%</f>
        <v>54</v>
      </c>
      <c r="C18" s="281"/>
      <c r="D18" s="281"/>
      <c r="E18" s="282">
        <v>2</v>
      </c>
      <c r="F18" s="282"/>
      <c r="G18" s="282"/>
      <c r="H18" s="282">
        <v>2</v>
      </c>
      <c r="I18" s="282"/>
      <c r="J18" s="282"/>
      <c r="K18" s="282">
        <v>2</v>
      </c>
      <c r="L18" s="282"/>
      <c r="M18" s="282"/>
      <c r="N18" s="282">
        <v>2</v>
      </c>
      <c r="O18" s="282"/>
      <c r="P18" s="282"/>
      <c r="Q18" s="281">
        <f t="shared" si="0"/>
        <v>2</v>
      </c>
      <c r="R18" s="281"/>
      <c r="S18" s="281"/>
      <c r="T18" s="309">
        <f t="shared" si="1"/>
        <v>0</v>
      </c>
      <c r="U18" s="310"/>
      <c r="V18" s="310"/>
      <c r="W18" s="311"/>
      <c r="X18" s="283">
        <f t="shared" si="2"/>
        <v>-52</v>
      </c>
      <c r="Y18" s="283"/>
      <c r="Z18" s="283"/>
      <c r="AA18"/>
    </row>
    <row r="19" spans="1:29" ht="23.1" customHeight="1">
      <c r="B19" s="281">
        <f>G8*40%</f>
        <v>72</v>
      </c>
      <c r="C19" s="281"/>
      <c r="D19" s="281"/>
      <c r="E19" s="282">
        <v>3</v>
      </c>
      <c r="F19" s="282"/>
      <c r="G19" s="282"/>
      <c r="H19" s="282">
        <v>3</v>
      </c>
      <c r="I19" s="282"/>
      <c r="J19" s="282"/>
      <c r="K19" s="282">
        <v>3</v>
      </c>
      <c r="L19" s="282"/>
      <c r="M19" s="282"/>
      <c r="N19" s="282">
        <v>3</v>
      </c>
      <c r="O19" s="282"/>
      <c r="P19" s="282"/>
      <c r="Q19" s="281">
        <f t="shared" si="0"/>
        <v>3</v>
      </c>
      <c r="R19" s="281"/>
      <c r="S19" s="281"/>
      <c r="T19" s="309">
        <f t="shared" si="1"/>
        <v>0</v>
      </c>
      <c r="U19" s="310"/>
      <c r="V19" s="310"/>
      <c r="W19" s="311"/>
      <c r="X19" s="283">
        <f t="shared" si="2"/>
        <v>-69</v>
      </c>
      <c r="Y19" s="283"/>
      <c r="Z19" s="283"/>
      <c r="AA19"/>
    </row>
    <row r="20" spans="1:29" ht="23.1" customHeight="1">
      <c r="B20" s="281">
        <f>G8*50%</f>
        <v>90</v>
      </c>
      <c r="C20" s="281"/>
      <c r="D20" s="281"/>
      <c r="E20" s="282">
        <v>4</v>
      </c>
      <c r="F20" s="282"/>
      <c r="G20" s="282"/>
      <c r="H20" s="282">
        <v>4</v>
      </c>
      <c r="I20" s="282"/>
      <c r="J20" s="282"/>
      <c r="K20" s="282">
        <v>4</v>
      </c>
      <c r="L20" s="282"/>
      <c r="M20" s="282"/>
      <c r="N20" s="282">
        <v>4</v>
      </c>
      <c r="O20" s="282"/>
      <c r="P20" s="282"/>
      <c r="Q20" s="281">
        <f t="shared" si="0"/>
        <v>4</v>
      </c>
      <c r="R20" s="281"/>
      <c r="S20" s="281"/>
      <c r="T20" s="309">
        <f t="shared" si="1"/>
        <v>0</v>
      </c>
      <c r="U20" s="310"/>
      <c r="V20" s="310"/>
      <c r="W20" s="311"/>
      <c r="X20" s="283">
        <f t="shared" si="2"/>
        <v>-86</v>
      </c>
      <c r="Y20" s="283"/>
      <c r="Z20" s="283"/>
      <c r="AA20"/>
    </row>
    <row r="21" spans="1:29" ht="23.1" customHeight="1">
      <c r="B21" s="281">
        <f>G8*60%</f>
        <v>108</v>
      </c>
      <c r="C21" s="281"/>
      <c r="D21" s="281"/>
      <c r="E21" s="282">
        <v>5</v>
      </c>
      <c r="F21" s="282"/>
      <c r="G21" s="282"/>
      <c r="H21" s="282">
        <v>5</v>
      </c>
      <c r="I21" s="282"/>
      <c r="J21" s="282"/>
      <c r="K21" s="282">
        <v>5</v>
      </c>
      <c r="L21" s="282"/>
      <c r="M21" s="282"/>
      <c r="N21" s="282">
        <v>5</v>
      </c>
      <c r="O21" s="282"/>
      <c r="P21" s="282"/>
      <c r="Q21" s="281">
        <f t="shared" si="0"/>
        <v>5</v>
      </c>
      <c r="R21" s="281"/>
      <c r="S21" s="281"/>
      <c r="T21" s="309">
        <f t="shared" si="1"/>
        <v>0</v>
      </c>
      <c r="U21" s="310"/>
      <c r="V21" s="310"/>
      <c r="W21" s="311"/>
      <c r="X21" s="283">
        <f t="shared" si="2"/>
        <v>-103</v>
      </c>
      <c r="Y21" s="283"/>
      <c r="Z21" s="283"/>
      <c r="AA21"/>
    </row>
    <row r="22" spans="1:29" ht="23.1" customHeight="1">
      <c r="B22" s="281">
        <f>G8*70%</f>
        <v>125.99999999999999</v>
      </c>
      <c r="C22" s="281"/>
      <c r="D22" s="281"/>
      <c r="E22" s="282">
        <f>B22</f>
        <v>125.99999999999999</v>
      </c>
      <c r="F22" s="282"/>
      <c r="G22" s="282"/>
      <c r="H22" s="282">
        <f>E22</f>
        <v>125.99999999999999</v>
      </c>
      <c r="I22" s="282"/>
      <c r="J22" s="282"/>
      <c r="K22" s="282">
        <f>H22</f>
        <v>125.99999999999999</v>
      </c>
      <c r="L22" s="282"/>
      <c r="M22" s="282"/>
      <c r="N22" s="282">
        <f>K22</f>
        <v>125.99999999999999</v>
      </c>
      <c r="O22" s="282"/>
      <c r="P22" s="282"/>
      <c r="Q22" s="281">
        <f t="shared" si="0"/>
        <v>125.99999999999999</v>
      </c>
      <c r="R22" s="281"/>
      <c r="S22" s="281"/>
      <c r="T22" s="309">
        <f t="shared" si="1"/>
        <v>0</v>
      </c>
      <c r="U22" s="310"/>
      <c r="V22" s="310"/>
      <c r="W22" s="311"/>
      <c r="X22" s="283">
        <f t="shared" si="2"/>
        <v>0</v>
      </c>
      <c r="Y22" s="283"/>
      <c r="Z22" s="283"/>
      <c r="AA22"/>
    </row>
    <row r="23" spans="1:29" ht="23.1" customHeight="1">
      <c r="B23" s="281">
        <f>G8*80%</f>
        <v>144</v>
      </c>
      <c r="C23" s="281"/>
      <c r="D23" s="281"/>
      <c r="E23" s="282">
        <v>15</v>
      </c>
      <c r="F23" s="282"/>
      <c r="G23" s="282"/>
      <c r="H23" s="282">
        <v>15</v>
      </c>
      <c r="I23" s="282"/>
      <c r="J23" s="282"/>
      <c r="K23" s="282">
        <v>15</v>
      </c>
      <c r="L23" s="282"/>
      <c r="M23" s="282"/>
      <c r="N23" s="282">
        <v>15</v>
      </c>
      <c r="O23" s="282"/>
      <c r="P23" s="282"/>
      <c r="Q23" s="281">
        <f t="shared" si="0"/>
        <v>15</v>
      </c>
      <c r="R23" s="281"/>
      <c r="S23" s="281"/>
      <c r="T23" s="309">
        <f t="shared" si="1"/>
        <v>0</v>
      </c>
      <c r="U23" s="310"/>
      <c r="V23" s="310"/>
      <c r="W23" s="311"/>
      <c r="X23" s="283">
        <f t="shared" si="2"/>
        <v>-129</v>
      </c>
      <c r="Y23" s="283"/>
      <c r="Z23" s="283"/>
      <c r="AA23"/>
    </row>
    <row r="24" spans="1:29" ht="23.1" customHeight="1">
      <c r="B24" s="281">
        <f>G8*90%</f>
        <v>162</v>
      </c>
      <c r="C24" s="281"/>
      <c r="D24" s="281"/>
      <c r="E24" s="282">
        <v>20</v>
      </c>
      <c r="F24" s="282"/>
      <c r="G24" s="282"/>
      <c r="H24" s="282">
        <v>20</v>
      </c>
      <c r="I24" s="282"/>
      <c r="J24" s="282"/>
      <c r="K24" s="282">
        <v>20</v>
      </c>
      <c r="L24" s="282"/>
      <c r="M24" s="282"/>
      <c r="N24" s="282">
        <v>20</v>
      </c>
      <c r="O24" s="282"/>
      <c r="P24" s="282"/>
      <c r="Q24" s="281">
        <f t="shared" si="0"/>
        <v>20</v>
      </c>
      <c r="R24" s="281"/>
      <c r="S24" s="281"/>
      <c r="T24" s="309">
        <f t="shared" si="1"/>
        <v>0</v>
      </c>
      <c r="U24" s="310"/>
      <c r="V24" s="310"/>
      <c r="W24" s="311"/>
      <c r="X24" s="283">
        <f t="shared" si="2"/>
        <v>-142</v>
      </c>
      <c r="Y24" s="283"/>
      <c r="Z24" s="283"/>
      <c r="AA24"/>
    </row>
    <row r="25" spans="1:29" ht="23.1" customHeight="1">
      <c r="B25" s="281">
        <f>G8*100%</f>
        <v>180</v>
      </c>
      <c r="C25" s="281"/>
      <c r="D25" s="281"/>
      <c r="E25" s="282">
        <v>25</v>
      </c>
      <c r="F25" s="282"/>
      <c r="G25" s="282"/>
      <c r="H25" s="282">
        <v>25</v>
      </c>
      <c r="I25" s="282"/>
      <c r="J25" s="282"/>
      <c r="K25" s="282">
        <v>25</v>
      </c>
      <c r="L25" s="282"/>
      <c r="M25" s="282"/>
      <c r="N25" s="282">
        <v>25</v>
      </c>
      <c r="O25" s="282"/>
      <c r="P25" s="282"/>
      <c r="Q25" s="281">
        <f t="shared" si="0"/>
        <v>25</v>
      </c>
      <c r="R25" s="281"/>
      <c r="S25" s="281"/>
      <c r="T25" s="309">
        <f t="shared" si="1"/>
        <v>0</v>
      </c>
      <c r="U25" s="310"/>
      <c r="V25" s="310"/>
      <c r="W25" s="311"/>
      <c r="X25" s="283">
        <f t="shared" si="2"/>
        <v>-155</v>
      </c>
      <c r="Y25" s="283"/>
      <c r="Z25" s="283"/>
      <c r="AA25"/>
    </row>
    <row r="26" spans="1:29" ht="23.1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ht="23.1" customHeight="1">
      <c r="A27" s="186" t="s">
        <v>86</v>
      </c>
      <c r="B27" s="275"/>
      <c r="C27" s="275"/>
      <c r="D27" s="275"/>
      <c r="F27" s="276" t="s">
        <v>83</v>
      </c>
      <c r="G27" s="276"/>
      <c r="H27" s="276"/>
      <c r="I27" s="276"/>
      <c r="J27" s="276"/>
      <c r="K27" s="276"/>
      <c r="L27" s="276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75"/>
      <c r="AB27" s="275"/>
      <c r="AC27" s="275"/>
    </row>
    <row r="28" spans="1:29" ht="23.1" customHeight="1">
      <c r="A28" s="76"/>
      <c r="B28"/>
      <c r="C28"/>
      <c r="D28"/>
      <c r="E28" s="210"/>
      <c r="F28" s="210"/>
      <c r="G28" s="210"/>
      <c r="H28" s="210"/>
      <c r="I28" s="210"/>
      <c r="J28" s="210"/>
      <c r="K28" s="210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ht="23.1" customHeight="1">
      <c r="A29" s="76"/>
      <c r="B29"/>
      <c r="C29"/>
      <c r="D29"/>
      <c r="E29" s="210"/>
      <c r="F29" s="210"/>
      <c r="G29" s="210"/>
      <c r="H29" s="210"/>
      <c r="I29" s="210"/>
      <c r="J29" s="210"/>
      <c r="K29" s="210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ht="23.1" customHeight="1">
      <c r="A30" s="80">
        <v>11</v>
      </c>
      <c r="B30" s="80"/>
      <c r="C30" s="183" t="s">
        <v>83</v>
      </c>
      <c r="D30" s="179"/>
      <c r="E30" s="184"/>
      <c r="F30" s="184"/>
      <c r="G30"/>
      <c r="H30"/>
      <c r="I30"/>
      <c r="J30"/>
      <c r="M30"/>
      <c r="N30"/>
      <c r="O30"/>
      <c r="P30"/>
      <c r="Q30"/>
      <c r="R30"/>
      <c r="S30"/>
      <c r="T30"/>
    </row>
    <row r="31" spans="1:29" ht="23.1" customHeight="1">
      <c r="J31"/>
      <c r="K31"/>
      <c r="L31"/>
      <c r="M31"/>
      <c r="N31"/>
      <c r="O31"/>
      <c r="P31"/>
      <c r="Q31"/>
      <c r="R31"/>
      <c r="S31"/>
      <c r="T31"/>
    </row>
    <row r="32" spans="1:29" ht="23.1" customHeight="1">
      <c r="K32"/>
      <c r="L32"/>
      <c r="M32"/>
      <c r="N32"/>
      <c r="O32"/>
      <c r="P32"/>
      <c r="Q32"/>
      <c r="R32"/>
      <c r="S32"/>
      <c r="T32"/>
    </row>
    <row r="33" spans="1:29" ht="23.1" customHeight="1"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29" ht="23.1" customHeight="1"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ht="23.1" customHeight="1"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ht="23.1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ht="18.75" customHeight="1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1:29" ht="18.75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</sheetData>
  <mergeCells count="116">
    <mergeCell ref="A3:K3"/>
    <mergeCell ref="A4:K4"/>
    <mergeCell ref="P1:U1"/>
    <mergeCell ref="Q3:R3"/>
    <mergeCell ref="T3:U3"/>
    <mergeCell ref="G12:N12"/>
    <mergeCell ref="T11:Z11"/>
    <mergeCell ref="T12:Z12"/>
    <mergeCell ref="O7:V7"/>
    <mergeCell ref="Y7:AC7"/>
    <mergeCell ref="O9:AC9"/>
    <mergeCell ref="G11:N11"/>
    <mergeCell ref="L7:N7"/>
    <mergeCell ref="W7:X7"/>
    <mergeCell ref="Z1:AA1"/>
    <mergeCell ref="AC1:AD1"/>
    <mergeCell ref="Z2:AD2"/>
    <mergeCell ref="P2:T2"/>
    <mergeCell ref="F5:AC5"/>
    <mergeCell ref="F6:O6"/>
    <mergeCell ref="T6:AC6"/>
    <mergeCell ref="A1:K2"/>
    <mergeCell ref="N16:P16"/>
    <mergeCell ref="Q16:S16"/>
    <mergeCell ref="H15:J15"/>
    <mergeCell ref="K15:M15"/>
    <mergeCell ref="N15:P15"/>
    <mergeCell ref="Q18:S18"/>
    <mergeCell ref="Q19:S19"/>
    <mergeCell ref="Q20:S20"/>
    <mergeCell ref="H18:J18"/>
    <mergeCell ref="H19:J19"/>
    <mergeCell ref="H20:J20"/>
    <mergeCell ref="N18:P18"/>
    <mergeCell ref="N19:P19"/>
    <mergeCell ref="N20:P20"/>
    <mergeCell ref="X17:Z17"/>
    <mergeCell ref="H17:J17"/>
    <mergeCell ref="K17:M17"/>
    <mergeCell ref="N17:P17"/>
    <mergeCell ref="G8:H8"/>
    <mergeCell ref="D7:J7"/>
    <mergeCell ref="O8:P8"/>
    <mergeCell ref="X8:Y8"/>
    <mergeCell ref="B14:D15"/>
    <mergeCell ref="E14:P14"/>
    <mergeCell ref="Q14:S15"/>
    <mergeCell ref="T14:W15"/>
    <mergeCell ref="X14:Z15"/>
    <mergeCell ref="E15:G15"/>
    <mergeCell ref="T16:W16"/>
    <mergeCell ref="X16:Z16"/>
    <mergeCell ref="D8:E8"/>
    <mergeCell ref="B17:D17"/>
    <mergeCell ref="B16:D16"/>
    <mergeCell ref="E17:G17"/>
    <mergeCell ref="E16:G16"/>
    <mergeCell ref="Q17:S17"/>
    <mergeCell ref="H16:J16"/>
    <mergeCell ref="K16:M16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X18:Z18"/>
    <mergeCell ref="X19:Z19"/>
    <mergeCell ref="X20:Z20"/>
    <mergeCell ref="X21:Z21"/>
    <mergeCell ref="X22:Z22"/>
    <mergeCell ref="X23:Z23"/>
    <mergeCell ref="X24:Z24"/>
    <mergeCell ref="X25:Z25"/>
    <mergeCell ref="E25:G25"/>
    <mergeCell ref="E24:G24"/>
    <mergeCell ref="E23:G23"/>
    <mergeCell ref="E22:G22"/>
    <mergeCell ref="E21:G21"/>
    <mergeCell ref="E20:G20"/>
    <mergeCell ref="E19:G19"/>
    <mergeCell ref="E18:G18"/>
    <mergeCell ref="H23:J23"/>
    <mergeCell ref="N21:P21"/>
    <mergeCell ref="Q24:S24"/>
    <mergeCell ref="Q25:S25"/>
    <mergeCell ref="Q23:S23"/>
    <mergeCell ref="Q22:S22"/>
    <mergeCell ref="Q21:S21"/>
    <mergeCell ref="B25:D25"/>
    <mergeCell ref="B24:D24"/>
    <mergeCell ref="B23:D23"/>
    <mergeCell ref="B22:D22"/>
    <mergeCell ref="B21:D21"/>
    <mergeCell ref="B20:D20"/>
    <mergeCell ref="B19:D19"/>
    <mergeCell ref="B18:D18"/>
    <mergeCell ref="N22:P22"/>
    <mergeCell ref="N23:P23"/>
    <mergeCell ref="N24:P24"/>
    <mergeCell ref="N25:P25"/>
    <mergeCell ref="H24:J24"/>
    <mergeCell ref="H25:J25"/>
    <mergeCell ref="K18:M18"/>
    <mergeCell ref="K19:M19"/>
    <mergeCell ref="K20:M20"/>
    <mergeCell ref="K21:M21"/>
    <mergeCell ref="K22:M22"/>
    <mergeCell ref="K23:M23"/>
    <mergeCell ref="K24:M24"/>
    <mergeCell ref="K25:M25"/>
    <mergeCell ref="H21:J21"/>
    <mergeCell ref="H22:J22"/>
  </mergeCells>
  <pageMargins left="0.43307086614173229" right="0.43307086614173229" top="0.51181102362204722" bottom="0.51181102362204722" header="0.31496062992125984" footer="0.31496062992125984"/>
  <pageSetup scale="94" orientation="portrait" horizontalDpi="1200" verticalDpi="1200" r:id="rId1"/>
  <headerFooter>
    <oddFooter>&amp;R&amp;"Gulim,Regular"&amp;8SP-FMD-04-06 Rev.0 Effective date 2-Nov-2015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23</xdr:col>
                    <xdr:colOff>28575</xdr:colOff>
                    <xdr:row>3</xdr:row>
                    <xdr:rowOff>38100</xdr:rowOff>
                  </from>
                  <to>
                    <xdr:col>23</xdr:col>
                    <xdr:colOff>219075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219075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SheetLayoutView="100" workbookViewId="0">
      <selection activeCell="H36" sqref="H36"/>
    </sheetView>
  </sheetViews>
  <sheetFormatPr defaultColWidth="9.140625" defaultRowHeight="20.25"/>
  <cols>
    <col min="1" max="9" width="3.7109375" style="72" customWidth="1"/>
    <col min="10" max="13" width="3.28515625" style="72" customWidth="1"/>
    <col min="14" max="14" width="3.7109375" style="72" customWidth="1"/>
    <col min="15" max="21" width="3.28515625" style="72" customWidth="1"/>
    <col min="22" max="22" width="3.7109375" style="72" customWidth="1"/>
    <col min="23" max="28" width="3.28515625" style="72" customWidth="1"/>
    <col min="29" max="31" width="3.7109375" style="72" customWidth="1"/>
    <col min="32" max="256" width="9.140625" style="72"/>
    <col min="257" max="265" width="3.7109375" style="72" customWidth="1"/>
    <col min="266" max="269" width="3.28515625" style="72" customWidth="1"/>
    <col min="270" max="270" width="3.7109375" style="72" customWidth="1"/>
    <col min="271" max="277" width="3.28515625" style="72" customWidth="1"/>
    <col min="278" max="278" width="3.7109375" style="72" customWidth="1"/>
    <col min="279" max="284" width="3.28515625" style="72" customWidth="1"/>
    <col min="285" max="287" width="3.7109375" style="72" customWidth="1"/>
    <col min="288" max="512" width="9.140625" style="72"/>
    <col min="513" max="521" width="3.7109375" style="72" customWidth="1"/>
    <col min="522" max="525" width="3.28515625" style="72" customWidth="1"/>
    <col min="526" max="526" width="3.7109375" style="72" customWidth="1"/>
    <col min="527" max="533" width="3.28515625" style="72" customWidth="1"/>
    <col min="534" max="534" width="3.7109375" style="72" customWidth="1"/>
    <col min="535" max="540" width="3.28515625" style="72" customWidth="1"/>
    <col min="541" max="543" width="3.7109375" style="72" customWidth="1"/>
    <col min="544" max="768" width="9.140625" style="72"/>
    <col min="769" max="777" width="3.7109375" style="72" customWidth="1"/>
    <col min="778" max="781" width="3.28515625" style="72" customWidth="1"/>
    <col min="782" max="782" width="3.7109375" style="72" customWidth="1"/>
    <col min="783" max="789" width="3.28515625" style="72" customWidth="1"/>
    <col min="790" max="790" width="3.7109375" style="72" customWidth="1"/>
    <col min="791" max="796" width="3.28515625" style="72" customWidth="1"/>
    <col min="797" max="799" width="3.7109375" style="72" customWidth="1"/>
    <col min="800" max="1024" width="9.140625" style="72"/>
    <col min="1025" max="1033" width="3.7109375" style="72" customWidth="1"/>
    <col min="1034" max="1037" width="3.28515625" style="72" customWidth="1"/>
    <col min="1038" max="1038" width="3.7109375" style="72" customWidth="1"/>
    <col min="1039" max="1045" width="3.28515625" style="72" customWidth="1"/>
    <col min="1046" max="1046" width="3.7109375" style="72" customWidth="1"/>
    <col min="1047" max="1052" width="3.28515625" style="72" customWidth="1"/>
    <col min="1053" max="1055" width="3.7109375" style="72" customWidth="1"/>
    <col min="1056" max="1280" width="9.140625" style="72"/>
    <col min="1281" max="1289" width="3.7109375" style="72" customWidth="1"/>
    <col min="1290" max="1293" width="3.28515625" style="72" customWidth="1"/>
    <col min="1294" max="1294" width="3.7109375" style="72" customWidth="1"/>
    <col min="1295" max="1301" width="3.28515625" style="72" customWidth="1"/>
    <col min="1302" max="1302" width="3.7109375" style="72" customWidth="1"/>
    <col min="1303" max="1308" width="3.28515625" style="72" customWidth="1"/>
    <col min="1309" max="1311" width="3.7109375" style="72" customWidth="1"/>
    <col min="1312" max="1536" width="9.140625" style="72"/>
    <col min="1537" max="1545" width="3.7109375" style="72" customWidth="1"/>
    <col min="1546" max="1549" width="3.28515625" style="72" customWidth="1"/>
    <col min="1550" max="1550" width="3.7109375" style="72" customWidth="1"/>
    <col min="1551" max="1557" width="3.28515625" style="72" customWidth="1"/>
    <col min="1558" max="1558" width="3.7109375" style="72" customWidth="1"/>
    <col min="1559" max="1564" width="3.28515625" style="72" customWidth="1"/>
    <col min="1565" max="1567" width="3.7109375" style="72" customWidth="1"/>
    <col min="1568" max="1792" width="9.140625" style="72"/>
    <col min="1793" max="1801" width="3.7109375" style="72" customWidth="1"/>
    <col min="1802" max="1805" width="3.28515625" style="72" customWidth="1"/>
    <col min="1806" max="1806" width="3.7109375" style="72" customWidth="1"/>
    <col min="1807" max="1813" width="3.28515625" style="72" customWidth="1"/>
    <col min="1814" max="1814" width="3.7109375" style="72" customWidth="1"/>
    <col min="1815" max="1820" width="3.28515625" style="72" customWidth="1"/>
    <col min="1821" max="1823" width="3.7109375" style="72" customWidth="1"/>
    <col min="1824" max="2048" width="9.140625" style="72"/>
    <col min="2049" max="2057" width="3.7109375" style="72" customWidth="1"/>
    <col min="2058" max="2061" width="3.28515625" style="72" customWidth="1"/>
    <col min="2062" max="2062" width="3.7109375" style="72" customWidth="1"/>
    <col min="2063" max="2069" width="3.28515625" style="72" customWidth="1"/>
    <col min="2070" max="2070" width="3.7109375" style="72" customWidth="1"/>
    <col min="2071" max="2076" width="3.28515625" style="72" customWidth="1"/>
    <col min="2077" max="2079" width="3.7109375" style="72" customWidth="1"/>
    <col min="2080" max="2304" width="9.140625" style="72"/>
    <col min="2305" max="2313" width="3.7109375" style="72" customWidth="1"/>
    <col min="2314" max="2317" width="3.28515625" style="72" customWidth="1"/>
    <col min="2318" max="2318" width="3.7109375" style="72" customWidth="1"/>
    <col min="2319" max="2325" width="3.28515625" style="72" customWidth="1"/>
    <col min="2326" max="2326" width="3.7109375" style="72" customWidth="1"/>
    <col min="2327" max="2332" width="3.28515625" style="72" customWidth="1"/>
    <col min="2333" max="2335" width="3.7109375" style="72" customWidth="1"/>
    <col min="2336" max="2560" width="9.140625" style="72"/>
    <col min="2561" max="2569" width="3.7109375" style="72" customWidth="1"/>
    <col min="2570" max="2573" width="3.28515625" style="72" customWidth="1"/>
    <col min="2574" max="2574" width="3.7109375" style="72" customWidth="1"/>
    <col min="2575" max="2581" width="3.28515625" style="72" customWidth="1"/>
    <col min="2582" max="2582" width="3.7109375" style="72" customWidth="1"/>
    <col min="2583" max="2588" width="3.28515625" style="72" customWidth="1"/>
    <col min="2589" max="2591" width="3.7109375" style="72" customWidth="1"/>
    <col min="2592" max="2816" width="9.140625" style="72"/>
    <col min="2817" max="2825" width="3.7109375" style="72" customWidth="1"/>
    <col min="2826" max="2829" width="3.28515625" style="72" customWidth="1"/>
    <col min="2830" max="2830" width="3.7109375" style="72" customWidth="1"/>
    <col min="2831" max="2837" width="3.28515625" style="72" customWidth="1"/>
    <col min="2838" max="2838" width="3.7109375" style="72" customWidth="1"/>
    <col min="2839" max="2844" width="3.28515625" style="72" customWidth="1"/>
    <col min="2845" max="2847" width="3.7109375" style="72" customWidth="1"/>
    <col min="2848" max="3072" width="9.140625" style="72"/>
    <col min="3073" max="3081" width="3.7109375" style="72" customWidth="1"/>
    <col min="3082" max="3085" width="3.28515625" style="72" customWidth="1"/>
    <col min="3086" max="3086" width="3.7109375" style="72" customWidth="1"/>
    <col min="3087" max="3093" width="3.28515625" style="72" customWidth="1"/>
    <col min="3094" max="3094" width="3.7109375" style="72" customWidth="1"/>
    <col min="3095" max="3100" width="3.28515625" style="72" customWidth="1"/>
    <col min="3101" max="3103" width="3.7109375" style="72" customWidth="1"/>
    <col min="3104" max="3328" width="9.140625" style="72"/>
    <col min="3329" max="3337" width="3.7109375" style="72" customWidth="1"/>
    <col min="3338" max="3341" width="3.28515625" style="72" customWidth="1"/>
    <col min="3342" max="3342" width="3.7109375" style="72" customWidth="1"/>
    <col min="3343" max="3349" width="3.28515625" style="72" customWidth="1"/>
    <col min="3350" max="3350" width="3.7109375" style="72" customWidth="1"/>
    <col min="3351" max="3356" width="3.28515625" style="72" customWidth="1"/>
    <col min="3357" max="3359" width="3.7109375" style="72" customWidth="1"/>
    <col min="3360" max="3584" width="9.140625" style="72"/>
    <col min="3585" max="3593" width="3.7109375" style="72" customWidth="1"/>
    <col min="3594" max="3597" width="3.28515625" style="72" customWidth="1"/>
    <col min="3598" max="3598" width="3.7109375" style="72" customWidth="1"/>
    <col min="3599" max="3605" width="3.28515625" style="72" customWidth="1"/>
    <col min="3606" max="3606" width="3.7109375" style="72" customWidth="1"/>
    <col min="3607" max="3612" width="3.28515625" style="72" customWidth="1"/>
    <col min="3613" max="3615" width="3.7109375" style="72" customWidth="1"/>
    <col min="3616" max="3840" width="9.140625" style="72"/>
    <col min="3841" max="3849" width="3.7109375" style="72" customWidth="1"/>
    <col min="3850" max="3853" width="3.28515625" style="72" customWidth="1"/>
    <col min="3854" max="3854" width="3.7109375" style="72" customWidth="1"/>
    <col min="3855" max="3861" width="3.28515625" style="72" customWidth="1"/>
    <col min="3862" max="3862" width="3.7109375" style="72" customWidth="1"/>
    <col min="3863" max="3868" width="3.28515625" style="72" customWidth="1"/>
    <col min="3869" max="3871" width="3.7109375" style="72" customWidth="1"/>
    <col min="3872" max="4096" width="9.140625" style="72"/>
    <col min="4097" max="4105" width="3.7109375" style="72" customWidth="1"/>
    <col min="4106" max="4109" width="3.28515625" style="72" customWidth="1"/>
    <col min="4110" max="4110" width="3.7109375" style="72" customWidth="1"/>
    <col min="4111" max="4117" width="3.28515625" style="72" customWidth="1"/>
    <col min="4118" max="4118" width="3.7109375" style="72" customWidth="1"/>
    <col min="4119" max="4124" width="3.28515625" style="72" customWidth="1"/>
    <col min="4125" max="4127" width="3.7109375" style="72" customWidth="1"/>
    <col min="4128" max="4352" width="9.140625" style="72"/>
    <col min="4353" max="4361" width="3.7109375" style="72" customWidth="1"/>
    <col min="4362" max="4365" width="3.28515625" style="72" customWidth="1"/>
    <col min="4366" max="4366" width="3.7109375" style="72" customWidth="1"/>
    <col min="4367" max="4373" width="3.28515625" style="72" customWidth="1"/>
    <col min="4374" max="4374" width="3.7109375" style="72" customWidth="1"/>
    <col min="4375" max="4380" width="3.28515625" style="72" customWidth="1"/>
    <col min="4381" max="4383" width="3.7109375" style="72" customWidth="1"/>
    <col min="4384" max="4608" width="9.140625" style="72"/>
    <col min="4609" max="4617" width="3.7109375" style="72" customWidth="1"/>
    <col min="4618" max="4621" width="3.28515625" style="72" customWidth="1"/>
    <col min="4622" max="4622" width="3.7109375" style="72" customWidth="1"/>
    <col min="4623" max="4629" width="3.28515625" style="72" customWidth="1"/>
    <col min="4630" max="4630" width="3.7109375" style="72" customWidth="1"/>
    <col min="4631" max="4636" width="3.28515625" style="72" customWidth="1"/>
    <col min="4637" max="4639" width="3.7109375" style="72" customWidth="1"/>
    <col min="4640" max="4864" width="9.140625" style="72"/>
    <col min="4865" max="4873" width="3.7109375" style="72" customWidth="1"/>
    <col min="4874" max="4877" width="3.28515625" style="72" customWidth="1"/>
    <col min="4878" max="4878" width="3.7109375" style="72" customWidth="1"/>
    <col min="4879" max="4885" width="3.28515625" style="72" customWidth="1"/>
    <col min="4886" max="4886" width="3.7109375" style="72" customWidth="1"/>
    <col min="4887" max="4892" width="3.28515625" style="72" customWidth="1"/>
    <col min="4893" max="4895" width="3.7109375" style="72" customWidth="1"/>
    <col min="4896" max="5120" width="9.140625" style="72"/>
    <col min="5121" max="5129" width="3.7109375" style="72" customWidth="1"/>
    <col min="5130" max="5133" width="3.28515625" style="72" customWidth="1"/>
    <col min="5134" max="5134" width="3.7109375" style="72" customWidth="1"/>
    <col min="5135" max="5141" width="3.28515625" style="72" customWidth="1"/>
    <col min="5142" max="5142" width="3.7109375" style="72" customWidth="1"/>
    <col min="5143" max="5148" width="3.28515625" style="72" customWidth="1"/>
    <col min="5149" max="5151" width="3.7109375" style="72" customWidth="1"/>
    <col min="5152" max="5376" width="9.140625" style="72"/>
    <col min="5377" max="5385" width="3.7109375" style="72" customWidth="1"/>
    <col min="5386" max="5389" width="3.28515625" style="72" customWidth="1"/>
    <col min="5390" max="5390" width="3.7109375" style="72" customWidth="1"/>
    <col min="5391" max="5397" width="3.28515625" style="72" customWidth="1"/>
    <col min="5398" max="5398" width="3.7109375" style="72" customWidth="1"/>
    <col min="5399" max="5404" width="3.28515625" style="72" customWidth="1"/>
    <col min="5405" max="5407" width="3.7109375" style="72" customWidth="1"/>
    <col min="5408" max="5632" width="9.140625" style="72"/>
    <col min="5633" max="5641" width="3.7109375" style="72" customWidth="1"/>
    <col min="5642" max="5645" width="3.28515625" style="72" customWidth="1"/>
    <col min="5646" max="5646" width="3.7109375" style="72" customWidth="1"/>
    <col min="5647" max="5653" width="3.28515625" style="72" customWidth="1"/>
    <col min="5654" max="5654" width="3.7109375" style="72" customWidth="1"/>
    <col min="5655" max="5660" width="3.28515625" style="72" customWidth="1"/>
    <col min="5661" max="5663" width="3.7109375" style="72" customWidth="1"/>
    <col min="5664" max="5888" width="9.140625" style="72"/>
    <col min="5889" max="5897" width="3.7109375" style="72" customWidth="1"/>
    <col min="5898" max="5901" width="3.28515625" style="72" customWidth="1"/>
    <col min="5902" max="5902" width="3.7109375" style="72" customWidth="1"/>
    <col min="5903" max="5909" width="3.28515625" style="72" customWidth="1"/>
    <col min="5910" max="5910" width="3.7109375" style="72" customWidth="1"/>
    <col min="5911" max="5916" width="3.28515625" style="72" customWidth="1"/>
    <col min="5917" max="5919" width="3.7109375" style="72" customWidth="1"/>
    <col min="5920" max="6144" width="9.140625" style="72"/>
    <col min="6145" max="6153" width="3.7109375" style="72" customWidth="1"/>
    <col min="6154" max="6157" width="3.28515625" style="72" customWidth="1"/>
    <col min="6158" max="6158" width="3.7109375" style="72" customWidth="1"/>
    <col min="6159" max="6165" width="3.28515625" style="72" customWidth="1"/>
    <col min="6166" max="6166" width="3.7109375" style="72" customWidth="1"/>
    <col min="6167" max="6172" width="3.28515625" style="72" customWidth="1"/>
    <col min="6173" max="6175" width="3.7109375" style="72" customWidth="1"/>
    <col min="6176" max="6400" width="9.140625" style="72"/>
    <col min="6401" max="6409" width="3.7109375" style="72" customWidth="1"/>
    <col min="6410" max="6413" width="3.28515625" style="72" customWidth="1"/>
    <col min="6414" max="6414" width="3.7109375" style="72" customWidth="1"/>
    <col min="6415" max="6421" width="3.28515625" style="72" customWidth="1"/>
    <col min="6422" max="6422" width="3.7109375" style="72" customWidth="1"/>
    <col min="6423" max="6428" width="3.28515625" style="72" customWidth="1"/>
    <col min="6429" max="6431" width="3.7109375" style="72" customWidth="1"/>
    <col min="6432" max="6656" width="9.140625" style="72"/>
    <col min="6657" max="6665" width="3.7109375" style="72" customWidth="1"/>
    <col min="6666" max="6669" width="3.28515625" style="72" customWidth="1"/>
    <col min="6670" max="6670" width="3.7109375" style="72" customWidth="1"/>
    <col min="6671" max="6677" width="3.28515625" style="72" customWidth="1"/>
    <col min="6678" max="6678" width="3.7109375" style="72" customWidth="1"/>
    <col min="6679" max="6684" width="3.28515625" style="72" customWidth="1"/>
    <col min="6685" max="6687" width="3.7109375" style="72" customWidth="1"/>
    <col min="6688" max="6912" width="9.140625" style="72"/>
    <col min="6913" max="6921" width="3.7109375" style="72" customWidth="1"/>
    <col min="6922" max="6925" width="3.28515625" style="72" customWidth="1"/>
    <col min="6926" max="6926" width="3.7109375" style="72" customWidth="1"/>
    <col min="6927" max="6933" width="3.28515625" style="72" customWidth="1"/>
    <col min="6934" max="6934" width="3.7109375" style="72" customWidth="1"/>
    <col min="6935" max="6940" width="3.28515625" style="72" customWidth="1"/>
    <col min="6941" max="6943" width="3.7109375" style="72" customWidth="1"/>
    <col min="6944" max="7168" width="9.140625" style="72"/>
    <col min="7169" max="7177" width="3.7109375" style="72" customWidth="1"/>
    <col min="7178" max="7181" width="3.28515625" style="72" customWidth="1"/>
    <col min="7182" max="7182" width="3.7109375" style="72" customWidth="1"/>
    <col min="7183" max="7189" width="3.28515625" style="72" customWidth="1"/>
    <col min="7190" max="7190" width="3.7109375" style="72" customWidth="1"/>
    <col min="7191" max="7196" width="3.28515625" style="72" customWidth="1"/>
    <col min="7197" max="7199" width="3.7109375" style="72" customWidth="1"/>
    <col min="7200" max="7424" width="9.140625" style="72"/>
    <col min="7425" max="7433" width="3.7109375" style="72" customWidth="1"/>
    <col min="7434" max="7437" width="3.28515625" style="72" customWidth="1"/>
    <col min="7438" max="7438" width="3.7109375" style="72" customWidth="1"/>
    <col min="7439" max="7445" width="3.28515625" style="72" customWidth="1"/>
    <col min="7446" max="7446" width="3.7109375" style="72" customWidth="1"/>
    <col min="7447" max="7452" width="3.28515625" style="72" customWidth="1"/>
    <col min="7453" max="7455" width="3.7109375" style="72" customWidth="1"/>
    <col min="7456" max="7680" width="9.140625" style="72"/>
    <col min="7681" max="7689" width="3.7109375" style="72" customWidth="1"/>
    <col min="7690" max="7693" width="3.28515625" style="72" customWidth="1"/>
    <col min="7694" max="7694" width="3.7109375" style="72" customWidth="1"/>
    <col min="7695" max="7701" width="3.28515625" style="72" customWidth="1"/>
    <col min="7702" max="7702" width="3.7109375" style="72" customWidth="1"/>
    <col min="7703" max="7708" width="3.28515625" style="72" customWidth="1"/>
    <col min="7709" max="7711" width="3.7109375" style="72" customWidth="1"/>
    <col min="7712" max="7936" width="9.140625" style="72"/>
    <col min="7937" max="7945" width="3.7109375" style="72" customWidth="1"/>
    <col min="7946" max="7949" width="3.28515625" style="72" customWidth="1"/>
    <col min="7950" max="7950" width="3.7109375" style="72" customWidth="1"/>
    <col min="7951" max="7957" width="3.28515625" style="72" customWidth="1"/>
    <col min="7958" max="7958" width="3.7109375" style="72" customWidth="1"/>
    <col min="7959" max="7964" width="3.28515625" style="72" customWidth="1"/>
    <col min="7965" max="7967" width="3.7109375" style="72" customWidth="1"/>
    <col min="7968" max="8192" width="9.140625" style="72"/>
    <col min="8193" max="8201" width="3.7109375" style="72" customWidth="1"/>
    <col min="8202" max="8205" width="3.28515625" style="72" customWidth="1"/>
    <col min="8206" max="8206" width="3.7109375" style="72" customWidth="1"/>
    <col min="8207" max="8213" width="3.28515625" style="72" customWidth="1"/>
    <col min="8214" max="8214" width="3.7109375" style="72" customWidth="1"/>
    <col min="8215" max="8220" width="3.28515625" style="72" customWidth="1"/>
    <col min="8221" max="8223" width="3.7109375" style="72" customWidth="1"/>
    <col min="8224" max="8448" width="9.140625" style="72"/>
    <col min="8449" max="8457" width="3.7109375" style="72" customWidth="1"/>
    <col min="8458" max="8461" width="3.28515625" style="72" customWidth="1"/>
    <col min="8462" max="8462" width="3.7109375" style="72" customWidth="1"/>
    <col min="8463" max="8469" width="3.28515625" style="72" customWidth="1"/>
    <col min="8470" max="8470" width="3.7109375" style="72" customWidth="1"/>
    <col min="8471" max="8476" width="3.28515625" style="72" customWidth="1"/>
    <col min="8477" max="8479" width="3.7109375" style="72" customWidth="1"/>
    <col min="8480" max="8704" width="9.140625" style="72"/>
    <col min="8705" max="8713" width="3.7109375" style="72" customWidth="1"/>
    <col min="8714" max="8717" width="3.28515625" style="72" customWidth="1"/>
    <col min="8718" max="8718" width="3.7109375" style="72" customWidth="1"/>
    <col min="8719" max="8725" width="3.28515625" style="72" customWidth="1"/>
    <col min="8726" max="8726" width="3.7109375" style="72" customWidth="1"/>
    <col min="8727" max="8732" width="3.28515625" style="72" customWidth="1"/>
    <col min="8733" max="8735" width="3.7109375" style="72" customWidth="1"/>
    <col min="8736" max="8960" width="9.140625" style="72"/>
    <col min="8961" max="8969" width="3.7109375" style="72" customWidth="1"/>
    <col min="8970" max="8973" width="3.28515625" style="72" customWidth="1"/>
    <col min="8974" max="8974" width="3.7109375" style="72" customWidth="1"/>
    <col min="8975" max="8981" width="3.28515625" style="72" customWidth="1"/>
    <col min="8982" max="8982" width="3.7109375" style="72" customWidth="1"/>
    <col min="8983" max="8988" width="3.28515625" style="72" customWidth="1"/>
    <col min="8989" max="8991" width="3.7109375" style="72" customWidth="1"/>
    <col min="8992" max="9216" width="9.140625" style="72"/>
    <col min="9217" max="9225" width="3.7109375" style="72" customWidth="1"/>
    <col min="9226" max="9229" width="3.28515625" style="72" customWidth="1"/>
    <col min="9230" max="9230" width="3.7109375" style="72" customWidth="1"/>
    <col min="9231" max="9237" width="3.28515625" style="72" customWidth="1"/>
    <col min="9238" max="9238" width="3.7109375" style="72" customWidth="1"/>
    <col min="9239" max="9244" width="3.28515625" style="72" customWidth="1"/>
    <col min="9245" max="9247" width="3.7109375" style="72" customWidth="1"/>
    <col min="9248" max="9472" width="9.140625" style="72"/>
    <col min="9473" max="9481" width="3.7109375" style="72" customWidth="1"/>
    <col min="9482" max="9485" width="3.28515625" style="72" customWidth="1"/>
    <col min="9486" max="9486" width="3.7109375" style="72" customWidth="1"/>
    <col min="9487" max="9493" width="3.28515625" style="72" customWidth="1"/>
    <col min="9494" max="9494" width="3.7109375" style="72" customWidth="1"/>
    <col min="9495" max="9500" width="3.28515625" style="72" customWidth="1"/>
    <col min="9501" max="9503" width="3.7109375" style="72" customWidth="1"/>
    <col min="9504" max="9728" width="9.140625" style="72"/>
    <col min="9729" max="9737" width="3.7109375" style="72" customWidth="1"/>
    <col min="9738" max="9741" width="3.28515625" style="72" customWidth="1"/>
    <col min="9742" max="9742" width="3.7109375" style="72" customWidth="1"/>
    <col min="9743" max="9749" width="3.28515625" style="72" customWidth="1"/>
    <col min="9750" max="9750" width="3.7109375" style="72" customWidth="1"/>
    <col min="9751" max="9756" width="3.28515625" style="72" customWidth="1"/>
    <col min="9757" max="9759" width="3.7109375" style="72" customWidth="1"/>
    <col min="9760" max="9984" width="9.140625" style="72"/>
    <col min="9985" max="9993" width="3.7109375" style="72" customWidth="1"/>
    <col min="9994" max="9997" width="3.28515625" style="72" customWidth="1"/>
    <col min="9998" max="9998" width="3.7109375" style="72" customWidth="1"/>
    <col min="9999" max="10005" width="3.28515625" style="72" customWidth="1"/>
    <col min="10006" max="10006" width="3.7109375" style="72" customWidth="1"/>
    <col min="10007" max="10012" width="3.28515625" style="72" customWidth="1"/>
    <col min="10013" max="10015" width="3.7109375" style="72" customWidth="1"/>
    <col min="10016" max="10240" width="9.140625" style="72"/>
    <col min="10241" max="10249" width="3.7109375" style="72" customWidth="1"/>
    <col min="10250" max="10253" width="3.28515625" style="72" customWidth="1"/>
    <col min="10254" max="10254" width="3.7109375" style="72" customWidth="1"/>
    <col min="10255" max="10261" width="3.28515625" style="72" customWidth="1"/>
    <col min="10262" max="10262" width="3.7109375" style="72" customWidth="1"/>
    <col min="10263" max="10268" width="3.28515625" style="72" customWidth="1"/>
    <col min="10269" max="10271" width="3.7109375" style="72" customWidth="1"/>
    <col min="10272" max="10496" width="9.140625" style="72"/>
    <col min="10497" max="10505" width="3.7109375" style="72" customWidth="1"/>
    <col min="10506" max="10509" width="3.28515625" style="72" customWidth="1"/>
    <col min="10510" max="10510" width="3.7109375" style="72" customWidth="1"/>
    <col min="10511" max="10517" width="3.28515625" style="72" customWidth="1"/>
    <col min="10518" max="10518" width="3.7109375" style="72" customWidth="1"/>
    <col min="10519" max="10524" width="3.28515625" style="72" customWidth="1"/>
    <col min="10525" max="10527" width="3.7109375" style="72" customWidth="1"/>
    <col min="10528" max="10752" width="9.140625" style="72"/>
    <col min="10753" max="10761" width="3.7109375" style="72" customWidth="1"/>
    <col min="10762" max="10765" width="3.28515625" style="72" customWidth="1"/>
    <col min="10766" max="10766" width="3.7109375" style="72" customWidth="1"/>
    <col min="10767" max="10773" width="3.28515625" style="72" customWidth="1"/>
    <col min="10774" max="10774" width="3.7109375" style="72" customWidth="1"/>
    <col min="10775" max="10780" width="3.28515625" style="72" customWidth="1"/>
    <col min="10781" max="10783" width="3.7109375" style="72" customWidth="1"/>
    <col min="10784" max="11008" width="9.140625" style="72"/>
    <col min="11009" max="11017" width="3.7109375" style="72" customWidth="1"/>
    <col min="11018" max="11021" width="3.28515625" style="72" customWidth="1"/>
    <col min="11022" max="11022" width="3.7109375" style="72" customWidth="1"/>
    <col min="11023" max="11029" width="3.28515625" style="72" customWidth="1"/>
    <col min="11030" max="11030" width="3.7109375" style="72" customWidth="1"/>
    <col min="11031" max="11036" width="3.28515625" style="72" customWidth="1"/>
    <col min="11037" max="11039" width="3.7109375" style="72" customWidth="1"/>
    <col min="11040" max="11264" width="9.140625" style="72"/>
    <col min="11265" max="11273" width="3.7109375" style="72" customWidth="1"/>
    <col min="11274" max="11277" width="3.28515625" style="72" customWidth="1"/>
    <col min="11278" max="11278" width="3.7109375" style="72" customWidth="1"/>
    <col min="11279" max="11285" width="3.28515625" style="72" customWidth="1"/>
    <col min="11286" max="11286" width="3.7109375" style="72" customWidth="1"/>
    <col min="11287" max="11292" width="3.28515625" style="72" customWidth="1"/>
    <col min="11293" max="11295" width="3.7109375" style="72" customWidth="1"/>
    <col min="11296" max="11520" width="9.140625" style="72"/>
    <col min="11521" max="11529" width="3.7109375" style="72" customWidth="1"/>
    <col min="11530" max="11533" width="3.28515625" style="72" customWidth="1"/>
    <col min="11534" max="11534" width="3.7109375" style="72" customWidth="1"/>
    <col min="11535" max="11541" width="3.28515625" style="72" customWidth="1"/>
    <col min="11542" max="11542" width="3.7109375" style="72" customWidth="1"/>
    <col min="11543" max="11548" width="3.28515625" style="72" customWidth="1"/>
    <col min="11549" max="11551" width="3.7109375" style="72" customWidth="1"/>
    <col min="11552" max="11776" width="9.140625" style="72"/>
    <col min="11777" max="11785" width="3.7109375" style="72" customWidth="1"/>
    <col min="11786" max="11789" width="3.28515625" style="72" customWidth="1"/>
    <col min="11790" max="11790" width="3.7109375" style="72" customWidth="1"/>
    <col min="11791" max="11797" width="3.28515625" style="72" customWidth="1"/>
    <col min="11798" max="11798" width="3.7109375" style="72" customWidth="1"/>
    <col min="11799" max="11804" width="3.28515625" style="72" customWidth="1"/>
    <col min="11805" max="11807" width="3.7109375" style="72" customWidth="1"/>
    <col min="11808" max="12032" width="9.140625" style="72"/>
    <col min="12033" max="12041" width="3.7109375" style="72" customWidth="1"/>
    <col min="12042" max="12045" width="3.28515625" style="72" customWidth="1"/>
    <col min="12046" max="12046" width="3.7109375" style="72" customWidth="1"/>
    <col min="12047" max="12053" width="3.28515625" style="72" customWidth="1"/>
    <col min="12054" max="12054" width="3.7109375" style="72" customWidth="1"/>
    <col min="12055" max="12060" width="3.28515625" style="72" customWidth="1"/>
    <col min="12061" max="12063" width="3.7109375" style="72" customWidth="1"/>
    <col min="12064" max="12288" width="9.140625" style="72"/>
    <col min="12289" max="12297" width="3.7109375" style="72" customWidth="1"/>
    <col min="12298" max="12301" width="3.28515625" style="72" customWidth="1"/>
    <col min="12302" max="12302" width="3.7109375" style="72" customWidth="1"/>
    <col min="12303" max="12309" width="3.28515625" style="72" customWidth="1"/>
    <col min="12310" max="12310" width="3.7109375" style="72" customWidth="1"/>
    <col min="12311" max="12316" width="3.28515625" style="72" customWidth="1"/>
    <col min="12317" max="12319" width="3.7109375" style="72" customWidth="1"/>
    <col min="12320" max="12544" width="9.140625" style="72"/>
    <col min="12545" max="12553" width="3.7109375" style="72" customWidth="1"/>
    <col min="12554" max="12557" width="3.28515625" style="72" customWidth="1"/>
    <col min="12558" max="12558" width="3.7109375" style="72" customWidth="1"/>
    <col min="12559" max="12565" width="3.28515625" style="72" customWidth="1"/>
    <col min="12566" max="12566" width="3.7109375" style="72" customWidth="1"/>
    <col min="12567" max="12572" width="3.28515625" style="72" customWidth="1"/>
    <col min="12573" max="12575" width="3.7109375" style="72" customWidth="1"/>
    <col min="12576" max="12800" width="9.140625" style="72"/>
    <col min="12801" max="12809" width="3.7109375" style="72" customWidth="1"/>
    <col min="12810" max="12813" width="3.28515625" style="72" customWidth="1"/>
    <col min="12814" max="12814" width="3.7109375" style="72" customWidth="1"/>
    <col min="12815" max="12821" width="3.28515625" style="72" customWidth="1"/>
    <col min="12822" max="12822" width="3.7109375" style="72" customWidth="1"/>
    <col min="12823" max="12828" width="3.28515625" style="72" customWidth="1"/>
    <col min="12829" max="12831" width="3.7109375" style="72" customWidth="1"/>
    <col min="12832" max="13056" width="9.140625" style="72"/>
    <col min="13057" max="13065" width="3.7109375" style="72" customWidth="1"/>
    <col min="13066" max="13069" width="3.28515625" style="72" customWidth="1"/>
    <col min="13070" max="13070" width="3.7109375" style="72" customWidth="1"/>
    <col min="13071" max="13077" width="3.28515625" style="72" customWidth="1"/>
    <col min="13078" max="13078" width="3.7109375" style="72" customWidth="1"/>
    <col min="13079" max="13084" width="3.28515625" style="72" customWidth="1"/>
    <col min="13085" max="13087" width="3.7109375" style="72" customWidth="1"/>
    <col min="13088" max="13312" width="9.140625" style="72"/>
    <col min="13313" max="13321" width="3.7109375" style="72" customWidth="1"/>
    <col min="13322" max="13325" width="3.28515625" style="72" customWidth="1"/>
    <col min="13326" max="13326" width="3.7109375" style="72" customWidth="1"/>
    <col min="13327" max="13333" width="3.28515625" style="72" customWidth="1"/>
    <col min="13334" max="13334" width="3.7109375" style="72" customWidth="1"/>
    <col min="13335" max="13340" width="3.28515625" style="72" customWidth="1"/>
    <col min="13341" max="13343" width="3.7109375" style="72" customWidth="1"/>
    <col min="13344" max="13568" width="9.140625" style="72"/>
    <col min="13569" max="13577" width="3.7109375" style="72" customWidth="1"/>
    <col min="13578" max="13581" width="3.28515625" style="72" customWidth="1"/>
    <col min="13582" max="13582" width="3.7109375" style="72" customWidth="1"/>
    <col min="13583" max="13589" width="3.28515625" style="72" customWidth="1"/>
    <col min="13590" max="13590" width="3.7109375" style="72" customWidth="1"/>
    <col min="13591" max="13596" width="3.28515625" style="72" customWidth="1"/>
    <col min="13597" max="13599" width="3.7109375" style="72" customWidth="1"/>
    <col min="13600" max="13824" width="9.140625" style="72"/>
    <col min="13825" max="13833" width="3.7109375" style="72" customWidth="1"/>
    <col min="13834" max="13837" width="3.28515625" style="72" customWidth="1"/>
    <col min="13838" max="13838" width="3.7109375" style="72" customWidth="1"/>
    <col min="13839" max="13845" width="3.28515625" style="72" customWidth="1"/>
    <col min="13846" max="13846" width="3.7109375" style="72" customWidth="1"/>
    <col min="13847" max="13852" width="3.28515625" style="72" customWidth="1"/>
    <col min="13853" max="13855" width="3.7109375" style="72" customWidth="1"/>
    <col min="13856" max="14080" width="9.140625" style="72"/>
    <col min="14081" max="14089" width="3.7109375" style="72" customWidth="1"/>
    <col min="14090" max="14093" width="3.28515625" style="72" customWidth="1"/>
    <col min="14094" max="14094" width="3.7109375" style="72" customWidth="1"/>
    <col min="14095" max="14101" width="3.28515625" style="72" customWidth="1"/>
    <col min="14102" max="14102" width="3.7109375" style="72" customWidth="1"/>
    <col min="14103" max="14108" width="3.28515625" style="72" customWidth="1"/>
    <col min="14109" max="14111" width="3.7109375" style="72" customWidth="1"/>
    <col min="14112" max="14336" width="9.140625" style="72"/>
    <col min="14337" max="14345" width="3.7109375" style="72" customWidth="1"/>
    <col min="14346" max="14349" width="3.28515625" style="72" customWidth="1"/>
    <col min="14350" max="14350" width="3.7109375" style="72" customWidth="1"/>
    <col min="14351" max="14357" width="3.28515625" style="72" customWidth="1"/>
    <col min="14358" max="14358" width="3.7109375" style="72" customWidth="1"/>
    <col min="14359" max="14364" width="3.28515625" style="72" customWidth="1"/>
    <col min="14365" max="14367" width="3.7109375" style="72" customWidth="1"/>
    <col min="14368" max="14592" width="9.140625" style="72"/>
    <col min="14593" max="14601" width="3.7109375" style="72" customWidth="1"/>
    <col min="14602" max="14605" width="3.28515625" style="72" customWidth="1"/>
    <col min="14606" max="14606" width="3.7109375" style="72" customWidth="1"/>
    <col min="14607" max="14613" width="3.28515625" style="72" customWidth="1"/>
    <col min="14614" max="14614" width="3.7109375" style="72" customWidth="1"/>
    <col min="14615" max="14620" width="3.28515625" style="72" customWidth="1"/>
    <col min="14621" max="14623" width="3.7109375" style="72" customWidth="1"/>
    <col min="14624" max="14848" width="9.140625" style="72"/>
    <col min="14849" max="14857" width="3.7109375" style="72" customWidth="1"/>
    <col min="14858" max="14861" width="3.28515625" style="72" customWidth="1"/>
    <col min="14862" max="14862" width="3.7109375" style="72" customWidth="1"/>
    <col min="14863" max="14869" width="3.28515625" style="72" customWidth="1"/>
    <col min="14870" max="14870" width="3.7109375" style="72" customWidth="1"/>
    <col min="14871" max="14876" width="3.28515625" style="72" customWidth="1"/>
    <col min="14877" max="14879" width="3.7109375" style="72" customWidth="1"/>
    <col min="14880" max="15104" width="9.140625" style="72"/>
    <col min="15105" max="15113" width="3.7109375" style="72" customWidth="1"/>
    <col min="15114" max="15117" width="3.28515625" style="72" customWidth="1"/>
    <col min="15118" max="15118" width="3.7109375" style="72" customWidth="1"/>
    <col min="15119" max="15125" width="3.28515625" style="72" customWidth="1"/>
    <col min="15126" max="15126" width="3.7109375" style="72" customWidth="1"/>
    <col min="15127" max="15132" width="3.28515625" style="72" customWidth="1"/>
    <col min="15133" max="15135" width="3.7109375" style="72" customWidth="1"/>
    <col min="15136" max="15360" width="9.140625" style="72"/>
    <col min="15361" max="15369" width="3.7109375" style="72" customWidth="1"/>
    <col min="15370" max="15373" width="3.28515625" style="72" customWidth="1"/>
    <col min="15374" max="15374" width="3.7109375" style="72" customWidth="1"/>
    <col min="15375" max="15381" width="3.28515625" style="72" customWidth="1"/>
    <col min="15382" max="15382" width="3.7109375" style="72" customWidth="1"/>
    <col min="15383" max="15388" width="3.28515625" style="72" customWidth="1"/>
    <col min="15389" max="15391" width="3.7109375" style="72" customWidth="1"/>
    <col min="15392" max="15616" width="9.140625" style="72"/>
    <col min="15617" max="15625" width="3.7109375" style="72" customWidth="1"/>
    <col min="15626" max="15629" width="3.28515625" style="72" customWidth="1"/>
    <col min="15630" max="15630" width="3.7109375" style="72" customWidth="1"/>
    <col min="15631" max="15637" width="3.28515625" style="72" customWidth="1"/>
    <col min="15638" max="15638" width="3.7109375" style="72" customWidth="1"/>
    <col min="15639" max="15644" width="3.28515625" style="72" customWidth="1"/>
    <col min="15645" max="15647" width="3.7109375" style="72" customWidth="1"/>
    <col min="15648" max="15872" width="9.140625" style="72"/>
    <col min="15873" max="15881" width="3.7109375" style="72" customWidth="1"/>
    <col min="15882" max="15885" width="3.28515625" style="72" customWidth="1"/>
    <col min="15886" max="15886" width="3.7109375" style="72" customWidth="1"/>
    <col min="15887" max="15893" width="3.28515625" style="72" customWidth="1"/>
    <col min="15894" max="15894" width="3.7109375" style="72" customWidth="1"/>
    <col min="15895" max="15900" width="3.28515625" style="72" customWidth="1"/>
    <col min="15901" max="15903" width="3.7109375" style="72" customWidth="1"/>
    <col min="15904" max="16128" width="9.140625" style="72"/>
    <col min="16129" max="16137" width="3.7109375" style="72" customWidth="1"/>
    <col min="16138" max="16141" width="3.28515625" style="72" customWidth="1"/>
    <col min="16142" max="16142" width="3.7109375" style="72" customWidth="1"/>
    <col min="16143" max="16149" width="3.28515625" style="72" customWidth="1"/>
    <col min="16150" max="16150" width="3.7109375" style="72" customWidth="1"/>
    <col min="16151" max="16156" width="3.28515625" style="72" customWidth="1"/>
    <col min="16157" max="16159" width="3.7109375" style="72" customWidth="1"/>
    <col min="16160" max="16384" width="9.140625" style="72"/>
  </cols>
  <sheetData>
    <row r="1" spans="1:27" ht="13.5" customHeight="1"/>
    <row r="2" spans="1:27" ht="14.1" customHeight="1"/>
    <row r="3" spans="1:27" ht="35.450000000000003" customHeight="1">
      <c r="A3" s="339" t="s">
        <v>19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</row>
    <row r="4" spans="1:27" s="74" customFormat="1" ht="20.100000000000001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pans="1:27" s="74" customFormat="1" ht="24" customHeight="1">
      <c r="A5" s="75"/>
      <c r="B5" s="75"/>
      <c r="C5" s="216" t="s">
        <v>35</v>
      </c>
      <c r="D5" s="216"/>
      <c r="E5" s="217"/>
      <c r="F5" s="216"/>
      <c r="G5" s="217"/>
      <c r="H5" s="217"/>
      <c r="I5" s="218" t="s">
        <v>34</v>
      </c>
      <c r="J5" s="219" t="str">
        <f>'Data Record'!P1</f>
        <v>SPR15120023-1</v>
      </c>
      <c r="K5" s="220"/>
      <c r="L5" s="220"/>
      <c r="M5" s="219"/>
      <c r="N5" s="219"/>
      <c r="O5" s="219"/>
      <c r="P5" s="219"/>
      <c r="Q5" s="219"/>
      <c r="R5" s="220"/>
      <c r="S5" s="220"/>
      <c r="T5" s="220"/>
      <c r="U5" s="220"/>
      <c r="V5" s="220"/>
      <c r="W5" s="220"/>
      <c r="Y5" s="221" t="s">
        <v>95</v>
      </c>
    </row>
    <row r="6" spans="1:27" s="74" customFormat="1" ht="24" customHeight="1">
      <c r="A6" s="75"/>
      <c r="B6" s="75"/>
      <c r="C6" s="217"/>
      <c r="D6" s="217"/>
      <c r="E6" s="217"/>
      <c r="F6" s="216"/>
      <c r="G6" s="222"/>
      <c r="H6" s="222"/>
      <c r="I6" s="216"/>
      <c r="J6" s="219"/>
      <c r="K6" s="220"/>
      <c r="L6" s="220"/>
      <c r="M6" s="219"/>
      <c r="N6" s="219"/>
      <c r="O6" s="219"/>
      <c r="P6" s="219"/>
      <c r="Q6" s="219"/>
      <c r="R6" s="220"/>
      <c r="S6" s="220"/>
      <c r="T6" s="220"/>
      <c r="U6" s="220"/>
      <c r="V6" s="220"/>
      <c r="W6" s="220"/>
      <c r="X6" s="220"/>
    </row>
    <row r="7" spans="1:27" s="74" customFormat="1" ht="24" customHeight="1">
      <c r="A7" s="75"/>
      <c r="B7" s="75"/>
      <c r="C7" s="223" t="s">
        <v>36</v>
      </c>
      <c r="D7" s="223"/>
      <c r="E7" s="217"/>
      <c r="F7" s="217"/>
      <c r="G7" s="217"/>
      <c r="H7" s="217"/>
      <c r="I7" s="218" t="s">
        <v>34</v>
      </c>
      <c r="J7" s="224"/>
      <c r="K7" s="220"/>
      <c r="L7" s="220"/>
      <c r="M7" s="225"/>
      <c r="N7" s="225"/>
      <c r="O7" s="225"/>
      <c r="P7" s="225"/>
      <c r="Q7" s="225"/>
      <c r="R7" s="225"/>
      <c r="S7" s="225"/>
      <c r="T7" s="225"/>
      <c r="U7" s="225"/>
      <c r="V7" s="226"/>
      <c r="W7" s="226"/>
      <c r="X7" s="226"/>
      <c r="Y7" s="102"/>
      <c r="Z7" s="102"/>
      <c r="AA7" s="102"/>
    </row>
    <row r="8" spans="1:27" s="74" customFormat="1" ht="24" customHeight="1">
      <c r="A8" s="75"/>
      <c r="B8" s="75"/>
      <c r="C8" s="217"/>
      <c r="D8" s="223"/>
      <c r="E8" s="223"/>
      <c r="F8" s="217"/>
      <c r="G8" s="217"/>
      <c r="H8" s="217"/>
      <c r="I8" s="218"/>
      <c r="J8" s="227"/>
      <c r="K8" s="220"/>
      <c r="L8" s="224"/>
      <c r="M8" s="228"/>
      <c r="N8" s="228"/>
      <c r="O8" s="225"/>
      <c r="P8" s="225"/>
      <c r="Q8" s="225"/>
      <c r="R8" s="225"/>
      <c r="S8" s="225"/>
      <c r="T8" s="225"/>
      <c r="U8" s="225"/>
      <c r="V8" s="225"/>
      <c r="W8" s="226"/>
      <c r="X8" s="226"/>
      <c r="Y8" s="93"/>
      <c r="Z8" s="93"/>
      <c r="AA8" s="93"/>
    </row>
    <row r="9" spans="1:27" s="74" customFormat="1" ht="24" customHeight="1">
      <c r="A9" s="75"/>
      <c r="B9" s="75"/>
      <c r="C9" s="187"/>
      <c r="D9" s="190"/>
      <c r="E9" s="190"/>
      <c r="F9" s="187"/>
      <c r="G9" s="187"/>
      <c r="H9" s="187"/>
      <c r="I9" s="187"/>
      <c r="J9" s="107"/>
      <c r="L9" s="107"/>
      <c r="M9" s="191"/>
      <c r="N9" s="191"/>
      <c r="O9" s="91"/>
      <c r="P9" s="91"/>
      <c r="Q9" s="91"/>
      <c r="R9" s="91"/>
      <c r="S9" s="91"/>
      <c r="T9" s="91"/>
      <c r="U9" s="91"/>
      <c r="V9" s="91"/>
      <c r="W9" s="92"/>
      <c r="X9" s="93"/>
      <c r="Y9" s="93"/>
      <c r="Z9" s="93"/>
      <c r="AA9" s="93"/>
    </row>
    <row r="10" spans="1:27" s="102" customFormat="1" ht="15" customHeight="1">
      <c r="A10" s="94"/>
      <c r="B10" s="94"/>
      <c r="C10" s="192"/>
      <c r="D10" s="192"/>
      <c r="E10" s="192"/>
      <c r="F10" s="192"/>
      <c r="G10" s="192"/>
      <c r="H10" s="193"/>
      <c r="I10" s="192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94"/>
      <c r="V10" s="194"/>
      <c r="W10" s="100"/>
      <c r="X10" s="229"/>
      <c r="Y10" s="230"/>
      <c r="Z10" s="195"/>
      <c r="AA10" s="195"/>
    </row>
    <row r="11" spans="1:27" s="74" customFormat="1" ht="15" customHeight="1">
      <c r="A11" s="75"/>
      <c r="B11" s="75"/>
      <c r="C11" s="190"/>
      <c r="D11" s="190"/>
      <c r="E11" s="190"/>
      <c r="F11" s="190"/>
      <c r="G11" s="190"/>
      <c r="H11" s="196"/>
      <c r="I11" s="197"/>
      <c r="J11" s="92"/>
      <c r="K11" s="191"/>
      <c r="L11" s="91"/>
      <c r="M11" s="91"/>
      <c r="N11" s="91"/>
      <c r="O11" s="91"/>
      <c r="P11" s="91"/>
      <c r="Q11" s="91"/>
      <c r="R11" s="91"/>
      <c r="S11" s="91"/>
      <c r="T11" s="91"/>
      <c r="U11" s="92"/>
      <c r="V11" s="92"/>
      <c r="W11" s="82"/>
      <c r="Y11" s="198"/>
      <c r="Z11" s="198"/>
      <c r="AA11" s="198"/>
    </row>
    <row r="12" spans="1:27" s="74" customFormat="1" ht="24" customHeight="1">
      <c r="A12" s="75"/>
      <c r="B12" s="75"/>
      <c r="C12" s="223" t="s">
        <v>37</v>
      </c>
      <c r="D12" s="190"/>
      <c r="E12" s="190"/>
      <c r="F12" s="190"/>
      <c r="G12" s="187"/>
      <c r="H12" s="187"/>
      <c r="I12" s="196" t="s">
        <v>34</v>
      </c>
      <c r="J12" s="224" t="str">
        <f>'Data Record'!F6</f>
        <v xml:space="preserve"> Internal Dial Caliper Gauge</v>
      </c>
      <c r="K12" s="220"/>
      <c r="L12" s="224"/>
      <c r="M12" s="83"/>
      <c r="N12" s="83"/>
      <c r="P12" s="83"/>
      <c r="Q12" s="107"/>
      <c r="R12" s="107"/>
      <c r="S12" s="107"/>
      <c r="T12" s="107"/>
      <c r="U12" s="107"/>
      <c r="V12" s="107"/>
      <c r="W12" s="107"/>
      <c r="X12" s="109"/>
      <c r="Y12" s="109"/>
      <c r="Z12" s="109"/>
      <c r="AA12" s="109"/>
    </row>
    <row r="13" spans="1:27" s="74" customFormat="1" ht="24" customHeight="1">
      <c r="A13" s="75"/>
      <c r="B13" s="75"/>
      <c r="C13" s="231" t="s">
        <v>38</v>
      </c>
      <c r="D13" s="190"/>
      <c r="E13" s="190"/>
      <c r="F13" s="190"/>
      <c r="G13" s="187"/>
      <c r="H13" s="187"/>
      <c r="I13" s="196" t="s">
        <v>34</v>
      </c>
      <c r="J13" s="224" t="str">
        <f>'Data Record'!T6</f>
        <v>Mittutoyo</v>
      </c>
      <c r="K13" s="220"/>
      <c r="L13" s="224"/>
      <c r="M13" s="83"/>
      <c r="N13" s="83"/>
      <c r="P13" s="83"/>
      <c r="Q13" s="107"/>
      <c r="R13" s="107"/>
      <c r="S13" s="83"/>
      <c r="T13" s="83"/>
      <c r="U13" s="83"/>
      <c r="V13" s="83"/>
      <c r="W13" s="83"/>
    </row>
    <row r="14" spans="1:27" s="74" customFormat="1" ht="24" customHeight="1">
      <c r="A14" s="75"/>
      <c r="B14" s="75"/>
      <c r="C14" s="223" t="s">
        <v>39</v>
      </c>
      <c r="D14" s="190"/>
      <c r="E14" s="190"/>
      <c r="F14" s="190"/>
      <c r="G14" s="187"/>
      <c r="H14" s="187"/>
      <c r="I14" s="196" t="s">
        <v>34</v>
      </c>
      <c r="J14" s="336">
        <f>'Data Record'!D7</f>
        <v>123</v>
      </c>
      <c r="K14" s="336"/>
      <c r="L14" s="336"/>
      <c r="M14" s="336"/>
      <c r="N14" s="336"/>
      <c r="P14" s="83"/>
      <c r="Q14" s="107"/>
      <c r="R14" s="107"/>
      <c r="S14" s="107"/>
      <c r="T14" s="107"/>
      <c r="U14" s="107"/>
      <c r="V14" s="190"/>
      <c r="W14" s="83"/>
      <c r="X14" s="109"/>
    </row>
    <row r="15" spans="1:27" s="74" customFormat="1" ht="24" customHeight="1">
      <c r="A15" s="75"/>
      <c r="B15" s="75"/>
      <c r="C15" s="223" t="s">
        <v>40</v>
      </c>
      <c r="D15" s="190"/>
      <c r="E15" s="190"/>
      <c r="F15" s="190"/>
      <c r="G15" s="187"/>
      <c r="H15" s="187"/>
      <c r="I15" s="196" t="s">
        <v>34</v>
      </c>
      <c r="J15" s="338">
        <f>'Data Record'!O7</f>
        <v>456</v>
      </c>
      <c r="K15" s="338"/>
      <c r="L15" s="338"/>
      <c r="M15" s="338"/>
      <c r="N15" s="338"/>
      <c r="O15" s="338"/>
      <c r="P15" s="83"/>
      <c r="Q15" s="83"/>
      <c r="R15" s="107"/>
      <c r="S15" s="83"/>
      <c r="T15" s="83"/>
      <c r="U15" s="83"/>
      <c r="V15" s="83"/>
      <c r="W15" s="83"/>
    </row>
    <row r="16" spans="1:27" s="74" customFormat="1" ht="24" customHeight="1">
      <c r="A16" s="75"/>
      <c r="B16" s="75"/>
      <c r="C16" s="223" t="s">
        <v>41</v>
      </c>
      <c r="D16" s="190"/>
      <c r="E16" s="190"/>
      <c r="F16" s="190"/>
      <c r="G16" s="187"/>
      <c r="H16" s="187"/>
      <c r="I16" s="196" t="s">
        <v>34</v>
      </c>
      <c r="J16" s="337">
        <f>'Data Record'!Y7</f>
        <v>789</v>
      </c>
      <c r="K16" s="337"/>
      <c r="L16" s="337"/>
      <c r="M16" s="337"/>
      <c r="N16" s="337"/>
      <c r="P16" s="83"/>
      <c r="Q16" s="83"/>
      <c r="R16" s="107"/>
      <c r="S16" s="107"/>
      <c r="T16" s="107"/>
      <c r="U16" s="107"/>
      <c r="V16" s="112"/>
      <c r="W16" s="83"/>
      <c r="X16" s="109"/>
    </row>
    <row r="17" spans="1:36" s="74" customFormat="1" ht="18.95" customHeight="1">
      <c r="A17" s="75"/>
      <c r="B17" s="75"/>
      <c r="C17" s="190"/>
      <c r="D17" s="190"/>
      <c r="E17" s="190"/>
      <c r="F17" s="190"/>
      <c r="G17" s="187"/>
      <c r="H17" s="187"/>
      <c r="I17" s="112"/>
      <c r="J17" s="208"/>
      <c r="K17" s="83"/>
      <c r="L17" s="83"/>
      <c r="M17" s="107"/>
      <c r="N17" s="107"/>
      <c r="P17" s="83"/>
      <c r="Q17" s="107"/>
      <c r="R17" s="107"/>
      <c r="S17" s="107"/>
      <c r="T17" s="112"/>
      <c r="U17" s="83"/>
      <c r="V17" s="107"/>
      <c r="W17" s="83"/>
    </row>
    <row r="18" spans="1:36" s="74" customFormat="1" ht="24" customHeight="1">
      <c r="A18" s="75"/>
      <c r="B18" s="75"/>
      <c r="C18" s="223" t="s">
        <v>45</v>
      </c>
      <c r="D18" s="223"/>
      <c r="E18" s="190"/>
      <c r="F18" s="190"/>
      <c r="G18" s="190"/>
      <c r="H18" s="190"/>
      <c r="I18" s="206"/>
      <c r="J18" s="107"/>
      <c r="K18" s="107"/>
      <c r="L18" s="187"/>
      <c r="M18" s="232"/>
      <c r="N18" s="232"/>
      <c r="W18" s="83"/>
    </row>
    <row r="19" spans="1:36" s="74" customFormat="1" ht="24" customHeight="1">
      <c r="A19" s="75"/>
      <c r="B19" s="75"/>
      <c r="C19" s="223" t="s">
        <v>46</v>
      </c>
      <c r="D19" s="223"/>
      <c r="E19" s="190"/>
      <c r="F19" s="190"/>
      <c r="G19" s="187"/>
      <c r="H19" s="187"/>
      <c r="I19" s="188" t="s">
        <v>34</v>
      </c>
      <c r="J19" s="233" t="s">
        <v>96</v>
      </c>
      <c r="K19" s="220"/>
      <c r="L19" s="220"/>
      <c r="M19" s="232"/>
      <c r="O19" s="231" t="s">
        <v>42</v>
      </c>
      <c r="Q19" s="187"/>
      <c r="R19" s="200"/>
      <c r="S19" s="187"/>
      <c r="V19" s="196" t="s">
        <v>34</v>
      </c>
      <c r="W19" s="340">
        <f>'Data Record'!P2</f>
        <v>42350</v>
      </c>
      <c r="X19" s="340"/>
      <c r="Y19" s="340"/>
      <c r="Z19" s="234"/>
      <c r="AA19" s="234"/>
    </row>
    <row r="20" spans="1:36" s="74" customFormat="1" ht="24" customHeight="1">
      <c r="A20" s="75"/>
      <c r="B20" s="75"/>
      <c r="C20" s="223" t="s">
        <v>47</v>
      </c>
      <c r="D20" s="216"/>
      <c r="E20" s="186"/>
      <c r="F20" s="186"/>
      <c r="G20" s="187"/>
      <c r="H20" s="187"/>
      <c r="I20" s="189" t="s">
        <v>34</v>
      </c>
      <c r="J20" s="235" t="s">
        <v>97</v>
      </c>
      <c r="K20" s="220"/>
      <c r="L20" s="220"/>
      <c r="M20" s="236"/>
      <c r="O20" s="231" t="s">
        <v>43</v>
      </c>
      <c r="Q20" s="187"/>
      <c r="R20" s="199"/>
      <c r="S20" s="187"/>
      <c r="V20" s="196" t="s">
        <v>34</v>
      </c>
      <c r="W20" s="340">
        <f>'Data Record'!Z2</f>
        <v>42350</v>
      </c>
      <c r="X20" s="340"/>
      <c r="Y20" s="340"/>
      <c r="Z20" s="234"/>
      <c r="AA20" s="234"/>
    </row>
    <row r="21" spans="1:36" s="74" customFormat="1" ht="24" customHeight="1">
      <c r="A21" s="75"/>
      <c r="B21" s="75"/>
      <c r="C21" s="223" t="s">
        <v>48</v>
      </c>
      <c r="D21" s="216"/>
      <c r="E21" s="186"/>
      <c r="F21" s="186"/>
      <c r="G21" s="187"/>
      <c r="H21" s="187"/>
      <c r="I21" s="189" t="s">
        <v>34</v>
      </c>
      <c r="J21" s="233" t="s">
        <v>49</v>
      </c>
      <c r="K21" s="220"/>
      <c r="L21" s="220"/>
      <c r="M21" s="107"/>
      <c r="O21" s="216" t="s">
        <v>44</v>
      </c>
      <c r="Q21" s="187"/>
      <c r="R21" s="186"/>
      <c r="S21" s="187"/>
      <c r="V21" s="196" t="s">
        <v>34</v>
      </c>
      <c r="W21" s="341">
        <f>W20+365</f>
        <v>42715</v>
      </c>
      <c r="X21" s="341"/>
      <c r="Y21" s="341"/>
      <c r="Z21" s="237"/>
      <c r="AA21" s="237"/>
    </row>
    <row r="22" spans="1:36" s="74" customFormat="1" ht="24" customHeight="1">
      <c r="A22" s="75"/>
      <c r="B22" s="75"/>
      <c r="C22" s="223" t="s">
        <v>98</v>
      </c>
      <c r="D22" s="220"/>
      <c r="I22" s="189" t="s">
        <v>34</v>
      </c>
      <c r="J22" s="220" t="s">
        <v>121</v>
      </c>
      <c r="K22" s="220"/>
      <c r="L22" s="220"/>
      <c r="M22" s="83"/>
      <c r="N22" s="83"/>
      <c r="P22" s="83"/>
      <c r="Q22" s="119"/>
      <c r="R22" s="119"/>
      <c r="S22" s="83"/>
      <c r="T22" s="83"/>
      <c r="U22" s="83"/>
      <c r="V22" s="83"/>
      <c r="W22" s="83"/>
    </row>
    <row r="23" spans="1:36" s="74" customFormat="1" ht="18.95" customHeight="1">
      <c r="A23" s="75"/>
      <c r="B23" s="75"/>
      <c r="M23" s="83"/>
      <c r="N23" s="83"/>
      <c r="P23" s="83"/>
      <c r="Q23" s="83"/>
      <c r="R23" s="83"/>
      <c r="S23" s="83"/>
      <c r="T23" s="83"/>
      <c r="U23" s="83"/>
      <c r="V23" s="83"/>
      <c r="W23" s="83"/>
    </row>
    <row r="24" spans="1:36" s="74" customFormat="1" ht="24" customHeight="1">
      <c r="A24" s="75"/>
      <c r="B24" s="75"/>
      <c r="C24" s="187" t="s">
        <v>50</v>
      </c>
      <c r="D24" s="124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1"/>
      <c r="X24" s="126"/>
      <c r="Y24" s="202"/>
      <c r="Z24" s="202"/>
      <c r="AA24" s="202"/>
    </row>
    <row r="25" spans="1:36" s="74" customFormat="1" ht="24" customHeight="1">
      <c r="A25" s="75"/>
      <c r="B25" s="75"/>
      <c r="C25" s="203" t="s">
        <v>99</v>
      </c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75"/>
    </row>
    <row r="26" spans="1:36" s="74" customFormat="1" ht="24" customHeight="1">
      <c r="A26" s="75"/>
      <c r="B26" s="75"/>
      <c r="C26" s="203" t="s">
        <v>100</v>
      </c>
      <c r="D26" s="83"/>
      <c r="E26" s="75"/>
      <c r="F26" s="75"/>
      <c r="G26" s="75"/>
      <c r="H26" s="207"/>
      <c r="I26" s="207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75"/>
    </row>
    <row r="27" spans="1:36" s="74" customFormat="1" ht="24" customHeight="1">
      <c r="A27" s="75"/>
      <c r="B27" s="75"/>
      <c r="C27" s="203" t="s">
        <v>101</v>
      </c>
      <c r="D27" s="83"/>
      <c r="E27" s="207"/>
      <c r="F27" s="207"/>
      <c r="G27" s="207"/>
      <c r="H27" s="207"/>
      <c r="I27" s="207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75"/>
    </row>
    <row r="28" spans="1:36" s="74" customFormat="1" ht="24" customHeight="1">
      <c r="A28" s="75"/>
      <c r="B28" s="75"/>
      <c r="C28" s="203" t="s">
        <v>102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75"/>
    </row>
    <row r="29" spans="1:36" s="74" customFormat="1" ht="24" customHeight="1">
      <c r="A29" s="75"/>
      <c r="B29" s="75"/>
      <c r="C29" s="203" t="s">
        <v>103</v>
      </c>
      <c r="D29" s="83"/>
    </row>
    <row r="30" spans="1:36" s="74" customFormat="1" ht="24" customHeight="1">
      <c r="A30" s="75"/>
      <c r="B30" s="75"/>
      <c r="C30" s="203" t="s">
        <v>104</v>
      </c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75"/>
    </row>
    <row r="31" spans="1:36" s="74" customFormat="1" ht="15.95" customHeight="1">
      <c r="A31" s="75"/>
      <c r="B31" s="75"/>
      <c r="C31" s="81"/>
      <c r="D31" s="81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75"/>
      <c r="V31" s="75"/>
      <c r="AE31" s="238"/>
      <c r="AF31" s="184"/>
      <c r="AG31" s="158"/>
      <c r="AH31" s="158"/>
      <c r="AI31" s="158"/>
      <c r="AJ31" s="158"/>
    </row>
    <row r="32" spans="1:36" s="74" customFormat="1" ht="15.95" customHeight="1">
      <c r="A32" s="75"/>
      <c r="B32" s="75"/>
      <c r="C32" s="81"/>
      <c r="D32" s="81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75"/>
      <c r="V32" s="75"/>
      <c r="AE32" s="238"/>
      <c r="AF32" s="184"/>
      <c r="AG32" s="158"/>
      <c r="AH32" s="158"/>
      <c r="AI32" s="158"/>
      <c r="AJ32" s="158"/>
    </row>
    <row r="33" spans="1:36" s="74" customFormat="1" ht="15.95" customHeight="1">
      <c r="A33" s="75"/>
      <c r="B33" s="75"/>
      <c r="C33" s="81"/>
      <c r="D33" s="81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75"/>
      <c r="V33" s="75"/>
      <c r="AE33" s="238"/>
      <c r="AF33" s="184"/>
      <c r="AG33" s="158"/>
      <c r="AH33" s="158"/>
      <c r="AI33" s="158"/>
      <c r="AJ33" s="158"/>
    </row>
    <row r="34" spans="1:36" s="74" customFormat="1" ht="15.95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AE34" s="238"/>
      <c r="AF34" s="184"/>
      <c r="AG34" s="158"/>
      <c r="AH34" s="158"/>
      <c r="AI34" s="158"/>
      <c r="AJ34" s="158"/>
    </row>
    <row r="35" spans="1:36" s="74" customFormat="1" ht="24" customHeight="1">
      <c r="A35" s="75"/>
      <c r="B35" s="75"/>
      <c r="C35" s="216" t="s">
        <v>105</v>
      </c>
      <c r="D35" s="220"/>
      <c r="E35" s="220"/>
      <c r="F35" s="220"/>
      <c r="G35" s="196" t="s">
        <v>34</v>
      </c>
      <c r="H35" s="342">
        <f>W20+1</f>
        <v>42351</v>
      </c>
      <c r="I35" s="342"/>
      <c r="J35" s="342"/>
      <c r="K35" s="239"/>
      <c r="L35" s="220"/>
      <c r="M35" s="220"/>
      <c r="N35" s="216"/>
      <c r="O35" s="216" t="s">
        <v>51</v>
      </c>
      <c r="P35" s="216"/>
      <c r="Q35" s="216"/>
      <c r="R35" s="220"/>
      <c r="S35" s="219"/>
      <c r="T35" s="240"/>
      <c r="U35" s="240"/>
      <c r="V35" s="240"/>
      <c r="W35" s="240"/>
      <c r="X35" s="240"/>
      <c r="Y35" s="241"/>
      <c r="AE35" s="238"/>
      <c r="AF35" s="184"/>
      <c r="AG35" s="158"/>
      <c r="AH35" s="158"/>
      <c r="AI35" s="158"/>
      <c r="AJ35" s="158"/>
    </row>
    <row r="36" spans="1:36" s="74" customFormat="1" ht="24" customHeight="1">
      <c r="A36" s="127"/>
      <c r="B36" s="127"/>
      <c r="C36" s="216" t="s">
        <v>106</v>
      </c>
      <c r="D36" s="216"/>
      <c r="E36" s="216"/>
      <c r="F36" s="220"/>
      <c r="G36" s="196" t="s">
        <v>34</v>
      </c>
      <c r="H36" s="242" t="str">
        <f>'Data Record'!F27</f>
        <v>Ms. Arunkamon Raramanus</v>
      </c>
      <c r="I36" s="220"/>
      <c r="J36" s="243"/>
      <c r="K36" s="220"/>
      <c r="L36" s="220"/>
      <c r="M36" s="220"/>
      <c r="N36" s="220"/>
      <c r="O36" s="220"/>
      <c r="P36" s="244"/>
      <c r="Q36" s="245">
        <v>3</v>
      </c>
      <c r="R36" s="220"/>
      <c r="S36" s="333" t="str">
        <f>IF(Q36=1,"( Mr.Sombut Srikampa )",IF(Q36=3,"( Mr. Natthaphol Boonmee )"))</f>
        <v>( Mr. Natthaphol Boonmee )</v>
      </c>
      <c r="T36" s="333"/>
      <c r="U36" s="333"/>
      <c r="V36" s="333"/>
      <c r="W36" s="333"/>
      <c r="X36" s="333"/>
      <c r="Y36" s="333"/>
      <c r="Z36" s="333"/>
      <c r="AA36" s="129"/>
      <c r="AE36" s="238"/>
      <c r="AF36" s="184"/>
      <c r="AG36" s="158"/>
      <c r="AH36" s="158"/>
      <c r="AI36" s="158"/>
      <c r="AJ36" s="158"/>
    </row>
    <row r="37" spans="1:36" s="74" customFormat="1" ht="21" customHeight="1">
      <c r="A37" s="75"/>
      <c r="B37" s="75"/>
      <c r="C37" s="220"/>
      <c r="D37" s="220"/>
      <c r="E37" s="220"/>
      <c r="F37" s="220"/>
      <c r="G37" s="220"/>
      <c r="H37" s="239"/>
      <c r="I37" s="239"/>
      <c r="J37" s="239"/>
      <c r="K37" s="220"/>
      <c r="L37" s="220"/>
      <c r="M37" s="219"/>
      <c r="N37" s="219"/>
      <c r="O37" s="220"/>
      <c r="P37" s="220"/>
      <c r="Q37" s="220"/>
      <c r="R37" s="220"/>
      <c r="S37" s="334" t="s">
        <v>52</v>
      </c>
      <c r="T37" s="334"/>
      <c r="U37" s="334"/>
      <c r="V37" s="334"/>
      <c r="W37" s="334"/>
      <c r="X37" s="334"/>
      <c r="Y37" s="334"/>
      <c r="Z37" s="334"/>
      <c r="AA37" s="129"/>
      <c r="AB37" s="79"/>
      <c r="AC37" s="246"/>
      <c r="AD37" s="247"/>
      <c r="AE37" s="248"/>
      <c r="AF37" s="248"/>
      <c r="AG37" s="248"/>
    </row>
    <row r="38" spans="1:36" s="74" customFormat="1" ht="20.100000000000001" customHeight="1">
      <c r="A38" s="75"/>
      <c r="B38" s="75"/>
      <c r="E38" s="82"/>
      <c r="F38" s="82"/>
      <c r="G38" s="82"/>
      <c r="H38" s="82"/>
      <c r="I38" s="82"/>
      <c r="L38" s="94"/>
      <c r="M38" s="75"/>
      <c r="N38" s="75"/>
      <c r="O38" s="75"/>
      <c r="P38" s="206"/>
      <c r="Q38" s="206"/>
      <c r="R38" s="206"/>
      <c r="S38" s="206"/>
      <c r="T38" s="206"/>
      <c r="U38" s="77"/>
      <c r="V38" s="129"/>
      <c r="W38" s="129"/>
      <c r="X38" s="129"/>
      <c r="Y38" s="129"/>
      <c r="Z38" s="129"/>
      <c r="AA38" s="129"/>
    </row>
    <row r="39" spans="1:36" s="74" customFormat="1" ht="16.5" customHeight="1">
      <c r="A39" s="335"/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137"/>
    </row>
    <row r="40" spans="1:36" ht="18.75" customHeight="1">
      <c r="C40" s="185">
        <v>10</v>
      </c>
      <c r="D40" s="246" t="s">
        <v>82</v>
      </c>
      <c r="T40" s="79">
        <v>1</v>
      </c>
      <c r="U40" s="249" t="s">
        <v>84</v>
      </c>
    </row>
    <row r="41" spans="1:36" ht="18.75" customHeight="1">
      <c r="C41" s="209">
        <v>11</v>
      </c>
      <c r="D41" s="246" t="s">
        <v>83</v>
      </c>
      <c r="T41" s="185">
        <v>3</v>
      </c>
      <c r="U41" s="246" t="s">
        <v>85</v>
      </c>
    </row>
    <row r="42" spans="1:36" ht="18.75" customHeight="1">
      <c r="T42" s="185"/>
      <c r="U42" s="246"/>
    </row>
    <row r="43" spans="1:36" ht="18.75" customHeight="1">
      <c r="T43" s="209"/>
      <c r="U43" s="246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11">
    <mergeCell ref="A3:X3"/>
    <mergeCell ref="W19:Y19"/>
    <mergeCell ref="W20:Y20"/>
    <mergeCell ref="W21:Y21"/>
    <mergeCell ref="H35:J35"/>
    <mergeCell ref="S36:Z36"/>
    <mergeCell ref="S37:Z37"/>
    <mergeCell ref="A39:V39"/>
    <mergeCell ref="J14:N14"/>
    <mergeCell ref="J16:N16"/>
    <mergeCell ref="J15:O1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164"/>
  <sheetViews>
    <sheetView view="pageBreakPreview" zoomScaleSheetLayoutView="100" workbookViewId="0">
      <selection activeCell="E19" sqref="E19"/>
    </sheetView>
  </sheetViews>
  <sheetFormatPr defaultColWidth="8.85546875" defaultRowHeight="15"/>
  <cols>
    <col min="1" max="1" width="4.28515625" customWidth="1"/>
    <col min="2" max="21" width="4.140625" customWidth="1"/>
    <col min="22" max="57" width="4.28515625" customWidth="1"/>
  </cols>
  <sheetData>
    <row r="1" spans="1:22" ht="21.75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13.5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spans="1:22" ht="34.5" customHeight="1">
      <c r="A3" s="343" t="s">
        <v>53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</row>
    <row r="4" spans="1:22" ht="18.7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4"/>
      <c r="V4" s="74"/>
    </row>
    <row r="5" spans="1:22" ht="17.25" customHeight="1">
      <c r="A5" s="75"/>
      <c r="B5" s="186" t="s">
        <v>35</v>
      </c>
      <c r="C5" s="186"/>
      <c r="D5" s="187"/>
      <c r="E5" s="186"/>
      <c r="F5" s="72"/>
      <c r="G5" s="277" t="s">
        <v>34</v>
      </c>
      <c r="H5" s="82" t="str">
        <f>Certificate!J5</f>
        <v>SPR15120023-1</v>
      </c>
      <c r="I5" s="83"/>
      <c r="J5" s="83"/>
      <c r="K5" s="83"/>
      <c r="L5" s="82"/>
      <c r="M5" s="82"/>
      <c r="N5" s="82"/>
      <c r="O5" s="82"/>
      <c r="P5" s="83"/>
      <c r="Q5" s="83"/>
      <c r="R5" s="72"/>
      <c r="S5" s="344" t="s">
        <v>107</v>
      </c>
      <c r="T5" s="344"/>
      <c r="U5" s="344"/>
      <c r="V5" s="74"/>
    </row>
    <row r="6" spans="1:22" ht="18" customHeight="1">
      <c r="A6" s="75"/>
      <c r="B6" s="84"/>
      <c r="C6" s="78"/>
      <c r="D6" s="78"/>
      <c r="E6" s="77"/>
      <c r="F6" s="85"/>
      <c r="G6" s="85"/>
      <c r="H6" s="85"/>
      <c r="I6" s="86"/>
      <c r="J6" s="80"/>
      <c r="K6" s="81"/>
      <c r="L6" s="80"/>
      <c r="M6" s="80"/>
      <c r="N6" s="82"/>
      <c r="O6" s="82"/>
      <c r="P6" s="83"/>
      <c r="Q6" s="83"/>
      <c r="R6" s="83"/>
      <c r="S6" s="72"/>
      <c r="T6" s="72"/>
      <c r="U6" s="72"/>
      <c r="V6" s="74"/>
    </row>
    <row r="7" spans="1:22" ht="17.25" customHeight="1">
      <c r="A7" s="75"/>
      <c r="B7" s="87"/>
      <c r="C7" s="88"/>
      <c r="D7" s="78"/>
      <c r="E7" s="78"/>
      <c r="F7" s="78"/>
      <c r="G7" s="78"/>
      <c r="H7" s="78"/>
      <c r="I7" s="79"/>
      <c r="J7" s="89"/>
      <c r="K7" s="81"/>
      <c r="L7" s="90"/>
      <c r="M7" s="90"/>
      <c r="N7" s="91"/>
      <c r="O7" s="91"/>
      <c r="P7" s="91"/>
      <c r="Q7" s="91"/>
      <c r="R7" s="91"/>
      <c r="S7" s="91"/>
      <c r="T7" s="92"/>
      <c r="U7" s="92"/>
      <c r="V7" s="93"/>
    </row>
    <row r="8" spans="1:22" ht="13.5" customHeight="1">
      <c r="A8" s="75"/>
      <c r="B8" s="84"/>
      <c r="C8" s="88"/>
      <c r="D8" s="88"/>
      <c r="E8" s="78"/>
      <c r="F8" s="78"/>
      <c r="G8" s="364" t="s">
        <v>108</v>
      </c>
      <c r="H8" s="364"/>
      <c r="I8" s="364"/>
      <c r="J8" s="364"/>
      <c r="K8" s="364"/>
      <c r="L8" s="364"/>
      <c r="M8" s="364"/>
      <c r="N8" s="364"/>
      <c r="O8" s="364"/>
      <c r="P8" s="364"/>
      <c r="Q8" s="91"/>
      <c r="R8" s="91"/>
      <c r="S8" s="91"/>
      <c r="T8" s="91"/>
      <c r="U8" s="92"/>
      <c r="V8" s="93"/>
    </row>
    <row r="9" spans="1:22" ht="13.5" customHeight="1">
      <c r="A9" s="75"/>
      <c r="B9" s="84"/>
      <c r="C9" s="88"/>
      <c r="D9" s="88"/>
      <c r="E9" s="78"/>
      <c r="F9" s="78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91"/>
      <c r="R9" s="91"/>
      <c r="S9" s="91"/>
      <c r="T9" s="91"/>
      <c r="U9" s="92"/>
      <c r="V9" s="93"/>
    </row>
    <row r="10" spans="1:22" ht="18.75" customHeight="1">
      <c r="A10" s="94"/>
      <c r="B10" s="95"/>
      <c r="C10" s="96"/>
      <c r="D10" s="96"/>
      <c r="E10" s="96"/>
      <c r="F10" s="96"/>
      <c r="G10" s="97"/>
      <c r="H10" s="98"/>
      <c r="I10" s="99"/>
      <c r="J10" s="99"/>
      <c r="K10" s="99"/>
      <c r="L10" s="99"/>
      <c r="M10" s="99"/>
      <c r="N10" s="100"/>
      <c r="O10" s="100"/>
      <c r="P10" s="100"/>
      <c r="Q10" s="101"/>
      <c r="R10" s="94"/>
      <c r="S10" s="105"/>
      <c r="T10" s="93"/>
      <c r="U10" s="102"/>
      <c r="V10" s="103"/>
    </row>
    <row r="11" spans="1:22" ht="23.1" customHeight="1">
      <c r="A11" s="75"/>
      <c r="B11" s="361" t="s">
        <v>37</v>
      </c>
      <c r="C11" s="362"/>
      <c r="D11" s="362"/>
      <c r="E11" s="362"/>
      <c r="F11" s="362"/>
      <c r="G11" s="363"/>
      <c r="H11" s="361" t="s">
        <v>39</v>
      </c>
      <c r="I11" s="362"/>
      <c r="J11" s="363"/>
      <c r="K11" s="361" t="s">
        <v>54</v>
      </c>
      <c r="L11" s="362"/>
      <c r="M11" s="363"/>
      <c r="N11" s="361" t="s">
        <v>55</v>
      </c>
      <c r="O11" s="362"/>
      <c r="P11" s="362"/>
      <c r="Q11" s="363"/>
      <c r="R11" s="362" t="s">
        <v>56</v>
      </c>
      <c r="S11" s="362"/>
      <c r="T11" s="362"/>
      <c r="U11" s="363"/>
      <c r="V11" s="74"/>
    </row>
    <row r="12" spans="1:22" ht="23.1" customHeight="1">
      <c r="A12" s="75"/>
      <c r="B12" s="349" t="s">
        <v>109</v>
      </c>
      <c r="C12" s="350"/>
      <c r="D12" s="350"/>
      <c r="E12" s="350"/>
      <c r="F12" s="350"/>
      <c r="G12" s="350"/>
      <c r="H12" s="351" t="s">
        <v>110</v>
      </c>
      <c r="I12" s="352"/>
      <c r="J12" s="353"/>
      <c r="K12" s="351">
        <v>60711</v>
      </c>
      <c r="L12" s="352"/>
      <c r="M12" s="353"/>
      <c r="N12" s="354" t="s">
        <v>111</v>
      </c>
      <c r="O12" s="355"/>
      <c r="P12" s="355"/>
      <c r="Q12" s="356"/>
      <c r="R12" s="357">
        <v>42336</v>
      </c>
      <c r="S12" s="358"/>
      <c r="T12" s="358"/>
      <c r="U12" s="359"/>
      <c r="V12" s="109"/>
    </row>
    <row r="13" spans="1:22" ht="18" customHeight="1">
      <c r="A13" s="75"/>
      <c r="B13" s="204"/>
      <c r="C13" s="250"/>
      <c r="D13" s="250"/>
      <c r="E13" s="250"/>
      <c r="F13" s="250"/>
      <c r="G13" s="250"/>
      <c r="H13" s="251"/>
      <c r="I13" s="251"/>
      <c r="J13" s="251"/>
      <c r="K13" s="251"/>
      <c r="L13" s="251"/>
      <c r="M13" s="251"/>
      <c r="N13" s="252"/>
      <c r="O13" s="252"/>
      <c r="P13" s="252"/>
      <c r="Q13" s="252"/>
      <c r="R13" s="253"/>
      <c r="S13" s="253"/>
      <c r="T13" s="253"/>
      <c r="U13" s="253"/>
      <c r="V13" s="74"/>
    </row>
    <row r="14" spans="1:22" ht="18" customHeight="1">
      <c r="A14" s="75"/>
      <c r="B14" s="200" t="s">
        <v>57</v>
      </c>
      <c r="C14" s="206"/>
      <c r="D14" s="83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07"/>
      <c r="Q14" s="83"/>
      <c r="R14" s="83"/>
      <c r="S14" s="75"/>
      <c r="T14" s="75"/>
      <c r="U14" s="75"/>
      <c r="V14" s="74"/>
    </row>
    <row r="15" spans="1:22" ht="18" customHeight="1">
      <c r="A15" s="75"/>
      <c r="B15" s="83"/>
      <c r="C15" s="83" t="s">
        <v>58</v>
      </c>
      <c r="D15" s="207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107"/>
      <c r="Q15" s="107"/>
      <c r="R15" s="107"/>
      <c r="S15" s="108"/>
      <c r="T15" s="111"/>
      <c r="U15" s="75"/>
      <c r="V15" s="109"/>
    </row>
    <row r="16" spans="1:22" ht="18" customHeight="1">
      <c r="A16" s="75"/>
      <c r="B16" s="124" t="s">
        <v>112</v>
      </c>
      <c r="C16" s="207"/>
      <c r="D16" s="187"/>
      <c r="E16" s="207"/>
      <c r="F16" s="207"/>
      <c r="G16" s="207"/>
      <c r="H16" s="207"/>
      <c r="I16" s="83"/>
      <c r="J16" s="83"/>
      <c r="K16" s="83"/>
      <c r="L16" s="83"/>
      <c r="M16" s="83"/>
      <c r="N16" s="83"/>
      <c r="O16" s="83"/>
      <c r="P16" s="107"/>
      <c r="Q16" s="107"/>
      <c r="R16" s="112"/>
      <c r="S16" s="75"/>
      <c r="T16" s="108"/>
      <c r="U16" s="75"/>
      <c r="V16" s="74"/>
    </row>
    <row r="17" spans="1:22" ht="18" customHeight="1">
      <c r="A17" s="75"/>
      <c r="B17" s="124" t="s">
        <v>113</v>
      </c>
      <c r="C17" s="72"/>
      <c r="D17" s="72"/>
      <c r="E17" s="113"/>
      <c r="F17" s="78"/>
      <c r="G17" s="78"/>
      <c r="H17" s="78"/>
      <c r="I17" s="106"/>
      <c r="J17" s="254"/>
      <c r="K17" s="255"/>
      <c r="L17" s="255"/>
      <c r="M17" s="255"/>
      <c r="N17" s="74"/>
      <c r="O17" s="107"/>
      <c r="P17" s="107"/>
      <c r="Q17" s="107"/>
      <c r="R17" s="112"/>
      <c r="S17" s="75"/>
      <c r="T17" s="108"/>
      <c r="U17" s="75"/>
      <c r="V17" s="74"/>
    </row>
    <row r="18" spans="1:22" ht="18" customHeight="1">
      <c r="A18" s="75"/>
      <c r="B18" s="110"/>
      <c r="C18" s="104"/>
      <c r="D18" s="78"/>
      <c r="E18" s="114"/>
      <c r="F18" s="78"/>
      <c r="G18" s="78"/>
      <c r="H18" s="78"/>
      <c r="I18" s="106"/>
      <c r="J18" s="360"/>
      <c r="K18" s="348"/>
      <c r="L18" s="348"/>
      <c r="M18" s="348"/>
      <c r="N18" s="74"/>
      <c r="O18" s="107"/>
      <c r="P18" s="107"/>
      <c r="Q18" s="107"/>
      <c r="R18" s="112"/>
      <c r="S18" s="75"/>
      <c r="T18" s="108"/>
      <c r="U18" s="75"/>
      <c r="V18" s="74"/>
    </row>
    <row r="19" spans="1:22" ht="18" customHeight="1">
      <c r="A19" s="75"/>
      <c r="B19" s="76"/>
      <c r="C19" s="104"/>
      <c r="D19" s="78"/>
      <c r="E19" s="77"/>
      <c r="F19" s="78"/>
      <c r="G19" s="78"/>
      <c r="H19" s="78"/>
      <c r="I19" s="106"/>
      <c r="J19" s="348"/>
      <c r="K19" s="348"/>
      <c r="L19" s="348"/>
      <c r="M19" s="348"/>
      <c r="N19" s="74"/>
      <c r="O19" s="107"/>
      <c r="P19" s="107"/>
      <c r="Q19" s="107"/>
      <c r="R19" s="112"/>
      <c r="S19" s="75"/>
      <c r="T19" s="108"/>
      <c r="U19" s="75"/>
      <c r="V19" s="74"/>
    </row>
    <row r="20" spans="1:22" ht="18" customHeight="1">
      <c r="A20" s="75"/>
      <c r="B20" s="76"/>
      <c r="C20" s="104"/>
      <c r="D20" s="78"/>
      <c r="E20" s="77"/>
      <c r="F20" s="78"/>
      <c r="G20" s="104"/>
      <c r="H20" s="115"/>
      <c r="I20" s="116"/>
      <c r="J20" s="116"/>
      <c r="K20" s="116"/>
      <c r="L20" s="89"/>
      <c r="M20" s="89"/>
      <c r="N20" s="74"/>
      <c r="O20" s="107"/>
      <c r="P20" s="112"/>
      <c r="Q20" s="75"/>
      <c r="R20" s="108"/>
      <c r="S20" s="75"/>
      <c r="T20" s="74"/>
      <c r="U20" s="74"/>
      <c r="V20" s="74"/>
    </row>
    <row r="21" spans="1:22" ht="18" customHeight="1">
      <c r="A21" s="75"/>
      <c r="B21" s="87"/>
      <c r="C21" s="88"/>
      <c r="D21" s="88"/>
      <c r="E21" s="88"/>
      <c r="F21" s="88"/>
      <c r="G21" s="88"/>
      <c r="H21" s="117"/>
      <c r="I21" s="185"/>
      <c r="J21" s="89"/>
      <c r="K21" s="89"/>
      <c r="L21" s="118"/>
      <c r="M21" s="81"/>
      <c r="N21" s="74"/>
      <c r="O21" s="119"/>
      <c r="P21" s="119"/>
      <c r="Q21" s="75"/>
      <c r="R21" s="75"/>
      <c r="S21" s="75"/>
      <c r="T21" s="74"/>
      <c r="U21" s="74"/>
      <c r="V21" s="74"/>
    </row>
    <row r="22" spans="1:22" ht="18" customHeight="1">
      <c r="A22" s="75"/>
      <c r="B22" s="87"/>
      <c r="C22" s="88"/>
      <c r="D22" s="88"/>
      <c r="E22" s="88"/>
      <c r="F22" s="78"/>
      <c r="G22" s="78"/>
      <c r="H22" s="78"/>
      <c r="I22" s="79"/>
      <c r="J22" s="120"/>
      <c r="K22" s="81"/>
      <c r="L22" s="81"/>
      <c r="M22" s="81"/>
      <c r="N22" s="74"/>
      <c r="O22" s="83"/>
      <c r="P22" s="83"/>
      <c r="Q22" s="83"/>
      <c r="R22" s="83"/>
      <c r="S22" s="75"/>
      <c r="T22" s="75"/>
      <c r="U22" s="75"/>
      <c r="V22" s="74"/>
    </row>
    <row r="23" spans="1:22" ht="18" customHeight="1">
      <c r="A23" s="75"/>
      <c r="B23" s="87"/>
      <c r="C23" s="77"/>
      <c r="D23" s="77"/>
      <c r="E23" s="77"/>
      <c r="F23" s="78"/>
      <c r="G23" s="78"/>
      <c r="H23" s="78"/>
      <c r="I23" s="121"/>
      <c r="J23" s="120"/>
      <c r="K23" s="81"/>
      <c r="L23" s="81"/>
      <c r="M23" s="81"/>
      <c r="N23" s="74"/>
      <c r="O23" s="83"/>
      <c r="P23" s="83"/>
      <c r="Q23" s="83"/>
      <c r="R23" s="83"/>
      <c r="S23" s="75"/>
      <c r="T23" s="75"/>
      <c r="U23" s="75"/>
      <c r="V23" s="102"/>
    </row>
    <row r="24" spans="1:22" ht="18" customHeight="1">
      <c r="A24" s="75"/>
      <c r="B24" s="87"/>
      <c r="C24" s="77"/>
      <c r="D24" s="77"/>
      <c r="E24" s="77"/>
      <c r="F24" s="78"/>
      <c r="G24" s="78"/>
      <c r="H24" s="78"/>
      <c r="I24" s="121"/>
      <c r="J24" s="120"/>
      <c r="K24" s="81"/>
      <c r="L24" s="81"/>
      <c r="M24" s="81"/>
      <c r="N24" s="74"/>
      <c r="O24" s="83"/>
      <c r="P24" s="83"/>
      <c r="Q24" s="83"/>
      <c r="R24" s="83"/>
      <c r="S24" s="75"/>
      <c r="T24" s="75"/>
      <c r="U24" s="75"/>
      <c r="V24" s="102"/>
    </row>
    <row r="25" spans="1:22" ht="18" customHeight="1">
      <c r="A25" s="75"/>
      <c r="B25" s="84"/>
      <c r="C25" s="78"/>
      <c r="D25" s="77"/>
      <c r="E25" s="77"/>
      <c r="F25" s="77"/>
      <c r="G25" s="77"/>
      <c r="H25" s="85"/>
      <c r="I25" s="81"/>
      <c r="J25" s="81"/>
      <c r="K25" s="81"/>
      <c r="L25" s="81"/>
      <c r="M25" s="81"/>
      <c r="N25" s="108"/>
      <c r="O25" s="75"/>
      <c r="P25" s="75"/>
      <c r="Q25" s="75"/>
      <c r="R25" s="75"/>
      <c r="S25" s="75"/>
      <c r="T25" s="75"/>
      <c r="U25" s="102"/>
      <c r="V25" s="102"/>
    </row>
    <row r="26" spans="1:22" ht="18" customHeight="1">
      <c r="A26" s="94"/>
      <c r="B26" s="76"/>
      <c r="C26" s="78"/>
      <c r="D26" s="77"/>
      <c r="E26" s="77"/>
      <c r="F26" s="77"/>
      <c r="G26" s="77"/>
      <c r="H26" s="122"/>
      <c r="I26" s="123"/>
      <c r="J26" s="122"/>
      <c r="K26" s="122"/>
      <c r="L26" s="122"/>
      <c r="M26" s="123"/>
      <c r="N26" s="122"/>
      <c r="O26" s="122"/>
      <c r="P26" s="122"/>
      <c r="Q26" s="122"/>
      <c r="R26" s="122"/>
      <c r="S26" s="122"/>
      <c r="T26" s="123"/>
      <c r="U26" s="74"/>
      <c r="V26" s="74"/>
    </row>
    <row r="27" spans="1:22" ht="18" customHeight="1">
      <c r="A27" s="75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131"/>
    </row>
    <row r="28" spans="1:22" ht="18" customHeight="1">
      <c r="A28" s="75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131"/>
    </row>
    <row r="29" spans="1:22" ht="18" customHeight="1">
      <c r="A29" s="75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126"/>
    </row>
    <row r="30" spans="1:22" ht="18" customHeight="1">
      <c r="A30" s="75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125"/>
      <c r="Q30" s="125"/>
      <c r="R30" s="125"/>
      <c r="S30" s="125"/>
      <c r="T30" s="125"/>
      <c r="U30" s="126"/>
      <c r="V30" s="126"/>
    </row>
    <row r="31" spans="1:22" ht="18" customHeight="1">
      <c r="A31" s="75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83"/>
      <c r="Q31" s="83"/>
      <c r="R31" s="83"/>
      <c r="S31" s="83"/>
      <c r="T31" s="75"/>
      <c r="U31" s="74"/>
      <c r="V31" s="74"/>
    </row>
    <row r="32" spans="1:22" ht="18" customHeight="1">
      <c r="A32" s="75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83"/>
      <c r="Q32" s="83"/>
      <c r="R32" s="83"/>
      <c r="S32" s="83"/>
      <c r="T32" s="75"/>
      <c r="U32" s="74"/>
      <c r="V32" s="74"/>
    </row>
    <row r="33" spans="1:22" ht="18" customHeight="1">
      <c r="A33" s="75"/>
      <c r="B33" s="124"/>
      <c r="C33" s="207"/>
      <c r="D33" s="207"/>
      <c r="E33" s="207"/>
      <c r="F33" s="207"/>
      <c r="G33" s="207"/>
      <c r="H33" s="207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75"/>
      <c r="U33" s="74"/>
      <c r="V33" s="74"/>
    </row>
    <row r="34" spans="1:22" ht="18" customHeight="1">
      <c r="A34" s="75"/>
      <c r="B34" s="76"/>
      <c r="C34" s="13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94"/>
      <c r="U34" s="74"/>
      <c r="V34" s="74"/>
    </row>
    <row r="35" spans="1:22" ht="18" customHeight="1">
      <c r="A35" s="75"/>
      <c r="B35" s="80"/>
      <c r="C35" s="80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94"/>
      <c r="T35" s="94"/>
      <c r="U35" s="74"/>
      <c r="V35" s="74"/>
    </row>
    <row r="36" spans="1:22" ht="18" customHeight="1">
      <c r="A36" s="75"/>
      <c r="B36" s="133"/>
      <c r="C36" s="209"/>
      <c r="D36" s="207"/>
      <c r="E36" s="207"/>
      <c r="F36" s="207"/>
      <c r="G36" s="207"/>
      <c r="H36" s="207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94"/>
      <c r="T36" s="94"/>
      <c r="U36" s="74"/>
      <c r="V36" s="74"/>
    </row>
    <row r="37" spans="1:22" ht="18" customHeight="1">
      <c r="A37" s="75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74"/>
      <c r="V37" s="74"/>
    </row>
    <row r="38" spans="1:22" ht="18" customHeight="1">
      <c r="A38" s="75"/>
      <c r="B38" s="76"/>
      <c r="C38" s="102"/>
      <c r="D38" s="102"/>
      <c r="E38" s="102"/>
      <c r="F38" s="345"/>
      <c r="G38" s="345"/>
      <c r="H38" s="345"/>
      <c r="I38" s="345"/>
      <c r="J38" s="134"/>
      <c r="K38" s="102"/>
      <c r="L38" s="346"/>
      <c r="M38" s="346"/>
      <c r="N38" s="346"/>
      <c r="O38" s="346"/>
      <c r="P38" s="82"/>
      <c r="Q38" s="82"/>
      <c r="R38" s="82"/>
      <c r="S38" s="82"/>
      <c r="T38" s="82"/>
      <c r="U38" s="74"/>
      <c r="V38" s="74"/>
    </row>
    <row r="39" spans="1:22" ht="18" customHeight="1">
      <c r="A39" s="127"/>
      <c r="B39" s="102"/>
      <c r="C39" s="102"/>
      <c r="D39" s="102"/>
      <c r="E39" s="102"/>
      <c r="F39" s="80"/>
      <c r="G39" s="80"/>
      <c r="H39" s="80"/>
      <c r="I39" s="209"/>
      <c r="J39" s="94"/>
      <c r="K39" s="102"/>
      <c r="L39" s="94"/>
      <c r="M39" s="94"/>
      <c r="N39" s="128"/>
      <c r="O39" s="135"/>
      <c r="P39" s="209"/>
      <c r="Q39" s="209"/>
      <c r="R39" s="209"/>
      <c r="S39" s="209"/>
      <c r="T39" s="209"/>
      <c r="U39" s="129"/>
      <c r="V39" s="129"/>
    </row>
    <row r="40" spans="1:22" ht="18" customHeight="1">
      <c r="A40" s="75"/>
      <c r="B40" s="76"/>
      <c r="C40" s="77"/>
      <c r="D40" s="77"/>
      <c r="E40" s="102"/>
      <c r="F40" s="80"/>
      <c r="G40" s="136"/>
      <c r="H40" s="136"/>
      <c r="I40" s="136"/>
      <c r="J40" s="102"/>
      <c r="K40" s="102"/>
      <c r="L40" s="94"/>
      <c r="M40" s="94"/>
      <c r="N40" s="94"/>
      <c r="O40" s="94"/>
      <c r="P40" s="347"/>
      <c r="Q40" s="347"/>
      <c r="R40" s="347"/>
      <c r="S40" s="347"/>
      <c r="T40" s="347"/>
      <c r="U40" s="129"/>
      <c r="V40" s="129"/>
    </row>
    <row r="41" spans="1:22" ht="17.100000000000001" customHeight="1">
      <c r="A41" s="75"/>
      <c r="B41" s="76"/>
      <c r="C41" s="77"/>
      <c r="D41" s="77"/>
      <c r="E41" s="102"/>
      <c r="F41" s="80"/>
      <c r="G41" s="136"/>
      <c r="H41" s="136"/>
      <c r="I41" s="136"/>
      <c r="J41" s="102"/>
      <c r="K41" s="102"/>
      <c r="L41" s="94"/>
      <c r="M41" s="94"/>
      <c r="N41" s="94"/>
      <c r="O41" s="94"/>
      <c r="P41" s="347"/>
      <c r="Q41" s="347"/>
      <c r="R41" s="347"/>
      <c r="S41" s="347"/>
      <c r="T41" s="347"/>
      <c r="U41" s="129"/>
      <c r="V41" s="129"/>
    </row>
    <row r="42" spans="1:22" ht="17.100000000000001" customHeight="1">
      <c r="A42" s="75"/>
      <c r="B42" s="74"/>
      <c r="C42" s="74"/>
      <c r="D42" s="365"/>
      <c r="E42" s="365"/>
      <c r="F42" s="365"/>
      <c r="G42" s="365"/>
      <c r="H42" s="365"/>
      <c r="I42" s="74"/>
      <c r="J42" s="74"/>
      <c r="K42" s="94"/>
      <c r="L42" s="75"/>
      <c r="M42" s="75"/>
      <c r="N42" s="130"/>
      <c r="O42" s="130"/>
      <c r="P42" s="130"/>
      <c r="Q42" s="130"/>
      <c r="R42" s="130"/>
      <c r="S42" s="77"/>
      <c r="T42" s="129"/>
      <c r="U42" s="129"/>
      <c r="V42" s="129"/>
    </row>
    <row r="43" spans="1:22" ht="17.100000000000001" customHeight="1">
      <c r="A43" s="335"/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137"/>
      <c r="V43" s="74"/>
    </row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</sheetData>
  <mergeCells count="21">
    <mergeCell ref="N11:Q11"/>
    <mergeCell ref="R11:U11"/>
    <mergeCell ref="A43:T43"/>
    <mergeCell ref="P41:T41"/>
    <mergeCell ref="D42:H42"/>
    <mergeCell ref="A3:V3"/>
    <mergeCell ref="S5:U5"/>
    <mergeCell ref="F38:I38"/>
    <mergeCell ref="L38:O38"/>
    <mergeCell ref="P40:T40"/>
    <mergeCell ref="J19:M19"/>
    <mergeCell ref="B12:G12"/>
    <mergeCell ref="H12:J12"/>
    <mergeCell ref="K12:M12"/>
    <mergeCell ref="N12:Q12"/>
    <mergeCell ref="R12:U12"/>
    <mergeCell ref="J18:M18"/>
    <mergeCell ref="B11:G11"/>
    <mergeCell ref="H11:J11"/>
    <mergeCell ref="K11:M11"/>
    <mergeCell ref="G8:P9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125"/>
  <sheetViews>
    <sheetView view="pageBreakPreview" zoomScaleSheetLayoutView="100" workbookViewId="0">
      <selection activeCell="T12" sqref="T12"/>
    </sheetView>
  </sheetViews>
  <sheetFormatPr defaultColWidth="8.85546875" defaultRowHeight="15"/>
  <cols>
    <col min="1" max="45" width="4.28515625" customWidth="1"/>
  </cols>
  <sheetData>
    <row r="1" spans="1:22" ht="17.100000000000001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</row>
    <row r="2" spans="1:22" ht="17.100000000000001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</row>
    <row r="3" spans="1:22" ht="34.5" customHeight="1">
      <c r="A3" s="385" t="s">
        <v>59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</row>
    <row r="4" spans="1:22" ht="17.100000000000001" customHeigh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</row>
    <row r="5" spans="1:22" s="260" customFormat="1" ht="17.100000000000001" customHeight="1">
      <c r="A5" s="140"/>
      <c r="B5" s="263" t="s">
        <v>62</v>
      </c>
      <c r="C5" s="263"/>
      <c r="D5" s="263"/>
      <c r="F5" s="278" t="str">
        <f>Report!H5</f>
        <v>SPR15120023-1</v>
      </c>
      <c r="H5" s="278"/>
      <c r="I5" s="278"/>
      <c r="J5" s="278"/>
      <c r="K5" s="278"/>
      <c r="L5" s="257"/>
      <c r="M5" s="257"/>
      <c r="N5" s="140"/>
      <c r="O5" s="258"/>
      <c r="P5" s="258"/>
      <c r="Q5" s="140"/>
      <c r="R5" s="259" t="s">
        <v>114</v>
      </c>
      <c r="S5" s="259"/>
      <c r="T5" s="259"/>
      <c r="U5" s="140"/>
    </row>
    <row r="6" spans="1:22" s="260" customFormat="1" ht="17.100000000000001" customHeight="1">
      <c r="A6" s="140"/>
      <c r="B6" s="261"/>
      <c r="C6" s="261"/>
      <c r="D6" s="261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140"/>
      <c r="P6" s="140"/>
      <c r="Q6" s="140"/>
      <c r="R6" s="140"/>
      <c r="S6" s="140"/>
      <c r="T6" s="140"/>
      <c r="U6" s="140"/>
    </row>
    <row r="7" spans="1:22" s="260" customFormat="1" ht="21" customHeight="1">
      <c r="A7" s="140"/>
      <c r="B7" s="261"/>
      <c r="C7" s="257"/>
      <c r="D7" s="140"/>
      <c r="E7" s="140"/>
      <c r="F7" s="256"/>
      <c r="G7" s="262"/>
      <c r="H7" s="262"/>
      <c r="I7" s="262"/>
      <c r="J7" s="257"/>
      <c r="K7" s="257"/>
      <c r="L7" s="257"/>
      <c r="M7" s="257"/>
      <c r="N7" s="257"/>
      <c r="O7" s="386" t="s">
        <v>125</v>
      </c>
      <c r="P7" s="386"/>
      <c r="Q7" s="279" t="s">
        <v>10</v>
      </c>
      <c r="R7" s="140"/>
      <c r="S7" s="140"/>
      <c r="T7" s="140"/>
      <c r="U7" s="140"/>
    </row>
    <row r="8" spans="1:22" s="260" customFormat="1" ht="21" customHeight="1">
      <c r="A8" s="140"/>
      <c r="B8" s="140"/>
      <c r="C8" s="140"/>
      <c r="D8" s="140"/>
      <c r="E8" s="373" t="s">
        <v>122</v>
      </c>
      <c r="F8" s="374"/>
      <c r="G8" s="375"/>
      <c r="H8" s="373" t="s">
        <v>123</v>
      </c>
      <c r="I8" s="374"/>
      <c r="J8" s="375"/>
      <c r="K8" s="379" t="s">
        <v>22</v>
      </c>
      <c r="L8" s="380"/>
      <c r="M8" s="381"/>
      <c r="N8" s="373" t="s">
        <v>124</v>
      </c>
      <c r="O8" s="374"/>
      <c r="P8" s="374"/>
      <c r="Q8" s="375"/>
      <c r="R8" s="140"/>
      <c r="S8" s="140"/>
      <c r="T8" s="262"/>
      <c r="U8" s="262"/>
    </row>
    <row r="9" spans="1:22" s="260" customFormat="1" ht="21" customHeight="1">
      <c r="A9" s="140"/>
      <c r="B9" s="140"/>
      <c r="C9" s="140"/>
      <c r="D9" s="140"/>
      <c r="E9" s="376"/>
      <c r="F9" s="377"/>
      <c r="G9" s="378"/>
      <c r="H9" s="376"/>
      <c r="I9" s="377"/>
      <c r="J9" s="378"/>
      <c r="K9" s="382"/>
      <c r="L9" s="383"/>
      <c r="M9" s="384"/>
      <c r="N9" s="376"/>
      <c r="O9" s="377"/>
      <c r="P9" s="377"/>
      <c r="Q9" s="378"/>
      <c r="R9" s="140"/>
      <c r="S9" s="140"/>
      <c r="T9" s="262"/>
      <c r="U9" s="262"/>
    </row>
    <row r="10" spans="1:22" s="260" customFormat="1" ht="23.1" customHeight="1">
      <c r="A10" s="263"/>
      <c r="B10" s="140"/>
      <c r="C10" s="140"/>
      <c r="D10" s="140"/>
      <c r="E10" s="371">
        <f>'Data Record'!B16</f>
        <v>18</v>
      </c>
      <c r="F10" s="371"/>
      <c r="G10" s="371"/>
      <c r="H10" s="372">
        <f>'Data Record'!Q16</f>
        <v>1</v>
      </c>
      <c r="I10" s="372"/>
      <c r="J10" s="372"/>
      <c r="K10" s="372">
        <f>'Data Record'!X16</f>
        <v>-17</v>
      </c>
      <c r="L10" s="372"/>
      <c r="M10" s="372"/>
      <c r="N10" s="372">
        <f>'Uncertainty Budget'!O7</f>
        <v>2.886751356692387</v>
      </c>
      <c r="O10" s="372"/>
      <c r="P10" s="372"/>
      <c r="Q10" s="372"/>
      <c r="R10" s="140"/>
      <c r="S10" s="140"/>
      <c r="T10" s="262"/>
      <c r="U10" s="262"/>
    </row>
    <row r="11" spans="1:22" s="260" customFormat="1" ht="23.1" customHeight="1">
      <c r="A11" s="263"/>
      <c r="B11" s="140"/>
      <c r="C11" s="140"/>
      <c r="D11" s="140"/>
      <c r="E11" s="366">
        <f>'Data Record'!B17</f>
        <v>36</v>
      </c>
      <c r="F11" s="366"/>
      <c r="G11" s="366"/>
      <c r="H11" s="367">
        <f>'Data Record'!Q17</f>
        <v>1.5</v>
      </c>
      <c r="I11" s="367"/>
      <c r="J11" s="367"/>
      <c r="K11" s="367">
        <f>'Data Record'!X17</f>
        <v>-34.5</v>
      </c>
      <c r="L11" s="367"/>
      <c r="M11" s="367"/>
      <c r="N11" s="367">
        <f>'Uncertainty Budget'!O8</f>
        <v>2.886751388925159</v>
      </c>
      <c r="O11" s="367"/>
      <c r="P11" s="367"/>
      <c r="Q11" s="367"/>
      <c r="R11" s="140"/>
      <c r="S11" s="140"/>
      <c r="T11" s="262"/>
      <c r="U11" s="262"/>
    </row>
    <row r="12" spans="1:22" s="260" customFormat="1" ht="23.1" customHeight="1">
      <c r="A12" s="263"/>
      <c r="B12" s="140"/>
      <c r="C12" s="140"/>
      <c r="D12" s="140"/>
      <c r="E12" s="366">
        <f>'Data Record'!B18</f>
        <v>54</v>
      </c>
      <c r="F12" s="366"/>
      <c r="G12" s="366"/>
      <c r="H12" s="367">
        <f>'Data Record'!Q18</f>
        <v>2</v>
      </c>
      <c r="I12" s="367"/>
      <c r="J12" s="367"/>
      <c r="K12" s="367">
        <f>'Data Record'!X18</f>
        <v>-52</v>
      </c>
      <c r="L12" s="367"/>
      <c r="M12" s="367"/>
      <c r="N12" s="367">
        <f>'Uncertainty Budget'!O9</f>
        <v>2.8867514384029214</v>
      </c>
      <c r="O12" s="367"/>
      <c r="P12" s="367"/>
      <c r="Q12" s="367"/>
      <c r="R12" s="140"/>
      <c r="S12" s="140"/>
      <c r="T12" s="262"/>
      <c r="U12" s="262"/>
    </row>
    <row r="13" spans="1:22" s="260" customFormat="1" ht="23.1" customHeight="1">
      <c r="A13" s="263"/>
      <c r="B13" s="140"/>
      <c r="C13" s="140"/>
      <c r="D13" s="140"/>
      <c r="E13" s="366">
        <f>'Data Record'!B19</f>
        <v>72</v>
      </c>
      <c r="F13" s="366"/>
      <c r="G13" s="366"/>
      <c r="H13" s="367">
        <f>'Data Record'!Q19</f>
        <v>3</v>
      </c>
      <c r="I13" s="367"/>
      <c r="J13" s="367"/>
      <c r="K13" s="367">
        <f>'Data Record'!X19</f>
        <v>-69</v>
      </c>
      <c r="L13" s="367"/>
      <c r="M13" s="367"/>
      <c r="N13" s="367">
        <f>'Uncertainty Budget'!O10</f>
        <v>2.8867515087110176</v>
      </c>
      <c r="O13" s="367"/>
      <c r="P13" s="367"/>
      <c r="Q13" s="367"/>
      <c r="R13" s="140"/>
      <c r="S13" s="140"/>
      <c r="T13" s="262"/>
      <c r="U13" s="262"/>
    </row>
    <row r="14" spans="1:22" s="260" customFormat="1" ht="23.1" customHeight="1">
      <c r="A14" s="263"/>
      <c r="B14" s="140"/>
      <c r="C14" s="140"/>
      <c r="D14" s="140"/>
      <c r="E14" s="366">
        <f>'Data Record'!B20</f>
        <v>90</v>
      </c>
      <c r="F14" s="366"/>
      <c r="G14" s="366"/>
      <c r="H14" s="367">
        <f>'Data Record'!Q20</f>
        <v>4</v>
      </c>
      <c r="I14" s="367"/>
      <c r="J14" s="367"/>
      <c r="K14" s="367">
        <f>'Data Record'!X20</f>
        <v>-86</v>
      </c>
      <c r="L14" s="367"/>
      <c r="M14" s="367"/>
      <c r="N14" s="367">
        <f>'Uncertainty Budget'!O11</f>
        <v>2.8867516050455979</v>
      </c>
      <c r="O14" s="367"/>
      <c r="P14" s="367"/>
      <c r="Q14" s="367"/>
      <c r="R14" s="140"/>
      <c r="S14" s="140"/>
      <c r="T14" s="262"/>
      <c r="U14" s="262"/>
    </row>
    <row r="15" spans="1:22" s="260" customFormat="1" ht="23.1" customHeight="1">
      <c r="A15" s="263"/>
      <c r="B15" s="140"/>
      <c r="C15" s="140"/>
      <c r="D15" s="140"/>
      <c r="E15" s="366">
        <f>'Data Record'!B21</f>
        <v>108</v>
      </c>
      <c r="F15" s="366"/>
      <c r="G15" s="366"/>
      <c r="H15" s="367">
        <f>'Data Record'!Q21</f>
        <v>5</v>
      </c>
      <c r="I15" s="367"/>
      <c r="J15" s="367"/>
      <c r="K15" s="367">
        <f>'Data Record'!X21</f>
        <v>-103</v>
      </c>
      <c r="L15" s="367"/>
      <c r="M15" s="367"/>
      <c r="N15" s="367">
        <f>'Uncertainty Budget'!O12</f>
        <v>2.8867517077998475</v>
      </c>
      <c r="O15" s="367"/>
      <c r="P15" s="367"/>
      <c r="Q15" s="367"/>
      <c r="R15" s="140"/>
      <c r="S15" s="140"/>
      <c r="T15" s="262"/>
      <c r="U15" s="262"/>
    </row>
    <row r="16" spans="1:22" s="260" customFormat="1" ht="23.1" customHeight="1">
      <c r="A16" s="263"/>
      <c r="B16" s="140"/>
      <c r="C16" s="140"/>
      <c r="D16" s="140"/>
      <c r="E16" s="366">
        <f>'Data Record'!B22</f>
        <v>125.99999999999999</v>
      </c>
      <c r="F16" s="366"/>
      <c r="G16" s="366"/>
      <c r="H16" s="367">
        <f>'Data Record'!Q22</f>
        <v>125.99999999999999</v>
      </c>
      <c r="I16" s="367"/>
      <c r="J16" s="367"/>
      <c r="K16" s="367">
        <f>'Data Record'!X22</f>
        <v>0</v>
      </c>
      <c r="L16" s="367"/>
      <c r="M16" s="367"/>
      <c r="N16" s="367">
        <f>'Uncertainty Budget'!O13</f>
        <v>2.8867518416554852</v>
      </c>
      <c r="O16" s="367"/>
      <c r="P16" s="367"/>
      <c r="Q16" s="367"/>
      <c r="R16" s="140"/>
      <c r="S16" s="140"/>
      <c r="T16" s="262"/>
      <c r="U16" s="262"/>
    </row>
    <row r="17" spans="1:24" s="260" customFormat="1" ht="23.1" customHeight="1">
      <c r="A17" s="263"/>
      <c r="B17" s="140"/>
      <c r="C17" s="140"/>
      <c r="D17" s="140"/>
      <c r="E17" s="366">
        <f>'Data Record'!B23</f>
        <v>144</v>
      </c>
      <c r="F17" s="366"/>
      <c r="G17" s="366"/>
      <c r="H17" s="367">
        <f>'Data Record'!Q23</f>
        <v>15</v>
      </c>
      <c r="I17" s="367"/>
      <c r="J17" s="367"/>
      <c r="K17" s="367">
        <f>'Data Record'!X23</f>
        <v>-129</v>
      </c>
      <c r="L17" s="367"/>
      <c r="M17" s="367"/>
      <c r="N17" s="367">
        <f>'Uncertainty Budget'!O14</f>
        <v>2.8867519909720918</v>
      </c>
      <c r="O17" s="367"/>
      <c r="P17" s="367"/>
      <c r="Q17" s="367"/>
      <c r="R17" s="140"/>
      <c r="S17" s="140"/>
      <c r="T17" s="262"/>
      <c r="U17" s="262"/>
    </row>
    <row r="18" spans="1:24" s="260" customFormat="1" ht="23.1" customHeight="1">
      <c r="A18" s="263"/>
      <c r="B18" s="140"/>
      <c r="C18" s="140"/>
      <c r="D18" s="140"/>
      <c r="E18" s="366">
        <f>'Data Record'!B24</f>
        <v>162</v>
      </c>
      <c r="F18" s="366"/>
      <c r="G18" s="366"/>
      <c r="H18" s="367">
        <f>'Data Record'!Q24</f>
        <v>20</v>
      </c>
      <c r="I18" s="367"/>
      <c r="J18" s="367"/>
      <c r="K18" s="367">
        <f>'Data Record'!X24</f>
        <v>-142</v>
      </c>
      <c r="L18" s="367"/>
      <c r="M18" s="367"/>
      <c r="N18" s="367">
        <f>'Uncertainty Budget'!O15</f>
        <v>2.8867521610670588</v>
      </c>
      <c r="O18" s="367"/>
      <c r="P18" s="367"/>
      <c r="Q18" s="367"/>
      <c r="R18" s="140"/>
      <c r="S18" s="140"/>
      <c r="T18" s="262"/>
      <c r="U18" s="262"/>
    </row>
    <row r="19" spans="1:24" s="260" customFormat="1" ht="23.1" customHeight="1">
      <c r="A19" s="263"/>
      <c r="B19" s="140"/>
      <c r="C19" s="140"/>
      <c r="D19" s="140"/>
      <c r="E19" s="369">
        <f>'Data Record'!B25</f>
        <v>180</v>
      </c>
      <c r="F19" s="369"/>
      <c r="G19" s="369"/>
      <c r="H19" s="370">
        <f>'Data Record'!Q25</f>
        <v>25</v>
      </c>
      <c r="I19" s="370"/>
      <c r="J19" s="370"/>
      <c r="K19" s="370">
        <f>'Data Record'!X25</f>
        <v>-155</v>
      </c>
      <c r="L19" s="370"/>
      <c r="M19" s="370"/>
      <c r="N19" s="370">
        <f>'Uncertainty Budget'!O16</f>
        <v>2.8867523532394213</v>
      </c>
      <c r="O19" s="370"/>
      <c r="P19" s="370"/>
      <c r="Q19" s="370"/>
      <c r="R19" s="140"/>
      <c r="S19" s="140"/>
      <c r="T19" s="262"/>
      <c r="U19" s="262"/>
    </row>
    <row r="20" spans="1:24" s="260" customFormat="1" ht="17.100000000000001" customHeight="1">
      <c r="A20" s="263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  <row r="21" spans="1:24" s="267" customFormat="1" ht="16.5" customHeight="1">
      <c r="A21" s="266"/>
      <c r="B21" s="190" t="s">
        <v>115</v>
      </c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6"/>
      <c r="W21" s="266"/>
      <c r="X21" s="266"/>
    </row>
    <row r="22" spans="1:24" s="267" customFormat="1" ht="16.5" customHeight="1">
      <c r="A22" s="264"/>
      <c r="B22" s="266"/>
      <c r="C22" s="265" t="s">
        <v>60</v>
      </c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6"/>
      <c r="X22" s="266"/>
    </row>
    <row r="23" spans="1:24" s="267" customFormat="1" ht="16.5" customHeight="1">
      <c r="A23" s="266"/>
      <c r="B23" s="265" t="s">
        <v>116</v>
      </c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6"/>
      <c r="X23" s="266"/>
    </row>
    <row r="24" spans="1:24" s="267" customFormat="1" ht="16.5" customHeight="1">
      <c r="A24" s="368" t="s">
        <v>61</v>
      </c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8"/>
      <c r="N24" s="368"/>
      <c r="O24" s="368"/>
      <c r="P24" s="368"/>
      <c r="Q24" s="368"/>
      <c r="R24" s="368"/>
      <c r="S24" s="368"/>
      <c r="T24" s="368"/>
      <c r="U24" s="368"/>
      <c r="V24" s="368"/>
      <c r="W24" s="269"/>
      <c r="X24" s="269"/>
    </row>
    <row r="25" spans="1:24" ht="17.100000000000001" customHeight="1">
      <c r="A25" s="141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</row>
    <row r="26" spans="1:24" ht="17.100000000000001" customHeight="1">
      <c r="A26" s="141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</row>
    <row r="27" spans="1:24" ht="17.100000000000001" customHeight="1">
      <c r="A27" s="141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</row>
    <row r="28" spans="1:24" ht="17.100000000000001" customHeight="1">
      <c r="A28" s="141"/>
      <c r="B28" s="142"/>
      <c r="C28" s="142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</row>
    <row r="29" spans="1:24" ht="17.100000000000001" customHeight="1">
      <c r="A29" s="143"/>
      <c r="B29" s="143"/>
      <c r="C29" s="143"/>
      <c r="D29" s="143"/>
      <c r="E29" s="144"/>
      <c r="F29" s="145"/>
      <c r="G29" s="145"/>
      <c r="H29" s="145"/>
      <c r="I29" s="145"/>
      <c r="J29" s="145"/>
      <c r="K29" s="145"/>
      <c r="L29" s="145"/>
      <c r="M29" s="146"/>
      <c r="N29" s="147"/>
      <c r="O29" s="145"/>
      <c r="P29" s="145"/>
      <c r="Q29" s="145"/>
      <c r="R29" s="145"/>
      <c r="S29" s="148"/>
      <c r="T29" s="148"/>
      <c r="U29" s="148"/>
    </row>
    <row r="30" spans="1:24" ht="17.100000000000001" customHeight="1">
      <c r="A30" s="143"/>
      <c r="B30" s="149"/>
      <c r="C30" s="148"/>
      <c r="D30" s="148"/>
      <c r="E30" s="150"/>
      <c r="F30" s="145"/>
      <c r="G30" s="145"/>
      <c r="H30" s="145"/>
      <c r="I30" s="145"/>
      <c r="J30" s="146"/>
      <c r="K30" s="147"/>
      <c r="L30" s="151"/>
      <c r="M30" s="152"/>
      <c r="N30" s="140"/>
      <c r="O30" s="144"/>
      <c r="P30" s="145"/>
      <c r="Q30" s="145"/>
      <c r="R30" s="145"/>
      <c r="S30" s="148"/>
      <c r="T30" s="148"/>
      <c r="U30" s="148"/>
    </row>
    <row r="31" spans="1:24" ht="17.100000000000001" customHeight="1">
      <c r="A31" s="141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</row>
    <row r="32" spans="1:24" ht="17.100000000000001" customHeight="1">
      <c r="A32" s="154"/>
      <c r="B32" s="154"/>
      <c r="C32" s="154"/>
      <c r="D32" s="155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4"/>
      <c r="U32" s="154"/>
    </row>
    <row r="33" spans="1:21" ht="17.100000000000001" customHeight="1"/>
    <row r="34" spans="1:21" ht="17.100000000000001" customHeight="1"/>
    <row r="35" spans="1:21" ht="17.100000000000001" customHeight="1"/>
    <row r="36" spans="1:21" ht="17.100000000000001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</row>
    <row r="37" spans="1:21" ht="17.100000000000001" customHeight="1"/>
    <row r="38" spans="1:21" ht="17.100000000000001" customHeight="1"/>
    <row r="39" spans="1:21" ht="17.100000000000001" customHeight="1"/>
    <row r="40" spans="1:21" ht="17.100000000000001" customHeight="1"/>
    <row r="41" spans="1:21" ht="17.100000000000001" customHeight="1"/>
    <row r="42" spans="1:21" ht="17.100000000000001" customHeight="1"/>
    <row r="43" spans="1:21" ht="17.100000000000001" customHeight="1"/>
    <row r="44" spans="1:21" ht="17.100000000000001" customHeight="1"/>
    <row r="45" spans="1:21" ht="17.100000000000001" customHeight="1"/>
    <row r="46" spans="1:21" ht="17.100000000000001" customHeight="1"/>
    <row r="47" spans="1:21" ht="17.100000000000001" customHeight="1"/>
    <row r="48" spans="1:21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</sheetData>
  <mergeCells count="47">
    <mergeCell ref="H8:J9"/>
    <mergeCell ref="E8:G9"/>
    <mergeCell ref="K8:M9"/>
    <mergeCell ref="N8:Q9"/>
    <mergeCell ref="A3:V3"/>
    <mergeCell ref="O7:P7"/>
    <mergeCell ref="E10:G10"/>
    <mergeCell ref="H10:J10"/>
    <mergeCell ref="K10:M10"/>
    <mergeCell ref="N10:Q10"/>
    <mergeCell ref="E11:G11"/>
    <mergeCell ref="H11:J11"/>
    <mergeCell ref="K11:M11"/>
    <mergeCell ref="N11:Q11"/>
    <mergeCell ref="E12:G12"/>
    <mergeCell ref="H12:J12"/>
    <mergeCell ref="K12:M12"/>
    <mergeCell ref="N12:Q12"/>
    <mergeCell ref="E13:G13"/>
    <mergeCell ref="H13:J13"/>
    <mergeCell ref="K13:M13"/>
    <mergeCell ref="N13:Q13"/>
    <mergeCell ref="E14:G14"/>
    <mergeCell ref="H14:J14"/>
    <mergeCell ref="K14:M14"/>
    <mergeCell ref="N14:Q14"/>
    <mergeCell ref="E15:G15"/>
    <mergeCell ref="H15:J15"/>
    <mergeCell ref="K15:M15"/>
    <mergeCell ref="N15:Q15"/>
    <mergeCell ref="E16:G16"/>
    <mergeCell ref="H16:J16"/>
    <mergeCell ref="K16:M16"/>
    <mergeCell ref="N16:Q16"/>
    <mergeCell ref="E17:G17"/>
    <mergeCell ref="H17:J17"/>
    <mergeCell ref="K17:M17"/>
    <mergeCell ref="N17:Q17"/>
    <mergeCell ref="E18:G18"/>
    <mergeCell ref="H18:J18"/>
    <mergeCell ref="K18:M18"/>
    <mergeCell ref="N18:Q18"/>
    <mergeCell ref="A24:V24"/>
    <mergeCell ref="E19:G19"/>
    <mergeCell ref="H19:J19"/>
    <mergeCell ref="K19:M19"/>
    <mergeCell ref="N19:Q1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0"/>
  <sheetViews>
    <sheetView topLeftCell="B1" workbookViewId="0">
      <selection activeCell="N14" sqref="N14"/>
    </sheetView>
  </sheetViews>
  <sheetFormatPr defaultColWidth="8.85546875" defaultRowHeight="12"/>
  <cols>
    <col min="1" max="1" width="1.140625" style="1" customWidth="1"/>
    <col min="2" max="15" width="9.7109375" style="1" customWidth="1"/>
    <col min="16" max="16" width="1.28515625" style="1" customWidth="1"/>
    <col min="17" max="251" width="8.85546875" style="1"/>
    <col min="252" max="252" width="1.140625" style="1" customWidth="1"/>
    <col min="253" max="253" width="7.7109375" style="1" customWidth="1"/>
    <col min="254" max="268" width="7.140625" style="1" customWidth="1"/>
    <col min="269" max="270" width="1.28515625" style="1" customWidth="1"/>
    <col min="271" max="271" width="6.285156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7109375" style="1" customWidth="1"/>
    <col min="510" max="524" width="7.140625" style="1" customWidth="1"/>
    <col min="525" max="526" width="1.28515625" style="1" customWidth="1"/>
    <col min="527" max="527" width="6.285156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7109375" style="1" customWidth="1"/>
    <col min="766" max="780" width="7.140625" style="1" customWidth="1"/>
    <col min="781" max="782" width="1.28515625" style="1" customWidth="1"/>
    <col min="783" max="783" width="6.285156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7109375" style="1" customWidth="1"/>
    <col min="1022" max="1036" width="7.140625" style="1" customWidth="1"/>
    <col min="1037" max="1038" width="1.28515625" style="1" customWidth="1"/>
    <col min="1039" max="1039" width="6.285156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7109375" style="1" customWidth="1"/>
    <col min="1278" max="1292" width="7.140625" style="1" customWidth="1"/>
    <col min="1293" max="1294" width="1.28515625" style="1" customWidth="1"/>
    <col min="1295" max="1295" width="6.285156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7109375" style="1" customWidth="1"/>
    <col min="1534" max="1548" width="7.140625" style="1" customWidth="1"/>
    <col min="1549" max="1550" width="1.28515625" style="1" customWidth="1"/>
    <col min="1551" max="1551" width="6.285156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7109375" style="1" customWidth="1"/>
    <col min="1790" max="1804" width="7.140625" style="1" customWidth="1"/>
    <col min="1805" max="1806" width="1.28515625" style="1" customWidth="1"/>
    <col min="1807" max="1807" width="6.285156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7109375" style="1" customWidth="1"/>
    <col min="2046" max="2060" width="7.140625" style="1" customWidth="1"/>
    <col min="2061" max="2062" width="1.28515625" style="1" customWidth="1"/>
    <col min="2063" max="2063" width="6.285156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7109375" style="1" customWidth="1"/>
    <col min="2302" max="2316" width="7.140625" style="1" customWidth="1"/>
    <col min="2317" max="2318" width="1.28515625" style="1" customWidth="1"/>
    <col min="2319" max="2319" width="6.285156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7109375" style="1" customWidth="1"/>
    <col min="2558" max="2572" width="7.140625" style="1" customWidth="1"/>
    <col min="2573" max="2574" width="1.28515625" style="1" customWidth="1"/>
    <col min="2575" max="2575" width="6.285156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7109375" style="1" customWidth="1"/>
    <col min="2814" max="2828" width="7.140625" style="1" customWidth="1"/>
    <col min="2829" max="2830" width="1.28515625" style="1" customWidth="1"/>
    <col min="2831" max="2831" width="6.285156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7109375" style="1" customWidth="1"/>
    <col min="3070" max="3084" width="7.140625" style="1" customWidth="1"/>
    <col min="3085" max="3086" width="1.28515625" style="1" customWidth="1"/>
    <col min="3087" max="3087" width="6.285156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7109375" style="1" customWidth="1"/>
    <col min="3326" max="3340" width="7.140625" style="1" customWidth="1"/>
    <col min="3341" max="3342" width="1.28515625" style="1" customWidth="1"/>
    <col min="3343" max="3343" width="6.285156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7109375" style="1" customWidth="1"/>
    <col min="3582" max="3596" width="7.140625" style="1" customWidth="1"/>
    <col min="3597" max="3598" width="1.28515625" style="1" customWidth="1"/>
    <col min="3599" max="3599" width="6.285156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7109375" style="1" customWidth="1"/>
    <col min="3838" max="3852" width="7.140625" style="1" customWidth="1"/>
    <col min="3853" max="3854" width="1.28515625" style="1" customWidth="1"/>
    <col min="3855" max="3855" width="6.285156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7109375" style="1" customWidth="1"/>
    <col min="4094" max="4108" width="7.140625" style="1" customWidth="1"/>
    <col min="4109" max="4110" width="1.28515625" style="1" customWidth="1"/>
    <col min="4111" max="4111" width="6.285156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7109375" style="1" customWidth="1"/>
    <col min="4350" max="4364" width="7.140625" style="1" customWidth="1"/>
    <col min="4365" max="4366" width="1.28515625" style="1" customWidth="1"/>
    <col min="4367" max="4367" width="6.285156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7109375" style="1" customWidth="1"/>
    <col min="4606" max="4620" width="7.140625" style="1" customWidth="1"/>
    <col min="4621" max="4622" width="1.28515625" style="1" customWidth="1"/>
    <col min="4623" max="4623" width="6.285156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7109375" style="1" customWidth="1"/>
    <col min="4862" max="4876" width="7.140625" style="1" customWidth="1"/>
    <col min="4877" max="4878" width="1.28515625" style="1" customWidth="1"/>
    <col min="4879" max="4879" width="6.285156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7109375" style="1" customWidth="1"/>
    <col min="5118" max="5132" width="7.140625" style="1" customWidth="1"/>
    <col min="5133" max="5134" width="1.28515625" style="1" customWidth="1"/>
    <col min="5135" max="5135" width="6.285156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7109375" style="1" customWidth="1"/>
    <col min="5374" max="5388" width="7.140625" style="1" customWidth="1"/>
    <col min="5389" max="5390" width="1.28515625" style="1" customWidth="1"/>
    <col min="5391" max="5391" width="6.285156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7109375" style="1" customWidth="1"/>
    <col min="5630" max="5644" width="7.140625" style="1" customWidth="1"/>
    <col min="5645" max="5646" width="1.28515625" style="1" customWidth="1"/>
    <col min="5647" max="5647" width="6.285156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7109375" style="1" customWidth="1"/>
    <col min="5886" max="5900" width="7.140625" style="1" customWidth="1"/>
    <col min="5901" max="5902" width="1.28515625" style="1" customWidth="1"/>
    <col min="5903" max="5903" width="6.285156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7109375" style="1" customWidth="1"/>
    <col min="6142" max="6156" width="7.140625" style="1" customWidth="1"/>
    <col min="6157" max="6158" width="1.28515625" style="1" customWidth="1"/>
    <col min="6159" max="6159" width="6.285156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7109375" style="1" customWidth="1"/>
    <col min="6398" max="6412" width="7.140625" style="1" customWidth="1"/>
    <col min="6413" max="6414" width="1.28515625" style="1" customWidth="1"/>
    <col min="6415" max="6415" width="6.285156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7109375" style="1" customWidth="1"/>
    <col min="6654" max="6668" width="7.140625" style="1" customWidth="1"/>
    <col min="6669" max="6670" width="1.28515625" style="1" customWidth="1"/>
    <col min="6671" max="6671" width="6.285156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7109375" style="1" customWidth="1"/>
    <col min="6910" max="6924" width="7.140625" style="1" customWidth="1"/>
    <col min="6925" max="6926" width="1.28515625" style="1" customWidth="1"/>
    <col min="6927" max="6927" width="6.285156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7109375" style="1" customWidth="1"/>
    <col min="7166" max="7180" width="7.140625" style="1" customWidth="1"/>
    <col min="7181" max="7182" width="1.28515625" style="1" customWidth="1"/>
    <col min="7183" max="7183" width="6.285156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7109375" style="1" customWidth="1"/>
    <col min="7422" max="7436" width="7.140625" style="1" customWidth="1"/>
    <col min="7437" max="7438" width="1.28515625" style="1" customWidth="1"/>
    <col min="7439" max="7439" width="6.285156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7109375" style="1" customWidth="1"/>
    <col min="7678" max="7692" width="7.140625" style="1" customWidth="1"/>
    <col min="7693" max="7694" width="1.28515625" style="1" customWidth="1"/>
    <col min="7695" max="7695" width="6.285156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7109375" style="1" customWidth="1"/>
    <col min="7934" max="7948" width="7.140625" style="1" customWidth="1"/>
    <col min="7949" max="7950" width="1.28515625" style="1" customWidth="1"/>
    <col min="7951" max="7951" width="6.285156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7109375" style="1" customWidth="1"/>
    <col min="8190" max="8204" width="7.140625" style="1" customWidth="1"/>
    <col min="8205" max="8206" width="1.28515625" style="1" customWidth="1"/>
    <col min="8207" max="8207" width="6.285156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7109375" style="1" customWidth="1"/>
    <col min="8446" max="8460" width="7.140625" style="1" customWidth="1"/>
    <col min="8461" max="8462" width="1.28515625" style="1" customWidth="1"/>
    <col min="8463" max="8463" width="6.285156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7109375" style="1" customWidth="1"/>
    <col min="8702" max="8716" width="7.140625" style="1" customWidth="1"/>
    <col min="8717" max="8718" width="1.28515625" style="1" customWidth="1"/>
    <col min="8719" max="8719" width="6.285156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7109375" style="1" customWidth="1"/>
    <col min="8958" max="8972" width="7.140625" style="1" customWidth="1"/>
    <col min="8973" max="8974" width="1.28515625" style="1" customWidth="1"/>
    <col min="8975" max="8975" width="6.285156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7109375" style="1" customWidth="1"/>
    <col min="9214" max="9228" width="7.140625" style="1" customWidth="1"/>
    <col min="9229" max="9230" width="1.28515625" style="1" customWidth="1"/>
    <col min="9231" max="9231" width="6.285156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7109375" style="1" customWidth="1"/>
    <col min="9470" max="9484" width="7.140625" style="1" customWidth="1"/>
    <col min="9485" max="9486" width="1.28515625" style="1" customWidth="1"/>
    <col min="9487" max="9487" width="6.285156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7109375" style="1" customWidth="1"/>
    <col min="9726" max="9740" width="7.140625" style="1" customWidth="1"/>
    <col min="9741" max="9742" width="1.28515625" style="1" customWidth="1"/>
    <col min="9743" max="9743" width="6.285156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7109375" style="1" customWidth="1"/>
    <col min="9982" max="9996" width="7.140625" style="1" customWidth="1"/>
    <col min="9997" max="9998" width="1.28515625" style="1" customWidth="1"/>
    <col min="9999" max="9999" width="6.285156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7109375" style="1" customWidth="1"/>
    <col min="10238" max="10252" width="7.140625" style="1" customWidth="1"/>
    <col min="10253" max="10254" width="1.28515625" style="1" customWidth="1"/>
    <col min="10255" max="10255" width="6.285156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7109375" style="1" customWidth="1"/>
    <col min="10494" max="10508" width="7.140625" style="1" customWidth="1"/>
    <col min="10509" max="10510" width="1.28515625" style="1" customWidth="1"/>
    <col min="10511" max="10511" width="6.285156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7109375" style="1" customWidth="1"/>
    <col min="10750" max="10764" width="7.140625" style="1" customWidth="1"/>
    <col min="10765" max="10766" width="1.28515625" style="1" customWidth="1"/>
    <col min="10767" max="10767" width="6.285156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7109375" style="1" customWidth="1"/>
    <col min="11006" max="11020" width="7.140625" style="1" customWidth="1"/>
    <col min="11021" max="11022" width="1.28515625" style="1" customWidth="1"/>
    <col min="11023" max="11023" width="6.285156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7109375" style="1" customWidth="1"/>
    <col min="11262" max="11276" width="7.140625" style="1" customWidth="1"/>
    <col min="11277" max="11278" width="1.28515625" style="1" customWidth="1"/>
    <col min="11279" max="11279" width="6.285156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7109375" style="1" customWidth="1"/>
    <col min="11518" max="11532" width="7.140625" style="1" customWidth="1"/>
    <col min="11533" max="11534" width="1.28515625" style="1" customWidth="1"/>
    <col min="11535" max="11535" width="6.285156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7109375" style="1" customWidth="1"/>
    <col min="11774" max="11788" width="7.140625" style="1" customWidth="1"/>
    <col min="11789" max="11790" width="1.28515625" style="1" customWidth="1"/>
    <col min="11791" max="11791" width="6.285156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7109375" style="1" customWidth="1"/>
    <col min="12030" max="12044" width="7.140625" style="1" customWidth="1"/>
    <col min="12045" max="12046" width="1.28515625" style="1" customWidth="1"/>
    <col min="12047" max="12047" width="6.285156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7109375" style="1" customWidth="1"/>
    <col min="12286" max="12300" width="7.140625" style="1" customWidth="1"/>
    <col min="12301" max="12302" width="1.28515625" style="1" customWidth="1"/>
    <col min="12303" max="12303" width="6.285156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7109375" style="1" customWidth="1"/>
    <col min="12542" max="12556" width="7.140625" style="1" customWidth="1"/>
    <col min="12557" max="12558" width="1.28515625" style="1" customWidth="1"/>
    <col min="12559" max="12559" width="6.285156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7109375" style="1" customWidth="1"/>
    <col min="12798" max="12812" width="7.140625" style="1" customWidth="1"/>
    <col min="12813" max="12814" width="1.28515625" style="1" customWidth="1"/>
    <col min="12815" max="12815" width="6.285156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7109375" style="1" customWidth="1"/>
    <col min="13054" max="13068" width="7.140625" style="1" customWidth="1"/>
    <col min="13069" max="13070" width="1.28515625" style="1" customWidth="1"/>
    <col min="13071" max="13071" width="6.285156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7109375" style="1" customWidth="1"/>
    <col min="13310" max="13324" width="7.140625" style="1" customWidth="1"/>
    <col min="13325" max="13326" width="1.28515625" style="1" customWidth="1"/>
    <col min="13327" max="13327" width="6.285156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7109375" style="1" customWidth="1"/>
    <col min="13566" max="13580" width="7.140625" style="1" customWidth="1"/>
    <col min="13581" max="13582" width="1.28515625" style="1" customWidth="1"/>
    <col min="13583" max="13583" width="6.285156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7109375" style="1" customWidth="1"/>
    <col min="13822" max="13836" width="7.140625" style="1" customWidth="1"/>
    <col min="13837" max="13838" width="1.28515625" style="1" customWidth="1"/>
    <col min="13839" max="13839" width="6.285156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7109375" style="1" customWidth="1"/>
    <col min="14078" max="14092" width="7.140625" style="1" customWidth="1"/>
    <col min="14093" max="14094" width="1.28515625" style="1" customWidth="1"/>
    <col min="14095" max="14095" width="6.285156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7109375" style="1" customWidth="1"/>
    <col min="14334" max="14348" width="7.140625" style="1" customWidth="1"/>
    <col min="14349" max="14350" width="1.28515625" style="1" customWidth="1"/>
    <col min="14351" max="14351" width="6.285156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7109375" style="1" customWidth="1"/>
    <col min="14590" max="14604" width="7.140625" style="1" customWidth="1"/>
    <col min="14605" max="14606" width="1.28515625" style="1" customWidth="1"/>
    <col min="14607" max="14607" width="6.285156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7109375" style="1" customWidth="1"/>
    <col min="14846" max="14860" width="7.140625" style="1" customWidth="1"/>
    <col min="14861" max="14862" width="1.28515625" style="1" customWidth="1"/>
    <col min="14863" max="14863" width="6.285156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7109375" style="1" customWidth="1"/>
    <col min="15102" max="15116" width="7.140625" style="1" customWidth="1"/>
    <col min="15117" max="15118" width="1.28515625" style="1" customWidth="1"/>
    <col min="15119" max="15119" width="6.285156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7109375" style="1" customWidth="1"/>
    <col min="15358" max="15372" width="7.140625" style="1" customWidth="1"/>
    <col min="15373" max="15374" width="1.28515625" style="1" customWidth="1"/>
    <col min="15375" max="15375" width="6.285156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7109375" style="1" customWidth="1"/>
    <col min="15614" max="15628" width="7.140625" style="1" customWidth="1"/>
    <col min="15629" max="15630" width="1.28515625" style="1" customWidth="1"/>
    <col min="15631" max="15631" width="6.285156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7109375" style="1" customWidth="1"/>
    <col min="15870" max="15884" width="7.140625" style="1" customWidth="1"/>
    <col min="15885" max="15886" width="1.28515625" style="1" customWidth="1"/>
    <col min="15887" max="15887" width="6.285156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7109375" style="1" customWidth="1"/>
    <col min="16126" max="16140" width="7.140625" style="1" customWidth="1"/>
    <col min="16141" max="16142" width="1.28515625" style="1" customWidth="1"/>
    <col min="16143" max="16143" width="6.285156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387" t="s">
        <v>25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</row>
    <row r="3" spans="1:16" ht="18" customHeight="1">
      <c r="B3" s="388"/>
      <c r="C3" s="388"/>
      <c r="D3" s="388"/>
      <c r="E3" s="388"/>
      <c r="F3" s="388"/>
      <c r="G3" s="3"/>
      <c r="H3" s="3"/>
      <c r="O3" s="3"/>
    </row>
    <row r="4" spans="1:16" ht="21" customHeight="1">
      <c r="B4" s="7" t="s">
        <v>0</v>
      </c>
      <c r="C4" s="389" t="s">
        <v>2</v>
      </c>
      <c r="D4" s="390"/>
      <c r="E4" s="389" t="s">
        <v>24</v>
      </c>
      <c r="F4" s="390"/>
      <c r="G4" s="391" t="s">
        <v>1</v>
      </c>
      <c r="H4" s="392"/>
      <c r="I4" s="389" t="s">
        <v>20</v>
      </c>
      <c r="J4" s="390"/>
      <c r="K4" s="393" t="s">
        <v>3</v>
      </c>
      <c r="L4" s="393" t="s">
        <v>4</v>
      </c>
      <c r="M4" s="393" t="s">
        <v>5</v>
      </c>
      <c r="N4" s="393" t="s">
        <v>6</v>
      </c>
      <c r="O4" s="270" t="s">
        <v>117</v>
      </c>
    </row>
    <row r="5" spans="1:16" ht="21" customHeight="1">
      <c r="B5" s="271" t="s">
        <v>7</v>
      </c>
      <c r="C5" s="395" t="s">
        <v>7</v>
      </c>
      <c r="D5" s="396"/>
      <c r="E5" s="395" t="s">
        <v>7</v>
      </c>
      <c r="F5" s="396"/>
      <c r="G5" s="395" t="s">
        <v>7</v>
      </c>
      <c r="H5" s="396"/>
      <c r="I5" s="395" t="s">
        <v>7</v>
      </c>
      <c r="J5" s="396"/>
      <c r="K5" s="394"/>
      <c r="L5" s="394"/>
      <c r="M5" s="394"/>
      <c r="N5" s="394"/>
      <c r="O5" s="272" t="s">
        <v>118</v>
      </c>
    </row>
    <row r="6" spans="1:16" ht="21" customHeight="1">
      <c r="B6" s="9" t="s">
        <v>8</v>
      </c>
      <c r="C6" s="9" t="s">
        <v>8</v>
      </c>
      <c r="D6" s="10" t="s">
        <v>4</v>
      </c>
      <c r="E6" s="9" t="s">
        <v>8</v>
      </c>
      <c r="F6" s="10" t="s">
        <v>4</v>
      </c>
      <c r="G6" s="9" t="s">
        <v>8</v>
      </c>
      <c r="H6" s="10" t="s">
        <v>4</v>
      </c>
      <c r="I6" s="9" t="s">
        <v>8</v>
      </c>
      <c r="J6" s="10" t="s">
        <v>4</v>
      </c>
      <c r="K6" s="9" t="s">
        <v>8</v>
      </c>
      <c r="L6" s="9" t="s">
        <v>8</v>
      </c>
      <c r="M6" s="9" t="s">
        <v>8</v>
      </c>
      <c r="N6" s="11" t="s">
        <v>8</v>
      </c>
      <c r="O6" s="273" t="s">
        <v>8</v>
      </c>
      <c r="P6" s="12"/>
    </row>
    <row r="7" spans="1:16" ht="21" customHeight="1">
      <c r="A7" s="8"/>
      <c r="B7" s="70">
        <f>'Data Record'!B16</f>
        <v>18</v>
      </c>
      <c r="C7" s="17">
        <f>'Data Record'!T16</f>
        <v>0</v>
      </c>
      <c r="D7" s="16">
        <f t="shared" ref="D7:D16" si="0">C7/1</f>
        <v>0</v>
      </c>
      <c r="E7" s="280">
        <f>'Uncert of STD'!P41</f>
        <v>7.0000000000000007E-5</v>
      </c>
      <c r="F7" s="14">
        <f t="shared" ref="F7:F16" si="1">E7/2</f>
        <v>3.5000000000000004E-5</v>
      </c>
      <c r="G7" s="16">
        <f t="shared" ref="G7:G16" si="2">((B7)*(11.5*10^-6)*1)</f>
        <v>2.0699999999999999E-4</v>
      </c>
      <c r="H7" s="16">
        <f t="shared" ref="H7:H16" si="3">G7/SQRT(3)</f>
        <v>1.1951150572225253E-4</v>
      </c>
      <c r="I7" s="15">
        <f>'Data Record'!O8/2</f>
        <v>2.5</v>
      </c>
      <c r="J7" s="18">
        <f t="shared" ref="J7:J16" si="4">(I7/SQRT(3))</f>
        <v>1.4433756729740645</v>
      </c>
      <c r="K7" s="16">
        <f>SQRT(D7^2+F7^2+H7^2+J7^2)</f>
        <v>1.4433756783461935</v>
      </c>
      <c r="L7" s="19">
        <f t="shared" ref="L7:L16" si="5">K7/1</f>
        <v>1.4433756783461935</v>
      </c>
      <c r="M7" s="20" t="str">
        <f>IF(D7=0,"∞",(K7^4/(D7^4/3)))</f>
        <v>∞</v>
      </c>
      <c r="N7" s="13">
        <f>IF(M7="∞",2,_xlfn.T.INV.2T(0.0455,M7))</f>
        <v>2</v>
      </c>
      <c r="O7" s="274">
        <f>K7*N7</f>
        <v>2.886751356692387</v>
      </c>
      <c r="P7" s="12"/>
    </row>
    <row r="8" spans="1:16" ht="21" customHeight="1">
      <c r="A8" s="8"/>
      <c r="B8" s="70">
        <f>'Data Record'!B17</f>
        <v>36</v>
      </c>
      <c r="C8" s="17">
        <f>'Data Record'!T17</f>
        <v>0</v>
      </c>
      <c r="D8" s="16">
        <f t="shared" si="0"/>
        <v>0</v>
      </c>
      <c r="E8" s="280">
        <f>'Uncert of STD'!P43+'Uncert of STD'!P39</f>
        <v>1.4000000000000001E-4</v>
      </c>
      <c r="F8" s="14">
        <f t="shared" si="1"/>
        <v>7.0000000000000007E-5</v>
      </c>
      <c r="G8" s="16">
        <f t="shared" si="2"/>
        <v>4.1399999999999998E-4</v>
      </c>
      <c r="H8" s="16">
        <f t="shared" si="3"/>
        <v>2.3902301144450506E-4</v>
      </c>
      <c r="I8" s="15">
        <f t="shared" ref="I8:I16" si="6">I7</f>
        <v>2.5</v>
      </c>
      <c r="J8" s="18">
        <f t="shared" si="4"/>
        <v>1.4433756729740645</v>
      </c>
      <c r="K8" s="16">
        <f t="shared" ref="K8:K16" si="7">SQRT(D8^2+F8^2+H8^2+J8^2)</f>
        <v>1.4433756944625795</v>
      </c>
      <c r="L8" s="19">
        <f t="shared" si="5"/>
        <v>1.4433756944625795</v>
      </c>
      <c r="M8" s="20" t="str">
        <f t="shared" ref="M8:M16" si="8">IF(D8=0,"∞",(K8^4/(D8^4/3)))</f>
        <v>∞</v>
      </c>
      <c r="N8" s="13">
        <f t="shared" ref="N8:N16" si="9">IF(M8="∞",2,_xlfn.T.INV.2T(0.0455,M8))</f>
        <v>2</v>
      </c>
      <c r="O8" s="274">
        <f t="shared" ref="O8:O16" si="10">K8*N8</f>
        <v>2.886751388925159</v>
      </c>
      <c r="P8" s="12"/>
    </row>
    <row r="9" spans="1:16" ht="21" customHeight="1">
      <c r="A9" s="8"/>
      <c r="B9" s="70">
        <f>'Data Record'!B18</f>
        <v>54</v>
      </c>
      <c r="C9" s="17">
        <f>'Data Record'!T18</f>
        <v>0</v>
      </c>
      <c r="D9" s="16">
        <f t="shared" si="0"/>
        <v>0</v>
      </c>
      <c r="E9" s="280">
        <f>'Uncert of STD'!P47+'Uncert of STD'!P43</f>
        <v>1.4000000000000001E-4</v>
      </c>
      <c r="F9" s="14">
        <f t="shared" si="1"/>
        <v>7.0000000000000007E-5</v>
      </c>
      <c r="G9" s="16">
        <f t="shared" si="2"/>
        <v>6.2100000000000002E-4</v>
      </c>
      <c r="H9" s="16">
        <f t="shared" si="3"/>
        <v>3.5853451716675764E-4</v>
      </c>
      <c r="I9" s="15">
        <f t="shared" si="6"/>
        <v>2.5</v>
      </c>
      <c r="J9" s="18">
        <f t="shared" si="4"/>
        <v>1.4433756729740645</v>
      </c>
      <c r="K9" s="16">
        <f t="shared" si="7"/>
        <v>1.4433757192014607</v>
      </c>
      <c r="L9" s="19">
        <f t="shared" si="5"/>
        <v>1.4433757192014607</v>
      </c>
      <c r="M9" s="20" t="str">
        <f t="shared" si="8"/>
        <v>∞</v>
      </c>
      <c r="N9" s="13">
        <f t="shared" si="9"/>
        <v>2</v>
      </c>
      <c r="O9" s="274">
        <f t="shared" si="10"/>
        <v>2.8867514384029214</v>
      </c>
      <c r="P9" s="12"/>
    </row>
    <row r="10" spans="1:16" ht="21" customHeight="1">
      <c r="A10" s="8"/>
      <c r="B10" s="70">
        <f>'Data Record'!B19</f>
        <v>72</v>
      </c>
      <c r="C10" s="17">
        <f>'Data Record'!T19</f>
        <v>0</v>
      </c>
      <c r="D10" s="16">
        <f t="shared" si="0"/>
        <v>0</v>
      </c>
      <c r="E10" s="280">
        <f>'Uncert of STD'!P49+'Uncert of STD'!P45</f>
        <v>1.5999999999999999E-4</v>
      </c>
      <c r="F10" s="14">
        <f t="shared" si="1"/>
        <v>7.9999999999999993E-5</v>
      </c>
      <c r="G10" s="16">
        <f t="shared" si="2"/>
        <v>8.2799999999999996E-4</v>
      </c>
      <c r="H10" s="16">
        <f t="shared" si="3"/>
        <v>4.7804602288901011E-4</v>
      </c>
      <c r="I10" s="15">
        <f t="shared" si="6"/>
        <v>2.5</v>
      </c>
      <c r="J10" s="18">
        <f t="shared" si="4"/>
        <v>1.4433756729740645</v>
      </c>
      <c r="K10" s="16">
        <f t="shared" si="7"/>
        <v>1.4433757543555088</v>
      </c>
      <c r="L10" s="19">
        <f t="shared" si="5"/>
        <v>1.4433757543555088</v>
      </c>
      <c r="M10" s="20" t="str">
        <f t="shared" si="8"/>
        <v>∞</v>
      </c>
      <c r="N10" s="13">
        <f t="shared" si="9"/>
        <v>2</v>
      </c>
      <c r="O10" s="274">
        <f t="shared" si="10"/>
        <v>2.8867515087110176</v>
      </c>
      <c r="P10" s="12"/>
    </row>
    <row r="11" spans="1:16" s="8" customFormat="1" ht="21" customHeight="1">
      <c r="B11" s="70">
        <f>'Data Record'!B20</f>
        <v>90</v>
      </c>
      <c r="C11" s="17">
        <f>'Data Record'!T20</f>
        <v>0</v>
      </c>
      <c r="D11" s="16">
        <f t="shared" si="0"/>
        <v>0</v>
      </c>
      <c r="E11" s="280">
        <f>'Uncert of STD'!P49+'Uncert of STD'!P43+'Uncert of STD'!V34</f>
        <v>2.5999999999999998E-4</v>
      </c>
      <c r="F11" s="14">
        <f t="shared" si="1"/>
        <v>1.2999999999999999E-4</v>
      </c>
      <c r="G11" s="16">
        <f t="shared" si="2"/>
        <v>1.0349999999999999E-3</v>
      </c>
      <c r="H11" s="16">
        <f t="shared" si="3"/>
        <v>5.9755752861126259E-4</v>
      </c>
      <c r="I11" s="15">
        <f t="shared" si="6"/>
        <v>2.5</v>
      </c>
      <c r="J11" s="18">
        <f t="shared" si="4"/>
        <v>1.4433756729740645</v>
      </c>
      <c r="K11" s="16">
        <f t="shared" si="7"/>
        <v>1.443375802522799</v>
      </c>
      <c r="L11" s="19">
        <f t="shared" si="5"/>
        <v>1.443375802522799</v>
      </c>
      <c r="M11" s="20" t="str">
        <f t="shared" si="8"/>
        <v>∞</v>
      </c>
      <c r="N11" s="13">
        <f t="shared" si="9"/>
        <v>2</v>
      </c>
      <c r="O11" s="274">
        <f t="shared" si="10"/>
        <v>2.8867516050455979</v>
      </c>
      <c r="P11" s="21"/>
    </row>
    <row r="12" spans="1:16" s="8" customFormat="1" ht="21" customHeight="1">
      <c r="B12" s="70">
        <f>'Data Record'!B21</f>
        <v>108</v>
      </c>
      <c r="C12" s="17">
        <f>'Data Record'!T21</f>
        <v>0</v>
      </c>
      <c r="D12" s="16">
        <f t="shared" si="0"/>
        <v>0</v>
      </c>
      <c r="E12" s="280">
        <f>'Uncert of STD'!P51+'Uncert of STD'!P31</f>
        <v>1.7999999999999998E-4</v>
      </c>
      <c r="F12" s="14">
        <f t="shared" si="1"/>
        <v>8.9999999999999992E-5</v>
      </c>
      <c r="G12" s="16">
        <f t="shared" si="2"/>
        <v>1.242E-3</v>
      </c>
      <c r="H12" s="16">
        <f t="shared" si="3"/>
        <v>7.1706903433351528E-4</v>
      </c>
      <c r="I12" s="15">
        <f t="shared" si="6"/>
        <v>2.5</v>
      </c>
      <c r="J12" s="18">
        <f t="shared" si="4"/>
        <v>1.4433756729740645</v>
      </c>
      <c r="K12" s="16">
        <f t="shared" si="7"/>
        <v>1.4433758538999237</v>
      </c>
      <c r="L12" s="19">
        <f t="shared" si="5"/>
        <v>1.4433758538999237</v>
      </c>
      <c r="M12" s="20" t="str">
        <f t="shared" si="8"/>
        <v>∞</v>
      </c>
      <c r="N12" s="13">
        <f t="shared" si="9"/>
        <v>2</v>
      </c>
      <c r="O12" s="274">
        <f t="shared" si="10"/>
        <v>2.8867517077998475</v>
      </c>
      <c r="P12" s="21"/>
    </row>
    <row r="13" spans="1:16" s="8" customFormat="1" ht="21" customHeight="1">
      <c r="B13" s="70">
        <f>'Data Record'!B22</f>
        <v>125.99999999999999</v>
      </c>
      <c r="C13" s="17">
        <f>'Data Record'!T22</f>
        <v>0</v>
      </c>
      <c r="D13" s="16">
        <f t="shared" si="0"/>
        <v>0</v>
      </c>
      <c r="E13" s="280">
        <f>'Uncert of STD'!P51+'Uncert of STD'!P48+'Uncert of STD'!P24</f>
        <v>2.5000000000000001E-4</v>
      </c>
      <c r="F13" s="14">
        <f t="shared" si="1"/>
        <v>1.25E-4</v>
      </c>
      <c r="G13" s="16">
        <f t="shared" si="2"/>
        <v>1.4489999999999998E-3</v>
      </c>
      <c r="H13" s="16">
        <f t="shared" si="3"/>
        <v>8.3658054005576765E-4</v>
      </c>
      <c r="I13" s="15">
        <f t="shared" si="6"/>
        <v>2.5</v>
      </c>
      <c r="J13" s="18">
        <f t="shared" si="4"/>
        <v>1.4433756729740645</v>
      </c>
      <c r="K13" s="16">
        <f t="shared" si="7"/>
        <v>1.4433759208277426</v>
      </c>
      <c r="L13" s="19">
        <f t="shared" si="5"/>
        <v>1.4433759208277426</v>
      </c>
      <c r="M13" s="20" t="str">
        <f t="shared" si="8"/>
        <v>∞</v>
      </c>
      <c r="N13" s="13">
        <f t="shared" si="9"/>
        <v>2</v>
      </c>
      <c r="O13" s="274">
        <f t="shared" si="10"/>
        <v>2.8867518416554852</v>
      </c>
      <c r="P13" s="21"/>
    </row>
    <row r="14" spans="1:16" s="8" customFormat="1" ht="21" customHeight="1">
      <c r="B14" s="70">
        <f>'Data Record'!B23</f>
        <v>144</v>
      </c>
      <c r="C14" s="17">
        <f>'Data Record'!T23</f>
        <v>0</v>
      </c>
      <c r="D14" s="16">
        <f t="shared" si="0"/>
        <v>0</v>
      </c>
      <c r="E14" s="280">
        <f>'Uncert of STD'!P51+'Uncert of STD'!P47+'Uncert of STD'!P43</f>
        <v>2.6000000000000003E-4</v>
      </c>
      <c r="F14" s="14">
        <f t="shared" si="1"/>
        <v>1.3000000000000002E-4</v>
      </c>
      <c r="G14" s="16">
        <f t="shared" si="2"/>
        <v>1.6559999999999999E-3</v>
      </c>
      <c r="H14" s="16">
        <f t="shared" si="3"/>
        <v>9.5609204577802023E-4</v>
      </c>
      <c r="I14" s="15">
        <f t="shared" si="6"/>
        <v>2.5</v>
      </c>
      <c r="J14" s="18">
        <f t="shared" si="4"/>
        <v>1.4433756729740645</v>
      </c>
      <c r="K14" s="16">
        <f t="shared" si="7"/>
        <v>1.4433759954860459</v>
      </c>
      <c r="L14" s="19">
        <f t="shared" si="5"/>
        <v>1.4433759954860459</v>
      </c>
      <c r="M14" s="20" t="str">
        <f t="shared" si="8"/>
        <v>∞</v>
      </c>
      <c r="N14" s="13">
        <f t="shared" si="9"/>
        <v>2</v>
      </c>
      <c r="O14" s="274">
        <f t="shared" si="10"/>
        <v>2.8867519909720918</v>
      </c>
      <c r="P14" s="21"/>
    </row>
    <row r="15" spans="1:16" s="8" customFormat="1" ht="21" customHeight="1">
      <c r="B15" s="70">
        <f>'Data Record'!B24</f>
        <v>162</v>
      </c>
      <c r="C15" s="17">
        <f>'Data Record'!T24</f>
        <v>0</v>
      </c>
      <c r="D15" s="16">
        <f t="shared" si="0"/>
        <v>0</v>
      </c>
      <c r="E15" s="280">
        <f>'Uncert of STD'!P51+'Uncert of STD'!P49+'Uncert of STD'!P35</f>
        <v>2.7999999999999998E-4</v>
      </c>
      <c r="F15" s="14">
        <f t="shared" si="1"/>
        <v>1.3999999999999999E-4</v>
      </c>
      <c r="G15" s="16">
        <f t="shared" si="2"/>
        <v>1.8630000000000001E-3</v>
      </c>
      <c r="H15" s="16">
        <f t="shared" si="3"/>
        <v>1.0756035515002728E-3</v>
      </c>
      <c r="I15" s="15">
        <f t="shared" si="6"/>
        <v>2.5</v>
      </c>
      <c r="J15" s="18">
        <f t="shared" si="4"/>
        <v>1.4433756729740645</v>
      </c>
      <c r="K15" s="16">
        <f t="shared" si="7"/>
        <v>1.4433760805335294</v>
      </c>
      <c r="L15" s="19">
        <f t="shared" si="5"/>
        <v>1.4433760805335294</v>
      </c>
      <c r="M15" s="20" t="str">
        <f t="shared" si="8"/>
        <v>∞</v>
      </c>
      <c r="N15" s="13">
        <f t="shared" si="9"/>
        <v>2</v>
      </c>
      <c r="O15" s="274">
        <f t="shared" si="10"/>
        <v>2.8867521610670588</v>
      </c>
      <c r="P15" s="21"/>
    </row>
    <row r="16" spans="1:16" s="8" customFormat="1" ht="21" customHeight="1">
      <c r="B16" s="70">
        <f>'Data Record'!B25</f>
        <v>180</v>
      </c>
      <c r="C16" s="17">
        <f>'Data Record'!T25</f>
        <v>0</v>
      </c>
      <c r="D16" s="16">
        <f t="shared" si="0"/>
        <v>0</v>
      </c>
      <c r="E16" s="280">
        <f>'Uncert of STD'!P51+'Uncert of STD'!P49+'Uncert of STD'!V35</f>
        <v>3.1999999999999997E-4</v>
      </c>
      <c r="F16" s="14">
        <f t="shared" si="1"/>
        <v>1.5999999999999999E-4</v>
      </c>
      <c r="G16" s="16">
        <f t="shared" si="2"/>
        <v>2.0699999999999998E-3</v>
      </c>
      <c r="H16" s="16">
        <f t="shared" si="3"/>
        <v>1.1951150572225252E-3</v>
      </c>
      <c r="I16" s="15">
        <f t="shared" si="6"/>
        <v>2.5</v>
      </c>
      <c r="J16" s="18">
        <f t="shared" si="4"/>
        <v>1.4433756729740645</v>
      </c>
      <c r="K16" s="16">
        <f t="shared" si="7"/>
        <v>1.4433761766197106</v>
      </c>
      <c r="L16" s="19">
        <f t="shared" si="5"/>
        <v>1.4433761766197106</v>
      </c>
      <c r="M16" s="20" t="str">
        <f t="shared" si="8"/>
        <v>∞</v>
      </c>
      <c r="N16" s="13">
        <f t="shared" si="9"/>
        <v>2</v>
      </c>
      <c r="O16" s="274">
        <f t="shared" si="10"/>
        <v>2.8867523532394213</v>
      </c>
      <c r="P16" s="21"/>
    </row>
    <row r="17" spans="1:15" s="8" customFormat="1" ht="18" customHeight="1">
      <c r="A17" s="1"/>
      <c r="B17" s="62"/>
      <c r="C17" s="67"/>
      <c r="D17" s="65"/>
      <c r="E17" s="63"/>
      <c r="F17" s="64"/>
      <c r="G17" s="65"/>
      <c r="H17" s="65"/>
      <c r="I17" s="67"/>
      <c r="J17" s="68"/>
      <c r="K17" s="65"/>
      <c r="L17" s="66"/>
      <c r="M17" s="69"/>
      <c r="N17" s="62"/>
      <c r="O17" s="62"/>
    </row>
    <row r="18" spans="1:15" s="8" customFormat="1" ht="18" customHeight="1">
      <c r="A18" s="1"/>
      <c r="B18" s="62"/>
      <c r="C18" s="67"/>
      <c r="D18" s="65"/>
      <c r="E18" s="63"/>
      <c r="F18" s="64"/>
      <c r="G18" s="65"/>
      <c r="H18" s="65"/>
      <c r="I18" s="67"/>
      <c r="J18" s="68"/>
      <c r="K18" s="65"/>
      <c r="L18" s="66"/>
      <c r="M18" s="69"/>
      <c r="N18" s="62"/>
      <c r="O18" s="62"/>
    </row>
    <row r="19" spans="1:15" s="8" customFormat="1" ht="18" customHeight="1">
      <c r="A19" s="1"/>
      <c r="B19" s="62"/>
      <c r="C19" s="67"/>
      <c r="D19" s="65"/>
      <c r="E19" s="63"/>
      <c r="F19" s="64"/>
      <c r="G19" s="65"/>
      <c r="H19" s="65"/>
      <c r="I19" s="67"/>
      <c r="J19" s="68"/>
      <c r="K19" s="65"/>
      <c r="L19" s="66"/>
      <c r="M19" s="69"/>
      <c r="N19" s="62"/>
      <c r="O19" s="62"/>
    </row>
    <row r="20" spans="1:15" s="8" customFormat="1" ht="18" customHeight="1">
      <c r="A20" s="1"/>
      <c r="B20" s="64"/>
      <c r="C20" s="67"/>
      <c r="D20" s="65"/>
      <c r="E20" s="63"/>
      <c r="F20" s="64"/>
      <c r="G20" s="65"/>
      <c r="H20" s="65"/>
      <c r="I20" s="67"/>
      <c r="J20" s="68"/>
      <c r="K20" s="65"/>
      <c r="L20" s="66"/>
      <c r="M20" s="69"/>
      <c r="N20" s="62"/>
      <c r="O20" s="62"/>
    </row>
    <row r="21" spans="1:15" s="8" customFormat="1" ht="18" customHeight="1">
      <c r="A21" s="1"/>
      <c r="B21" s="64"/>
      <c r="C21" s="67"/>
      <c r="D21" s="65"/>
      <c r="E21" s="63"/>
      <c r="F21" s="64"/>
      <c r="G21" s="65"/>
      <c r="H21" s="65"/>
      <c r="I21" s="67"/>
      <c r="J21" s="68"/>
      <c r="K21" s="65"/>
      <c r="L21" s="66"/>
      <c r="M21" s="69"/>
      <c r="N21" s="62"/>
      <c r="O21" s="62"/>
    </row>
    <row r="22" spans="1:15" s="8" customFormat="1" ht="18" customHeight="1">
      <c r="A22" s="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  <c r="O22" s="24"/>
    </row>
    <row r="23" spans="1:15" s="8" customFormat="1" ht="18" customHeight="1">
      <c r="A23" s="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s="8" customFormat="1" ht="18" customHeight="1">
      <c r="A24" s="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spans="1:15" s="25" customFormat="1" ht="18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s="25" customFormat="1" ht="18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s="25" customFormat="1" ht="18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s="25" customFormat="1" ht="18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s="25" customFormat="1" ht="18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s="25" customFormat="1" ht="18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s="25" customFormat="1" ht="18" customHeight="1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s="25" customFormat="1" ht="18" customHeight="1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2:15" s="25" customFormat="1" ht="18" customHeight="1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2:15" s="26" customFormat="1" ht="18" customHeight="1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2:15" s="25" customFormat="1" ht="18" customHeight="1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2:15" s="25" customFormat="1" ht="18" customHeight="1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2:15" s="25" customFormat="1" ht="18" customHeight="1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2:15" s="25" customFormat="1" ht="18" customHeight="1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2:15" s="25" customFormat="1" ht="18" customHeight="1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2:15" s="25" customFormat="1" ht="18" customHeight="1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2:15" s="25" customFormat="1" ht="18" customHeight="1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2:15" s="25" customFormat="1" ht="18" customHeight="1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2:15" s="25" customFormat="1" ht="18" customHeight="1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2:15" s="25" customFormat="1" ht="18" customHeight="1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2:15" s="25" customFormat="1" ht="18" customHeight="1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2:15" s="25" customFormat="1" ht="18" customHeight="1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2:15" s="25" customFormat="1" ht="18" customHeight="1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2:15" s="25" customFormat="1" ht="18" customHeight="1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2:15" s="25" customFormat="1" ht="18" customHeight="1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2:15" s="25" customFormat="1" ht="18" customHeight="1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2:15" s="25" customFormat="1" ht="18" customHeight="1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2:15" s="25" customFormat="1" ht="18" customHeight="1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2:15" s="25" customFormat="1" ht="18" customHeight="1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2:15" s="25" customFormat="1" ht="18" customHeight="1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2:15" s="25" customFormat="1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2:15" s="25" customFormat="1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5" s="25" customFormat="1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2:15" s="25" customFormat="1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2:15" s="25" customFormat="1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2:15" s="25" customFormat="1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2:15" s="25" customFormat="1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2:15" s="25" customFormat="1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2:15" s="25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2:15" s="25" customFormat="1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2:15" s="25" customFormat="1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2:15" s="25" customFormat="1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pans="2:15" s="25" customFormat="1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2:15" s="25" customFormat="1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2:15" s="25" customFormat="1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2:15" s="25" customFormat="1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2:15" s="25" customFormat="1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2:15" s="25" customFormat="1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2:15" s="25" customFormat="1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2:15" s="25" customFormat="1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2:15" s="25" customFormat="1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2:15" s="25" customFormat="1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2:15" s="25" customFormat="1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2:15" s="25" customFormat="1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2:15" s="25" customFormat="1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2:15" s="25" customFormat="1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2:15" s="25" customFormat="1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2:15" s="25" customFormat="1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2:15" s="25" customFormat="1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2:15" s="25" customFormat="1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2:15" s="25" customFormat="1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2:15" s="25" customFormat="1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2:15" s="25" customFormat="1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2:15" s="25" customFormat="1">
      <c r="B88" s="27"/>
      <c r="C88" s="31"/>
      <c r="D88" s="27"/>
      <c r="E88" s="28"/>
      <c r="F88" s="29"/>
      <c r="G88" s="31"/>
      <c r="H88" s="31"/>
      <c r="I88" s="31"/>
      <c r="J88" s="32"/>
      <c r="K88" s="28"/>
      <c r="L88" s="29"/>
      <c r="M88" s="33"/>
      <c r="N88" s="34"/>
      <c r="O88" s="35"/>
    </row>
    <row r="89" spans="2:15" s="25" customFormat="1">
      <c r="B89" s="27"/>
      <c r="C89" s="31"/>
      <c r="D89" s="27"/>
      <c r="E89" s="28"/>
      <c r="F89" s="29"/>
      <c r="G89" s="31"/>
      <c r="H89" s="31"/>
      <c r="I89" s="31"/>
      <c r="J89" s="32"/>
      <c r="K89" s="28"/>
      <c r="L89" s="29"/>
      <c r="M89" s="33"/>
      <c r="N89" s="34"/>
      <c r="O89" s="35"/>
    </row>
    <row r="90" spans="2:15" s="25" customFormat="1">
      <c r="B90" s="27"/>
      <c r="C90" s="31"/>
      <c r="D90" s="27"/>
      <c r="E90" s="28"/>
      <c r="F90" s="29"/>
      <c r="G90" s="31"/>
      <c r="H90" s="31"/>
      <c r="I90" s="31"/>
      <c r="J90" s="32"/>
      <c r="K90" s="28"/>
      <c r="L90" s="29"/>
      <c r="M90" s="33"/>
      <c r="N90" s="34"/>
      <c r="O90" s="35"/>
    </row>
    <row r="91" spans="2:15" s="25" customFormat="1">
      <c r="B91" s="27"/>
      <c r="C91" s="31"/>
      <c r="D91" s="27"/>
      <c r="E91" s="28"/>
      <c r="F91" s="29"/>
      <c r="G91" s="31"/>
      <c r="H91" s="31"/>
      <c r="I91" s="31"/>
      <c r="J91" s="32"/>
      <c r="K91" s="28"/>
      <c r="L91" s="29"/>
      <c r="M91" s="33"/>
      <c r="N91" s="34"/>
      <c r="O91" s="35"/>
    </row>
    <row r="92" spans="2:15" s="25" customFormat="1">
      <c r="B92" s="27"/>
      <c r="C92" s="31"/>
      <c r="D92" s="27"/>
      <c r="E92" s="28"/>
      <c r="F92" s="29"/>
      <c r="G92" s="31"/>
      <c r="H92" s="31"/>
      <c r="I92" s="31"/>
      <c r="J92" s="32"/>
      <c r="K92" s="28"/>
      <c r="L92" s="29"/>
      <c r="M92" s="33"/>
      <c r="N92" s="34"/>
      <c r="O92" s="35"/>
    </row>
    <row r="93" spans="2:15" s="25" customFormat="1">
      <c r="B93" s="27"/>
      <c r="C93" s="31"/>
      <c r="D93" s="27"/>
      <c r="E93" s="28"/>
      <c r="F93" s="29"/>
      <c r="G93" s="31"/>
      <c r="H93" s="31"/>
      <c r="I93" s="31"/>
      <c r="J93" s="32"/>
      <c r="K93" s="28"/>
      <c r="L93" s="29"/>
      <c r="M93" s="33"/>
      <c r="N93" s="34"/>
      <c r="O93" s="35"/>
    </row>
    <row r="94" spans="2:15" s="25" customFormat="1">
      <c r="B94" s="27"/>
      <c r="C94" s="31"/>
      <c r="D94" s="27"/>
      <c r="E94" s="28"/>
      <c r="F94" s="29"/>
      <c r="G94" s="31"/>
      <c r="H94" s="31"/>
      <c r="I94" s="31"/>
      <c r="J94" s="32"/>
      <c r="K94" s="28"/>
      <c r="L94" s="29"/>
      <c r="M94" s="33"/>
      <c r="N94" s="34"/>
      <c r="O94" s="35"/>
    </row>
    <row r="95" spans="2:15" s="25" customFormat="1">
      <c r="B95" s="27"/>
      <c r="C95" s="31"/>
      <c r="D95" s="27"/>
      <c r="E95" s="28"/>
      <c r="F95" s="29"/>
      <c r="G95" s="31"/>
      <c r="H95" s="31"/>
      <c r="I95" s="31"/>
      <c r="J95" s="32"/>
      <c r="K95" s="28"/>
      <c r="L95" s="29"/>
      <c r="M95" s="33"/>
      <c r="N95" s="34"/>
      <c r="O95" s="35"/>
    </row>
    <row r="96" spans="2:15" s="25" customFormat="1">
      <c r="B96" s="27"/>
      <c r="C96" s="31"/>
      <c r="D96" s="27"/>
      <c r="E96" s="28"/>
      <c r="F96" s="29"/>
      <c r="G96" s="31"/>
      <c r="H96" s="31"/>
      <c r="I96" s="31"/>
      <c r="J96" s="32"/>
      <c r="K96" s="28"/>
      <c r="L96" s="29"/>
      <c r="M96" s="33"/>
      <c r="N96" s="34"/>
      <c r="O96" s="35"/>
    </row>
    <row r="97" spans="2:15" s="25" customFormat="1">
      <c r="B97" s="27"/>
      <c r="C97" s="31"/>
      <c r="D97" s="27"/>
      <c r="E97" s="28"/>
      <c r="F97" s="29"/>
      <c r="G97" s="31"/>
      <c r="H97" s="31"/>
      <c r="I97" s="31"/>
      <c r="J97" s="32"/>
      <c r="K97" s="28"/>
      <c r="L97" s="29"/>
      <c r="M97" s="33"/>
      <c r="N97" s="34"/>
      <c r="O97" s="35"/>
    </row>
    <row r="98" spans="2:15" s="25" customFormat="1">
      <c r="B98" s="27"/>
      <c r="C98" s="31"/>
      <c r="D98" s="27"/>
      <c r="E98" s="28"/>
      <c r="F98" s="29"/>
      <c r="G98" s="31"/>
      <c r="H98" s="31"/>
      <c r="I98" s="31"/>
      <c r="J98" s="32"/>
      <c r="K98" s="28"/>
      <c r="L98" s="29"/>
      <c r="M98" s="33"/>
      <c r="N98" s="34"/>
      <c r="O98" s="35"/>
    </row>
    <row r="99" spans="2:15" s="25" customFormat="1">
      <c r="B99" s="27"/>
      <c r="C99" s="31"/>
      <c r="D99" s="27"/>
      <c r="E99" s="28"/>
      <c r="F99" s="29"/>
      <c r="G99" s="31"/>
      <c r="H99" s="31"/>
      <c r="I99" s="31"/>
      <c r="J99" s="32"/>
      <c r="K99" s="28"/>
      <c r="L99" s="29"/>
      <c r="M99" s="33"/>
      <c r="N99" s="34"/>
      <c r="O99" s="35"/>
    </row>
    <row r="100" spans="2:15" s="25" customFormat="1">
      <c r="B100" s="27"/>
      <c r="C100" s="31"/>
      <c r="D100" s="27"/>
      <c r="E100" s="28"/>
      <c r="F100" s="29"/>
      <c r="G100" s="31"/>
      <c r="H100" s="31"/>
      <c r="I100" s="31"/>
      <c r="J100" s="32"/>
      <c r="K100" s="28"/>
      <c r="L100" s="29"/>
      <c r="M100" s="33"/>
      <c r="N100" s="34"/>
      <c r="O100" s="35"/>
    </row>
    <row r="101" spans="2:15" s="25" customFormat="1">
      <c r="B101" s="27"/>
      <c r="C101" s="31"/>
      <c r="D101" s="27"/>
      <c r="E101" s="28"/>
      <c r="F101" s="29"/>
      <c r="G101" s="31"/>
      <c r="H101" s="31"/>
      <c r="I101" s="31"/>
      <c r="J101" s="32"/>
      <c r="K101" s="28"/>
      <c r="L101" s="29"/>
      <c r="M101" s="33"/>
      <c r="N101" s="34"/>
      <c r="O101" s="35"/>
    </row>
    <row r="102" spans="2:15" s="25" customFormat="1">
      <c r="B102" s="27"/>
      <c r="C102" s="31"/>
      <c r="D102" s="27"/>
      <c r="E102" s="28"/>
      <c r="F102" s="29"/>
      <c r="G102" s="31"/>
      <c r="H102" s="31"/>
      <c r="I102" s="31"/>
      <c r="J102" s="32"/>
      <c r="K102" s="28"/>
      <c r="L102" s="29"/>
      <c r="M102" s="33"/>
      <c r="N102" s="34"/>
      <c r="O102" s="35"/>
    </row>
    <row r="103" spans="2:15" s="25" customFormat="1">
      <c r="B103" s="27"/>
      <c r="C103" s="31"/>
      <c r="D103" s="27"/>
      <c r="E103" s="28"/>
      <c r="F103" s="29"/>
      <c r="G103" s="31"/>
      <c r="H103" s="31"/>
      <c r="I103" s="31"/>
      <c r="J103" s="32"/>
      <c r="K103" s="28"/>
      <c r="L103" s="29"/>
      <c r="M103" s="33"/>
      <c r="N103" s="34"/>
      <c r="O103" s="35"/>
    </row>
    <row r="104" spans="2:15" s="25" customFormat="1">
      <c r="B104" s="36"/>
      <c r="C104" s="31"/>
      <c r="D104" s="36"/>
      <c r="E104" s="36"/>
      <c r="F104" s="37"/>
      <c r="G104" s="37"/>
      <c r="H104" s="37"/>
      <c r="I104" s="37"/>
      <c r="J104" s="37"/>
      <c r="K104" s="37"/>
      <c r="L104" s="37"/>
      <c r="M104" s="33"/>
      <c r="N104" s="34"/>
      <c r="O104" s="35"/>
    </row>
    <row r="105" spans="2:15" s="25" customFormat="1">
      <c r="B105" s="27"/>
      <c r="C105" s="31"/>
      <c r="D105" s="27"/>
      <c r="E105" s="28"/>
      <c r="F105" s="32"/>
      <c r="G105" s="30"/>
      <c r="H105" s="30"/>
      <c r="I105" s="30"/>
      <c r="J105" s="32"/>
      <c r="K105" s="30"/>
      <c r="L105" s="32"/>
      <c r="M105" s="33"/>
      <c r="N105" s="34"/>
      <c r="O105" s="35"/>
    </row>
    <row r="106" spans="2:15" s="25" customFormat="1">
      <c r="B106" s="36"/>
      <c r="C106" s="31"/>
      <c r="D106" s="36"/>
      <c r="E106" s="36"/>
      <c r="F106" s="37"/>
      <c r="G106" s="37"/>
      <c r="H106" s="37"/>
      <c r="I106" s="37"/>
      <c r="J106" s="37"/>
      <c r="K106" s="37"/>
      <c r="L106" s="37"/>
      <c r="M106" s="33"/>
      <c r="N106" s="34"/>
      <c r="O106" s="35"/>
    </row>
    <row r="107" spans="2:15" s="25" customFormat="1">
      <c r="B107" s="27"/>
      <c r="C107" s="31"/>
      <c r="D107" s="27"/>
      <c r="E107" s="28"/>
      <c r="F107" s="32"/>
      <c r="G107" s="31"/>
      <c r="H107" s="31"/>
      <c r="I107" s="31"/>
      <c r="J107" s="32"/>
      <c r="K107" s="28"/>
      <c r="L107" s="29"/>
      <c r="M107" s="33"/>
      <c r="N107" s="34"/>
      <c r="O107" s="35"/>
    </row>
    <row r="108" spans="2:15" s="25" customFormat="1">
      <c r="B108" s="27"/>
      <c r="C108" s="31"/>
      <c r="D108" s="27"/>
      <c r="E108" s="28"/>
      <c r="F108" s="29"/>
      <c r="G108" s="31"/>
      <c r="H108" s="31"/>
      <c r="I108" s="31"/>
      <c r="J108" s="32"/>
      <c r="K108" s="28"/>
      <c r="L108" s="29"/>
      <c r="M108" s="33"/>
      <c r="N108" s="34"/>
      <c r="O108" s="35"/>
    </row>
    <row r="109" spans="2:15" s="25" customFormat="1">
      <c r="B109" s="27"/>
      <c r="C109" s="31"/>
      <c r="D109" s="27"/>
      <c r="E109" s="28"/>
      <c r="F109" s="38"/>
      <c r="G109" s="28"/>
      <c r="H109" s="28"/>
      <c r="I109" s="31"/>
      <c r="J109" s="32"/>
      <c r="K109" s="28"/>
      <c r="L109" s="38"/>
      <c r="M109" s="33"/>
      <c r="N109" s="34"/>
      <c r="O109" s="35"/>
    </row>
    <row r="110" spans="2:15" s="25" customFormat="1">
      <c r="B110" s="27"/>
      <c r="C110" s="31"/>
      <c r="D110" s="27"/>
      <c r="E110" s="28"/>
      <c r="F110" s="38"/>
      <c r="G110" s="28"/>
      <c r="H110" s="28"/>
      <c r="I110" s="31"/>
      <c r="J110" s="32"/>
      <c r="K110" s="28"/>
      <c r="L110" s="38"/>
      <c r="M110" s="33"/>
      <c r="N110" s="34"/>
      <c r="O110" s="35"/>
    </row>
    <row r="111" spans="2:15" s="25" customFormat="1">
      <c r="B111" s="27"/>
      <c r="C111" s="31"/>
      <c r="D111" s="27"/>
      <c r="E111" s="28"/>
      <c r="F111" s="38"/>
      <c r="G111" s="28"/>
      <c r="H111" s="28"/>
      <c r="I111" s="31"/>
      <c r="J111" s="32"/>
      <c r="K111" s="28"/>
      <c r="L111" s="38"/>
      <c r="M111" s="33"/>
      <c r="N111" s="34"/>
      <c r="O111" s="35"/>
    </row>
    <row r="112" spans="2:15" s="25" customFormat="1">
      <c r="B112" s="27"/>
      <c r="C112" s="31"/>
      <c r="D112" s="27"/>
      <c r="E112" s="28"/>
      <c r="F112" s="38"/>
      <c r="G112" s="28"/>
      <c r="H112" s="28"/>
      <c r="I112" s="31"/>
      <c r="J112" s="32"/>
      <c r="K112" s="28"/>
      <c r="L112" s="38"/>
      <c r="M112" s="33"/>
      <c r="N112" s="34"/>
      <c r="O112" s="35"/>
    </row>
    <row r="113" spans="2:15" s="25" customFormat="1">
      <c r="B113" s="27"/>
      <c r="C113" s="31"/>
      <c r="D113" s="27"/>
      <c r="E113" s="28"/>
      <c r="F113" s="38"/>
      <c r="G113" s="28"/>
      <c r="H113" s="28"/>
      <c r="I113" s="31"/>
      <c r="J113" s="32"/>
      <c r="K113" s="28"/>
      <c r="L113" s="38"/>
      <c r="M113" s="33"/>
      <c r="N113" s="34"/>
      <c r="O113" s="35"/>
    </row>
    <row r="114" spans="2:15" s="25" customFormat="1">
      <c r="B114" s="27"/>
      <c r="C114" s="31"/>
      <c r="D114" s="27"/>
      <c r="E114" s="28"/>
      <c r="F114" s="38"/>
      <c r="G114" s="28"/>
      <c r="H114" s="28"/>
      <c r="I114" s="31"/>
      <c r="J114" s="32"/>
      <c r="K114" s="28"/>
      <c r="L114" s="38"/>
      <c r="M114" s="33"/>
      <c r="N114" s="34"/>
      <c r="O114" s="35"/>
    </row>
    <row r="115" spans="2:15" s="25" customFormat="1">
      <c r="B115" s="27"/>
      <c r="C115" s="31"/>
      <c r="D115" s="27"/>
      <c r="E115" s="28"/>
      <c r="F115" s="38"/>
      <c r="G115" s="28"/>
      <c r="H115" s="28"/>
      <c r="I115" s="31"/>
      <c r="J115" s="32"/>
      <c r="K115" s="28"/>
      <c r="L115" s="38"/>
      <c r="M115" s="33"/>
      <c r="N115" s="34"/>
      <c r="O115" s="35"/>
    </row>
    <row r="116" spans="2:15" s="25" customFormat="1">
      <c r="B116" s="27"/>
      <c r="C116" s="31"/>
      <c r="D116" s="27"/>
      <c r="E116" s="28"/>
      <c r="F116" s="38"/>
      <c r="G116" s="28"/>
      <c r="H116" s="28"/>
      <c r="I116" s="31"/>
      <c r="J116" s="32"/>
      <c r="K116" s="28"/>
      <c r="L116" s="38"/>
      <c r="M116" s="33"/>
      <c r="N116" s="34"/>
      <c r="O116" s="35"/>
    </row>
    <row r="117" spans="2:15" s="25" customFormat="1">
      <c r="B117" s="27"/>
      <c r="C117" s="31"/>
      <c r="D117" s="27"/>
      <c r="E117" s="28"/>
      <c r="F117" s="38"/>
      <c r="G117" s="28"/>
      <c r="H117" s="28"/>
      <c r="I117" s="31"/>
      <c r="J117" s="32"/>
      <c r="K117" s="28"/>
      <c r="L117" s="38"/>
      <c r="M117" s="33"/>
      <c r="N117" s="34"/>
      <c r="O117" s="35"/>
    </row>
    <row r="118" spans="2:15" s="25" customFormat="1">
      <c r="B118" s="27"/>
      <c r="C118" s="31"/>
      <c r="D118" s="27"/>
      <c r="E118" s="28"/>
      <c r="F118" s="38"/>
      <c r="G118" s="28"/>
      <c r="H118" s="28"/>
      <c r="I118" s="31"/>
      <c r="J118" s="32"/>
      <c r="K118" s="28"/>
      <c r="L118" s="38"/>
      <c r="M118" s="33"/>
      <c r="N118" s="34"/>
      <c r="O118" s="35"/>
    </row>
    <row r="119" spans="2:15" s="25" customFormat="1">
      <c r="B119" s="27"/>
      <c r="C119" s="31"/>
      <c r="D119" s="27"/>
      <c r="E119" s="28"/>
      <c r="F119" s="38"/>
      <c r="G119" s="28"/>
      <c r="H119" s="28"/>
      <c r="I119" s="31"/>
      <c r="J119" s="32"/>
      <c r="K119" s="28"/>
      <c r="L119" s="38"/>
      <c r="M119" s="33"/>
      <c r="N119" s="34"/>
      <c r="O119" s="35"/>
    </row>
    <row r="120" spans="2:15" s="25" customFormat="1">
      <c r="B120" s="27"/>
      <c r="C120" s="36"/>
      <c r="D120" s="27"/>
      <c r="E120" s="28"/>
      <c r="F120" s="38"/>
      <c r="G120" s="28"/>
      <c r="H120" s="28"/>
      <c r="I120" s="31"/>
      <c r="J120" s="32"/>
      <c r="K120" s="28"/>
      <c r="L120" s="38"/>
      <c r="M120" s="33"/>
      <c r="N120" s="34"/>
      <c r="O120" s="35"/>
    </row>
    <row r="121" spans="2:15" s="25" customFormat="1">
      <c r="B121" s="27"/>
      <c r="C121" s="36"/>
      <c r="D121" s="27"/>
      <c r="E121" s="28"/>
      <c r="F121" s="38"/>
      <c r="G121" s="28"/>
      <c r="H121" s="28"/>
      <c r="I121" s="31"/>
      <c r="J121" s="32"/>
      <c r="K121" s="28"/>
      <c r="L121" s="38"/>
      <c r="M121" s="33"/>
      <c r="N121" s="34"/>
      <c r="O121" s="35"/>
    </row>
    <row r="122" spans="2:15" s="25" customFormat="1">
      <c r="B122" s="39"/>
      <c r="C122" s="40"/>
      <c r="D122" s="35"/>
      <c r="E122" s="37"/>
      <c r="F122" s="35"/>
      <c r="G122" s="35"/>
      <c r="H122" s="35"/>
      <c r="I122" s="40"/>
      <c r="J122" s="35"/>
      <c r="K122" s="35"/>
      <c r="L122" s="35"/>
      <c r="M122" s="33"/>
      <c r="N122" s="34"/>
      <c r="O122" s="35"/>
    </row>
    <row r="123" spans="2:15" s="25" customFormat="1">
      <c r="B123" s="39"/>
      <c r="C123" s="40"/>
      <c r="D123" s="35"/>
      <c r="E123" s="37"/>
      <c r="F123" s="35"/>
      <c r="G123" s="35"/>
      <c r="H123" s="35"/>
      <c r="I123" s="40"/>
      <c r="J123" s="35"/>
      <c r="K123" s="35"/>
      <c r="L123" s="35"/>
      <c r="M123" s="33"/>
      <c r="N123" s="34"/>
      <c r="O123" s="35"/>
    </row>
    <row r="124" spans="2:15" s="25" customFormat="1">
      <c r="B124" s="39"/>
      <c r="C124" s="40"/>
      <c r="D124" s="35"/>
      <c r="E124" s="37"/>
      <c r="F124" s="35"/>
      <c r="G124" s="35"/>
      <c r="H124" s="35"/>
      <c r="I124" s="40"/>
      <c r="J124" s="35"/>
      <c r="K124" s="35"/>
      <c r="L124" s="35"/>
      <c r="M124" s="33"/>
      <c r="N124" s="34"/>
      <c r="O124" s="35"/>
    </row>
    <row r="125" spans="2:15" s="25" customFormat="1">
      <c r="B125" s="39"/>
      <c r="C125" s="40"/>
      <c r="D125" s="35"/>
      <c r="E125" s="37"/>
      <c r="F125" s="35"/>
      <c r="G125" s="35"/>
      <c r="H125" s="35"/>
      <c r="I125" s="40"/>
      <c r="J125" s="35"/>
      <c r="K125" s="35"/>
      <c r="L125" s="35"/>
      <c r="M125" s="33"/>
      <c r="N125" s="34"/>
      <c r="O125" s="35"/>
    </row>
    <row r="126" spans="2:15" s="25" customFormat="1">
      <c r="B126" s="39"/>
      <c r="C126" s="40"/>
      <c r="D126" s="35"/>
      <c r="E126" s="37"/>
      <c r="F126" s="35"/>
      <c r="G126" s="35"/>
      <c r="H126" s="35"/>
      <c r="I126" s="40"/>
      <c r="J126" s="35"/>
      <c r="K126" s="35"/>
      <c r="L126" s="35"/>
      <c r="M126" s="33"/>
      <c r="N126" s="34"/>
      <c r="O126" s="35"/>
    </row>
    <row r="127" spans="2:15" s="25" customFormat="1">
      <c r="B127" s="39"/>
      <c r="C127" s="40"/>
      <c r="D127" s="35"/>
      <c r="E127" s="37"/>
      <c r="F127" s="35"/>
      <c r="G127" s="35"/>
      <c r="H127" s="35"/>
      <c r="I127" s="40"/>
      <c r="J127" s="35"/>
      <c r="K127" s="35"/>
      <c r="L127" s="35"/>
      <c r="M127" s="33"/>
      <c r="N127" s="34"/>
      <c r="O127" s="35"/>
    </row>
    <row r="128" spans="2:15" s="25" customFormat="1">
      <c r="B128" s="39"/>
      <c r="C128" s="40"/>
      <c r="D128" s="35"/>
      <c r="E128" s="37"/>
      <c r="F128" s="35"/>
      <c r="G128" s="35"/>
      <c r="H128" s="35"/>
      <c r="I128" s="40"/>
      <c r="J128" s="35"/>
      <c r="K128" s="35"/>
      <c r="L128" s="35"/>
      <c r="M128" s="33"/>
      <c r="N128" s="34"/>
      <c r="O128" s="35"/>
    </row>
    <row r="129" spans="2:15" s="25" customFormat="1">
      <c r="B129" s="39"/>
      <c r="C129" s="40"/>
      <c r="D129" s="35"/>
      <c r="E129" s="37"/>
      <c r="F129" s="35"/>
      <c r="G129" s="35"/>
      <c r="H129" s="35"/>
      <c r="I129" s="40"/>
      <c r="J129" s="35"/>
      <c r="K129" s="35"/>
      <c r="L129" s="35"/>
      <c r="M129" s="33"/>
      <c r="N129" s="34"/>
      <c r="O129" s="35"/>
    </row>
    <row r="130" spans="2:15" s="25" customFormat="1">
      <c r="B130" s="39"/>
      <c r="C130" s="40"/>
      <c r="D130" s="35"/>
      <c r="E130" s="37"/>
      <c r="F130" s="35"/>
      <c r="G130" s="35"/>
      <c r="H130" s="35"/>
      <c r="I130" s="40"/>
      <c r="J130" s="35"/>
      <c r="K130" s="35"/>
      <c r="L130" s="35"/>
      <c r="M130" s="33"/>
      <c r="N130" s="34"/>
      <c r="O130" s="35"/>
    </row>
  </sheetData>
  <mergeCells count="14">
    <mergeCell ref="B2:O2"/>
    <mergeCell ref="B3:F3"/>
    <mergeCell ref="E4:F4"/>
    <mergeCell ref="G4:H4"/>
    <mergeCell ref="I4:J4"/>
    <mergeCell ref="C4:D4"/>
    <mergeCell ref="K4:K5"/>
    <mergeCell ref="L4:L5"/>
    <mergeCell ref="M4:M5"/>
    <mergeCell ref="N4:N5"/>
    <mergeCell ref="C5:D5"/>
    <mergeCell ref="E5:F5"/>
    <mergeCell ref="G5:H5"/>
    <mergeCell ref="I5:J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30" workbookViewId="0">
      <selection activeCell="AB20" sqref="AB20"/>
    </sheetView>
  </sheetViews>
  <sheetFormatPr defaultColWidth="8.85546875" defaultRowHeight="23.25"/>
  <cols>
    <col min="1" max="2" width="5.7109375" customWidth="1"/>
    <col min="3" max="3" width="2.7109375" customWidth="1"/>
    <col min="4" max="4" width="6.7109375" customWidth="1"/>
    <col min="5" max="5" width="3.140625" customWidth="1"/>
    <col min="6" max="6" width="1.7109375" customWidth="1"/>
    <col min="7" max="8" width="5.7109375" style="6" customWidth="1"/>
    <col min="9" max="9" width="2.7109375" style="6" customWidth="1"/>
    <col min="10" max="10" width="7" style="6" customWidth="1"/>
    <col min="11" max="11" width="3.140625" style="6" customWidth="1"/>
    <col min="12" max="12" width="1.7109375" style="6" customWidth="1"/>
    <col min="13" max="14" width="5.7109375" style="6" customWidth="1"/>
    <col min="15" max="15" width="2.7109375" style="6" customWidth="1"/>
    <col min="16" max="16" width="7" style="6" customWidth="1"/>
    <col min="17" max="17" width="3.140625" style="6" customWidth="1"/>
    <col min="18" max="18" width="1.7109375" style="6" customWidth="1"/>
    <col min="19" max="20" width="5.7109375" style="6" customWidth="1"/>
    <col min="21" max="21" width="2.7109375" style="6" customWidth="1"/>
    <col min="22" max="22" width="7" style="6" customWidth="1"/>
    <col min="23" max="23" width="3.140625" style="6" customWidth="1"/>
    <col min="24" max="24" width="1.7109375" style="6" customWidth="1"/>
    <col min="25" max="26" width="5.710937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397" t="s">
        <v>19</v>
      </c>
      <c r="B2" s="398"/>
      <c r="C2" s="398"/>
      <c r="D2" s="398"/>
      <c r="E2" s="399"/>
      <c r="F2" s="6"/>
      <c r="G2" s="397" t="s">
        <v>19</v>
      </c>
      <c r="H2" s="398"/>
      <c r="I2" s="398"/>
      <c r="J2" s="398"/>
      <c r="K2" s="399"/>
      <c r="L2" s="41"/>
      <c r="M2" s="397" t="s">
        <v>19</v>
      </c>
      <c r="N2" s="398"/>
      <c r="O2" s="398"/>
      <c r="P2" s="398"/>
      <c r="Q2" s="399"/>
      <c r="R2" s="41"/>
      <c r="S2" s="397" t="s">
        <v>19</v>
      </c>
      <c r="T2" s="398"/>
      <c r="U2" s="398"/>
      <c r="V2" s="398"/>
      <c r="W2" s="399"/>
      <c r="X2" s="41"/>
      <c r="Y2" s="397" t="s">
        <v>19</v>
      </c>
      <c r="Z2" s="398"/>
      <c r="AA2" s="398"/>
      <c r="AB2" s="398"/>
      <c r="AC2" s="399"/>
    </row>
    <row r="3" spans="1:29" ht="26.25">
      <c r="A3" s="400" t="s">
        <v>11</v>
      </c>
      <c r="B3" s="401"/>
      <c r="C3" s="401"/>
      <c r="D3" s="401"/>
      <c r="E3" s="402"/>
      <c r="F3" s="6"/>
      <c r="G3" s="400" t="s">
        <v>12</v>
      </c>
      <c r="H3" s="401"/>
      <c r="I3" s="401"/>
      <c r="J3" s="401"/>
      <c r="K3" s="402"/>
      <c r="L3" s="4"/>
      <c r="M3" s="400" t="s">
        <v>13</v>
      </c>
      <c r="N3" s="401"/>
      <c r="O3" s="401"/>
      <c r="P3" s="401"/>
      <c r="Q3" s="402"/>
      <c r="R3" s="4"/>
      <c r="S3" s="400" t="s">
        <v>14</v>
      </c>
      <c r="T3" s="401"/>
      <c r="U3" s="401"/>
      <c r="V3" s="401"/>
      <c r="W3" s="402"/>
      <c r="X3" s="4"/>
      <c r="Y3" s="400" t="s">
        <v>15</v>
      </c>
      <c r="Z3" s="401"/>
      <c r="AA3" s="401"/>
      <c r="AB3" s="401"/>
      <c r="AC3" s="402"/>
    </row>
    <row r="4" spans="1:29" ht="26.25">
      <c r="A4" s="403" t="s">
        <v>9</v>
      </c>
      <c r="B4" s="404"/>
      <c r="C4" s="405">
        <v>42337</v>
      </c>
      <c r="D4" s="406"/>
      <c r="E4" s="407"/>
      <c r="F4" s="41"/>
      <c r="G4" s="403" t="s">
        <v>9</v>
      </c>
      <c r="H4" s="404"/>
      <c r="I4" s="405">
        <v>42503</v>
      </c>
      <c r="J4" s="406"/>
      <c r="K4" s="407"/>
      <c r="L4" s="4"/>
      <c r="M4" s="403" t="s">
        <v>9</v>
      </c>
      <c r="N4" s="404"/>
      <c r="O4" s="405">
        <v>42337</v>
      </c>
      <c r="P4" s="406"/>
      <c r="Q4" s="407"/>
      <c r="R4" s="4"/>
      <c r="S4" s="403" t="s">
        <v>9</v>
      </c>
      <c r="T4" s="404"/>
      <c r="U4" s="405">
        <v>42502</v>
      </c>
      <c r="V4" s="406"/>
      <c r="W4" s="407"/>
      <c r="X4" s="4"/>
      <c r="Y4" s="403" t="s">
        <v>9</v>
      </c>
      <c r="Z4" s="404"/>
      <c r="AA4" s="405">
        <v>42530</v>
      </c>
      <c r="AB4" s="406"/>
      <c r="AC4" s="407"/>
    </row>
    <row r="5" spans="1:29" ht="26.25">
      <c r="A5" s="44">
        <v>2.5</v>
      </c>
      <c r="B5" s="45">
        <v>0.06</v>
      </c>
      <c r="C5" s="46" t="s">
        <v>16</v>
      </c>
      <c r="D5" s="47">
        <f t="shared" ref="D5:D14" si="0">B5/1000</f>
        <v>5.9999999999999995E-5</v>
      </c>
      <c r="E5" s="48" t="s">
        <v>10</v>
      </c>
      <c r="F5" s="42"/>
      <c r="G5" s="44">
        <v>2.5</v>
      </c>
      <c r="H5" s="45">
        <v>0.08</v>
      </c>
      <c r="I5" s="49" t="s">
        <v>16</v>
      </c>
      <c r="J5" s="50">
        <f t="shared" ref="J5:J17" si="1">H5/1000</f>
        <v>8.0000000000000007E-5</v>
      </c>
      <c r="K5" s="51" t="s">
        <v>10</v>
      </c>
      <c r="L5" s="4"/>
      <c r="M5" s="52">
        <v>1.0049999999999999</v>
      </c>
      <c r="N5" s="45">
        <v>0.06</v>
      </c>
      <c r="O5" s="49" t="s">
        <v>16</v>
      </c>
      <c r="P5" s="50">
        <f t="shared" ref="P5:P51" si="2">N5/1000</f>
        <v>5.9999999999999995E-5</v>
      </c>
      <c r="Q5" s="51" t="s">
        <v>10</v>
      </c>
      <c r="R5" s="4"/>
      <c r="S5" s="53">
        <v>1</v>
      </c>
      <c r="T5" s="45">
        <v>0.08</v>
      </c>
      <c r="U5" s="49" t="s">
        <v>16</v>
      </c>
      <c r="V5" s="50">
        <f t="shared" ref="V5:V36" si="3">T5/1000</f>
        <v>8.0000000000000007E-5</v>
      </c>
      <c r="W5" s="51" t="s">
        <v>10</v>
      </c>
      <c r="X5" s="4"/>
      <c r="Y5" s="53">
        <v>125</v>
      </c>
      <c r="Z5" s="45">
        <v>0.42</v>
      </c>
      <c r="AA5" s="49" t="s">
        <v>16</v>
      </c>
      <c r="AB5" s="50">
        <f t="shared" ref="AB5:AB12" si="4">Z5/1000</f>
        <v>4.1999999999999996E-4</v>
      </c>
      <c r="AC5" s="51" t="s">
        <v>10</v>
      </c>
    </row>
    <row r="6" spans="1:29" ht="26.25">
      <c r="A6" s="44">
        <v>5.0999999999999996</v>
      </c>
      <c r="B6" s="45">
        <v>0.06</v>
      </c>
      <c r="C6" s="46" t="s">
        <v>16</v>
      </c>
      <c r="D6" s="47">
        <f t="shared" si="0"/>
        <v>5.9999999999999995E-5</v>
      </c>
      <c r="E6" s="48" t="s">
        <v>10</v>
      </c>
      <c r="F6" s="43"/>
      <c r="G6" s="44">
        <v>5.0999999999999996</v>
      </c>
      <c r="H6" s="45">
        <v>0.09</v>
      </c>
      <c r="I6" s="49" t="s">
        <v>16</v>
      </c>
      <c r="J6" s="50">
        <f t="shared" si="1"/>
        <v>8.9999999999999992E-5</v>
      </c>
      <c r="K6" s="51" t="s">
        <v>10</v>
      </c>
      <c r="L6" s="5"/>
      <c r="M6" s="54">
        <v>1.01</v>
      </c>
      <c r="N6" s="45">
        <v>0.06</v>
      </c>
      <c r="O6" s="49" t="s">
        <v>16</v>
      </c>
      <c r="P6" s="50">
        <f t="shared" si="2"/>
        <v>5.9999999999999995E-5</v>
      </c>
      <c r="Q6" s="51" t="s">
        <v>10</v>
      </c>
      <c r="R6" s="5"/>
      <c r="S6" s="52">
        <v>1.0049999999999999</v>
      </c>
      <c r="T6" s="45">
        <v>0.08</v>
      </c>
      <c r="U6" s="49" t="s">
        <v>16</v>
      </c>
      <c r="V6" s="50">
        <f t="shared" si="3"/>
        <v>8.0000000000000007E-5</v>
      </c>
      <c r="W6" s="51" t="s">
        <v>10</v>
      </c>
      <c r="X6" s="5"/>
      <c r="Y6" s="53">
        <v>150</v>
      </c>
      <c r="Z6" s="45">
        <v>0.47</v>
      </c>
      <c r="AA6" s="49" t="s">
        <v>16</v>
      </c>
      <c r="AB6" s="50">
        <f t="shared" si="4"/>
        <v>4.6999999999999999E-4</v>
      </c>
      <c r="AC6" s="51" t="s">
        <v>10</v>
      </c>
    </row>
    <row r="7" spans="1:29" ht="26.25">
      <c r="A7" s="44">
        <v>7.7</v>
      </c>
      <c r="B7" s="45">
        <v>0.06</v>
      </c>
      <c r="C7" s="46" t="s">
        <v>16</v>
      </c>
      <c r="D7" s="47">
        <f t="shared" si="0"/>
        <v>5.9999999999999995E-5</v>
      </c>
      <c r="E7" s="48" t="s">
        <v>10</v>
      </c>
      <c r="F7" s="41"/>
      <c r="G7" s="44">
        <v>7.7</v>
      </c>
      <c r="H7" s="45">
        <v>0.09</v>
      </c>
      <c r="I7" s="49" t="s">
        <v>16</v>
      </c>
      <c r="J7" s="50">
        <f t="shared" si="1"/>
        <v>8.9999999999999992E-5</v>
      </c>
      <c r="K7" s="51" t="s">
        <v>10</v>
      </c>
      <c r="M7" s="54">
        <v>1.02</v>
      </c>
      <c r="N7" s="45">
        <v>0.06</v>
      </c>
      <c r="O7" s="49" t="s">
        <v>16</v>
      </c>
      <c r="P7" s="50">
        <f t="shared" si="2"/>
        <v>5.9999999999999995E-5</v>
      </c>
      <c r="Q7" s="51" t="s">
        <v>10</v>
      </c>
      <c r="S7" s="54">
        <v>1.01</v>
      </c>
      <c r="T7" s="45">
        <v>0.08</v>
      </c>
      <c r="U7" s="49" t="s">
        <v>16</v>
      </c>
      <c r="V7" s="50">
        <f t="shared" si="3"/>
        <v>8.0000000000000007E-5</v>
      </c>
      <c r="W7" s="51" t="s">
        <v>10</v>
      </c>
      <c r="Y7" s="53">
        <v>175</v>
      </c>
      <c r="Z7" s="45">
        <v>0.51</v>
      </c>
      <c r="AA7" s="49" t="s">
        <v>16</v>
      </c>
      <c r="AB7" s="50">
        <f t="shared" si="4"/>
        <v>5.1000000000000004E-4</v>
      </c>
      <c r="AC7" s="51" t="s">
        <v>10</v>
      </c>
    </row>
    <row r="8" spans="1:29" ht="26.25">
      <c r="A8" s="44">
        <v>10.3</v>
      </c>
      <c r="B8" s="45">
        <v>7.0000000000000007E-2</v>
      </c>
      <c r="C8" s="46" t="s">
        <v>16</v>
      </c>
      <c r="D8" s="47">
        <f t="shared" si="0"/>
        <v>7.0000000000000007E-5</v>
      </c>
      <c r="E8" s="48" t="s">
        <v>10</v>
      </c>
      <c r="F8" s="41"/>
      <c r="G8" s="44">
        <v>10.3</v>
      </c>
      <c r="H8" s="45">
        <v>0.09</v>
      </c>
      <c r="I8" s="49" t="s">
        <v>16</v>
      </c>
      <c r="J8" s="50">
        <f t="shared" si="1"/>
        <v>8.9999999999999992E-5</v>
      </c>
      <c r="K8" s="51" t="s">
        <v>10</v>
      </c>
      <c r="M8" s="54">
        <v>1.03</v>
      </c>
      <c r="N8" s="45">
        <v>0.06</v>
      </c>
      <c r="O8" s="49" t="s">
        <v>16</v>
      </c>
      <c r="P8" s="50">
        <f t="shared" si="2"/>
        <v>5.9999999999999995E-5</v>
      </c>
      <c r="Q8" s="51" t="s">
        <v>10</v>
      </c>
      <c r="S8" s="54">
        <v>1.02</v>
      </c>
      <c r="T8" s="45">
        <v>0.08</v>
      </c>
      <c r="U8" s="49" t="s">
        <v>16</v>
      </c>
      <c r="V8" s="50">
        <f t="shared" si="3"/>
        <v>8.0000000000000007E-5</v>
      </c>
      <c r="W8" s="51" t="s">
        <v>10</v>
      </c>
      <c r="Y8" s="53">
        <v>200</v>
      </c>
      <c r="Z8" s="45">
        <v>0.55000000000000004</v>
      </c>
      <c r="AA8" s="49" t="s">
        <v>16</v>
      </c>
      <c r="AB8" s="50">
        <f t="shared" si="4"/>
        <v>5.5000000000000003E-4</v>
      </c>
      <c r="AC8" s="51" t="s">
        <v>10</v>
      </c>
    </row>
    <row r="9" spans="1:29" ht="26.25">
      <c r="A9" s="44">
        <v>12.9</v>
      </c>
      <c r="B9" s="45">
        <v>7.0000000000000007E-2</v>
      </c>
      <c r="C9" s="46" t="s">
        <v>16</v>
      </c>
      <c r="D9" s="47">
        <f t="shared" si="0"/>
        <v>7.0000000000000007E-5</v>
      </c>
      <c r="E9" s="48" t="s">
        <v>10</v>
      </c>
      <c r="F9" s="41"/>
      <c r="G9" s="44">
        <v>12.9</v>
      </c>
      <c r="H9" s="45">
        <v>0.09</v>
      </c>
      <c r="I9" s="49" t="s">
        <v>16</v>
      </c>
      <c r="J9" s="50">
        <f t="shared" si="1"/>
        <v>8.9999999999999992E-5</v>
      </c>
      <c r="K9" s="51" t="s">
        <v>10</v>
      </c>
      <c r="M9" s="54">
        <v>1.04</v>
      </c>
      <c r="N9" s="45">
        <v>0.06</v>
      </c>
      <c r="O9" s="49" t="s">
        <v>16</v>
      </c>
      <c r="P9" s="50">
        <f t="shared" si="2"/>
        <v>5.9999999999999995E-5</v>
      </c>
      <c r="Q9" s="51" t="s">
        <v>10</v>
      </c>
      <c r="S9" s="54">
        <v>1.03</v>
      </c>
      <c r="T9" s="45">
        <v>0.08</v>
      </c>
      <c r="U9" s="49" t="s">
        <v>16</v>
      </c>
      <c r="V9" s="50">
        <f t="shared" si="3"/>
        <v>8.0000000000000007E-5</v>
      </c>
      <c r="W9" s="51" t="s">
        <v>10</v>
      </c>
      <c r="Y9" s="53">
        <v>250</v>
      </c>
      <c r="Z9" s="45">
        <v>0.63</v>
      </c>
      <c r="AA9" s="49" t="s">
        <v>16</v>
      </c>
      <c r="AB9" s="50">
        <f t="shared" si="4"/>
        <v>6.3000000000000003E-4</v>
      </c>
      <c r="AC9" s="51" t="s">
        <v>10</v>
      </c>
    </row>
    <row r="10" spans="1:29" ht="26.25">
      <c r="A10" s="44">
        <v>15</v>
      </c>
      <c r="B10" s="45">
        <v>7.0000000000000007E-2</v>
      </c>
      <c r="C10" s="46" t="s">
        <v>16</v>
      </c>
      <c r="D10" s="47">
        <f t="shared" si="0"/>
        <v>7.0000000000000007E-5</v>
      </c>
      <c r="E10" s="48" t="s">
        <v>10</v>
      </c>
      <c r="F10" s="41"/>
      <c r="G10" s="53">
        <v>15</v>
      </c>
      <c r="H10" s="45">
        <v>0.1</v>
      </c>
      <c r="I10" s="49" t="s">
        <v>16</v>
      </c>
      <c r="J10" s="50">
        <f t="shared" si="1"/>
        <v>1E-4</v>
      </c>
      <c r="K10" s="51" t="s">
        <v>10</v>
      </c>
      <c r="M10" s="54">
        <v>1.05</v>
      </c>
      <c r="N10" s="45">
        <v>0.06</v>
      </c>
      <c r="O10" s="49" t="s">
        <v>16</v>
      </c>
      <c r="P10" s="50">
        <f t="shared" si="2"/>
        <v>5.9999999999999995E-5</v>
      </c>
      <c r="Q10" s="51" t="s">
        <v>10</v>
      </c>
      <c r="S10" s="54">
        <v>1.04</v>
      </c>
      <c r="T10" s="45">
        <v>0.08</v>
      </c>
      <c r="U10" s="49" t="s">
        <v>16</v>
      </c>
      <c r="V10" s="50">
        <f t="shared" si="3"/>
        <v>8.0000000000000007E-5</v>
      </c>
      <c r="W10" s="51" t="s">
        <v>10</v>
      </c>
      <c r="Y10" s="53">
        <v>300</v>
      </c>
      <c r="Z10" s="45">
        <v>0.71</v>
      </c>
      <c r="AA10" s="49" t="s">
        <v>16</v>
      </c>
      <c r="AB10" s="50">
        <f t="shared" si="4"/>
        <v>7.0999999999999991E-4</v>
      </c>
      <c r="AC10" s="51" t="s">
        <v>10</v>
      </c>
    </row>
    <row r="11" spans="1:29" ht="26.25">
      <c r="A11" s="44">
        <v>17.600000000000001</v>
      </c>
      <c r="B11" s="45">
        <v>7.0000000000000007E-2</v>
      </c>
      <c r="C11" s="46" t="s">
        <v>16</v>
      </c>
      <c r="D11" s="47">
        <f t="shared" si="0"/>
        <v>7.0000000000000007E-5</v>
      </c>
      <c r="E11" s="48" t="s">
        <v>10</v>
      </c>
      <c r="F11" s="41"/>
      <c r="G11" s="44">
        <v>17.600000000000001</v>
      </c>
      <c r="H11" s="45">
        <v>0.1</v>
      </c>
      <c r="I11" s="49" t="s">
        <v>16</v>
      </c>
      <c r="J11" s="50">
        <f t="shared" si="1"/>
        <v>1E-4</v>
      </c>
      <c r="K11" s="51" t="s">
        <v>10</v>
      </c>
      <c r="M11" s="54">
        <v>1.06</v>
      </c>
      <c r="N11" s="45">
        <v>0.06</v>
      </c>
      <c r="O11" s="49" t="s">
        <v>16</v>
      </c>
      <c r="P11" s="50">
        <f t="shared" si="2"/>
        <v>5.9999999999999995E-5</v>
      </c>
      <c r="Q11" s="51" t="s">
        <v>10</v>
      </c>
      <c r="S11" s="54">
        <v>1.05</v>
      </c>
      <c r="T11" s="45">
        <v>0.08</v>
      </c>
      <c r="U11" s="49" t="s">
        <v>16</v>
      </c>
      <c r="V11" s="50">
        <f t="shared" si="3"/>
        <v>8.0000000000000007E-5</v>
      </c>
      <c r="W11" s="51" t="s">
        <v>10</v>
      </c>
      <c r="Y11" s="53">
        <v>400</v>
      </c>
      <c r="Z11" s="45">
        <v>0.89</v>
      </c>
      <c r="AA11" s="49" t="s">
        <v>16</v>
      </c>
      <c r="AB11" s="50">
        <f t="shared" si="4"/>
        <v>8.9000000000000006E-4</v>
      </c>
      <c r="AC11" s="51" t="s">
        <v>10</v>
      </c>
    </row>
    <row r="12" spans="1:29" ht="26.25">
      <c r="A12" s="44">
        <v>20.2</v>
      </c>
      <c r="B12" s="45">
        <v>7.0000000000000007E-2</v>
      </c>
      <c r="C12" s="46" t="s">
        <v>16</v>
      </c>
      <c r="D12" s="47">
        <f t="shared" si="0"/>
        <v>7.0000000000000007E-5</v>
      </c>
      <c r="E12" s="48" t="s">
        <v>10</v>
      </c>
      <c r="F12" s="41"/>
      <c r="G12" s="44">
        <v>20.2</v>
      </c>
      <c r="H12" s="45">
        <v>0.1</v>
      </c>
      <c r="I12" s="49" t="s">
        <v>16</v>
      </c>
      <c r="J12" s="50">
        <f t="shared" si="1"/>
        <v>1E-4</v>
      </c>
      <c r="K12" s="51" t="s">
        <v>10</v>
      </c>
      <c r="M12" s="54">
        <v>1.07</v>
      </c>
      <c r="N12" s="45">
        <v>0.06</v>
      </c>
      <c r="O12" s="49" t="s">
        <v>16</v>
      </c>
      <c r="P12" s="50">
        <f t="shared" si="2"/>
        <v>5.9999999999999995E-5</v>
      </c>
      <c r="Q12" s="51" t="s">
        <v>10</v>
      </c>
      <c r="S12" s="54">
        <v>1.06</v>
      </c>
      <c r="T12" s="45">
        <v>0.08</v>
      </c>
      <c r="U12" s="49" t="s">
        <v>16</v>
      </c>
      <c r="V12" s="50">
        <f t="shared" si="3"/>
        <v>8.0000000000000007E-5</v>
      </c>
      <c r="W12" s="51" t="s">
        <v>10</v>
      </c>
      <c r="Y12" s="53">
        <v>500</v>
      </c>
      <c r="Z12" s="45">
        <v>1.1000000000000001</v>
      </c>
      <c r="AA12" s="49" t="s">
        <v>16</v>
      </c>
      <c r="AB12" s="50">
        <f t="shared" si="4"/>
        <v>1.1000000000000001E-3</v>
      </c>
      <c r="AC12" s="51" t="s">
        <v>10</v>
      </c>
    </row>
    <row r="13" spans="1:29" ht="26.25">
      <c r="A13" s="44">
        <v>22.8</v>
      </c>
      <c r="B13" s="45">
        <v>7.0000000000000007E-2</v>
      </c>
      <c r="C13" s="46" t="s">
        <v>16</v>
      </c>
      <c r="D13" s="47">
        <f t="shared" si="0"/>
        <v>7.0000000000000007E-5</v>
      </c>
      <c r="E13" s="48" t="s">
        <v>10</v>
      </c>
      <c r="F13" s="41"/>
      <c r="G13" s="44">
        <v>22.8</v>
      </c>
      <c r="H13" s="45">
        <v>0.1</v>
      </c>
      <c r="I13" s="49" t="s">
        <v>16</v>
      </c>
      <c r="J13" s="50">
        <f t="shared" si="1"/>
        <v>1E-4</v>
      </c>
      <c r="K13" s="51" t="s">
        <v>10</v>
      </c>
      <c r="M13" s="54">
        <v>1.08</v>
      </c>
      <c r="N13" s="45">
        <v>0.06</v>
      </c>
      <c r="O13" s="49" t="s">
        <v>16</v>
      </c>
      <c r="P13" s="50">
        <f t="shared" si="2"/>
        <v>5.9999999999999995E-5</v>
      </c>
      <c r="Q13" s="51" t="s">
        <v>10</v>
      </c>
      <c r="S13" s="54">
        <v>1.07</v>
      </c>
      <c r="T13" s="45">
        <v>0.08</v>
      </c>
      <c r="U13" s="49" t="s">
        <v>16</v>
      </c>
      <c r="V13" s="50">
        <f t="shared" si="3"/>
        <v>8.0000000000000007E-5</v>
      </c>
      <c r="W13" s="51" t="s">
        <v>10</v>
      </c>
      <c r="Y13" s="8"/>
      <c r="Z13" s="8"/>
      <c r="AA13" s="8"/>
      <c r="AB13" s="8"/>
      <c r="AC13" s="8"/>
    </row>
    <row r="14" spans="1:29" ht="26.25">
      <c r="A14" s="44">
        <v>25</v>
      </c>
      <c r="B14" s="45">
        <v>7.0000000000000007E-2</v>
      </c>
      <c r="C14" s="55" t="s">
        <v>16</v>
      </c>
      <c r="D14" s="47">
        <f t="shared" si="0"/>
        <v>7.0000000000000007E-5</v>
      </c>
      <c r="E14" s="48" t="s">
        <v>10</v>
      </c>
      <c r="F14" s="41"/>
      <c r="G14" s="53">
        <v>25</v>
      </c>
      <c r="H14" s="45">
        <v>0.11</v>
      </c>
      <c r="I14" s="49" t="s">
        <v>16</v>
      </c>
      <c r="J14" s="50">
        <f t="shared" si="1"/>
        <v>1.1E-4</v>
      </c>
      <c r="K14" s="51" t="s">
        <v>10</v>
      </c>
      <c r="M14" s="54">
        <v>1.0900000000000001</v>
      </c>
      <c r="N14" s="45">
        <v>0.06</v>
      </c>
      <c r="O14" s="49" t="s">
        <v>16</v>
      </c>
      <c r="P14" s="50">
        <f t="shared" si="2"/>
        <v>5.9999999999999995E-5</v>
      </c>
      <c r="Q14" s="51" t="s">
        <v>10</v>
      </c>
      <c r="S14" s="54">
        <v>1.08</v>
      </c>
      <c r="T14" s="45">
        <v>0.08</v>
      </c>
      <c r="U14" s="49" t="s">
        <v>16</v>
      </c>
      <c r="V14" s="50">
        <f t="shared" si="3"/>
        <v>8.0000000000000007E-5</v>
      </c>
      <c r="W14" s="51" t="s">
        <v>10</v>
      </c>
      <c r="Y14" s="8"/>
      <c r="Z14" s="8"/>
      <c r="AA14" s="8"/>
      <c r="AB14" s="8"/>
      <c r="AC14" s="8"/>
    </row>
    <row r="15" spans="1:29" ht="26.25">
      <c r="A15" s="41"/>
      <c r="B15" s="41"/>
      <c r="C15" s="41"/>
      <c r="D15" s="41"/>
      <c r="E15" s="41"/>
      <c r="F15" s="41"/>
      <c r="G15" s="53">
        <v>50</v>
      </c>
      <c r="H15" s="45">
        <v>0.13</v>
      </c>
      <c r="I15" s="49" t="s">
        <v>16</v>
      </c>
      <c r="J15" s="50">
        <f t="shared" si="1"/>
        <v>1.3000000000000002E-4</v>
      </c>
      <c r="K15" s="51" t="s">
        <v>10</v>
      </c>
      <c r="M15" s="54">
        <v>1.1000000000000001</v>
      </c>
      <c r="N15" s="45">
        <v>0.06</v>
      </c>
      <c r="O15" s="49" t="s">
        <v>16</v>
      </c>
      <c r="P15" s="50">
        <f t="shared" si="2"/>
        <v>5.9999999999999995E-5</v>
      </c>
      <c r="Q15" s="51" t="s">
        <v>10</v>
      </c>
      <c r="S15" s="54">
        <v>1.0900000000000001</v>
      </c>
      <c r="T15" s="45">
        <v>0.08</v>
      </c>
      <c r="U15" s="49" t="s">
        <v>16</v>
      </c>
      <c r="V15" s="50">
        <f t="shared" si="3"/>
        <v>8.0000000000000007E-5</v>
      </c>
      <c r="W15" s="51" t="s">
        <v>10</v>
      </c>
      <c r="Y15" s="8"/>
      <c r="Z15" s="8"/>
      <c r="AA15" s="8"/>
      <c r="AB15" s="8"/>
      <c r="AC15" s="8"/>
    </row>
    <row r="16" spans="1:29" ht="26.25">
      <c r="A16" s="56" t="s">
        <v>17</v>
      </c>
      <c r="B16" s="57">
        <v>2</v>
      </c>
      <c r="C16" s="58"/>
      <c r="D16" s="41"/>
      <c r="E16" s="41"/>
      <c r="F16" s="41"/>
      <c r="G16" s="53">
        <v>75</v>
      </c>
      <c r="H16" s="45">
        <v>0.16</v>
      </c>
      <c r="I16" s="49" t="s">
        <v>16</v>
      </c>
      <c r="J16" s="50">
        <f t="shared" si="1"/>
        <v>1.6000000000000001E-4</v>
      </c>
      <c r="K16" s="51" t="s">
        <v>10</v>
      </c>
      <c r="M16" s="54">
        <v>1.2</v>
      </c>
      <c r="N16" s="45">
        <v>0.06</v>
      </c>
      <c r="O16" s="49" t="s">
        <v>16</v>
      </c>
      <c r="P16" s="50">
        <f t="shared" si="2"/>
        <v>5.9999999999999995E-5</v>
      </c>
      <c r="Q16" s="51" t="s">
        <v>10</v>
      </c>
      <c r="S16" s="54">
        <v>1.1000000000000001</v>
      </c>
      <c r="T16" s="45">
        <v>0.08</v>
      </c>
      <c r="U16" s="49" t="s">
        <v>16</v>
      </c>
      <c r="V16" s="50">
        <f t="shared" si="3"/>
        <v>8.0000000000000007E-5</v>
      </c>
      <c r="W16" s="51" t="s">
        <v>10</v>
      </c>
      <c r="Y16" s="8"/>
      <c r="Z16" s="8"/>
      <c r="AA16" s="8"/>
      <c r="AB16" s="8"/>
      <c r="AC16" s="8"/>
    </row>
    <row r="17" spans="1:29" ht="26.25">
      <c r="A17" s="59" t="s">
        <v>18</v>
      </c>
      <c r="B17" s="59">
        <v>5</v>
      </c>
      <c r="C17" s="58"/>
      <c r="D17" s="41"/>
      <c r="E17" s="41"/>
      <c r="F17" s="41"/>
      <c r="G17" s="53">
        <v>100</v>
      </c>
      <c r="H17" s="45">
        <v>0.18</v>
      </c>
      <c r="I17" s="49" t="s">
        <v>16</v>
      </c>
      <c r="J17" s="50">
        <f t="shared" si="1"/>
        <v>1.7999999999999998E-4</v>
      </c>
      <c r="K17" s="51" t="s">
        <v>10</v>
      </c>
      <c r="M17" s="54">
        <v>1.3</v>
      </c>
      <c r="N17" s="45">
        <v>0.06</v>
      </c>
      <c r="O17" s="49" t="s">
        <v>16</v>
      </c>
      <c r="P17" s="50">
        <f t="shared" si="2"/>
        <v>5.9999999999999995E-5</v>
      </c>
      <c r="Q17" s="51" t="s">
        <v>10</v>
      </c>
      <c r="S17" s="54">
        <v>1.2</v>
      </c>
      <c r="T17" s="45">
        <v>0.08</v>
      </c>
      <c r="U17" s="49" t="s">
        <v>16</v>
      </c>
      <c r="V17" s="50">
        <f t="shared" si="3"/>
        <v>8.0000000000000007E-5</v>
      </c>
      <c r="W17" s="51" t="s">
        <v>10</v>
      </c>
      <c r="Y17" s="8"/>
      <c r="Z17" s="8"/>
      <c r="AA17" s="8"/>
      <c r="AB17" s="8"/>
      <c r="AC17" s="8"/>
    </row>
    <row r="18" spans="1:29" ht="26.25">
      <c r="A18" s="8"/>
      <c r="B18" s="8"/>
      <c r="C18" s="8"/>
      <c r="D18" s="8"/>
      <c r="E18" s="8"/>
      <c r="F18" s="41"/>
      <c r="G18" s="8"/>
      <c r="H18" s="8"/>
      <c r="I18" s="8"/>
      <c r="J18" s="8"/>
      <c r="K18" s="8"/>
      <c r="M18" s="54">
        <v>1.4</v>
      </c>
      <c r="N18" s="45">
        <v>0.06</v>
      </c>
      <c r="O18" s="49" t="s">
        <v>16</v>
      </c>
      <c r="P18" s="50">
        <f t="shared" si="2"/>
        <v>5.9999999999999995E-5</v>
      </c>
      <c r="Q18" s="51" t="s">
        <v>10</v>
      </c>
      <c r="S18" s="54">
        <v>1.3</v>
      </c>
      <c r="T18" s="45">
        <v>0.08</v>
      </c>
      <c r="U18" s="49" t="s">
        <v>16</v>
      </c>
      <c r="V18" s="50">
        <f t="shared" si="3"/>
        <v>8.0000000000000007E-5</v>
      </c>
      <c r="W18" s="51" t="s">
        <v>10</v>
      </c>
      <c r="Y18" s="41"/>
      <c r="Z18" s="41"/>
      <c r="AA18" s="41"/>
      <c r="AB18" s="41"/>
      <c r="AC18" s="41"/>
    </row>
    <row r="19" spans="1:29" ht="26.25">
      <c r="A19" s="8"/>
      <c r="B19" s="8"/>
      <c r="C19" s="8"/>
      <c r="D19" s="8"/>
      <c r="E19" s="8"/>
      <c r="F19" s="41"/>
      <c r="G19" s="8"/>
      <c r="H19" s="8"/>
      <c r="I19" s="8"/>
      <c r="J19" s="8"/>
      <c r="K19" s="8"/>
      <c r="M19" s="54">
        <v>1.5</v>
      </c>
      <c r="N19" s="45">
        <v>0.06</v>
      </c>
      <c r="O19" s="49" t="s">
        <v>16</v>
      </c>
      <c r="P19" s="50">
        <f t="shared" si="2"/>
        <v>5.9999999999999995E-5</v>
      </c>
      <c r="Q19" s="51" t="s">
        <v>10</v>
      </c>
      <c r="S19" s="54">
        <v>1.4</v>
      </c>
      <c r="T19" s="45">
        <v>0.08</v>
      </c>
      <c r="U19" s="49" t="s">
        <v>16</v>
      </c>
      <c r="V19" s="50">
        <f t="shared" si="3"/>
        <v>8.0000000000000007E-5</v>
      </c>
      <c r="W19" s="51" t="s">
        <v>10</v>
      </c>
      <c r="Y19" s="41"/>
      <c r="Z19" s="41"/>
      <c r="AA19" s="41"/>
      <c r="AB19" s="41"/>
      <c r="AC19" s="41"/>
    </row>
    <row r="20" spans="1:29" ht="26.25">
      <c r="A20" s="8"/>
      <c r="B20" s="8"/>
      <c r="C20" s="8"/>
      <c r="D20" s="8"/>
      <c r="E20" s="8"/>
      <c r="F20" s="41"/>
      <c r="G20" s="8"/>
      <c r="H20" s="8"/>
      <c r="I20" s="8"/>
      <c r="J20" s="8"/>
      <c r="K20" s="8"/>
      <c r="M20" s="54">
        <v>1.6</v>
      </c>
      <c r="N20" s="45">
        <v>0.06</v>
      </c>
      <c r="O20" s="49" t="s">
        <v>16</v>
      </c>
      <c r="P20" s="50">
        <f t="shared" si="2"/>
        <v>5.9999999999999995E-5</v>
      </c>
      <c r="Q20" s="51" t="s">
        <v>10</v>
      </c>
      <c r="S20" s="54">
        <v>1.5</v>
      </c>
      <c r="T20" s="45">
        <v>0.08</v>
      </c>
      <c r="U20" s="49" t="s">
        <v>16</v>
      </c>
      <c r="V20" s="50">
        <f t="shared" si="3"/>
        <v>8.0000000000000007E-5</v>
      </c>
      <c r="W20" s="51" t="s">
        <v>10</v>
      </c>
    </row>
    <row r="21" spans="1:29" ht="26.25">
      <c r="A21" s="8"/>
      <c r="B21" s="8"/>
      <c r="C21" s="8"/>
      <c r="D21" s="8"/>
      <c r="E21" s="8"/>
      <c r="F21" s="41"/>
      <c r="G21" s="8"/>
      <c r="H21" s="8"/>
      <c r="I21" s="8"/>
      <c r="J21" s="8"/>
      <c r="K21" s="8"/>
      <c r="M21" s="54">
        <v>1.7</v>
      </c>
      <c r="N21" s="45">
        <v>0.06</v>
      </c>
      <c r="O21" s="49" t="s">
        <v>16</v>
      </c>
      <c r="P21" s="50">
        <f t="shared" si="2"/>
        <v>5.9999999999999995E-5</v>
      </c>
      <c r="Q21" s="51" t="s">
        <v>10</v>
      </c>
      <c r="S21" s="54">
        <v>1.6</v>
      </c>
      <c r="T21" s="45">
        <v>0.08</v>
      </c>
      <c r="U21" s="49" t="s">
        <v>16</v>
      </c>
      <c r="V21" s="50">
        <f t="shared" si="3"/>
        <v>8.0000000000000007E-5</v>
      </c>
      <c r="W21" s="51" t="s">
        <v>10</v>
      </c>
    </row>
    <row r="22" spans="1:29" ht="26.25">
      <c r="A22" s="8"/>
      <c r="B22" s="8"/>
      <c r="C22" s="8"/>
      <c r="D22" s="8"/>
      <c r="E22" s="8"/>
      <c r="F22" s="41"/>
      <c r="G22" s="8"/>
      <c r="H22" s="8"/>
      <c r="I22" s="8"/>
      <c r="J22" s="8"/>
      <c r="K22" s="8"/>
      <c r="M22" s="54">
        <v>1.8</v>
      </c>
      <c r="N22" s="45">
        <v>0.06</v>
      </c>
      <c r="O22" s="49" t="s">
        <v>16</v>
      </c>
      <c r="P22" s="50">
        <f t="shared" si="2"/>
        <v>5.9999999999999995E-5</v>
      </c>
      <c r="Q22" s="51" t="s">
        <v>10</v>
      </c>
      <c r="S22" s="54">
        <v>1.7</v>
      </c>
      <c r="T22" s="45">
        <v>0.08</v>
      </c>
      <c r="U22" s="49" t="s">
        <v>16</v>
      </c>
      <c r="V22" s="50">
        <f t="shared" si="3"/>
        <v>8.0000000000000007E-5</v>
      </c>
      <c r="W22" s="51" t="s">
        <v>10</v>
      </c>
    </row>
    <row r="23" spans="1:29" ht="26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54">
        <v>1.9</v>
      </c>
      <c r="N23" s="45">
        <v>0.06</v>
      </c>
      <c r="O23" s="49" t="s">
        <v>16</v>
      </c>
      <c r="P23" s="50">
        <f t="shared" si="2"/>
        <v>5.9999999999999995E-5</v>
      </c>
      <c r="Q23" s="51" t="s">
        <v>10</v>
      </c>
      <c r="S23" s="54">
        <v>1.8</v>
      </c>
      <c r="T23" s="45">
        <v>0.08</v>
      </c>
      <c r="U23" s="49" t="s">
        <v>16</v>
      </c>
      <c r="V23" s="50">
        <f t="shared" si="3"/>
        <v>8.0000000000000007E-5</v>
      </c>
      <c r="W23" s="51" t="s">
        <v>10</v>
      </c>
    </row>
    <row r="24" spans="1:29" ht="26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53">
        <v>1</v>
      </c>
      <c r="N24" s="45">
        <v>0.06</v>
      </c>
      <c r="O24" s="49" t="s">
        <v>16</v>
      </c>
      <c r="P24" s="50">
        <f t="shared" si="2"/>
        <v>5.9999999999999995E-5</v>
      </c>
      <c r="Q24" s="51" t="s">
        <v>10</v>
      </c>
      <c r="S24" s="54">
        <v>1.9</v>
      </c>
      <c r="T24" s="45">
        <v>0.08</v>
      </c>
      <c r="U24" s="49" t="s">
        <v>16</v>
      </c>
      <c r="V24" s="50">
        <f t="shared" si="3"/>
        <v>8.0000000000000007E-5</v>
      </c>
      <c r="W24" s="51" t="s">
        <v>10</v>
      </c>
    </row>
    <row r="25" spans="1:29" ht="26.25">
      <c r="A25" s="60"/>
      <c r="B25" s="61"/>
      <c r="C25" s="61"/>
      <c r="D25" s="41"/>
      <c r="E25" s="41"/>
      <c r="F25" s="41"/>
      <c r="M25" s="53">
        <v>2</v>
      </c>
      <c r="N25" s="45">
        <v>0.06</v>
      </c>
      <c r="O25" s="49" t="s">
        <v>16</v>
      </c>
      <c r="P25" s="50">
        <f t="shared" si="2"/>
        <v>5.9999999999999995E-5</v>
      </c>
      <c r="Q25" s="51" t="s">
        <v>10</v>
      </c>
      <c r="S25" s="53">
        <v>2</v>
      </c>
      <c r="T25" s="45">
        <v>0.08</v>
      </c>
      <c r="U25" s="49" t="s">
        <v>16</v>
      </c>
      <c r="V25" s="50">
        <f t="shared" si="3"/>
        <v>8.0000000000000007E-5</v>
      </c>
      <c r="W25" s="51" t="s">
        <v>10</v>
      </c>
    </row>
    <row r="26" spans="1:29" ht="26.25">
      <c r="A26" s="60"/>
      <c r="B26" s="61"/>
      <c r="C26" s="61"/>
      <c r="D26" s="41"/>
      <c r="E26" s="41"/>
      <c r="F26" s="41"/>
      <c r="M26" s="53">
        <v>3</v>
      </c>
      <c r="N26" s="45">
        <v>0.06</v>
      </c>
      <c r="O26" s="49" t="s">
        <v>16</v>
      </c>
      <c r="P26" s="50">
        <f t="shared" si="2"/>
        <v>5.9999999999999995E-5</v>
      </c>
      <c r="Q26" s="51" t="s">
        <v>10</v>
      </c>
      <c r="S26" s="53">
        <v>3</v>
      </c>
      <c r="T26" s="45">
        <v>0.08</v>
      </c>
      <c r="U26" s="49" t="s">
        <v>16</v>
      </c>
      <c r="V26" s="50">
        <f t="shared" si="3"/>
        <v>8.0000000000000007E-5</v>
      </c>
      <c r="W26" s="51" t="s">
        <v>10</v>
      </c>
    </row>
    <row r="27" spans="1:29" ht="26.25">
      <c r="A27" s="60"/>
      <c r="B27" s="61"/>
      <c r="C27" s="61"/>
      <c r="D27" s="41"/>
      <c r="E27" s="41"/>
      <c r="F27" s="41"/>
      <c r="M27" s="53">
        <v>4</v>
      </c>
      <c r="N27" s="45">
        <v>0.06</v>
      </c>
      <c r="O27" s="49" t="s">
        <v>16</v>
      </c>
      <c r="P27" s="50">
        <f t="shared" si="2"/>
        <v>5.9999999999999995E-5</v>
      </c>
      <c r="Q27" s="51" t="s">
        <v>10</v>
      </c>
      <c r="S27" s="53">
        <v>4</v>
      </c>
      <c r="T27" s="45">
        <v>0.08</v>
      </c>
      <c r="U27" s="49" t="s">
        <v>16</v>
      </c>
      <c r="V27" s="50">
        <f t="shared" si="3"/>
        <v>8.0000000000000007E-5</v>
      </c>
      <c r="W27" s="51" t="s">
        <v>10</v>
      </c>
    </row>
    <row r="28" spans="1:29">
      <c r="A28" s="6"/>
      <c r="B28" s="6"/>
      <c r="C28" s="6"/>
      <c r="D28" s="6"/>
      <c r="E28" s="6"/>
      <c r="F28" s="6"/>
      <c r="M28" s="53">
        <v>5</v>
      </c>
      <c r="N28" s="45">
        <v>0.06</v>
      </c>
      <c r="O28" s="49" t="s">
        <v>16</v>
      </c>
      <c r="P28" s="50">
        <f t="shared" si="2"/>
        <v>5.9999999999999995E-5</v>
      </c>
      <c r="Q28" s="51" t="s">
        <v>10</v>
      </c>
      <c r="S28" s="53">
        <v>5</v>
      </c>
      <c r="T28" s="45">
        <v>0.09</v>
      </c>
      <c r="U28" s="49" t="s">
        <v>16</v>
      </c>
      <c r="V28" s="50">
        <f t="shared" si="3"/>
        <v>8.9999999999999992E-5</v>
      </c>
      <c r="W28" s="51" t="s">
        <v>10</v>
      </c>
    </row>
    <row r="29" spans="1:29">
      <c r="A29" s="6"/>
      <c r="B29" s="6"/>
      <c r="C29" s="6"/>
      <c r="D29" s="6"/>
      <c r="E29" s="6"/>
      <c r="F29" s="6"/>
      <c r="M29" s="53">
        <v>6</v>
      </c>
      <c r="N29" s="45">
        <v>0.06</v>
      </c>
      <c r="O29" s="49" t="s">
        <v>16</v>
      </c>
      <c r="P29" s="50">
        <f t="shared" si="2"/>
        <v>5.9999999999999995E-5</v>
      </c>
      <c r="Q29" s="51" t="s">
        <v>10</v>
      </c>
      <c r="S29" s="53">
        <v>6</v>
      </c>
      <c r="T29" s="45">
        <v>0.09</v>
      </c>
      <c r="U29" s="49" t="s">
        <v>16</v>
      </c>
      <c r="V29" s="50">
        <f t="shared" si="3"/>
        <v>8.9999999999999992E-5</v>
      </c>
      <c r="W29" s="51" t="s">
        <v>10</v>
      </c>
    </row>
    <row r="30" spans="1:29">
      <c r="A30" s="6"/>
      <c r="B30" s="6"/>
      <c r="C30" s="6"/>
      <c r="D30" s="6"/>
      <c r="E30" s="6"/>
      <c r="F30" s="6"/>
      <c r="M30" s="53">
        <v>7</v>
      </c>
      <c r="N30" s="45">
        <v>0.06</v>
      </c>
      <c r="O30" s="49" t="s">
        <v>16</v>
      </c>
      <c r="P30" s="50">
        <f t="shared" si="2"/>
        <v>5.9999999999999995E-5</v>
      </c>
      <c r="Q30" s="51" t="s">
        <v>10</v>
      </c>
      <c r="S30" s="53">
        <v>7</v>
      </c>
      <c r="T30" s="45">
        <v>0.09</v>
      </c>
      <c r="U30" s="49" t="s">
        <v>16</v>
      </c>
      <c r="V30" s="50">
        <f t="shared" si="3"/>
        <v>8.9999999999999992E-5</v>
      </c>
      <c r="W30" s="51" t="s">
        <v>10</v>
      </c>
    </row>
    <row r="31" spans="1:29">
      <c r="M31" s="53">
        <v>8</v>
      </c>
      <c r="N31" s="45">
        <v>0.06</v>
      </c>
      <c r="O31" s="49" t="s">
        <v>16</v>
      </c>
      <c r="P31" s="50">
        <f t="shared" si="2"/>
        <v>5.9999999999999995E-5</v>
      </c>
      <c r="Q31" s="51" t="s">
        <v>10</v>
      </c>
      <c r="S31" s="53">
        <v>8</v>
      </c>
      <c r="T31" s="45">
        <v>0.09</v>
      </c>
      <c r="U31" s="49" t="s">
        <v>16</v>
      </c>
      <c r="V31" s="50">
        <f t="shared" si="3"/>
        <v>8.9999999999999992E-5</v>
      </c>
      <c r="W31" s="51" t="s">
        <v>10</v>
      </c>
    </row>
    <row r="32" spans="1:29">
      <c r="M32" s="53">
        <v>9</v>
      </c>
      <c r="N32" s="45">
        <v>0.06</v>
      </c>
      <c r="O32" s="49" t="s">
        <v>16</v>
      </c>
      <c r="P32" s="50">
        <f t="shared" si="2"/>
        <v>5.9999999999999995E-5</v>
      </c>
      <c r="Q32" s="51" t="s">
        <v>10</v>
      </c>
      <c r="S32" s="53">
        <v>9</v>
      </c>
      <c r="T32" s="45">
        <v>0.09</v>
      </c>
      <c r="U32" s="49" t="s">
        <v>16</v>
      </c>
      <c r="V32" s="50">
        <f t="shared" si="3"/>
        <v>8.9999999999999992E-5</v>
      </c>
      <c r="W32" s="51" t="s">
        <v>10</v>
      </c>
    </row>
    <row r="33" spans="13:23">
      <c r="M33" s="53">
        <v>10</v>
      </c>
      <c r="N33" s="45">
        <v>0.06</v>
      </c>
      <c r="O33" s="49" t="s">
        <v>16</v>
      </c>
      <c r="P33" s="50">
        <f t="shared" si="2"/>
        <v>5.9999999999999995E-5</v>
      </c>
      <c r="Q33" s="51" t="s">
        <v>10</v>
      </c>
      <c r="S33" s="53">
        <v>10</v>
      </c>
      <c r="T33" s="45">
        <v>0.09</v>
      </c>
      <c r="U33" s="49" t="s">
        <v>16</v>
      </c>
      <c r="V33" s="50">
        <f t="shared" si="3"/>
        <v>8.9999999999999992E-5</v>
      </c>
      <c r="W33" s="51" t="s">
        <v>10</v>
      </c>
    </row>
    <row r="34" spans="13:23">
      <c r="M34" s="53">
        <v>11</v>
      </c>
      <c r="N34" s="45">
        <v>7.0000000000000007E-2</v>
      </c>
      <c r="O34" s="49" t="s">
        <v>16</v>
      </c>
      <c r="P34" s="50">
        <f t="shared" si="2"/>
        <v>7.0000000000000007E-5</v>
      </c>
      <c r="Q34" s="51" t="s">
        <v>10</v>
      </c>
      <c r="S34" s="53">
        <v>20</v>
      </c>
      <c r="T34" s="45">
        <v>0.1</v>
      </c>
      <c r="U34" s="49" t="s">
        <v>16</v>
      </c>
      <c r="V34" s="50">
        <f t="shared" si="3"/>
        <v>1E-4</v>
      </c>
      <c r="W34" s="51" t="s">
        <v>10</v>
      </c>
    </row>
    <row r="35" spans="13:23">
      <c r="M35" s="53">
        <v>12</v>
      </c>
      <c r="N35" s="45">
        <v>7.0000000000000007E-2</v>
      </c>
      <c r="O35" s="49" t="s">
        <v>16</v>
      </c>
      <c r="P35" s="50">
        <f t="shared" si="2"/>
        <v>7.0000000000000007E-5</v>
      </c>
      <c r="Q35" s="51" t="s">
        <v>10</v>
      </c>
      <c r="S35" s="53">
        <v>30</v>
      </c>
      <c r="T35" s="45">
        <v>0.11</v>
      </c>
      <c r="U35" s="49" t="s">
        <v>16</v>
      </c>
      <c r="V35" s="50">
        <f t="shared" si="3"/>
        <v>1.1E-4</v>
      </c>
      <c r="W35" s="51" t="s">
        <v>10</v>
      </c>
    </row>
    <row r="36" spans="13:23">
      <c r="M36" s="53">
        <v>13</v>
      </c>
      <c r="N36" s="45">
        <v>7.0000000000000007E-2</v>
      </c>
      <c r="O36" s="49" t="s">
        <v>16</v>
      </c>
      <c r="P36" s="50">
        <f t="shared" si="2"/>
        <v>7.0000000000000007E-5</v>
      </c>
      <c r="Q36" s="51" t="s">
        <v>10</v>
      </c>
      <c r="S36" s="53">
        <v>50</v>
      </c>
      <c r="T36" s="45">
        <v>0.13</v>
      </c>
      <c r="U36" s="49" t="s">
        <v>16</v>
      </c>
      <c r="V36" s="50">
        <f t="shared" si="3"/>
        <v>1.3000000000000002E-4</v>
      </c>
      <c r="W36" s="51" t="s">
        <v>10</v>
      </c>
    </row>
    <row r="37" spans="13:23">
      <c r="M37" s="53">
        <v>14</v>
      </c>
      <c r="N37" s="45">
        <v>7.0000000000000007E-2</v>
      </c>
      <c r="O37" s="49" t="s">
        <v>16</v>
      </c>
      <c r="P37" s="50">
        <f t="shared" si="2"/>
        <v>7.0000000000000007E-5</v>
      </c>
      <c r="Q37" s="51" t="s">
        <v>10</v>
      </c>
      <c r="S37" s="25"/>
      <c r="T37" s="25"/>
      <c r="U37" s="25"/>
      <c r="V37" s="25"/>
      <c r="W37" s="25"/>
    </row>
    <row r="38" spans="13:23">
      <c r="M38" s="53">
        <v>15</v>
      </c>
      <c r="N38" s="45">
        <v>7.0000000000000007E-2</v>
      </c>
      <c r="O38" s="49" t="s">
        <v>16</v>
      </c>
      <c r="P38" s="50">
        <f t="shared" si="2"/>
        <v>7.0000000000000007E-5</v>
      </c>
      <c r="Q38" s="51" t="s">
        <v>10</v>
      </c>
      <c r="S38" s="25"/>
      <c r="T38" s="25"/>
      <c r="U38" s="25"/>
      <c r="V38" s="25"/>
      <c r="W38" s="25"/>
    </row>
    <row r="39" spans="13:23">
      <c r="M39" s="53">
        <v>16</v>
      </c>
      <c r="N39" s="45">
        <v>7.0000000000000007E-2</v>
      </c>
      <c r="O39" s="49" t="s">
        <v>16</v>
      </c>
      <c r="P39" s="50">
        <f t="shared" si="2"/>
        <v>7.0000000000000007E-5</v>
      </c>
      <c r="Q39" s="51" t="s">
        <v>10</v>
      </c>
      <c r="S39" s="25"/>
      <c r="T39" s="25"/>
      <c r="U39" s="25"/>
      <c r="V39" s="25"/>
      <c r="W39" s="25"/>
    </row>
    <row r="40" spans="13:23">
      <c r="M40" s="53">
        <v>17</v>
      </c>
      <c r="N40" s="45">
        <v>7.0000000000000007E-2</v>
      </c>
      <c r="O40" s="49" t="s">
        <v>16</v>
      </c>
      <c r="P40" s="50">
        <f t="shared" si="2"/>
        <v>7.0000000000000007E-5</v>
      </c>
      <c r="Q40" s="51" t="s">
        <v>10</v>
      </c>
      <c r="S40" s="25"/>
      <c r="T40" s="25"/>
      <c r="U40" s="25"/>
      <c r="V40" s="25"/>
      <c r="W40" s="25"/>
    </row>
    <row r="41" spans="13:23">
      <c r="M41" s="53">
        <v>18</v>
      </c>
      <c r="N41" s="45">
        <v>7.0000000000000007E-2</v>
      </c>
      <c r="O41" s="49" t="s">
        <v>16</v>
      </c>
      <c r="P41" s="50">
        <f t="shared" si="2"/>
        <v>7.0000000000000007E-5</v>
      </c>
      <c r="Q41" s="51" t="s">
        <v>10</v>
      </c>
      <c r="S41" s="25"/>
      <c r="T41" s="25"/>
      <c r="U41" s="25"/>
      <c r="V41" s="25"/>
      <c r="W41" s="25"/>
    </row>
    <row r="42" spans="13:23">
      <c r="M42" s="53">
        <v>19</v>
      </c>
      <c r="N42" s="45">
        <v>7.0000000000000007E-2</v>
      </c>
      <c r="O42" s="49" t="s">
        <v>16</v>
      </c>
      <c r="P42" s="50">
        <f t="shared" si="2"/>
        <v>7.0000000000000007E-5</v>
      </c>
      <c r="Q42" s="51" t="s">
        <v>10</v>
      </c>
    </row>
    <row r="43" spans="13:23">
      <c r="M43" s="53">
        <v>20</v>
      </c>
      <c r="N43" s="45">
        <v>7.0000000000000007E-2</v>
      </c>
      <c r="O43" s="49" t="s">
        <v>16</v>
      </c>
      <c r="P43" s="50">
        <f t="shared" si="2"/>
        <v>7.0000000000000007E-5</v>
      </c>
      <c r="Q43" s="51" t="s">
        <v>10</v>
      </c>
    </row>
    <row r="44" spans="13:23">
      <c r="M44" s="53">
        <v>21</v>
      </c>
      <c r="N44" s="45">
        <v>7.0000000000000007E-2</v>
      </c>
      <c r="O44" s="49" t="s">
        <v>16</v>
      </c>
      <c r="P44" s="50">
        <f t="shared" si="2"/>
        <v>7.0000000000000007E-5</v>
      </c>
      <c r="Q44" s="51" t="s">
        <v>10</v>
      </c>
    </row>
    <row r="45" spans="13:23">
      <c r="M45" s="53">
        <v>22</v>
      </c>
      <c r="N45" s="45">
        <v>7.0000000000000007E-2</v>
      </c>
      <c r="O45" s="49" t="s">
        <v>16</v>
      </c>
      <c r="P45" s="50">
        <f t="shared" si="2"/>
        <v>7.0000000000000007E-5</v>
      </c>
      <c r="Q45" s="51" t="s">
        <v>10</v>
      </c>
    </row>
    <row r="46" spans="13:23">
      <c r="M46" s="53">
        <v>23</v>
      </c>
      <c r="N46" s="45">
        <v>7.0000000000000007E-2</v>
      </c>
      <c r="O46" s="49" t="s">
        <v>16</v>
      </c>
      <c r="P46" s="50">
        <f t="shared" si="2"/>
        <v>7.0000000000000007E-5</v>
      </c>
      <c r="Q46" s="51" t="s">
        <v>10</v>
      </c>
    </row>
    <row r="47" spans="13:23">
      <c r="M47" s="53">
        <v>24</v>
      </c>
      <c r="N47" s="45">
        <v>7.0000000000000007E-2</v>
      </c>
      <c r="O47" s="49" t="s">
        <v>16</v>
      </c>
      <c r="P47" s="50">
        <f t="shared" si="2"/>
        <v>7.0000000000000007E-5</v>
      </c>
      <c r="Q47" s="51" t="s">
        <v>10</v>
      </c>
    </row>
    <row r="48" spans="13:23">
      <c r="M48" s="53">
        <v>25</v>
      </c>
      <c r="N48" s="45">
        <v>7.0000000000000007E-2</v>
      </c>
      <c r="O48" s="49" t="s">
        <v>16</v>
      </c>
      <c r="P48" s="50">
        <f t="shared" si="2"/>
        <v>7.0000000000000007E-5</v>
      </c>
      <c r="Q48" s="51" t="s">
        <v>10</v>
      </c>
    </row>
    <row r="49" spans="13:17">
      <c r="M49" s="53">
        <v>50</v>
      </c>
      <c r="N49" s="45">
        <v>0.09</v>
      </c>
      <c r="O49" s="49" t="s">
        <v>16</v>
      </c>
      <c r="P49" s="50">
        <f t="shared" si="2"/>
        <v>8.9999999999999992E-5</v>
      </c>
      <c r="Q49" s="51" t="s">
        <v>10</v>
      </c>
    </row>
    <row r="50" spans="13:17">
      <c r="M50" s="53">
        <v>75</v>
      </c>
      <c r="N50" s="45">
        <v>0.1</v>
      </c>
      <c r="O50" s="49" t="s">
        <v>16</v>
      </c>
      <c r="P50" s="50">
        <f t="shared" si="2"/>
        <v>1E-4</v>
      </c>
      <c r="Q50" s="51" t="s">
        <v>10</v>
      </c>
    </row>
    <row r="51" spans="13:17">
      <c r="M51" s="53">
        <v>100</v>
      </c>
      <c r="N51" s="45">
        <v>0.12</v>
      </c>
      <c r="O51" s="49" t="s">
        <v>16</v>
      </c>
      <c r="P51" s="50">
        <f t="shared" si="2"/>
        <v>1.1999999999999999E-4</v>
      </c>
      <c r="Q51" s="51" t="s">
        <v>10</v>
      </c>
    </row>
    <row r="52" spans="13:17">
      <c r="M52" s="25"/>
      <c r="N52" s="25"/>
      <c r="O52" s="25"/>
      <c r="P52" s="25"/>
      <c r="Q52" s="25"/>
    </row>
    <row r="53" spans="13:17">
      <c r="M53" s="25"/>
      <c r="N53" s="25"/>
      <c r="O53" s="25"/>
      <c r="P53" s="25"/>
      <c r="Q53" s="25"/>
    </row>
    <row r="54" spans="13:17">
      <c r="M54" s="25"/>
      <c r="N54" s="25"/>
      <c r="O54" s="25"/>
      <c r="P54" s="25"/>
      <c r="Q54" s="25"/>
    </row>
    <row r="55" spans="13:17">
      <c r="M55" s="25"/>
      <c r="N55" s="25"/>
      <c r="O55" s="25"/>
      <c r="P55" s="25"/>
      <c r="Q55" s="25"/>
    </row>
    <row r="56" spans="13:17">
      <c r="M56" s="25"/>
      <c r="N56" s="25"/>
      <c r="O56" s="25"/>
      <c r="P56" s="25"/>
      <c r="Q56" s="25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Uncert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2016-11-21T03:47:25Z</cp:lastPrinted>
  <dcterms:created xsi:type="dcterms:W3CDTF">2015-10-01T03:04:34Z</dcterms:created>
  <dcterms:modified xsi:type="dcterms:W3CDTF">2017-06-06T08:53:43Z</dcterms:modified>
</cp:coreProperties>
</file>