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0" yWindow="465" windowWidth="38400" windowHeight="21060"/>
  </bookViews>
  <sheets>
    <sheet name="Data" sheetId="22" r:id="rId1"/>
    <sheet name="Certificate" sheetId="20" r:id="rId2"/>
    <sheet name="Report" sheetId="17" r:id="rId3"/>
    <sheet name="Result" sheetId="18" r:id="rId4"/>
    <sheet name="Uncertainty Budget" sheetId="21" r:id="rId5"/>
    <sheet name="Cert of STD" sheetId="14" r:id="rId6"/>
    <sheet name="Data Side-A" sheetId="19" r:id="rId7"/>
  </sheets>
  <externalReferences>
    <externalReference r:id="rId8"/>
    <externalReference r:id="rId9"/>
    <externalReference r:id="rId10"/>
  </externalReferences>
  <definedNames>
    <definedName name="_xlnm._FilterDatabase" localSheetId="0" hidden="1">Data!$A$20:$AI$301</definedName>
    <definedName name="_xlnm.Print_Area" localSheetId="1">Certificate!$A$1:$Z$37</definedName>
    <definedName name="_xlnm.Print_Area" localSheetId="6">'Data Side-A'!$A$1:$AB$163</definedName>
    <definedName name="_xlnm.Print_Area" localSheetId="2">Report!$A$1:$V$18</definedName>
    <definedName name="_xlnm.Print_Area" localSheetId="3">Result!$A$1:$V$40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B295" i="22" l="1"/>
  <c r="AB288" i="22"/>
  <c r="AB281" i="22"/>
  <c r="AB274" i="22"/>
  <c r="AB267" i="22"/>
  <c r="AB260" i="22"/>
  <c r="AB253" i="22"/>
  <c r="AB246" i="22"/>
  <c r="AB239" i="22"/>
  <c r="AB232" i="22"/>
  <c r="AB225" i="22"/>
  <c r="AB218" i="22"/>
  <c r="AB211" i="22"/>
  <c r="AB204" i="22"/>
  <c r="AB197" i="22"/>
  <c r="AB190" i="22"/>
  <c r="AB183" i="22"/>
  <c r="AB176" i="22"/>
  <c r="AB169" i="22"/>
  <c r="AB162" i="22"/>
  <c r="AB155" i="22"/>
  <c r="AB148" i="22"/>
  <c r="AB141" i="22"/>
  <c r="AB134" i="22"/>
  <c r="AB127" i="22"/>
  <c r="AB120" i="22"/>
  <c r="AB113" i="22"/>
  <c r="AB106" i="22"/>
  <c r="AB99" i="22"/>
  <c r="AB92" i="22"/>
  <c r="AB85" i="22"/>
  <c r="AB78" i="22"/>
  <c r="AB71" i="22"/>
  <c r="AB64" i="22"/>
  <c r="AB57" i="22"/>
  <c r="AB50" i="22"/>
  <c r="AB43" i="22"/>
  <c r="AB36" i="22"/>
  <c r="AB29" i="22"/>
  <c r="AB22" i="22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7" i="21"/>
  <c r="J22" i="22"/>
  <c r="M22" i="22"/>
  <c r="P22" i="22"/>
  <c r="V22" i="22"/>
  <c r="J23" i="22"/>
  <c r="M23" i="22"/>
  <c r="P23" i="22"/>
  <c r="V23" i="22"/>
  <c r="J24" i="22"/>
  <c r="M24" i="22"/>
  <c r="P24" i="22"/>
  <c r="V24" i="22"/>
  <c r="J25" i="22"/>
  <c r="M25" i="22"/>
  <c r="P25" i="22"/>
  <c r="V25" i="22"/>
  <c r="J26" i="22"/>
  <c r="M26" i="22"/>
  <c r="P26" i="22"/>
  <c r="V26" i="22"/>
  <c r="J27" i="22"/>
  <c r="M27" i="22"/>
  <c r="P27" i="22"/>
  <c r="V27" i="22"/>
  <c r="J28" i="22"/>
  <c r="M28" i="22"/>
  <c r="P28" i="22"/>
  <c r="V28" i="22"/>
  <c r="J29" i="22"/>
  <c r="M29" i="22"/>
  <c r="P29" i="22"/>
  <c r="V29" i="22"/>
  <c r="J30" i="22"/>
  <c r="M30" i="22"/>
  <c r="P30" i="22"/>
  <c r="V30" i="22"/>
  <c r="J31" i="22"/>
  <c r="M31" i="22"/>
  <c r="P31" i="22"/>
  <c r="V31" i="22"/>
  <c r="J32" i="22"/>
  <c r="M32" i="22"/>
  <c r="P32" i="22"/>
  <c r="V32" i="22"/>
  <c r="J33" i="22"/>
  <c r="M33" i="22"/>
  <c r="P33" i="22"/>
  <c r="V33" i="22"/>
  <c r="J34" i="22"/>
  <c r="M34" i="22"/>
  <c r="P34" i="22"/>
  <c r="V34" i="22"/>
  <c r="J35" i="22"/>
  <c r="M35" i="22"/>
  <c r="P35" i="22"/>
  <c r="V35" i="22"/>
  <c r="AJ22" i="22"/>
  <c r="S22" i="22"/>
  <c r="S29" i="22"/>
  <c r="Y22" i="22"/>
  <c r="V30" i="21"/>
  <c r="V31" i="21"/>
  <c r="V32" i="21"/>
  <c r="V33" i="21"/>
  <c r="H36" i="20"/>
  <c r="B71" i="21"/>
  <c r="J13" i="20"/>
  <c r="J14" i="20"/>
  <c r="J16" i="20"/>
  <c r="J15" i="20"/>
  <c r="W20" i="20"/>
  <c r="W19" i="20"/>
  <c r="J294" i="22"/>
  <c r="M294" i="22"/>
  <c r="P294" i="22"/>
  <c r="S294" i="22"/>
  <c r="J301" i="22"/>
  <c r="M301" i="22"/>
  <c r="P301" i="22"/>
  <c r="S301" i="22"/>
  <c r="P35" i="18"/>
  <c r="J293" i="22"/>
  <c r="M293" i="22"/>
  <c r="P293" i="22"/>
  <c r="S293" i="22"/>
  <c r="J300" i="22"/>
  <c r="M300" i="22"/>
  <c r="P300" i="22"/>
  <c r="S300" i="22"/>
  <c r="N35" i="18"/>
  <c r="J292" i="22"/>
  <c r="M292" i="22"/>
  <c r="P292" i="22"/>
  <c r="S292" i="22"/>
  <c r="J299" i="22"/>
  <c r="M299" i="22"/>
  <c r="P299" i="22"/>
  <c r="S299" i="22"/>
  <c r="L35" i="18"/>
  <c r="J291" i="22"/>
  <c r="M291" i="22"/>
  <c r="P291" i="22"/>
  <c r="S291" i="22"/>
  <c r="J298" i="22"/>
  <c r="M298" i="22"/>
  <c r="P298" i="22"/>
  <c r="S298" i="22"/>
  <c r="J35" i="18"/>
  <c r="J290" i="22"/>
  <c r="M290" i="22"/>
  <c r="P290" i="22"/>
  <c r="S290" i="22"/>
  <c r="J297" i="22"/>
  <c r="M297" i="22"/>
  <c r="P297" i="22"/>
  <c r="S297" i="22"/>
  <c r="H35" i="18"/>
  <c r="J289" i="22"/>
  <c r="M289" i="22"/>
  <c r="P289" i="22"/>
  <c r="S289" i="22"/>
  <c r="J296" i="22"/>
  <c r="M296" i="22"/>
  <c r="P296" i="22"/>
  <c r="S296" i="22"/>
  <c r="F35" i="18"/>
  <c r="J288" i="22"/>
  <c r="M288" i="22"/>
  <c r="P288" i="22"/>
  <c r="S288" i="22"/>
  <c r="J295" i="22"/>
  <c r="M295" i="22"/>
  <c r="P295" i="22"/>
  <c r="S295" i="22"/>
  <c r="D35" i="18"/>
  <c r="J280" i="22"/>
  <c r="M280" i="22"/>
  <c r="P280" i="22"/>
  <c r="S280" i="22"/>
  <c r="J287" i="22"/>
  <c r="M287" i="22"/>
  <c r="P287" i="22"/>
  <c r="S287" i="22"/>
  <c r="P34" i="18"/>
  <c r="J279" i="22"/>
  <c r="M279" i="22"/>
  <c r="P279" i="22"/>
  <c r="S279" i="22"/>
  <c r="J286" i="22"/>
  <c r="M286" i="22"/>
  <c r="P286" i="22"/>
  <c r="S286" i="22"/>
  <c r="N34" i="18"/>
  <c r="J278" i="22"/>
  <c r="M278" i="22"/>
  <c r="P278" i="22"/>
  <c r="S278" i="22"/>
  <c r="J285" i="22"/>
  <c r="M285" i="22"/>
  <c r="P285" i="22"/>
  <c r="S285" i="22"/>
  <c r="L34" i="18"/>
  <c r="J277" i="22"/>
  <c r="M277" i="22"/>
  <c r="P277" i="22"/>
  <c r="S277" i="22"/>
  <c r="J284" i="22"/>
  <c r="M284" i="22"/>
  <c r="P284" i="22"/>
  <c r="S284" i="22"/>
  <c r="J34" i="18"/>
  <c r="J276" i="22"/>
  <c r="M276" i="22"/>
  <c r="P276" i="22"/>
  <c r="S276" i="22"/>
  <c r="J283" i="22"/>
  <c r="M283" i="22"/>
  <c r="P283" i="22"/>
  <c r="S283" i="22"/>
  <c r="H34" i="18"/>
  <c r="J275" i="22"/>
  <c r="M275" i="22"/>
  <c r="P275" i="22"/>
  <c r="S275" i="22"/>
  <c r="J282" i="22"/>
  <c r="M282" i="22"/>
  <c r="P282" i="22"/>
  <c r="S282" i="22"/>
  <c r="F34" i="18"/>
  <c r="J274" i="22"/>
  <c r="M274" i="22"/>
  <c r="P274" i="22"/>
  <c r="S274" i="22"/>
  <c r="J281" i="22"/>
  <c r="M281" i="22"/>
  <c r="P281" i="22"/>
  <c r="S281" i="22"/>
  <c r="D34" i="18"/>
  <c r="J266" i="22"/>
  <c r="M266" i="22"/>
  <c r="P266" i="22"/>
  <c r="S266" i="22"/>
  <c r="J273" i="22"/>
  <c r="M273" i="22"/>
  <c r="P273" i="22"/>
  <c r="S273" i="22"/>
  <c r="P33" i="18"/>
  <c r="J265" i="22"/>
  <c r="M265" i="22"/>
  <c r="P265" i="22"/>
  <c r="S265" i="22"/>
  <c r="J272" i="22"/>
  <c r="M272" i="22"/>
  <c r="P272" i="22"/>
  <c r="S272" i="22"/>
  <c r="N33" i="18"/>
  <c r="J264" i="22"/>
  <c r="M264" i="22"/>
  <c r="P264" i="22"/>
  <c r="S264" i="22"/>
  <c r="J271" i="22"/>
  <c r="M271" i="22"/>
  <c r="P271" i="22"/>
  <c r="S271" i="22"/>
  <c r="L33" i="18"/>
  <c r="J263" i="22"/>
  <c r="M263" i="22"/>
  <c r="P263" i="22"/>
  <c r="S263" i="22"/>
  <c r="J270" i="22"/>
  <c r="M270" i="22"/>
  <c r="P270" i="22"/>
  <c r="S270" i="22"/>
  <c r="J33" i="18"/>
  <c r="J262" i="22"/>
  <c r="M262" i="22"/>
  <c r="P262" i="22"/>
  <c r="S262" i="22"/>
  <c r="J269" i="22"/>
  <c r="M269" i="22"/>
  <c r="P269" i="22"/>
  <c r="S269" i="22"/>
  <c r="H33" i="18"/>
  <c r="J261" i="22"/>
  <c r="M261" i="22"/>
  <c r="P261" i="22"/>
  <c r="S261" i="22"/>
  <c r="J268" i="22"/>
  <c r="M268" i="22"/>
  <c r="P268" i="22"/>
  <c r="S268" i="22"/>
  <c r="F33" i="18"/>
  <c r="J260" i="22"/>
  <c r="M260" i="22"/>
  <c r="P260" i="22"/>
  <c r="S260" i="22"/>
  <c r="J267" i="22"/>
  <c r="M267" i="22"/>
  <c r="P267" i="22"/>
  <c r="S267" i="22"/>
  <c r="D33" i="18"/>
  <c r="J252" i="22"/>
  <c r="M252" i="22"/>
  <c r="P252" i="22"/>
  <c r="S252" i="22"/>
  <c r="J259" i="22"/>
  <c r="M259" i="22"/>
  <c r="P259" i="22"/>
  <c r="S259" i="22"/>
  <c r="P32" i="18"/>
  <c r="J251" i="22"/>
  <c r="M251" i="22"/>
  <c r="P251" i="22"/>
  <c r="S251" i="22"/>
  <c r="J258" i="22"/>
  <c r="M258" i="22"/>
  <c r="P258" i="22"/>
  <c r="S258" i="22"/>
  <c r="N32" i="18"/>
  <c r="J250" i="22"/>
  <c r="M250" i="22"/>
  <c r="P250" i="22"/>
  <c r="S250" i="22"/>
  <c r="J257" i="22"/>
  <c r="M257" i="22"/>
  <c r="P257" i="22"/>
  <c r="S257" i="22"/>
  <c r="L32" i="18"/>
  <c r="J249" i="22"/>
  <c r="M249" i="22"/>
  <c r="P249" i="22"/>
  <c r="S249" i="22"/>
  <c r="J256" i="22"/>
  <c r="M256" i="22"/>
  <c r="P256" i="22"/>
  <c r="S256" i="22"/>
  <c r="J32" i="18"/>
  <c r="J248" i="22"/>
  <c r="M248" i="22"/>
  <c r="P248" i="22"/>
  <c r="S248" i="22"/>
  <c r="J255" i="22"/>
  <c r="M255" i="22"/>
  <c r="P255" i="22"/>
  <c r="S255" i="22"/>
  <c r="H32" i="18"/>
  <c r="J247" i="22"/>
  <c r="M247" i="22"/>
  <c r="P247" i="22"/>
  <c r="S247" i="22"/>
  <c r="J254" i="22"/>
  <c r="M254" i="22"/>
  <c r="P254" i="22"/>
  <c r="S254" i="22"/>
  <c r="F32" i="18"/>
  <c r="J246" i="22"/>
  <c r="M246" i="22"/>
  <c r="P246" i="22"/>
  <c r="S246" i="22"/>
  <c r="J253" i="22"/>
  <c r="M253" i="22"/>
  <c r="P253" i="22"/>
  <c r="S253" i="22"/>
  <c r="D32" i="18"/>
  <c r="J238" i="22"/>
  <c r="M238" i="22"/>
  <c r="P238" i="22"/>
  <c r="S238" i="22"/>
  <c r="J245" i="22"/>
  <c r="M245" i="22"/>
  <c r="P245" i="22"/>
  <c r="S245" i="22"/>
  <c r="P31" i="18"/>
  <c r="J237" i="22"/>
  <c r="M237" i="22"/>
  <c r="P237" i="22"/>
  <c r="S237" i="22"/>
  <c r="J244" i="22"/>
  <c r="M244" i="22"/>
  <c r="P244" i="22"/>
  <c r="S244" i="22"/>
  <c r="N31" i="18"/>
  <c r="J236" i="22"/>
  <c r="M236" i="22"/>
  <c r="P236" i="22"/>
  <c r="S236" i="22"/>
  <c r="J243" i="22"/>
  <c r="M243" i="22"/>
  <c r="P243" i="22"/>
  <c r="S243" i="22"/>
  <c r="L31" i="18"/>
  <c r="J235" i="22"/>
  <c r="M235" i="22"/>
  <c r="P235" i="22"/>
  <c r="S235" i="22"/>
  <c r="J242" i="22"/>
  <c r="M242" i="22"/>
  <c r="P242" i="22"/>
  <c r="S242" i="22"/>
  <c r="J31" i="18"/>
  <c r="J234" i="22"/>
  <c r="M234" i="22"/>
  <c r="P234" i="22"/>
  <c r="S234" i="22"/>
  <c r="J241" i="22"/>
  <c r="M241" i="22"/>
  <c r="P241" i="22"/>
  <c r="S241" i="22"/>
  <c r="H31" i="18"/>
  <c r="J233" i="22"/>
  <c r="M233" i="22"/>
  <c r="P233" i="22"/>
  <c r="S233" i="22"/>
  <c r="J240" i="22"/>
  <c r="M240" i="22"/>
  <c r="P240" i="22"/>
  <c r="S240" i="22"/>
  <c r="F31" i="18"/>
  <c r="J232" i="22"/>
  <c r="M232" i="22"/>
  <c r="P232" i="22"/>
  <c r="S232" i="22"/>
  <c r="J239" i="22"/>
  <c r="M239" i="22"/>
  <c r="P239" i="22"/>
  <c r="S239" i="22"/>
  <c r="D31" i="18"/>
  <c r="J224" i="22"/>
  <c r="M224" i="22"/>
  <c r="P224" i="22"/>
  <c r="S224" i="22"/>
  <c r="J231" i="22"/>
  <c r="M231" i="22"/>
  <c r="P231" i="22"/>
  <c r="S231" i="22"/>
  <c r="P30" i="18"/>
  <c r="J223" i="22"/>
  <c r="M223" i="22"/>
  <c r="P223" i="22"/>
  <c r="S223" i="22"/>
  <c r="J230" i="22"/>
  <c r="M230" i="22"/>
  <c r="P230" i="22"/>
  <c r="S230" i="22"/>
  <c r="N30" i="18"/>
  <c r="J222" i="22"/>
  <c r="M222" i="22"/>
  <c r="P222" i="22"/>
  <c r="S222" i="22"/>
  <c r="J229" i="22"/>
  <c r="M229" i="22"/>
  <c r="P229" i="22"/>
  <c r="S229" i="22"/>
  <c r="L30" i="18"/>
  <c r="J221" i="22"/>
  <c r="M221" i="22"/>
  <c r="P221" i="22"/>
  <c r="S221" i="22"/>
  <c r="J228" i="22"/>
  <c r="M228" i="22"/>
  <c r="P228" i="22"/>
  <c r="S228" i="22"/>
  <c r="J30" i="18"/>
  <c r="J220" i="22"/>
  <c r="M220" i="22"/>
  <c r="P220" i="22"/>
  <c r="S220" i="22"/>
  <c r="J227" i="22"/>
  <c r="M227" i="22"/>
  <c r="P227" i="22"/>
  <c r="S227" i="22"/>
  <c r="H30" i="18"/>
  <c r="J219" i="22"/>
  <c r="M219" i="22"/>
  <c r="P219" i="22"/>
  <c r="S219" i="22"/>
  <c r="J226" i="22"/>
  <c r="M226" i="22"/>
  <c r="P226" i="22"/>
  <c r="S226" i="22"/>
  <c r="F30" i="18"/>
  <c r="J218" i="22"/>
  <c r="M218" i="22"/>
  <c r="P218" i="22"/>
  <c r="S218" i="22"/>
  <c r="J225" i="22"/>
  <c r="M225" i="22"/>
  <c r="P225" i="22"/>
  <c r="S225" i="22"/>
  <c r="D30" i="18"/>
  <c r="J210" i="22"/>
  <c r="M210" i="22"/>
  <c r="P210" i="22"/>
  <c r="S210" i="22"/>
  <c r="J217" i="22"/>
  <c r="M217" i="22"/>
  <c r="P217" i="22"/>
  <c r="S217" i="22"/>
  <c r="P29" i="18"/>
  <c r="J209" i="22"/>
  <c r="M209" i="22"/>
  <c r="P209" i="22"/>
  <c r="S209" i="22"/>
  <c r="J216" i="22"/>
  <c r="M216" i="22"/>
  <c r="P216" i="22"/>
  <c r="S216" i="22"/>
  <c r="N29" i="18"/>
  <c r="J208" i="22"/>
  <c r="M208" i="22"/>
  <c r="P208" i="22"/>
  <c r="S208" i="22"/>
  <c r="J215" i="22"/>
  <c r="M215" i="22"/>
  <c r="P215" i="22"/>
  <c r="S215" i="22"/>
  <c r="L29" i="18"/>
  <c r="J207" i="22"/>
  <c r="M207" i="22"/>
  <c r="P207" i="22"/>
  <c r="S207" i="22"/>
  <c r="J214" i="22"/>
  <c r="M214" i="22"/>
  <c r="P214" i="22"/>
  <c r="S214" i="22"/>
  <c r="J29" i="18"/>
  <c r="J206" i="22"/>
  <c r="M206" i="22"/>
  <c r="P206" i="22"/>
  <c r="S206" i="22"/>
  <c r="J213" i="22"/>
  <c r="M213" i="22"/>
  <c r="P213" i="22"/>
  <c r="S213" i="22"/>
  <c r="H29" i="18"/>
  <c r="J205" i="22"/>
  <c r="M205" i="22"/>
  <c r="P205" i="22"/>
  <c r="S205" i="22"/>
  <c r="J212" i="22"/>
  <c r="M212" i="22"/>
  <c r="P212" i="22"/>
  <c r="S212" i="22"/>
  <c r="F29" i="18"/>
  <c r="J204" i="22"/>
  <c r="M204" i="22"/>
  <c r="P204" i="22"/>
  <c r="S204" i="22"/>
  <c r="J211" i="22"/>
  <c r="M211" i="22"/>
  <c r="P211" i="22"/>
  <c r="S211" i="22"/>
  <c r="D29" i="18"/>
  <c r="J196" i="22"/>
  <c r="M196" i="22"/>
  <c r="P196" i="22"/>
  <c r="S196" i="22"/>
  <c r="J203" i="22"/>
  <c r="M203" i="22"/>
  <c r="P203" i="22"/>
  <c r="S203" i="22"/>
  <c r="P28" i="18"/>
  <c r="J195" i="22"/>
  <c r="M195" i="22"/>
  <c r="P195" i="22"/>
  <c r="S195" i="22"/>
  <c r="J202" i="22"/>
  <c r="M202" i="22"/>
  <c r="P202" i="22"/>
  <c r="S202" i="22"/>
  <c r="N28" i="18"/>
  <c r="J194" i="22"/>
  <c r="M194" i="22"/>
  <c r="P194" i="22"/>
  <c r="S194" i="22"/>
  <c r="J201" i="22"/>
  <c r="M201" i="22"/>
  <c r="P201" i="22"/>
  <c r="S201" i="22"/>
  <c r="L28" i="18"/>
  <c r="J193" i="22"/>
  <c r="M193" i="22"/>
  <c r="P193" i="22"/>
  <c r="S193" i="22"/>
  <c r="J200" i="22"/>
  <c r="M200" i="22"/>
  <c r="P200" i="22"/>
  <c r="S200" i="22"/>
  <c r="J28" i="18"/>
  <c r="J192" i="22"/>
  <c r="M192" i="22"/>
  <c r="P192" i="22"/>
  <c r="S192" i="22"/>
  <c r="J199" i="22"/>
  <c r="M199" i="22"/>
  <c r="P199" i="22"/>
  <c r="S199" i="22"/>
  <c r="H28" i="18"/>
  <c r="J191" i="22"/>
  <c r="M191" i="22"/>
  <c r="P191" i="22"/>
  <c r="S191" i="22"/>
  <c r="J198" i="22"/>
  <c r="M198" i="22"/>
  <c r="P198" i="22"/>
  <c r="S198" i="22"/>
  <c r="F28" i="18"/>
  <c r="J190" i="22"/>
  <c r="M190" i="22"/>
  <c r="P190" i="22"/>
  <c r="S190" i="22"/>
  <c r="J197" i="22"/>
  <c r="M197" i="22"/>
  <c r="P197" i="22"/>
  <c r="S197" i="22"/>
  <c r="D28" i="18"/>
  <c r="J182" i="22"/>
  <c r="M182" i="22"/>
  <c r="P182" i="22"/>
  <c r="S182" i="22"/>
  <c r="J189" i="22"/>
  <c r="M189" i="22"/>
  <c r="P189" i="22"/>
  <c r="S189" i="22"/>
  <c r="P27" i="18"/>
  <c r="J181" i="22"/>
  <c r="M181" i="22"/>
  <c r="P181" i="22"/>
  <c r="S181" i="22"/>
  <c r="J188" i="22"/>
  <c r="M188" i="22"/>
  <c r="P188" i="22"/>
  <c r="S188" i="22"/>
  <c r="N27" i="18"/>
  <c r="J180" i="22"/>
  <c r="M180" i="22"/>
  <c r="P180" i="22"/>
  <c r="S180" i="22"/>
  <c r="J187" i="22"/>
  <c r="M187" i="22"/>
  <c r="P187" i="22"/>
  <c r="S187" i="22"/>
  <c r="L27" i="18"/>
  <c r="J179" i="22"/>
  <c r="M179" i="22"/>
  <c r="P179" i="22"/>
  <c r="S179" i="22"/>
  <c r="J186" i="22"/>
  <c r="M186" i="22"/>
  <c r="P186" i="22"/>
  <c r="S186" i="22"/>
  <c r="J27" i="18"/>
  <c r="J178" i="22"/>
  <c r="M178" i="22"/>
  <c r="P178" i="22"/>
  <c r="S178" i="22"/>
  <c r="J185" i="22"/>
  <c r="M185" i="22"/>
  <c r="P185" i="22"/>
  <c r="S185" i="22"/>
  <c r="H27" i="18"/>
  <c r="J177" i="22"/>
  <c r="M177" i="22"/>
  <c r="P177" i="22"/>
  <c r="S177" i="22"/>
  <c r="J184" i="22"/>
  <c r="M184" i="22"/>
  <c r="P184" i="22"/>
  <c r="S184" i="22"/>
  <c r="F27" i="18"/>
  <c r="J176" i="22"/>
  <c r="M176" i="22"/>
  <c r="P176" i="22"/>
  <c r="S176" i="22"/>
  <c r="J183" i="22"/>
  <c r="M183" i="22"/>
  <c r="P183" i="22"/>
  <c r="S183" i="22"/>
  <c r="D27" i="18"/>
  <c r="J168" i="22"/>
  <c r="M168" i="22"/>
  <c r="P168" i="22"/>
  <c r="S168" i="22"/>
  <c r="J175" i="22"/>
  <c r="M175" i="22"/>
  <c r="P175" i="22"/>
  <c r="S175" i="22"/>
  <c r="P26" i="18"/>
  <c r="J167" i="22"/>
  <c r="M167" i="22"/>
  <c r="P167" i="22"/>
  <c r="S167" i="22"/>
  <c r="J174" i="22"/>
  <c r="M174" i="22"/>
  <c r="P174" i="22"/>
  <c r="S174" i="22"/>
  <c r="N26" i="18"/>
  <c r="J166" i="22"/>
  <c r="M166" i="22"/>
  <c r="P166" i="22"/>
  <c r="S166" i="22"/>
  <c r="J173" i="22"/>
  <c r="M173" i="22"/>
  <c r="P173" i="22"/>
  <c r="S173" i="22"/>
  <c r="L26" i="18"/>
  <c r="J165" i="22"/>
  <c r="M165" i="22"/>
  <c r="P165" i="22"/>
  <c r="S165" i="22"/>
  <c r="J172" i="22"/>
  <c r="M172" i="22"/>
  <c r="P172" i="22"/>
  <c r="S172" i="22"/>
  <c r="J26" i="18"/>
  <c r="J164" i="22"/>
  <c r="M164" i="22"/>
  <c r="P164" i="22"/>
  <c r="S164" i="22"/>
  <c r="J171" i="22"/>
  <c r="M171" i="22"/>
  <c r="P171" i="22"/>
  <c r="S171" i="22"/>
  <c r="H26" i="18"/>
  <c r="J163" i="22"/>
  <c r="M163" i="22"/>
  <c r="P163" i="22"/>
  <c r="S163" i="22"/>
  <c r="J170" i="22"/>
  <c r="M170" i="22"/>
  <c r="P170" i="22"/>
  <c r="S170" i="22"/>
  <c r="F26" i="18"/>
  <c r="J162" i="22"/>
  <c r="M162" i="22"/>
  <c r="P162" i="22"/>
  <c r="S162" i="22"/>
  <c r="J169" i="22"/>
  <c r="M169" i="22"/>
  <c r="P169" i="22"/>
  <c r="S169" i="22"/>
  <c r="D26" i="18"/>
  <c r="J154" i="22"/>
  <c r="M154" i="22"/>
  <c r="P154" i="22"/>
  <c r="S154" i="22"/>
  <c r="J161" i="22"/>
  <c r="M161" i="22"/>
  <c r="P161" i="22"/>
  <c r="S161" i="22"/>
  <c r="P25" i="18"/>
  <c r="J153" i="22"/>
  <c r="M153" i="22"/>
  <c r="P153" i="22"/>
  <c r="S153" i="22"/>
  <c r="J160" i="22"/>
  <c r="M160" i="22"/>
  <c r="P160" i="22"/>
  <c r="S160" i="22"/>
  <c r="N25" i="18"/>
  <c r="J152" i="22"/>
  <c r="M152" i="22"/>
  <c r="P152" i="22"/>
  <c r="S152" i="22"/>
  <c r="J159" i="22"/>
  <c r="M159" i="22"/>
  <c r="P159" i="22"/>
  <c r="S159" i="22"/>
  <c r="L25" i="18"/>
  <c r="J151" i="22"/>
  <c r="M151" i="22"/>
  <c r="P151" i="22"/>
  <c r="S151" i="22"/>
  <c r="J158" i="22"/>
  <c r="M158" i="22"/>
  <c r="P158" i="22"/>
  <c r="S158" i="22"/>
  <c r="J25" i="18"/>
  <c r="J150" i="22"/>
  <c r="M150" i="22"/>
  <c r="P150" i="22"/>
  <c r="S150" i="22"/>
  <c r="J157" i="22"/>
  <c r="M157" i="22"/>
  <c r="P157" i="22"/>
  <c r="S157" i="22"/>
  <c r="H25" i="18"/>
  <c r="J149" i="22"/>
  <c r="M149" i="22"/>
  <c r="P149" i="22"/>
  <c r="S149" i="22"/>
  <c r="J156" i="22"/>
  <c r="M156" i="22"/>
  <c r="P156" i="22"/>
  <c r="S156" i="22"/>
  <c r="F25" i="18"/>
  <c r="J148" i="22"/>
  <c r="M148" i="22"/>
  <c r="P148" i="22"/>
  <c r="S148" i="22"/>
  <c r="J155" i="22"/>
  <c r="M155" i="22"/>
  <c r="P155" i="22"/>
  <c r="S155" i="22"/>
  <c r="D25" i="18"/>
  <c r="J140" i="22"/>
  <c r="M140" i="22"/>
  <c r="P140" i="22"/>
  <c r="S140" i="22"/>
  <c r="J147" i="22"/>
  <c r="M147" i="22"/>
  <c r="P147" i="22"/>
  <c r="S147" i="22"/>
  <c r="P24" i="18"/>
  <c r="J139" i="22"/>
  <c r="M139" i="22"/>
  <c r="P139" i="22"/>
  <c r="S139" i="22"/>
  <c r="J146" i="22"/>
  <c r="M146" i="22"/>
  <c r="P146" i="22"/>
  <c r="S146" i="22"/>
  <c r="N24" i="18"/>
  <c r="J138" i="22"/>
  <c r="M138" i="22"/>
  <c r="P138" i="22"/>
  <c r="S138" i="22"/>
  <c r="J145" i="22"/>
  <c r="M145" i="22"/>
  <c r="P145" i="22"/>
  <c r="S145" i="22"/>
  <c r="L24" i="18"/>
  <c r="J137" i="22"/>
  <c r="M137" i="22"/>
  <c r="P137" i="22"/>
  <c r="S137" i="22"/>
  <c r="J144" i="22"/>
  <c r="M144" i="22"/>
  <c r="P144" i="22"/>
  <c r="S144" i="22"/>
  <c r="J24" i="18"/>
  <c r="J136" i="22"/>
  <c r="M136" i="22"/>
  <c r="P136" i="22"/>
  <c r="S136" i="22"/>
  <c r="J143" i="22"/>
  <c r="M143" i="22"/>
  <c r="P143" i="22"/>
  <c r="S143" i="22"/>
  <c r="H24" i="18"/>
  <c r="J135" i="22"/>
  <c r="M135" i="22"/>
  <c r="P135" i="22"/>
  <c r="S135" i="22"/>
  <c r="J142" i="22"/>
  <c r="M142" i="22"/>
  <c r="P142" i="22"/>
  <c r="S142" i="22"/>
  <c r="F24" i="18"/>
  <c r="J134" i="22"/>
  <c r="M134" i="22"/>
  <c r="P134" i="22"/>
  <c r="S134" i="22"/>
  <c r="J141" i="22"/>
  <c r="M141" i="22"/>
  <c r="P141" i="22"/>
  <c r="S141" i="22"/>
  <c r="D24" i="18"/>
  <c r="J126" i="22"/>
  <c r="M126" i="22"/>
  <c r="P126" i="22"/>
  <c r="S126" i="22"/>
  <c r="J133" i="22"/>
  <c r="M133" i="22"/>
  <c r="P133" i="22"/>
  <c r="S133" i="22"/>
  <c r="P23" i="18"/>
  <c r="J125" i="22"/>
  <c r="M125" i="22"/>
  <c r="P125" i="22"/>
  <c r="S125" i="22"/>
  <c r="J132" i="22"/>
  <c r="M132" i="22"/>
  <c r="P132" i="22"/>
  <c r="S132" i="22"/>
  <c r="N23" i="18"/>
  <c r="J124" i="22"/>
  <c r="M124" i="22"/>
  <c r="P124" i="22"/>
  <c r="S124" i="22"/>
  <c r="J131" i="22"/>
  <c r="M131" i="22"/>
  <c r="P131" i="22"/>
  <c r="S131" i="22"/>
  <c r="L23" i="18"/>
  <c r="J123" i="22"/>
  <c r="M123" i="22"/>
  <c r="P123" i="22"/>
  <c r="S123" i="22"/>
  <c r="J130" i="22"/>
  <c r="M130" i="22"/>
  <c r="P130" i="22"/>
  <c r="S130" i="22"/>
  <c r="J23" i="18"/>
  <c r="J122" i="22"/>
  <c r="M122" i="22"/>
  <c r="P122" i="22"/>
  <c r="S122" i="22"/>
  <c r="J129" i="22"/>
  <c r="M129" i="22"/>
  <c r="P129" i="22"/>
  <c r="S129" i="22"/>
  <c r="H23" i="18"/>
  <c r="J121" i="22"/>
  <c r="M121" i="22"/>
  <c r="P121" i="22"/>
  <c r="S121" i="22"/>
  <c r="J128" i="22"/>
  <c r="M128" i="22"/>
  <c r="P128" i="22"/>
  <c r="S128" i="22"/>
  <c r="F23" i="18"/>
  <c r="J120" i="22"/>
  <c r="M120" i="22"/>
  <c r="P120" i="22"/>
  <c r="S120" i="22"/>
  <c r="J127" i="22"/>
  <c r="M127" i="22"/>
  <c r="P127" i="22"/>
  <c r="S127" i="22"/>
  <c r="D23" i="18"/>
  <c r="J112" i="22"/>
  <c r="M112" i="22"/>
  <c r="P112" i="22"/>
  <c r="S112" i="22"/>
  <c r="J119" i="22"/>
  <c r="M119" i="22"/>
  <c r="P119" i="22"/>
  <c r="S119" i="22"/>
  <c r="P22" i="18"/>
  <c r="J111" i="22"/>
  <c r="M111" i="22"/>
  <c r="P111" i="22"/>
  <c r="S111" i="22"/>
  <c r="J118" i="22"/>
  <c r="M118" i="22"/>
  <c r="P118" i="22"/>
  <c r="S118" i="22"/>
  <c r="N22" i="18"/>
  <c r="J110" i="22"/>
  <c r="M110" i="22"/>
  <c r="P110" i="22"/>
  <c r="S110" i="22"/>
  <c r="J117" i="22"/>
  <c r="M117" i="22"/>
  <c r="P117" i="22"/>
  <c r="S117" i="22"/>
  <c r="L22" i="18"/>
  <c r="J109" i="22"/>
  <c r="M109" i="22"/>
  <c r="P109" i="22"/>
  <c r="S109" i="22"/>
  <c r="J116" i="22"/>
  <c r="M116" i="22"/>
  <c r="P116" i="22"/>
  <c r="S116" i="22"/>
  <c r="J22" i="18"/>
  <c r="J108" i="22"/>
  <c r="M108" i="22"/>
  <c r="P108" i="22"/>
  <c r="S108" i="22"/>
  <c r="J115" i="22"/>
  <c r="M115" i="22"/>
  <c r="P115" i="22"/>
  <c r="S115" i="22"/>
  <c r="H22" i="18"/>
  <c r="J107" i="22"/>
  <c r="M107" i="22"/>
  <c r="P107" i="22"/>
  <c r="S107" i="22"/>
  <c r="J114" i="22"/>
  <c r="M114" i="22"/>
  <c r="P114" i="22"/>
  <c r="S114" i="22"/>
  <c r="F22" i="18"/>
  <c r="J106" i="22"/>
  <c r="M106" i="22"/>
  <c r="P106" i="22"/>
  <c r="S106" i="22"/>
  <c r="J113" i="22"/>
  <c r="M113" i="22"/>
  <c r="P113" i="22"/>
  <c r="S113" i="22"/>
  <c r="D22" i="18"/>
  <c r="J98" i="22"/>
  <c r="M98" i="22"/>
  <c r="P98" i="22"/>
  <c r="S98" i="22"/>
  <c r="J105" i="22"/>
  <c r="M105" i="22"/>
  <c r="P105" i="22"/>
  <c r="S105" i="22"/>
  <c r="P21" i="18"/>
  <c r="J97" i="22"/>
  <c r="M97" i="22"/>
  <c r="P97" i="22"/>
  <c r="S97" i="22"/>
  <c r="J104" i="22"/>
  <c r="M104" i="22"/>
  <c r="P104" i="22"/>
  <c r="S104" i="22"/>
  <c r="N21" i="18"/>
  <c r="J96" i="22"/>
  <c r="M96" i="22"/>
  <c r="P96" i="22"/>
  <c r="S96" i="22"/>
  <c r="J103" i="22"/>
  <c r="M103" i="22"/>
  <c r="P103" i="22"/>
  <c r="S103" i="22"/>
  <c r="L21" i="18"/>
  <c r="J95" i="22"/>
  <c r="M95" i="22"/>
  <c r="P95" i="22"/>
  <c r="S95" i="22"/>
  <c r="J102" i="22"/>
  <c r="M102" i="22"/>
  <c r="P102" i="22"/>
  <c r="S102" i="22"/>
  <c r="J21" i="18"/>
  <c r="J94" i="22"/>
  <c r="M94" i="22"/>
  <c r="P94" i="22"/>
  <c r="S94" i="22"/>
  <c r="J101" i="22"/>
  <c r="M101" i="22"/>
  <c r="P101" i="22"/>
  <c r="S101" i="22"/>
  <c r="H21" i="18"/>
  <c r="J93" i="22"/>
  <c r="M93" i="22"/>
  <c r="P93" i="22"/>
  <c r="S93" i="22"/>
  <c r="J100" i="22"/>
  <c r="M100" i="22"/>
  <c r="P100" i="22"/>
  <c r="S100" i="22"/>
  <c r="F21" i="18"/>
  <c r="J92" i="22"/>
  <c r="M92" i="22"/>
  <c r="P92" i="22"/>
  <c r="S92" i="22"/>
  <c r="J99" i="22"/>
  <c r="M99" i="22"/>
  <c r="P99" i="22"/>
  <c r="S99" i="22"/>
  <c r="D21" i="18"/>
  <c r="J84" i="22"/>
  <c r="M84" i="22"/>
  <c r="P84" i="22"/>
  <c r="S84" i="22"/>
  <c r="J91" i="22"/>
  <c r="M91" i="22"/>
  <c r="P91" i="22"/>
  <c r="S91" i="22"/>
  <c r="P20" i="18"/>
  <c r="J82" i="22"/>
  <c r="M82" i="22"/>
  <c r="P82" i="22"/>
  <c r="S82" i="22"/>
  <c r="J89" i="22"/>
  <c r="M89" i="22"/>
  <c r="P89" i="22"/>
  <c r="S89" i="22"/>
  <c r="L20" i="18"/>
  <c r="J83" i="22"/>
  <c r="M83" i="22"/>
  <c r="P83" i="22"/>
  <c r="S83" i="22"/>
  <c r="J90" i="22"/>
  <c r="M90" i="22"/>
  <c r="P90" i="22"/>
  <c r="S90" i="22"/>
  <c r="N20" i="18"/>
  <c r="J81" i="22"/>
  <c r="M81" i="22"/>
  <c r="P81" i="22"/>
  <c r="S81" i="22"/>
  <c r="J88" i="22"/>
  <c r="M88" i="22"/>
  <c r="P88" i="22"/>
  <c r="S88" i="22"/>
  <c r="J20" i="18"/>
  <c r="J80" i="22"/>
  <c r="M80" i="22"/>
  <c r="P80" i="22"/>
  <c r="S80" i="22"/>
  <c r="J87" i="22"/>
  <c r="M87" i="22"/>
  <c r="P87" i="22"/>
  <c r="S87" i="22"/>
  <c r="H20" i="18"/>
  <c r="J79" i="22"/>
  <c r="M79" i="22"/>
  <c r="P79" i="22"/>
  <c r="S79" i="22"/>
  <c r="J86" i="22"/>
  <c r="M86" i="22"/>
  <c r="P86" i="22"/>
  <c r="S86" i="22"/>
  <c r="F20" i="18"/>
  <c r="J78" i="22"/>
  <c r="M78" i="22"/>
  <c r="P78" i="22"/>
  <c r="S78" i="22"/>
  <c r="J85" i="22"/>
  <c r="M85" i="22"/>
  <c r="P85" i="22"/>
  <c r="S85" i="22"/>
  <c r="D20" i="18"/>
  <c r="J70" i="22"/>
  <c r="M70" i="22"/>
  <c r="P70" i="22"/>
  <c r="S70" i="22"/>
  <c r="J77" i="22"/>
  <c r="M77" i="22"/>
  <c r="P77" i="22"/>
  <c r="S77" i="22"/>
  <c r="P19" i="18"/>
  <c r="J69" i="22"/>
  <c r="M69" i="22"/>
  <c r="P69" i="22"/>
  <c r="S69" i="22"/>
  <c r="J76" i="22"/>
  <c r="M76" i="22"/>
  <c r="P76" i="22"/>
  <c r="S76" i="22"/>
  <c r="N19" i="18"/>
  <c r="J68" i="22"/>
  <c r="M68" i="22"/>
  <c r="P68" i="22"/>
  <c r="S68" i="22"/>
  <c r="J75" i="22"/>
  <c r="M75" i="22"/>
  <c r="P75" i="22"/>
  <c r="S75" i="22"/>
  <c r="L19" i="18"/>
  <c r="J67" i="22"/>
  <c r="M67" i="22"/>
  <c r="P67" i="22"/>
  <c r="S67" i="22"/>
  <c r="J74" i="22"/>
  <c r="M74" i="22"/>
  <c r="P74" i="22"/>
  <c r="S74" i="22"/>
  <c r="J19" i="18"/>
  <c r="J66" i="22"/>
  <c r="M66" i="22"/>
  <c r="P66" i="22"/>
  <c r="S66" i="22"/>
  <c r="J73" i="22"/>
  <c r="M73" i="22"/>
  <c r="P73" i="22"/>
  <c r="S73" i="22"/>
  <c r="H19" i="18"/>
  <c r="J65" i="22"/>
  <c r="M65" i="22"/>
  <c r="P65" i="22"/>
  <c r="S65" i="22"/>
  <c r="J72" i="22"/>
  <c r="M72" i="22"/>
  <c r="P72" i="22"/>
  <c r="S72" i="22"/>
  <c r="F19" i="18"/>
  <c r="J64" i="22"/>
  <c r="M64" i="22"/>
  <c r="P64" i="22"/>
  <c r="S64" i="22"/>
  <c r="J71" i="22"/>
  <c r="M71" i="22"/>
  <c r="P71" i="22"/>
  <c r="S71" i="22"/>
  <c r="D19" i="18"/>
  <c r="J56" i="22"/>
  <c r="M56" i="22"/>
  <c r="P56" i="22"/>
  <c r="S56" i="22"/>
  <c r="J63" i="22"/>
  <c r="M63" i="22"/>
  <c r="P63" i="22"/>
  <c r="S63" i="22"/>
  <c r="P18" i="18"/>
  <c r="J55" i="22"/>
  <c r="M55" i="22"/>
  <c r="P55" i="22"/>
  <c r="S55" i="22"/>
  <c r="J62" i="22"/>
  <c r="M62" i="22"/>
  <c r="P62" i="22"/>
  <c r="S62" i="22"/>
  <c r="N18" i="18"/>
  <c r="J54" i="22"/>
  <c r="M54" i="22"/>
  <c r="P54" i="22"/>
  <c r="S54" i="22"/>
  <c r="J61" i="22"/>
  <c r="M61" i="22"/>
  <c r="P61" i="22"/>
  <c r="S61" i="22"/>
  <c r="L18" i="18"/>
  <c r="J53" i="22"/>
  <c r="M53" i="22"/>
  <c r="P53" i="22"/>
  <c r="S53" i="22"/>
  <c r="J60" i="22"/>
  <c r="M60" i="22"/>
  <c r="P60" i="22"/>
  <c r="S60" i="22"/>
  <c r="J18" i="18"/>
  <c r="J52" i="22"/>
  <c r="M52" i="22"/>
  <c r="P52" i="22"/>
  <c r="S52" i="22"/>
  <c r="J59" i="22"/>
  <c r="M59" i="22"/>
  <c r="P59" i="22"/>
  <c r="S59" i="22"/>
  <c r="H18" i="18"/>
  <c r="J51" i="22"/>
  <c r="M51" i="22"/>
  <c r="P51" i="22"/>
  <c r="S51" i="22"/>
  <c r="J58" i="22"/>
  <c r="M58" i="22"/>
  <c r="P58" i="22"/>
  <c r="S58" i="22"/>
  <c r="F18" i="18"/>
  <c r="J50" i="22"/>
  <c r="M50" i="22"/>
  <c r="P50" i="22"/>
  <c r="S50" i="22"/>
  <c r="J57" i="22"/>
  <c r="M57" i="22"/>
  <c r="P57" i="22"/>
  <c r="S57" i="22"/>
  <c r="D18" i="18"/>
  <c r="J42" i="22"/>
  <c r="M42" i="22"/>
  <c r="P42" i="22"/>
  <c r="S42" i="22"/>
  <c r="J49" i="22"/>
  <c r="M49" i="22"/>
  <c r="P49" i="22"/>
  <c r="S49" i="22"/>
  <c r="P17" i="18"/>
  <c r="J41" i="22"/>
  <c r="M41" i="22"/>
  <c r="P41" i="22"/>
  <c r="S41" i="22"/>
  <c r="J48" i="22"/>
  <c r="M48" i="22"/>
  <c r="P48" i="22"/>
  <c r="S48" i="22"/>
  <c r="N17" i="18"/>
  <c r="J40" i="22"/>
  <c r="M40" i="22"/>
  <c r="P40" i="22"/>
  <c r="S40" i="22"/>
  <c r="J47" i="22"/>
  <c r="M47" i="22"/>
  <c r="P47" i="22"/>
  <c r="S47" i="22"/>
  <c r="L17" i="18"/>
  <c r="J39" i="22"/>
  <c r="M39" i="22"/>
  <c r="P39" i="22"/>
  <c r="S39" i="22"/>
  <c r="J46" i="22"/>
  <c r="M46" i="22"/>
  <c r="P46" i="22"/>
  <c r="S46" i="22"/>
  <c r="J17" i="18"/>
  <c r="J38" i="22"/>
  <c r="M38" i="22"/>
  <c r="P38" i="22"/>
  <c r="S38" i="22"/>
  <c r="J45" i="22"/>
  <c r="M45" i="22"/>
  <c r="P45" i="22"/>
  <c r="S45" i="22"/>
  <c r="H17" i="18"/>
  <c r="J37" i="22"/>
  <c r="M37" i="22"/>
  <c r="P37" i="22"/>
  <c r="S37" i="22"/>
  <c r="J44" i="22"/>
  <c r="M44" i="22"/>
  <c r="P44" i="22"/>
  <c r="S44" i="22"/>
  <c r="F17" i="18"/>
  <c r="J36" i="22"/>
  <c r="M36" i="22"/>
  <c r="P36" i="22"/>
  <c r="S36" i="22"/>
  <c r="J43" i="22"/>
  <c r="M43" i="22"/>
  <c r="P43" i="22"/>
  <c r="S43" i="22"/>
  <c r="D17" i="18"/>
  <c r="A16" i="18"/>
  <c r="D16" i="18"/>
  <c r="S23" i="22"/>
  <c r="S30" i="22"/>
  <c r="F16" i="18"/>
  <c r="S24" i="22"/>
  <c r="S31" i="22"/>
  <c r="H16" i="18"/>
  <c r="S25" i="22"/>
  <c r="S32" i="22"/>
  <c r="J16" i="18"/>
  <c r="S26" i="22"/>
  <c r="S33" i="22"/>
  <c r="L16" i="18"/>
  <c r="S27" i="22"/>
  <c r="S34" i="22"/>
  <c r="N16" i="18"/>
  <c r="S28" i="22"/>
  <c r="S35" i="22"/>
  <c r="P16" i="18"/>
  <c r="R16" i="18"/>
  <c r="D27" i="21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AJ288" i="22"/>
  <c r="AM288" i="22"/>
  <c r="D26" i="21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AJ274" i="22"/>
  <c r="AM274" i="22"/>
  <c r="D25" i="21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AJ260" i="22"/>
  <c r="AM260" i="22"/>
  <c r="D24" i="21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AJ246" i="22"/>
  <c r="AM246" i="22"/>
  <c r="D23" i="21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AJ232" i="22"/>
  <c r="AM232" i="22"/>
  <c r="D22" i="21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AJ218" i="22"/>
  <c r="AM218" i="22"/>
  <c r="D21" i="21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AJ204" i="22"/>
  <c r="AM204" i="22"/>
  <c r="D20" i="21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AJ190" i="22"/>
  <c r="AM190" i="22"/>
  <c r="D19" i="21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AJ176" i="22"/>
  <c r="AM176" i="22"/>
  <c r="D18" i="21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AJ162" i="22"/>
  <c r="AM162" i="22"/>
  <c r="D17" i="21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AJ148" i="22"/>
  <c r="AM148" i="22"/>
  <c r="D16" i="21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AJ134" i="22"/>
  <c r="AM134" i="22"/>
  <c r="D15" i="21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AJ120" i="22"/>
  <c r="AM120" i="22"/>
  <c r="D14" i="21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AJ106" i="22"/>
  <c r="AM106" i="22"/>
  <c r="D13" i="21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AJ92" i="22"/>
  <c r="AM92" i="22"/>
  <c r="D12" i="21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AJ78" i="22"/>
  <c r="AM78" i="22"/>
  <c r="D11" i="21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AJ64" i="22"/>
  <c r="AM64" i="22"/>
  <c r="D10" i="21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AJ36" i="22"/>
  <c r="AM36" i="22"/>
  <c r="D8" i="21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AJ50" i="22"/>
  <c r="AM50" i="22"/>
  <c r="D9" i="21"/>
  <c r="AM22" i="22"/>
  <c r="D7" i="21"/>
  <c r="Y32" i="22"/>
  <c r="AF289" i="22"/>
  <c r="AF290" i="22"/>
  <c r="AF291" i="22"/>
  <c r="AF292" i="22"/>
  <c r="AF293" i="22"/>
  <c r="AF294" i="22"/>
  <c r="AF295" i="22"/>
  <c r="AF296" i="22"/>
  <c r="AF297" i="22"/>
  <c r="AF298" i="22"/>
  <c r="AF299" i="22"/>
  <c r="AF300" i="22"/>
  <c r="AF301" i="22"/>
  <c r="Y24" i="22"/>
  <c r="Y26" i="22"/>
  <c r="Y28" i="22"/>
  <c r="Y30" i="22"/>
  <c r="Y34" i="22"/>
  <c r="Y36" i="22"/>
  <c r="Y38" i="22"/>
  <c r="Y40" i="22"/>
  <c r="Y42" i="22"/>
  <c r="Y44" i="22"/>
  <c r="Y46" i="22"/>
  <c r="Y48" i="22"/>
  <c r="Y50" i="22"/>
  <c r="Y52" i="22"/>
  <c r="Y54" i="22"/>
  <c r="Y56" i="22"/>
  <c r="Y58" i="22"/>
  <c r="Y60" i="22"/>
  <c r="Y62" i="22"/>
  <c r="Y64" i="22"/>
  <c r="Y66" i="22"/>
  <c r="Y68" i="22"/>
  <c r="Y70" i="22"/>
  <c r="Y72" i="22"/>
  <c r="Y74" i="22"/>
  <c r="Y76" i="22"/>
  <c r="Y78" i="22"/>
  <c r="Y80" i="22"/>
  <c r="Y82" i="22"/>
  <c r="Y84" i="22"/>
  <c r="Y86" i="22"/>
  <c r="Y88" i="22"/>
  <c r="Y90" i="22"/>
  <c r="Y92" i="22"/>
  <c r="Y94" i="22"/>
  <c r="Y96" i="22"/>
  <c r="Y98" i="22"/>
  <c r="Y100" i="22"/>
  <c r="Y102" i="22"/>
  <c r="Y104" i="22"/>
  <c r="Y106" i="22"/>
  <c r="Y108" i="22"/>
  <c r="Y110" i="22"/>
  <c r="Y112" i="22"/>
  <c r="Y114" i="22"/>
  <c r="Y116" i="22"/>
  <c r="Y118" i="22"/>
  <c r="Y120" i="22"/>
  <c r="Y122" i="22"/>
  <c r="Y124" i="22"/>
  <c r="Y126" i="22"/>
  <c r="Y128" i="22"/>
  <c r="Y130" i="22"/>
  <c r="Y132" i="22"/>
  <c r="Y134" i="22"/>
  <c r="Y136" i="22"/>
  <c r="Y138" i="22"/>
  <c r="Y140" i="22"/>
  <c r="Y142" i="22"/>
  <c r="Y144" i="22"/>
  <c r="Y146" i="22"/>
  <c r="Y148" i="22"/>
  <c r="Y150" i="22"/>
  <c r="Y152" i="22"/>
  <c r="Y154" i="22"/>
  <c r="Y156" i="22"/>
  <c r="Y158" i="22"/>
  <c r="Y160" i="22"/>
  <c r="Y162" i="22"/>
  <c r="Y164" i="22"/>
  <c r="Y166" i="22"/>
  <c r="Y168" i="22"/>
  <c r="Y170" i="22"/>
  <c r="Y172" i="22"/>
  <c r="Y174" i="22"/>
  <c r="Y176" i="22"/>
  <c r="Y178" i="22"/>
  <c r="Y180" i="22"/>
  <c r="Y182" i="22"/>
  <c r="Y184" i="22"/>
  <c r="Y186" i="22"/>
  <c r="Y188" i="22"/>
  <c r="Y190" i="22"/>
  <c r="Y192" i="22"/>
  <c r="Y194" i="22"/>
  <c r="Y196" i="22"/>
  <c r="Y198" i="22"/>
  <c r="Y200" i="22"/>
  <c r="Y202" i="22"/>
  <c r="Y204" i="22"/>
  <c r="Y206" i="22"/>
  <c r="Y208" i="22"/>
  <c r="Y210" i="22"/>
  <c r="Y212" i="22"/>
  <c r="Y214" i="22"/>
  <c r="Y216" i="22"/>
  <c r="Y218" i="22"/>
  <c r="Y220" i="22"/>
  <c r="Y222" i="22"/>
  <c r="Y224" i="22"/>
  <c r="Y226" i="22"/>
  <c r="Y228" i="22"/>
  <c r="Y230" i="22"/>
  <c r="Y232" i="22"/>
  <c r="Y234" i="22"/>
  <c r="Y236" i="22"/>
  <c r="Y238" i="22"/>
  <c r="Y240" i="22"/>
  <c r="Y242" i="22"/>
  <c r="Y244" i="22"/>
  <c r="Y246" i="22"/>
  <c r="Y248" i="22"/>
  <c r="Y250" i="22"/>
  <c r="Y252" i="22"/>
  <c r="Y254" i="22"/>
  <c r="Y256" i="22"/>
  <c r="Y258" i="22"/>
  <c r="Y260" i="22"/>
  <c r="Y262" i="22"/>
  <c r="Y264" i="22"/>
  <c r="Y266" i="22"/>
  <c r="Y268" i="22"/>
  <c r="Y270" i="22"/>
  <c r="Y272" i="22"/>
  <c r="Y274" i="22"/>
  <c r="Y276" i="22"/>
  <c r="Y278" i="22"/>
  <c r="Y280" i="22"/>
  <c r="Y282" i="22"/>
  <c r="Y284" i="22"/>
  <c r="Y286" i="22"/>
  <c r="Y288" i="22"/>
  <c r="Y290" i="22"/>
  <c r="Y292" i="22"/>
  <c r="Y294" i="22"/>
  <c r="Y296" i="22"/>
  <c r="Y298" i="22"/>
  <c r="Y300" i="22"/>
  <c r="AF288" i="22"/>
  <c r="AF275" i="22"/>
  <c r="AF276" i="22"/>
  <c r="AF277" i="22"/>
  <c r="AF278" i="22"/>
  <c r="AF279" i="22"/>
  <c r="AF280" i="22"/>
  <c r="AF281" i="22"/>
  <c r="AF282" i="22"/>
  <c r="AF283" i="22"/>
  <c r="AF284" i="22"/>
  <c r="AF285" i="22"/>
  <c r="AF286" i="22"/>
  <c r="AF287" i="22"/>
  <c r="AF274" i="22"/>
  <c r="AF261" i="22"/>
  <c r="AF262" i="22"/>
  <c r="AF263" i="22"/>
  <c r="AF264" i="22"/>
  <c r="AF265" i="22"/>
  <c r="AF266" i="22"/>
  <c r="AF267" i="22"/>
  <c r="AF268" i="22"/>
  <c r="AF269" i="22"/>
  <c r="AF270" i="22"/>
  <c r="AF271" i="22"/>
  <c r="AF272" i="22"/>
  <c r="AF273" i="22"/>
  <c r="AF260" i="22"/>
  <c r="AF247" i="22"/>
  <c r="AF248" i="22"/>
  <c r="AF249" i="22"/>
  <c r="AF250" i="22"/>
  <c r="AF251" i="22"/>
  <c r="AF252" i="22"/>
  <c r="AF253" i="22"/>
  <c r="AF254" i="22"/>
  <c r="AF255" i="22"/>
  <c r="AF256" i="22"/>
  <c r="AF257" i="22"/>
  <c r="AF258" i="22"/>
  <c r="AF259" i="22"/>
  <c r="AF246" i="22"/>
  <c r="AF233" i="22"/>
  <c r="AF234" i="22"/>
  <c r="AF235" i="22"/>
  <c r="AF236" i="22"/>
  <c r="AF237" i="22"/>
  <c r="AF238" i="22"/>
  <c r="AF239" i="22"/>
  <c r="AF240" i="22"/>
  <c r="AF241" i="22"/>
  <c r="AF242" i="22"/>
  <c r="AF243" i="22"/>
  <c r="AF244" i="22"/>
  <c r="AF245" i="22"/>
  <c r="AF232" i="22"/>
  <c r="AF219" i="22"/>
  <c r="AF220" i="22"/>
  <c r="AF221" i="22"/>
  <c r="AF222" i="22"/>
  <c r="AF223" i="22"/>
  <c r="AF224" i="22"/>
  <c r="AF225" i="22"/>
  <c r="AF226" i="22"/>
  <c r="AF227" i="22"/>
  <c r="AF228" i="22"/>
  <c r="AF229" i="22"/>
  <c r="AF230" i="22"/>
  <c r="AF231" i="22"/>
  <c r="AF218" i="22"/>
  <c r="AF205" i="22"/>
  <c r="AF206" i="22"/>
  <c r="AF207" i="22"/>
  <c r="AF208" i="22"/>
  <c r="AF209" i="22"/>
  <c r="AF210" i="22"/>
  <c r="AF211" i="22"/>
  <c r="AF212" i="22"/>
  <c r="AF213" i="22"/>
  <c r="AF214" i="22"/>
  <c r="AF215" i="22"/>
  <c r="AF216" i="22"/>
  <c r="AF217" i="22"/>
  <c r="AF204" i="22"/>
  <c r="AF191" i="22"/>
  <c r="AF192" i="22"/>
  <c r="AF193" i="22"/>
  <c r="AF194" i="22"/>
  <c r="AF195" i="22"/>
  <c r="AF196" i="22"/>
  <c r="AF197" i="22"/>
  <c r="AF198" i="22"/>
  <c r="AF199" i="22"/>
  <c r="AF200" i="22"/>
  <c r="AF201" i="22"/>
  <c r="AF202" i="22"/>
  <c r="AF203" i="22"/>
  <c r="AF190" i="22"/>
  <c r="AF177" i="22"/>
  <c r="AF178" i="22"/>
  <c r="AF179" i="22"/>
  <c r="AF180" i="22"/>
  <c r="AF181" i="22"/>
  <c r="AF182" i="22"/>
  <c r="AF183" i="22"/>
  <c r="AF184" i="22"/>
  <c r="AF185" i="22"/>
  <c r="AF186" i="22"/>
  <c r="AF187" i="22"/>
  <c r="AF188" i="22"/>
  <c r="AF189" i="22"/>
  <c r="AF176" i="22"/>
  <c r="AF163" i="22"/>
  <c r="AF164" i="22"/>
  <c r="AF165" i="22"/>
  <c r="AF166" i="22"/>
  <c r="AF167" i="22"/>
  <c r="AF168" i="22"/>
  <c r="AF169" i="22"/>
  <c r="AF170" i="22"/>
  <c r="AF171" i="22"/>
  <c r="AF172" i="22"/>
  <c r="AF173" i="22"/>
  <c r="AF174" i="22"/>
  <c r="AF175" i="22"/>
  <c r="AF162" i="22"/>
  <c r="AF149" i="22"/>
  <c r="AF150" i="22"/>
  <c r="AF151" i="22"/>
  <c r="AF152" i="22"/>
  <c r="AF153" i="22"/>
  <c r="AF154" i="22"/>
  <c r="AF155" i="22"/>
  <c r="AF156" i="22"/>
  <c r="AF157" i="22"/>
  <c r="AF158" i="22"/>
  <c r="AF159" i="22"/>
  <c r="AF160" i="22"/>
  <c r="AF161" i="22"/>
  <c r="AF148" i="22"/>
  <c r="AF135" i="22"/>
  <c r="AF136" i="22"/>
  <c r="AF137" i="22"/>
  <c r="AF138" i="22"/>
  <c r="AF139" i="22"/>
  <c r="AF140" i="22"/>
  <c r="AF141" i="22"/>
  <c r="AF142" i="22"/>
  <c r="AF143" i="22"/>
  <c r="AF144" i="22"/>
  <c r="AF145" i="22"/>
  <c r="AF146" i="22"/>
  <c r="AF147" i="22"/>
  <c r="AF134" i="22"/>
  <c r="AF121" i="22"/>
  <c r="AF122" i="22"/>
  <c r="AF123" i="22"/>
  <c r="AF124" i="22"/>
  <c r="AF125" i="22"/>
  <c r="AF126" i="22"/>
  <c r="AF127" i="22"/>
  <c r="AF128" i="22"/>
  <c r="AF129" i="22"/>
  <c r="AF130" i="22"/>
  <c r="AF131" i="22"/>
  <c r="AF132" i="22"/>
  <c r="AF133" i="22"/>
  <c r="AF120" i="22"/>
  <c r="AF107" i="22"/>
  <c r="AF108" i="22"/>
  <c r="AF109" i="22"/>
  <c r="AF110" i="22"/>
  <c r="AF111" i="22"/>
  <c r="AF112" i="22"/>
  <c r="AF113" i="22"/>
  <c r="AF114" i="22"/>
  <c r="AF115" i="22"/>
  <c r="AF116" i="22"/>
  <c r="AF117" i="22"/>
  <c r="AF118" i="22"/>
  <c r="AF119" i="22"/>
  <c r="AF106" i="22"/>
  <c r="AF93" i="22"/>
  <c r="AF94" i="22"/>
  <c r="AF95" i="22"/>
  <c r="AF96" i="22"/>
  <c r="AF97" i="22"/>
  <c r="AF98" i="22"/>
  <c r="AF99" i="22"/>
  <c r="AF100" i="22"/>
  <c r="AF101" i="22"/>
  <c r="AF102" i="22"/>
  <c r="AF103" i="22"/>
  <c r="AF104" i="22"/>
  <c r="AF105" i="22"/>
  <c r="AF92" i="22"/>
  <c r="AF78" i="22"/>
  <c r="AF79" i="22"/>
  <c r="AF80" i="22"/>
  <c r="AF81" i="22"/>
  <c r="AF82" i="22"/>
  <c r="AF83" i="22"/>
  <c r="AF84" i="22"/>
  <c r="AF85" i="22"/>
  <c r="AF86" i="22"/>
  <c r="AF87" i="22"/>
  <c r="AF88" i="22"/>
  <c r="AF89" i="22"/>
  <c r="AF90" i="22"/>
  <c r="AF91" i="22"/>
  <c r="AF64" i="22"/>
  <c r="AF65" i="22"/>
  <c r="AF66" i="22"/>
  <c r="AF67" i="22"/>
  <c r="AF68" i="22"/>
  <c r="AF69" i="22"/>
  <c r="AF70" i="22"/>
  <c r="AF71" i="22"/>
  <c r="AF72" i="22"/>
  <c r="AF73" i="22"/>
  <c r="AF74" i="22"/>
  <c r="AF75" i="22"/>
  <c r="AF76" i="22"/>
  <c r="AF77" i="22"/>
  <c r="AF51" i="22"/>
  <c r="AF52" i="22"/>
  <c r="AF53" i="22"/>
  <c r="AF54" i="22"/>
  <c r="AF55" i="22"/>
  <c r="AF56" i="22"/>
  <c r="AF57" i="22"/>
  <c r="AF58" i="22"/>
  <c r="AF59" i="22"/>
  <c r="AF60" i="22"/>
  <c r="AF61" i="22"/>
  <c r="AF62" i="22"/>
  <c r="AF63" i="22"/>
  <c r="AF50" i="22"/>
  <c r="AF37" i="22"/>
  <c r="AF38" i="22"/>
  <c r="AF39" i="22"/>
  <c r="AF40" i="22"/>
  <c r="AF41" i="22"/>
  <c r="AF42" i="22"/>
  <c r="AF43" i="22"/>
  <c r="AF44" i="22"/>
  <c r="AF45" i="22"/>
  <c r="AF46" i="22"/>
  <c r="AF47" i="22"/>
  <c r="AF48" i="22"/>
  <c r="AF49" i="22"/>
  <c r="AF36" i="22"/>
  <c r="AF23" i="22"/>
  <c r="AF24" i="22"/>
  <c r="AF25" i="22"/>
  <c r="AF26" i="22"/>
  <c r="AF27" i="22"/>
  <c r="AF28" i="22"/>
  <c r="AF29" i="22"/>
  <c r="AF30" i="22"/>
  <c r="AF31" i="22"/>
  <c r="AF32" i="22"/>
  <c r="AF33" i="22"/>
  <c r="AF34" i="22"/>
  <c r="AF35" i="22"/>
  <c r="AF22" i="22"/>
  <c r="I21" i="19"/>
  <c r="L21" i="19"/>
  <c r="O21" i="19"/>
  <c r="R21" i="19"/>
  <c r="Y21" i="19"/>
  <c r="AI64" i="22"/>
  <c r="AI50" i="22"/>
  <c r="AI36" i="22"/>
  <c r="AI22" i="22"/>
  <c r="AI78" i="22"/>
  <c r="AI92" i="22"/>
  <c r="AI106" i="22"/>
  <c r="AI120" i="22"/>
  <c r="AI134" i="22"/>
  <c r="AI148" i="22"/>
  <c r="AI162" i="22"/>
  <c r="AI176" i="22"/>
  <c r="AI190" i="22"/>
  <c r="AI204" i="22"/>
  <c r="AI218" i="22"/>
  <c r="AI232" i="22"/>
  <c r="AI246" i="22"/>
  <c r="AI260" i="22"/>
  <c r="AI274" i="22"/>
  <c r="AI288" i="22"/>
  <c r="B7" i="21"/>
  <c r="B8" i="21"/>
  <c r="B9" i="21"/>
  <c r="B10" i="21"/>
  <c r="B11" i="21"/>
  <c r="B12" i="21"/>
  <c r="B13" i="21"/>
  <c r="B14" i="21"/>
  <c r="B15" i="21"/>
  <c r="B16" i="21"/>
  <c r="B17" i="21"/>
  <c r="B27" i="21"/>
  <c r="I22" i="19"/>
  <c r="L22" i="19"/>
  <c r="O22" i="19"/>
  <c r="R22" i="19"/>
  <c r="I23" i="19"/>
  <c r="L23" i="19"/>
  <c r="O23" i="19"/>
  <c r="R23" i="19"/>
  <c r="I24" i="19"/>
  <c r="L24" i="19"/>
  <c r="O24" i="19"/>
  <c r="R24" i="19"/>
  <c r="I25" i="19"/>
  <c r="L25" i="19"/>
  <c r="O25" i="19"/>
  <c r="R25" i="19"/>
  <c r="I26" i="19"/>
  <c r="L26" i="19"/>
  <c r="O26" i="19"/>
  <c r="R26" i="19"/>
  <c r="I27" i="19"/>
  <c r="L27" i="19"/>
  <c r="O27" i="19"/>
  <c r="R27" i="19"/>
  <c r="U21" i="19"/>
  <c r="H5" i="17"/>
  <c r="H7" i="21"/>
  <c r="I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I30" i="21"/>
  <c r="I31" i="21"/>
  <c r="I32" i="21"/>
  <c r="M32" i="21"/>
  <c r="I14" i="21"/>
  <c r="I70" i="19"/>
  <c r="L70" i="19"/>
  <c r="O70" i="19"/>
  <c r="R70" i="19"/>
  <c r="I71" i="19"/>
  <c r="L71" i="19"/>
  <c r="O71" i="19"/>
  <c r="R71" i="19"/>
  <c r="I72" i="19"/>
  <c r="L72" i="19"/>
  <c r="O72" i="19"/>
  <c r="R72" i="19"/>
  <c r="I73" i="19"/>
  <c r="L73" i="19"/>
  <c r="O73" i="19"/>
  <c r="R73" i="19"/>
  <c r="I74" i="19"/>
  <c r="L74" i="19"/>
  <c r="O74" i="19"/>
  <c r="R74" i="19"/>
  <c r="I75" i="19"/>
  <c r="L75" i="19"/>
  <c r="O75" i="19"/>
  <c r="R75" i="19"/>
  <c r="I76" i="19"/>
  <c r="L76" i="19"/>
  <c r="O76" i="19"/>
  <c r="R76" i="19"/>
  <c r="U70" i="19"/>
  <c r="E14" i="21"/>
  <c r="J14" i="21"/>
  <c r="K14" i="21"/>
  <c r="F4" i="14"/>
  <c r="F14" i="21"/>
  <c r="G14" i="21"/>
  <c r="L7" i="21"/>
  <c r="L8" i="21"/>
  <c r="L9" i="21"/>
  <c r="L10" i="21"/>
  <c r="L11" i="21"/>
  <c r="L12" i="21"/>
  <c r="L13" i="21"/>
  <c r="L14" i="21"/>
  <c r="M14" i="21"/>
  <c r="N14" i="21"/>
  <c r="P14" i="21"/>
  <c r="R14" i="21"/>
  <c r="I11" i="21"/>
  <c r="I49" i="19"/>
  <c r="L49" i="19"/>
  <c r="O49" i="19"/>
  <c r="R49" i="19"/>
  <c r="I50" i="19"/>
  <c r="L50" i="19"/>
  <c r="O50" i="19"/>
  <c r="R50" i="19"/>
  <c r="I51" i="19"/>
  <c r="L51" i="19"/>
  <c r="O51" i="19"/>
  <c r="R51" i="19"/>
  <c r="I52" i="19"/>
  <c r="L52" i="19"/>
  <c r="O52" i="19"/>
  <c r="R52" i="19"/>
  <c r="I53" i="19"/>
  <c r="L53" i="19"/>
  <c r="O53" i="19"/>
  <c r="R53" i="19"/>
  <c r="I54" i="19"/>
  <c r="L54" i="19"/>
  <c r="O54" i="19"/>
  <c r="R54" i="19"/>
  <c r="I55" i="19"/>
  <c r="L55" i="19"/>
  <c r="O55" i="19"/>
  <c r="R55" i="19"/>
  <c r="U49" i="19"/>
  <c r="E11" i="21"/>
  <c r="J11" i="21"/>
  <c r="K11" i="21"/>
  <c r="F11" i="21"/>
  <c r="G11" i="21"/>
  <c r="M11" i="21"/>
  <c r="N11" i="21"/>
  <c r="P11" i="21"/>
  <c r="R11" i="21"/>
  <c r="I8" i="21"/>
  <c r="I28" i="19"/>
  <c r="L28" i="19"/>
  <c r="O28" i="19"/>
  <c r="R28" i="19"/>
  <c r="I29" i="19"/>
  <c r="L29" i="19"/>
  <c r="O29" i="19"/>
  <c r="R29" i="19"/>
  <c r="I30" i="19"/>
  <c r="L30" i="19"/>
  <c r="O30" i="19"/>
  <c r="R30" i="19"/>
  <c r="I31" i="19"/>
  <c r="L31" i="19"/>
  <c r="O31" i="19"/>
  <c r="R31" i="19"/>
  <c r="I32" i="19"/>
  <c r="L32" i="19"/>
  <c r="O32" i="19"/>
  <c r="R32" i="19"/>
  <c r="I33" i="19"/>
  <c r="L33" i="19"/>
  <c r="O33" i="19"/>
  <c r="R33" i="19"/>
  <c r="I34" i="19"/>
  <c r="L34" i="19"/>
  <c r="O34" i="19"/>
  <c r="R34" i="19"/>
  <c r="U28" i="19"/>
  <c r="E8" i="21"/>
  <c r="J8" i="21"/>
  <c r="K8" i="21"/>
  <c r="F8" i="21"/>
  <c r="G8" i="21"/>
  <c r="M8" i="21"/>
  <c r="N8" i="21"/>
  <c r="P8" i="21"/>
  <c r="R8" i="21"/>
  <c r="I9" i="21"/>
  <c r="I35" i="19"/>
  <c r="L35" i="19"/>
  <c r="O35" i="19"/>
  <c r="R35" i="19"/>
  <c r="I36" i="19"/>
  <c r="L36" i="19"/>
  <c r="O36" i="19"/>
  <c r="R36" i="19"/>
  <c r="I37" i="19"/>
  <c r="L37" i="19"/>
  <c r="O37" i="19"/>
  <c r="R37" i="19"/>
  <c r="I38" i="19"/>
  <c r="L38" i="19"/>
  <c r="O38" i="19"/>
  <c r="R38" i="19"/>
  <c r="I39" i="19"/>
  <c r="L39" i="19"/>
  <c r="O39" i="19"/>
  <c r="R39" i="19"/>
  <c r="I40" i="19"/>
  <c r="L40" i="19"/>
  <c r="O40" i="19"/>
  <c r="R40" i="19"/>
  <c r="I41" i="19"/>
  <c r="L41" i="19"/>
  <c r="O41" i="19"/>
  <c r="R41" i="19"/>
  <c r="U35" i="19"/>
  <c r="E9" i="21"/>
  <c r="J9" i="21"/>
  <c r="K9" i="21"/>
  <c r="F9" i="21"/>
  <c r="G9" i="21"/>
  <c r="M9" i="21"/>
  <c r="N9" i="21"/>
  <c r="P9" i="21"/>
  <c r="I10" i="21"/>
  <c r="I42" i="19"/>
  <c r="L42" i="19"/>
  <c r="O42" i="19"/>
  <c r="R42" i="19"/>
  <c r="I43" i="19"/>
  <c r="L43" i="19"/>
  <c r="O43" i="19"/>
  <c r="R43" i="19"/>
  <c r="I44" i="19"/>
  <c r="L44" i="19"/>
  <c r="O44" i="19"/>
  <c r="R44" i="19"/>
  <c r="I45" i="19"/>
  <c r="L45" i="19"/>
  <c r="O45" i="19"/>
  <c r="R45" i="19"/>
  <c r="I46" i="19"/>
  <c r="L46" i="19"/>
  <c r="O46" i="19"/>
  <c r="R46" i="19"/>
  <c r="I47" i="19"/>
  <c r="L47" i="19"/>
  <c r="O47" i="19"/>
  <c r="R47" i="19"/>
  <c r="I48" i="19"/>
  <c r="L48" i="19"/>
  <c r="O48" i="19"/>
  <c r="R48" i="19"/>
  <c r="U42" i="19"/>
  <c r="E10" i="21"/>
  <c r="J10" i="21"/>
  <c r="K10" i="21"/>
  <c r="F10" i="21"/>
  <c r="G10" i="21"/>
  <c r="M10" i="21"/>
  <c r="N10" i="21"/>
  <c r="P10" i="21"/>
  <c r="I12" i="21"/>
  <c r="I56" i="19"/>
  <c r="L56" i="19"/>
  <c r="O56" i="19"/>
  <c r="R56" i="19"/>
  <c r="I57" i="19"/>
  <c r="L57" i="19"/>
  <c r="O57" i="19"/>
  <c r="R57" i="19"/>
  <c r="I58" i="19"/>
  <c r="L58" i="19"/>
  <c r="O58" i="19"/>
  <c r="R58" i="19"/>
  <c r="I59" i="19"/>
  <c r="L59" i="19"/>
  <c r="O59" i="19"/>
  <c r="R59" i="19"/>
  <c r="I60" i="19"/>
  <c r="L60" i="19"/>
  <c r="O60" i="19"/>
  <c r="R60" i="19"/>
  <c r="I61" i="19"/>
  <c r="L61" i="19"/>
  <c r="O61" i="19"/>
  <c r="R61" i="19"/>
  <c r="I62" i="19"/>
  <c r="L62" i="19"/>
  <c r="O62" i="19"/>
  <c r="R62" i="19"/>
  <c r="U56" i="19"/>
  <c r="E12" i="21"/>
  <c r="J12" i="21"/>
  <c r="K12" i="21"/>
  <c r="F12" i="21"/>
  <c r="G12" i="21"/>
  <c r="M12" i="21"/>
  <c r="N12" i="21"/>
  <c r="P12" i="21"/>
  <c r="I13" i="21"/>
  <c r="I63" i="19"/>
  <c r="L63" i="19"/>
  <c r="O63" i="19"/>
  <c r="R63" i="19"/>
  <c r="I64" i="19"/>
  <c r="L64" i="19"/>
  <c r="O64" i="19"/>
  <c r="R64" i="19"/>
  <c r="I65" i="19"/>
  <c r="L65" i="19"/>
  <c r="O65" i="19"/>
  <c r="R65" i="19"/>
  <c r="I66" i="19"/>
  <c r="L66" i="19"/>
  <c r="O66" i="19"/>
  <c r="R66" i="19"/>
  <c r="I67" i="19"/>
  <c r="L67" i="19"/>
  <c r="O67" i="19"/>
  <c r="R67" i="19"/>
  <c r="I68" i="19"/>
  <c r="L68" i="19"/>
  <c r="O68" i="19"/>
  <c r="R68" i="19"/>
  <c r="I69" i="19"/>
  <c r="L69" i="19"/>
  <c r="O69" i="19"/>
  <c r="R69" i="19"/>
  <c r="U63" i="19"/>
  <c r="E13" i="21"/>
  <c r="J13" i="21"/>
  <c r="K13" i="21"/>
  <c r="F13" i="21"/>
  <c r="G13" i="21"/>
  <c r="M13" i="21"/>
  <c r="N13" i="21"/>
  <c r="P13" i="21"/>
  <c r="I15" i="21"/>
  <c r="I77" i="19"/>
  <c r="L77" i="19"/>
  <c r="O77" i="19"/>
  <c r="R77" i="19"/>
  <c r="I78" i="19"/>
  <c r="L78" i="19"/>
  <c r="O78" i="19"/>
  <c r="R78" i="19"/>
  <c r="I79" i="19"/>
  <c r="L79" i="19"/>
  <c r="O79" i="19"/>
  <c r="R79" i="19"/>
  <c r="I80" i="19"/>
  <c r="L80" i="19"/>
  <c r="O80" i="19"/>
  <c r="R80" i="19"/>
  <c r="I81" i="19"/>
  <c r="L81" i="19"/>
  <c r="O81" i="19"/>
  <c r="R81" i="19"/>
  <c r="I82" i="19"/>
  <c r="L82" i="19"/>
  <c r="O82" i="19"/>
  <c r="R82" i="19"/>
  <c r="I83" i="19"/>
  <c r="L83" i="19"/>
  <c r="O83" i="19"/>
  <c r="R83" i="19"/>
  <c r="U77" i="19"/>
  <c r="E15" i="21"/>
  <c r="J15" i="21"/>
  <c r="K15" i="21"/>
  <c r="F15" i="21"/>
  <c r="G15" i="21"/>
  <c r="L15" i="21"/>
  <c r="M15" i="21"/>
  <c r="N15" i="21"/>
  <c r="P15" i="21"/>
  <c r="I16" i="21"/>
  <c r="I84" i="19"/>
  <c r="L84" i="19"/>
  <c r="O84" i="19"/>
  <c r="R84" i="19"/>
  <c r="I85" i="19"/>
  <c r="L85" i="19"/>
  <c r="O85" i="19"/>
  <c r="R85" i="19"/>
  <c r="I86" i="19"/>
  <c r="L86" i="19"/>
  <c r="O86" i="19"/>
  <c r="R86" i="19"/>
  <c r="I87" i="19"/>
  <c r="L87" i="19"/>
  <c r="O87" i="19"/>
  <c r="R87" i="19"/>
  <c r="I88" i="19"/>
  <c r="L88" i="19"/>
  <c r="O88" i="19"/>
  <c r="R88" i="19"/>
  <c r="I89" i="19"/>
  <c r="L89" i="19"/>
  <c r="O89" i="19"/>
  <c r="R89" i="19"/>
  <c r="I90" i="19"/>
  <c r="L90" i="19"/>
  <c r="O90" i="19"/>
  <c r="R90" i="19"/>
  <c r="U84" i="19"/>
  <c r="E16" i="21"/>
  <c r="J16" i="21"/>
  <c r="K16" i="21"/>
  <c r="F16" i="21"/>
  <c r="G16" i="21"/>
  <c r="L16" i="21"/>
  <c r="M16" i="21"/>
  <c r="N16" i="21"/>
  <c r="P16" i="21"/>
  <c r="I17" i="21"/>
  <c r="I91" i="19"/>
  <c r="L91" i="19"/>
  <c r="O91" i="19"/>
  <c r="R91" i="19"/>
  <c r="I92" i="19"/>
  <c r="L92" i="19"/>
  <c r="O92" i="19"/>
  <c r="R92" i="19"/>
  <c r="I93" i="19"/>
  <c r="L93" i="19"/>
  <c r="O93" i="19"/>
  <c r="R93" i="19"/>
  <c r="I94" i="19"/>
  <c r="L94" i="19"/>
  <c r="O94" i="19"/>
  <c r="R94" i="19"/>
  <c r="I95" i="19"/>
  <c r="L95" i="19"/>
  <c r="O95" i="19"/>
  <c r="R95" i="19"/>
  <c r="I96" i="19"/>
  <c r="L96" i="19"/>
  <c r="O96" i="19"/>
  <c r="R96" i="19"/>
  <c r="I97" i="19"/>
  <c r="L97" i="19"/>
  <c r="O97" i="19"/>
  <c r="R97" i="19"/>
  <c r="U91" i="19"/>
  <c r="E17" i="21"/>
  <c r="J17" i="21"/>
  <c r="K17" i="21"/>
  <c r="F17" i="21"/>
  <c r="G17" i="21"/>
  <c r="L17" i="21"/>
  <c r="M17" i="21"/>
  <c r="N17" i="21"/>
  <c r="P17" i="21"/>
  <c r="E18" i="21"/>
  <c r="I18" i="21"/>
  <c r="F14" i="14"/>
  <c r="F18" i="21"/>
  <c r="G18" i="21"/>
  <c r="J18" i="21"/>
  <c r="K18" i="21"/>
  <c r="L18" i="21"/>
  <c r="M18" i="21"/>
  <c r="N18" i="21"/>
  <c r="P18" i="21"/>
  <c r="E19" i="21"/>
  <c r="I19" i="21"/>
  <c r="F19" i="21"/>
  <c r="G19" i="21"/>
  <c r="J19" i="21"/>
  <c r="K19" i="21"/>
  <c r="L19" i="21"/>
  <c r="M19" i="21"/>
  <c r="N19" i="21"/>
  <c r="P19" i="21"/>
  <c r="E20" i="21"/>
  <c r="I20" i="21"/>
  <c r="F20" i="21"/>
  <c r="G20" i="21"/>
  <c r="J20" i="21"/>
  <c r="K20" i="21"/>
  <c r="L20" i="21"/>
  <c r="M20" i="21"/>
  <c r="N20" i="21"/>
  <c r="P20" i="21"/>
  <c r="E21" i="21"/>
  <c r="I21" i="21"/>
  <c r="F21" i="21"/>
  <c r="G21" i="21"/>
  <c r="J21" i="21"/>
  <c r="K21" i="21"/>
  <c r="L21" i="21"/>
  <c r="M21" i="21"/>
  <c r="N21" i="21"/>
  <c r="P21" i="21"/>
  <c r="E22" i="21"/>
  <c r="I22" i="21"/>
  <c r="F22" i="21"/>
  <c r="G22" i="21"/>
  <c r="J22" i="21"/>
  <c r="K22" i="21"/>
  <c r="L22" i="21"/>
  <c r="M22" i="21"/>
  <c r="N22" i="21"/>
  <c r="P22" i="21"/>
  <c r="E23" i="21"/>
  <c r="I23" i="21"/>
  <c r="F23" i="21"/>
  <c r="G23" i="21"/>
  <c r="J23" i="21"/>
  <c r="K23" i="21"/>
  <c r="L23" i="21"/>
  <c r="M23" i="21"/>
  <c r="N23" i="21"/>
  <c r="P23" i="21"/>
  <c r="E24" i="21"/>
  <c r="I24" i="21"/>
  <c r="F24" i="21"/>
  <c r="G24" i="21"/>
  <c r="J24" i="21"/>
  <c r="K24" i="21"/>
  <c r="L24" i="21"/>
  <c r="M24" i="21"/>
  <c r="N24" i="21"/>
  <c r="P24" i="21"/>
  <c r="E25" i="21"/>
  <c r="I25" i="21"/>
  <c r="F25" i="21"/>
  <c r="G25" i="21"/>
  <c r="J25" i="21"/>
  <c r="K25" i="21"/>
  <c r="L25" i="21"/>
  <c r="M25" i="21"/>
  <c r="N25" i="21"/>
  <c r="P25" i="21"/>
  <c r="E26" i="21"/>
  <c r="I26" i="21"/>
  <c r="F26" i="21"/>
  <c r="G26" i="21"/>
  <c r="J26" i="21"/>
  <c r="K26" i="21"/>
  <c r="L26" i="21"/>
  <c r="M26" i="21"/>
  <c r="N26" i="21"/>
  <c r="P26" i="21"/>
  <c r="E27" i="21"/>
  <c r="I27" i="21"/>
  <c r="F27" i="21"/>
  <c r="G27" i="21"/>
  <c r="J27" i="21"/>
  <c r="K27" i="21"/>
  <c r="L27" i="21"/>
  <c r="M27" i="21"/>
  <c r="N27" i="21"/>
  <c r="P27" i="21"/>
  <c r="E7" i="21"/>
  <c r="J7" i="21"/>
  <c r="K7" i="21"/>
  <c r="F7" i="21"/>
  <c r="G7" i="21"/>
  <c r="M7" i="21"/>
  <c r="N7" i="21"/>
  <c r="P7" i="21"/>
  <c r="A24" i="18"/>
  <c r="R24" i="18"/>
  <c r="A25" i="18"/>
  <c r="R25" i="18"/>
  <c r="A26" i="18"/>
  <c r="R26" i="18"/>
  <c r="A27" i="18"/>
  <c r="I98" i="19"/>
  <c r="L98" i="19"/>
  <c r="O98" i="19"/>
  <c r="R98" i="19"/>
  <c r="I99" i="19"/>
  <c r="L99" i="19"/>
  <c r="O99" i="19"/>
  <c r="R99" i="19"/>
  <c r="I100" i="19"/>
  <c r="L100" i="19"/>
  <c r="O100" i="19"/>
  <c r="R100" i="19"/>
  <c r="I101" i="19"/>
  <c r="L101" i="19"/>
  <c r="O101" i="19"/>
  <c r="R101" i="19"/>
  <c r="I102" i="19"/>
  <c r="L102" i="19"/>
  <c r="O102" i="19"/>
  <c r="R102" i="19"/>
  <c r="I103" i="19"/>
  <c r="L103" i="19"/>
  <c r="O103" i="19"/>
  <c r="R103" i="19"/>
  <c r="I104" i="19"/>
  <c r="L104" i="19"/>
  <c r="O104" i="19"/>
  <c r="R104" i="19"/>
  <c r="R27" i="18"/>
  <c r="A28" i="18"/>
  <c r="I105" i="19"/>
  <c r="L105" i="19"/>
  <c r="O105" i="19"/>
  <c r="R105" i="19"/>
  <c r="I106" i="19"/>
  <c r="L106" i="19"/>
  <c r="O106" i="19"/>
  <c r="R106" i="19"/>
  <c r="I107" i="19"/>
  <c r="L107" i="19"/>
  <c r="O107" i="19"/>
  <c r="R107" i="19"/>
  <c r="I108" i="19"/>
  <c r="L108" i="19"/>
  <c r="O108" i="19"/>
  <c r="R108" i="19"/>
  <c r="I109" i="19"/>
  <c r="L109" i="19"/>
  <c r="O109" i="19"/>
  <c r="R109" i="19"/>
  <c r="I110" i="19"/>
  <c r="L110" i="19"/>
  <c r="O110" i="19"/>
  <c r="R110" i="19"/>
  <c r="I111" i="19"/>
  <c r="L111" i="19"/>
  <c r="O111" i="19"/>
  <c r="R111" i="19"/>
  <c r="R28" i="18"/>
  <c r="A29" i="18"/>
  <c r="I112" i="19"/>
  <c r="L112" i="19"/>
  <c r="O112" i="19"/>
  <c r="R112" i="19"/>
  <c r="I113" i="19"/>
  <c r="L113" i="19"/>
  <c r="O113" i="19"/>
  <c r="R113" i="19"/>
  <c r="I114" i="19"/>
  <c r="L114" i="19"/>
  <c r="O114" i="19"/>
  <c r="R114" i="19"/>
  <c r="I115" i="19"/>
  <c r="L115" i="19"/>
  <c r="O115" i="19"/>
  <c r="R115" i="19"/>
  <c r="I116" i="19"/>
  <c r="L116" i="19"/>
  <c r="O116" i="19"/>
  <c r="R116" i="19"/>
  <c r="I117" i="19"/>
  <c r="L117" i="19"/>
  <c r="O117" i="19"/>
  <c r="R117" i="19"/>
  <c r="I118" i="19"/>
  <c r="L118" i="19"/>
  <c r="O118" i="19"/>
  <c r="R118" i="19"/>
  <c r="R29" i="18"/>
  <c r="A30" i="18"/>
  <c r="I119" i="19"/>
  <c r="L119" i="19"/>
  <c r="O119" i="19"/>
  <c r="R119" i="19"/>
  <c r="I120" i="19"/>
  <c r="L120" i="19"/>
  <c r="O120" i="19"/>
  <c r="R120" i="19"/>
  <c r="I121" i="19"/>
  <c r="L121" i="19"/>
  <c r="O121" i="19"/>
  <c r="R121" i="19"/>
  <c r="I122" i="19"/>
  <c r="L122" i="19"/>
  <c r="O122" i="19"/>
  <c r="R122" i="19"/>
  <c r="I123" i="19"/>
  <c r="L123" i="19"/>
  <c r="O123" i="19"/>
  <c r="R123" i="19"/>
  <c r="I124" i="19"/>
  <c r="L124" i="19"/>
  <c r="O124" i="19"/>
  <c r="R124" i="19"/>
  <c r="I125" i="19"/>
  <c r="L125" i="19"/>
  <c r="O125" i="19"/>
  <c r="R125" i="19"/>
  <c r="R30" i="18"/>
  <c r="A31" i="18"/>
  <c r="I126" i="19"/>
  <c r="L126" i="19"/>
  <c r="O126" i="19"/>
  <c r="R126" i="19"/>
  <c r="I127" i="19"/>
  <c r="L127" i="19"/>
  <c r="O127" i="19"/>
  <c r="R127" i="19"/>
  <c r="I128" i="19"/>
  <c r="L128" i="19"/>
  <c r="O128" i="19"/>
  <c r="R128" i="19"/>
  <c r="I129" i="19"/>
  <c r="L129" i="19"/>
  <c r="O129" i="19"/>
  <c r="R129" i="19"/>
  <c r="I130" i="19"/>
  <c r="L130" i="19"/>
  <c r="O130" i="19"/>
  <c r="R130" i="19"/>
  <c r="I131" i="19"/>
  <c r="L131" i="19"/>
  <c r="O131" i="19"/>
  <c r="R131" i="19"/>
  <c r="I132" i="19"/>
  <c r="L132" i="19"/>
  <c r="O132" i="19"/>
  <c r="R132" i="19"/>
  <c r="R31" i="18"/>
  <c r="A32" i="18"/>
  <c r="I133" i="19"/>
  <c r="L133" i="19"/>
  <c r="O133" i="19"/>
  <c r="R133" i="19"/>
  <c r="I134" i="19"/>
  <c r="L134" i="19"/>
  <c r="O134" i="19"/>
  <c r="R134" i="19"/>
  <c r="I135" i="19"/>
  <c r="L135" i="19"/>
  <c r="O135" i="19"/>
  <c r="R135" i="19"/>
  <c r="I136" i="19"/>
  <c r="L136" i="19"/>
  <c r="O136" i="19"/>
  <c r="R136" i="19"/>
  <c r="I137" i="19"/>
  <c r="L137" i="19"/>
  <c r="O137" i="19"/>
  <c r="R137" i="19"/>
  <c r="I138" i="19"/>
  <c r="L138" i="19"/>
  <c r="O138" i="19"/>
  <c r="R138" i="19"/>
  <c r="I139" i="19"/>
  <c r="L139" i="19"/>
  <c r="O139" i="19"/>
  <c r="R139" i="19"/>
  <c r="R32" i="18"/>
  <c r="A33" i="18"/>
  <c r="I140" i="19"/>
  <c r="L140" i="19"/>
  <c r="O140" i="19"/>
  <c r="R140" i="19"/>
  <c r="I141" i="19"/>
  <c r="L141" i="19"/>
  <c r="O141" i="19"/>
  <c r="R141" i="19"/>
  <c r="I142" i="19"/>
  <c r="L142" i="19"/>
  <c r="O142" i="19"/>
  <c r="R142" i="19"/>
  <c r="I143" i="19"/>
  <c r="L143" i="19"/>
  <c r="O143" i="19"/>
  <c r="R143" i="19"/>
  <c r="I144" i="19"/>
  <c r="L144" i="19"/>
  <c r="O144" i="19"/>
  <c r="R144" i="19"/>
  <c r="I145" i="19"/>
  <c r="L145" i="19"/>
  <c r="O145" i="19"/>
  <c r="R145" i="19"/>
  <c r="I146" i="19"/>
  <c r="L146" i="19"/>
  <c r="O146" i="19"/>
  <c r="R146" i="19"/>
  <c r="R33" i="18"/>
  <c r="A34" i="18"/>
  <c r="I147" i="19"/>
  <c r="L147" i="19"/>
  <c r="O147" i="19"/>
  <c r="R147" i="19"/>
  <c r="I148" i="19"/>
  <c r="L148" i="19"/>
  <c r="O148" i="19"/>
  <c r="R148" i="19"/>
  <c r="I149" i="19"/>
  <c r="L149" i="19"/>
  <c r="O149" i="19"/>
  <c r="R149" i="19"/>
  <c r="I150" i="19"/>
  <c r="L150" i="19"/>
  <c r="O150" i="19"/>
  <c r="R150" i="19"/>
  <c r="I151" i="19"/>
  <c r="L151" i="19"/>
  <c r="O151" i="19"/>
  <c r="R151" i="19"/>
  <c r="I152" i="19"/>
  <c r="L152" i="19"/>
  <c r="O152" i="19"/>
  <c r="R152" i="19"/>
  <c r="I153" i="19"/>
  <c r="L153" i="19"/>
  <c r="O153" i="19"/>
  <c r="R153" i="19"/>
  <c r="R34" i="18"/>
  <c r="A35" i="18"/>
  <c r="I154" i="19"/>
  <c r="L154" i="19"/>
  <c r="O154" i="19"/>
  <c r="R154" i="19"/>
  <c r="I155" i="19"/>
  <c r="L155" i="19"/>
  <c r="O155" i="19"/>
  <c r="R155" i="19"/>
  <c r="I156" i="19"/>
  <c r="L156" i="19"/>
  <c r="O156" i="19"/>
  <c r="R156" i="19"/>
  <c r="I157" i="19"/>
  <c r="L157" i="19"/>
  <c r="O157" i="19"/>
  <c r="R157" i="19"/>
  <c r="I158" i="19"/>
  <c r="L158" i="19"/>
  <c r="O158" i="19"/>
  <c r="R158" i="19"/>
  <c r="I159" i="19"/>
  <c r="L159" i="19"/>
  <c r="O159" i="19"/>
  <c r="R159" i="19"/>
  <c r="I160" i="19"/>
  <c r="L160" i="19"/>
  <c r="O160" i="19"/>
  <c r="R160" i="19"/>
  <c r="R35" i="18"/>
  <c r="A17" i="18"/>
  <c r="R17" i="18"/>
  <c r="A18" i="18"/>
  <c r="R18" i="18"/>
  <c r="A19" i="18"/>
  <c r="R19" i="18"/>
  <c r="A20" i="18"/>
  <c r="R20" i="18"/>
  <c r="A21" i="18"/>
  <c r="R21" i="18"/>
  <c r="A22" i="18"/>
  <c r="R22" i="18"/>
  <c r="A23" i="18"/>
  <c r="R23" i="18"/>
  <c r="Y155" i="19"/>
  <c r="Y156" i="19"/>
  <c r="Y157" i="19"/>
  <c r="Y158" i="19"/>
  <c r="Y159" i="19"/>
  <c r="Y160" i="19"/>
  <c r="Y154" i="19"/>
  <c r="Y148" i="19"/>
  <c r="Y149" i="19"/>
  <c r="Y150" i="19"/>
  <c r="Y151" i="19"/>
  <c r="Y152" i="19"/>
  <c r="Y153" i="19"/>
  <c r="Y147" i="19"/>
  <c r="Y141" i="19"/>
  <c r="Y142" i="19"/>
  <c r="Y143" i="19"/>
  <c r="Y144" i="19"/>
  <c r="Y145" i="19"/>
  <c r="Y146" i="19"/>
  <c r="Y140" i="19"/>
  <c r="Y134" i="19"/>
  <c r="Y135" i="19"/>
  <c r="Y136" i="19"/>
  <c r="Y137" i="19"/>
  <c r="Y138" i="19"/>
  <c r="Y139" i="19"/>
  <c r="Y133" i="19"/>
  <c r="Y127" i="19"/>
  <c r="Y128" i="19"/>
  <c r="Y129" i="19"/>
  <c r="Y130" i="19"/>
  <c r="Y131" i="19"/>
  <c r="Y132" i="19"/>
  <c r="Y126" i="19"/>
  <c r="Y120" i="19"/>
  <c r="Y121" i="19"/>
  <c r="Y122" i="19"/>
  <c r="Y123" i="19"/>
  <c r="Y124" i="19"/>
  <c r="Y125" i="19"/>
  <c r="Y119" i="19"/>
  <c r="Y113" i="19"/>
  <c r="Y114" i="19"/>
  <c r="Y115" i="19"/>
  <c r="Y116" i="19"/>
  <c r="Y117" i="19"/>
  <c r="Y118" i="19"/>
  <c r="Y112" i="19"/>
  <c r="Y106" i="19"/>
  <c r="Y107" i="19"/>
  <c r="Y108" i="19"/>
  <c r="Y109" i="19"/>
  <c r="Y110" i="19"/>
  <c r="Y111" i="19"/>
  <c r="Y105" i="19"/>
  <c r="Y99" i="19"/>
  <c r="Y100" i="19"/>
  <c r="Y101" i="19"/>
  <c r="Y102" i="19"/>
  <c r="Y103" i="19"/>
  <c r="Y104" i="19"/>
  <c r="Y98" i="19"/>
  <c r="Y91" i="19"/>
  <c r="Y92" i="19"/>
  <c r="Y93" i="19"/>
  <c r="Y94" i="19"/>
  <c r="Y95" i="19"/>
  <c r="Y96" i="19"/>
  <c r="Y97" i="19"/>
  <c r="Y85" i="19"/>
  <c r="Y86" i="19"/>
  <c r="Y87" i="19"/>
  <c r="Y88" i="19"/>
  <c r="Y89" i="19"/>
  <c r="Y90" i="19"/>
  <c r="Y84" i="19"/>
  <c r="Y78" i="19"/>
  <c r="Y79" i="19"/>
  <c r="Y80" i="19"/>
  <c r="Y81" i="19"/>
  <c r="Y82" i="19"/>
  <c r="Y83" i="19"/>
  <c r="Y77" i="19"/>
  <c r="Y71" i="19"/>
  <c r="Y72" i="19"/>
  <c r="Y73" i="19"/>
  <c r="Y74" i="19"/>
  <c r="Y75" i="19"/>
  <c r="Y76" i="19"/>
  <c r="Y70" i="19"/>
  <c r="Y64" i="19"/>
  <c r="Y65" i="19"/>
  <c r="Y66" i="19"/>
  <c r="Y67" i="19"/>
  <c r="Y68" i="19"/>
  <c r="Y69" i="19"/>
  <c r="Y63" i="19"/>
  <c r="Y57" i="19"/>
  <c r="Y58" i="19"/>
  <c r="Y59" i="19"/>
  <c r="Y60" i="19"/>
  <c r="Y61" i="19"/>
  <c r="Y62" i="19"/>
  <c r="Y56" i="19"/>
  <c r="Y50" i="19"/>
  <c r="Y51" i="19"/>
  <c r="Y52" i="19"/>
  <c r="Y53" i="19"/>
  <c r="Y54" i="19"/>
  <c r="Y55" i="19"/>
  <c r="Y49" i="19"/>
  <c r="Y43" i="19"/>
  <c r="Y44" i="19"/>
  <c r="Y45" i="19"/>
  <c r="Y46" i="19"/>
  <c r="Y47" i="19"/>
  <c r="Y48" i="19"/>
  <c r="Y42" i="19"/>
  <c r="Y36" i="19"/>
  <c r="Y37" i="19"/>
  <c r="Y38" i="19"/>
  <c r="Y39" i="19"/>
  <c r="Y40" i="19"/>
  <c r="Y41" i="19"/>
  <c r="Y35" i="19"/>
  <c r="Y29" i="19"/>
  <c r="Y30" i="19"/>
  <c r="Y31" i="19"/>
  <c r="Y32" i="19"/>
  <c r="Y33" i="19"/>
  <c r="Y34" i="19"/>
  <c r="Y28" i="19"/>
  <c r="Y22" i="19"/>
  <c r="Y23" i="19"/>
  <c r="Y24" i="19"/>
  <c r="Y25" i="19"/>
  <c r="Y26" i="19"/>
  <c r="Y27" i="19"/>
  <c r="G5" i="18"/>
  <c r="W21" i="20"/>
  <c r="J12" i="20"/>
  <c r="J5" i="20"/>
  <c r="S36" i="20"/>
  <c r="H35" i="20"/>
  <c r="F19" i="14"/>
  <c r="F18" i="14"/>
  <c r="F17" i="14"/>
  <c r="F16" i="14"/>
  <c r="F15" i="14"/>
  <c r="F13" i="14"/>
  <c r="F12" i="14"/>
  <c r="F11" i="14"/>
  <c r="F10" i="14"/>
  <c r="F9" i="14"/>
  <c r="F8" i="14"/>
  <c r="F7" i="14"/>
  <c r="F6" i="14"/>
  <c r="F5" i="14"/>
  <c r="O13" i="21"/>
  <c r="U105" i="19"/>
  <c r="O16" i="21"/>
  <c r="O14" i="21"/>
  <c r="O9" i="21"/>
  <c r="U154" i="19"/>
  <c r="O27" i="21"/>
  <c r="O18" i="21"/>
  <c r="O19" i="21"/>
  <c r="O20" i="21"/>
  <c r="O21" i="21"/>
  <c r="O22" i="21"/>
  <c r="O23" i="21"/>
  <c r="O24" i="21"/>
  <c r="O25" i="21"/>
  <c r="O26" i="21"/>
  <c r="O8" i="21"/>
  <c r="U140" i="19"/>
  <c r="O11" i="21"/>
  <c r="O15" i="21"/>
  <c r="O7" i="21"/>
  <c r="U126" i="19"/>
  <c r="O17" i="21"/>
  <c r="U98" i="19"/>
  <c r="U112" i="19"/>
  <c r="U119" i="19"/>
  <c r="U147" i="19"/>
  <c r="O12" i="21"/>
  <c r="O10" i="21"/>
  <c r="U133" i="19"/>
  <c r="R7" i="21"/>
  <c r="R9" i="21"/>
  <c r="R10" i="21"/>
  <c r="R12" i="21"/>
  <c r="R13" i="21"/>
  <c r="R15" i="21"/>
  <c r="R16" i="21"/>
  <c r="R17" i="21"/>
  <c r="R18" i="21"/>
  <c r="R19" i="21"/>
  <c r="R20" i="21"/>
  <c r="R21" i="21"/>
  <c r="R22" i="21"/>
  <c r="R23" i="21"/>
  <c r="R24" i="21"/>
  <c r="R25" i="21"/>
  <c r="R27" i="21"/>
  <c r="R26" i="2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<sst xmlns="http://schemas.openxmlformats.org/spreadsheetml/2006/main" count="337" uniqueCount="152">
  <si>
    <t>SP METROLOGY SYSTEM THAILAND</t>
  </si>
  <si>
    <t>Model :</t>
  </si>
  <si>
    <t>ID No :</t>
  </si>
  <si>
    <t>Calibrated By :</t>
  </si>
  <si>
    <t>Value</t>
  </si>
  <si>
    <t>X1</t>
  </si>
  <si>
    <t>X2</t>
  </si>
  <si>
    <t>X3</t>
  </si>
  <si>
    <t>X4</t>
  </si>
  <si>
    <t>Average</t>
  </si>
  <si>
    <t>Nominal Value</t>
  </si>
  <si>
    <t>Repeatability</t>
  </si>
  <si>
    <t>Uc</t>
  </si>
  <si>
    <t>Ui</t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</si>
  <si>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</si>
  <si>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</si>
  <si>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</si>
  <si>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</si>
  <si>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</si>
  <si>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</si>
  <si>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</si>
  <si>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</si>
  <si>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</si>
  <si>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</si>
  <si>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</si>
  <si>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</si>
  <si>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</si>
  <si>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</si>
  <si>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</si>
  <si>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</si>
  <si>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</si>
  <si>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</si>
  <si>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</si>
  <si>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</si>
  <si>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</si>
  <si>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</si>
  <si>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</si>
  <si>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</si>
  <si>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</si>
  <si>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</si>
  <si>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</si>
  <si>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</si>
  <si>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</si>
  <si>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</si>
  <si>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</si>
  <si>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</si>
  <si>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</si>
  <si>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</si>
  <si>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</si>
  <si>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</si>
  <si>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</si>
  <si>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</si>
  <si>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</si>
  <si>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</si>
  <si>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</si>
  <si>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>Uncertainty of  ULM</t>
  </si>
  <si>
    <t>Force</t>
  </si>
  <si>
    <t xml:space="preserve">Resolution of ULM 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</si>
  <si>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</si>
  <si>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</si>
  <si>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</si>
  <si>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</si>
  <si>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</si>
  <si>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SP-SD-001</t>
  </si>
  <si>
    <t>µm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</si>
  <si>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</si>
  <si>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</si>
  <si>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</si>
  <si>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</si>
  <si>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</si>
  <si>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</si>
  <si>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</si>
  <si>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</si>
  <si>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</si>
  <si>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</si>
  <si>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</si>
  <si>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</si>
  <si>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</si>
  <si>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</si>
  <si>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</si>
  <si>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</si>
  <si>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</si>
  <si>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</si>
  <si>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</si>
  <si>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</si>
  <si>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Feeler Gauge</t>
  </si>
  <si>
    <t>Feeler Gauge</t>
  </si>
  <si>
    <t>Mr.Sombut Srikampa</t>
  </si>
  <si>
    <t>Mr. Natthaphol Boonmee</t>
  </si>
  <si>
    <t>Ms. Arunkamon Raramanus</t>
  </si>
  <si>
    <t xml:space="preserve"> STD Reading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</si>
  <si>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</si>
  <si>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</si>
  <si>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</si>
  <si>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</si>
  <si>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</si>
  <si>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</si>
  <si>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</si>
  <si>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</si>
  <si>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</si>
  <si>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</si>
  <si>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</si>
  <si>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</si>
  <si>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SP-CPT-04-09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</si>
  <si>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</si>
  <si>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</si>
  <si>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</si>
  <si>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</si>
  <si>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</si>
  <si>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</si>
  <si>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 xml:space="preserve">Certificate Number </t>
  </si>
  <si>
    <t xml:space="preserve">  </t>
  </si>
  <si>
    <t>Universal Length 
Measuring</t>
  </si>
  <si>
    <t>1000959-1</t>
  </si>
  <si>
    <t>Normal 
Value</t>
  </si>
  <si>
    <t>STD Reading (Position)</t>
  </si>
  <si>
    <t>Position</t>
  </si>
  <si>
    <t>Unit :</t>
  </si>
  <si>
    <r>
      <t>(m</t>
    </r>
    <r>
      <rPr>
        <sz val="10"/>
        <color indexed="30"/>
        <rFont val="Gulim"/>
        <family val="2"/>
      </rPr>
      <t>m)</t>
    </r>
  </si>
  <si>
    <t>SPR17010147-1</t>
  </si>
  <si>
    <t>CHAROENRUNGRUANG KRITTAPAT AUTOPRESSING CO.,LTD</t>
  </si>
  <si>
    <t>INSIZE</t>
  </si>
  <si>
    <t>4605-201</t>
  </si>
  <si>
    <t>0303110531</t>
  </si>
  <si>
    <t>QA-QFG-002</t>
  </si>
  <si>
    <t>SP-SD-OO1</t>
  </si>
  <si>
    <r>
      <t>Page :</t>
    </r>
    <r>
      <rPr>
        <sz val="10"/>
        <rFont val="Gulim"/>
        <family val="2"/>
      </rPr>
      <t xml:space="preserve"> 3 of 4</t>
    </r>
  </si>
  <si>
    <t>Mr.Santi Thonglor</t>
  </si>
  <si>
    <r>
      <t xml:space="preserve">Uncertainty 
( ± ) </t>
    </r>
    <r>
      <rPr>
        <sz val="10"/>
        <rFont val="Calibri"/>
        <family val="2"/>
      </rPr>
      <t>µ</t>
    </r>
    <r>
      <rPr>
        <sz val="10"/>
        <rFont val="Gulim"/>
        <family val="2"/>
      </rPr>
      <t>m</t>
    </r>
  </si>
  <si>
    <t>Hertz's Formula</t>
  </si>
  <si>
    <t>Parameter</t>
  </si>
  <si>
    <t>F (force)</t>
  </si>
  <si>
    <t>D (ball diameter)</t>
  </si>
  <si>
    <t>Lateral Wrap (mm)</t>
  </si>
  <si>
    <t>Uncertainty Type A (mm)</t>
  </si>
  <si>
    <t>Sample Standard Deviation (max) (mm)</t>
  </si>
  <si>
    <t>Norminal Value</t>
  </si>
  <si>
    <t>Side</t>
  </si>
  <si>
    <t>A</t>
  </si>
  <si>
    <t>B</t>
  </si>
  <si>
    <r>
      <rPr>
        <b/>
        <sz val="14"/>
        <color theme="0"/>
        <rFont val="Arial"/>
      </rPr>
      <t>𝜎</t>
    </r>
    <r>
      <rPr>
        <b/>
        <vertAlign val="subscript"/>
        <sz val="9"/>
        <color theme="0"/>
        <rFont val="Arial"/>
      </rPr>
      <t>n-1</t>
    </r>
  </si>
  <si>
    <r>
      <rPr>
        <sz val="16"/>
        <color theme="9" tint="0.79998168889431442"/>
        <rFont val="Calibri (Body)"/>
      </rPr>
      <t>𝝈</t>
    </r>
    <r>
      <rPr>
        <vertAlign val="subscript"/>
        <sz val="10"/>
        <color theme="9" tint="0.79998168889431442"/>
        <rFont val="Calibri (Body)"/>
      </rPr>
      <t>n-1</t>
    </r>
    <r>
      <rPr>
        <sz val="11"/>
        <color theme="9" tint="0.79998168889431442"/>
        <rFont val="Calibri"/>
        <family val="2"/>
        <charset val="222"/>
        <scheme val="minor"/>
      </rPr>
      <t xml:space="preserve"> </t>
    </r>
    <r>
      <rPr>
        <b/>
        <sz val="11"/>
        <color theme="9" tint="0.79998168889431442"/>
        <rFont val="Arial"/>
      </rPr>
      <t>(max)</t>
    </r>
  </si>
  <si>
    <r>
      <t xml:space="preserve"> </t>
    </r>
    <r>
      <rPr>
        <b/>
        <sz val="14"/>
        <color rgb="FFFFFF00"/>
        <rFont val="Arial"/>
      </rPr>
      <t>u</t>
    </r>
    <r>
      <rPr>
        <vertAlign val="subscript"/>
        <sz val="9"/>
        <color rgb="FFFFFF00"/>
        <rFont val="Arial"/>
      </rPr>
      <t>A</t>
    </r>
  </si>
  <si>
    <t>'/Users/pakawadee/oxsoft/job/metrology/thoth-project/metrikos/proecho/01_Dimension 1-10/02_Caliper/[02_Caliper_ External.xls]Data Record'!F48</t>
  </si>
  <si>
    <r>
      <t>E</t>
    </r>
    <r>
      <rPr>
        <vertAlign val="subscript"/>
        <sz val="11"/>
        <rFont val="Arial"/>
      </rPr>
      <t>1</t>
    </r>
  </si>
  <si>
    <r>
      <t>E</t>
    </r>
    <r>
      <rPr>
        <vertAlign val="subscript"/>
        <sz val="11"/>
        <rFont val="Arial"/>
      </rPr>
      <t>2</t>
    </r>
  </si>
  <si>
    <r>
      <t>(A</t>
    </r>
    <r>
      <rPr>
        <vertAlign val="subscript"/>
        <sz val="11"/>
        <color theme="1"/>
        <rFont val="Arial"/>
      </rPr>
      <t>2</t>
    </r>
    <r>
      <rPr>
        <sz val="11"/>
        <color theme="1"/>
        <rFont val="Arial"/>
      </rPr>
      <t>)</t>
    </r>
    <r>
      <rPr>
        <vertAlign val="superscript"/>
        <sz val="11"/>
        <color theme="1"/>
        <rFont val="Arial"/>
      </rPr>
      <t>3</t>
    </r>
  </si>
  <si>
    <r>
      <t>A</t>
    </r>
    <r>
      <rPr>
        <vertAlign val="subscript"/>
        <sz val="11"/>
        <color theme="2" tint="-9.9917600024414813E-2"/>
        <rFont val="Arial"/>
      </rPr>
      <t>2</t>
    </r>
  </si>
  <si>
    <r>
      <t>u(A</t>
    </r>
    <r>
      <rPr>
        <vertAlign val="subscript"/>
        <sz val="11"/>
        <rFont val="Arial"/>
      </rPr>
      <t>2</t>
    </r>
    <r>
      <rPr>
        <sz val="11"/>
        <rFont val="Arial"/>
      </rPr>
      <t>)</t>
    </r>
  </si>
  <si>
    <r>
      <t>𝜈</t>
    </r>
    <r>
      <rPr>
        <vertAlign val="subscript"/>
        <sz val="11"/>
        <rFont val="Arial"/>
      </rPr>
      <t>A</t>
    </r>
  </si>
  <si>
    <r>
      <t>𝜈</t>
    </r>
    <r>
      <rPr>
        <vertAlign val="subscript"/>
        <sz val="11"/>
        <rFont val="Arial"/>
      </rPr>
      <t>B</t>
    </r>
  </si>
  <si>
    <r>
      <rPr>
        <b/>
        <sz val="11"/>
        <color theme="0"/>
        <rFont val="MS Reference Sans Serif"/>
      </rPr>
      <t>|</t>
    </r>
    <r>
      <rPr>
        <b/>
        <vertAlign val="subscript"/>
        <sz val="11"/>
        <color theme="0"/>
        <rFont val="MS Reference Sans Serif"/>
      </rPr>
      <t>A</t>
    </r>
    <r>
      <rPr>
        <b/>
        <sz val="11"/>
        <color theme="0"/>
        <rFont val="MS Reference Sans Serif"/>
      </rPr>
      <t>-</t>
    </r>
    <r>
      <rPr>
        <b/>
        <vertAlign val="subscript"/>
        <sz val="11"/>
        <color theme="0"/>
        <rFont val="MS Reference Sans Serif"/>
      </rPr>
      <t>B</t>
    </r>
    <r>
      <rPr>
        <b/>
        <sz val="11"/>
        <color theme="0"/>
        <rFont val="MS Reference Sans Serif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</si>
</sst>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000"/>
    <numFmt numFmtId="168" formatCode="0.000"/>
    <numFmt numFmtId="169" formatCode="0.0E+00"/>
    <numFmt numFmtId="170" formatCode="[$-809]dd\ mmmm\ yyyy;@"/>
    <numFmt numFmtId="171" formatCode="0.00000"/>
    <numFmt numFmtId="172" formatCode="[$-409]d\-mmm\-yyyy;@"/>
    <numFmt numFmtId="173" formatCode="0.000000"/>
    <numFmt numFmtId="174" formatCode="0.0000000"/>
    <numFmt numFmtId="175" formatCode="[$-409]d\-mmm\-yy;@"/>
    <numFmt numFmtId="176" formatCode="[$-409]dd\-mmm\-yy;@"/>
  </numFmts>
  <fonts count="99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b/>
      <sz val="10"/>
      <name val="Gulim"/>
      <family val="2"/>
    </font>
    <font>
      <b/>
      <sz val="12"/>
      <name val="Gulim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4"/>
      <color indexed="81"/>
      <name val="Angsana New"/>
      <family val="1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sz val="18"/>
      <name val="Gulim"/>
      <family val="2"/>
    </font>
    <font>
      <b/>
      <i/>
      <sz val="10"/>
      <name val="Gulim"/>
      <family val="2"/>
    </font>
    <font>
      <vertAlign val="subscript"/>
      <sz val="9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Gulim"/>
      <family val="2"/>
    </font>
    <font>
      <i/>
      <sz val="10"/>
      <name val="Gulim"/>
      <family val="2"/>
    </font>
    <font>
      <sz val="10"/>
      <name val="Calibri"/>
      <family val="2"/>
    </font>
    <font>
      <sz val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8"/>
      <color rgb="FF002060"/>
      <name val="Angsana New"/>
      <family val="1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Angsana New"/>
      <family val="1"/>
    </font>
    <font>
      <sz val="14"/>
      <color rgb="FF0070C0"/>
      <name val="Cordia New"/>
      <family val="2"/>
    </font>
    <font>
      <sz val="10"/>
      <color rgb="FF00B050"/>
      <name val="Gulim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b/>
      <sz val="11"/>
      <color theme="0"/>
      <name val="Arial"/>
    </font>
    <font>
      <b/>
      <sz val="11"/>
      <color theme="5" tint="0.39994506668294322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sz val="11"/>
      <color rgb="FFFF0000"/>
      <name val="Arial"/>
    </font>
    <font>
      <b/>
      <sz val="11"/>
      <color theme="0" tint="-4.9989318521683403E-2"/>
      <name val="Arial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i/>
      <sz val="9"/>
      <color theme="0" tint="-0.499984740745262"/>
      <name val="Arial"/>
    </font>
    <font>
      <b/>
      <vertAlign val="subscript"/>
      <sz val="9"/>
      <color theme="0"/>
      <name val="Arial"/>
    </font>
    <font>
      <b/>
      <sz val="14"/>
      <color theme="0"/>
      <name val="Arial"/>
    </font>
    <font>
      <sz val="16"/>
      <color theme="9" tint="0.79998168889431442"/>
      <name val="Calibri (Body)"/>
    </font>
    <font>
      <vertAlign val="subscript"/>
      <sz val="10"/>
      <color theme="9" tint="0.79998168889431442"/>
      <name val="Calibri (Body)"/>
    </font>
    <font>
      <sz val="11"/>
      <color theme="9" tint="0.79998168889431442"/>
      <name val="Calibri"/>
      <family val="2"/>
      <charset val="222"/>
      <scheme val="minor"/>
    </font>
    <font>
      <b/>
      <sz val="11"/>
      <color theme="9" tint="0.79998168889431442"/>
      <name val="Arial"/>
    </font>
    <font>
      <vertAlign val="subscript"/>
      <sz val="9"/>
      <color rgb="FFFFFF00"/>
      <name val="Arial"/>
    </font>
    <font>
      <b/>
      <sz val="14"/>
      <color rgb="FFFFFF00"/>
      <name val="Arial"/>
    </font>
    <font>
      <sz val="18"/>
      <color rgb="FFFBDE2D"/>
      <name val="Inherit"/>
    </font>
    <font>
      <sz val="10"/>
      <color theme="7" tint="0.39994506668294322"/>
      <name val="Arial"/>
    </font>
    <font>
      <sz val="10"/>
      <color theme="7" tint="0.59996337778862885"/>
      <name val="Arial"/>
      <family val="2"/>
    </font>
    <font>
      <sz val="11"/>
      <color theme="3"/>
      <name val="Arial"/>
    </font>
    <font>
      <sz val="11"/>
      <color theme="0" tint="-4.9989318521683403E-2"/>
      <name val="Arial"/>
    </font>
    <font>
      <vertAlign val="subscript"/>
      <sz val="11"/>
      <name val="Arial"/>
    </font>
    <font>
      <vertAlign val="subscript"/>
      <sz val="11"/>
      <color theme="1"/>
      <name val="Arial"/>
    </font>
    <font>
      <vertAlign val="superscript"/>
      <sz val="11"/>
      <color theme="1"/>
      <name val="Arial"/>
    </font>
    <font>
      <sz val="11"/>
      <color theme="2" tint="-9.9948118533890809E-2"/>
      <name val="Arial"/>
    </font>
    <font>
      <vertAlign val="subscript"/>
      <sz val="11"/>
      <color theme="2" tint="-9.9917600024414813E-2"/>
      <name val="Arial"/>
    </font>
    <font>
      <sz val="11"/>
      <color rgb="FFFFFF00"/>
      <name val="Arial"/>
    </font>
    <font>
      <sz val="11"/>
      <color theme="1"/>
      <name val="MS Reference Sans Serif"/>
    </font>
    <font>
      <b/>
      <sz val="11"/>
      <color theme="0"/>
      <name val="MS Reference Sans Serif"/>
    </font>
    <font>
      <b/>
      <vertAlign val="subscript"/>
      <sz val="11"/>
      <color theme="0"/>
      <name val="MS Reference Sans Serif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52F25"/>
        <bgColor indexed="64"/>
      </patternFill>
    </fill>
    <fill>
      <patternFill patternType="solid">
        <fgColor rgb="FF1D171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897443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3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3"/>
      </bottom>
      <diagonal/>
    </border>
    <border>
      <left style="thin">
        <color theme="3"/>
      </left>
      <right style="thin">
        <color theme="0" tint="-0.24994659260841701"/>
      </right>
      <top style="thin">
        <color theme="3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3"/>
      </top>
      <bottom style="thin">
        <color theme="0" tint="-0.24994659260841701"/>
      </bottom>
      <diagonal/>
    </border>
    <border>
      <left style="thin">
        <color theme="7" tint="-0.24994659260841701"/>
      </left>
      <right style="thin">
        <color theme="0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0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39994506668294322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39994506668294322"/>
      </top>
      <bottom style="thin">
        <color theme="3" tint="0.59996337778862885"/>
      </bottom>
      <diagonal/>
    </border>
    <border>
      <left style="thin">
        <color theme="3" tint="0.39994506668294322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39994506668294322"/>
      </left>
      <right style="thin">
        <color theme="3" tint="0.59996337778862885"/>
      </right>
      <top style="thin">
        <color theme="3" tint="0.59996337778862885"/>
      </top>
      <bottom style="thin">
        <color theme="3" tint="0.3999450666829432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39994506668294322"/>
      </bottom>
      <diagonal/>
    </border>
    <border>
      <left style="thin">
        <color theme="3" tint="0.59996337778862885"/>
      </left>
      <right style="thin">
        <color theme="3" tint="0.39994506668294322"/>
      </right>
      <top style="thin">
        <color theme="3" tint="0.59996337778862885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 style="thin">
        <color theme="3" tint="0.59996337778862885"/>
      </right>
      <top style="thin">
        <color theme="3" tint="0.39994506668294322"/>
      </top>
      <bottom/>
      <diagonal/>
    </border>
    <border>
      <left style="thin">
        <color theme="3" tint="0.59996337778862885"/>
      </left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39994506668294322"/>
      </top>
      <bottom style="thin">
        <color theme="3" tint="0.59996337778862885"/>
      </bottom>
      <diagonal/>
    </border>
    <border>
      <left style="thin">
        <color theme="2" tint="-0.24994659260841701"/>
      </left>
      <right/>
      <top style="thin">
        <color auto="1"/>
      </top>
      <bottom/>
      <diagonal/>
    </border>
    <border>
      <left/>
      <right style="thin">
        <color theme="2" tint="-0.24994659260841701"/>
      </right>
      <top style="thin">
        <color auto="1"/>
      </top>
      <bottom/>
      <diagonal/>
    </border>
    <border>
      <left style="thin">
        <color theme="2" tint="-0.24994659260841701"/>
      </left>
      <right/>
      <top/>
      <bottom style="thin">
        <color auto="1"/>
      </bottom>
      <diagonal/>
    </border>
    <border>
      <left/>
      <right style="thin">
        <color theme="2" tint="-0.24994659260841701"/>
      </right>
      <top/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auto="1"/>
      </bottom>
      <diagonal/>
    </border>
    <border>
      <left/>
      <right/>
      <top style="thin">
        <color theme="2" tint="-0.24994659260841701"/>
      </top>
      <bottom style="thin">
        <color auto="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3" fillId="0" borderId="0"/>
    <xf numFmtId="0" fontId="46" fillId="0" borderId="0"/>
    <xf numFmtId="0" fontId="3" fillId="0" borderId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562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3" fillId="0" borderId="0" xfId="9" applyFont="1" applyAlignment="1">
      <alignment vertical="center"/>
    </xf>
    <xf numFmtId="0" fontId="8" fillId="0" borderId="0" xfId="17" applyFont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73" fontId="13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67" fontId="7" fillId="5" borderId="3" xfId="0" applyNumberFormat="1" applyFont="1" applyFill="1" applyBorder="1" applyAlignment="1">
      <alignment horizontal="center" vertical="center"/>
    </xf>
    <xf numFmtId="169" fontId="7" fillId="5" borderId="3" xfId="0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49" fillId="5" borderId="0" xfId="8" applyFont="1" applyFill="1" applyBorder="1" applyAlignment="1">
      <alignment horizontal="center" vertical="center"/>
    </xf>
    <xf numFmtId="168" fontId="2" fillId="5" borderId="0" xfId="8" applyNumberFormat="1" applyFont="1" applyFill="1" applyBorder="1" applyAlignment="1">
      <alignment horizontal="center" vertical="center"/>
    </xf>
    <xf numFmtId="0" fontId="50" fillId="5" borderId="0" xfId="8" applyFont="1" applyFill="1" applyBorder="1" applyAlignment="1">
      <alignment horizontal="center" vertical="center"/>
    </xf>
    <xf numFmtId="2" fontId="2" fillId="5" borderId="0" xfId="8" applyNumberFormat="1" applyFont="1" applyFill="1" applyBorder="1" applyAlignment="1">
      <alignment horizontal="center" vertical="center"/>
    </xf>
    <xf numFmtId="0" fontId="2" fillId="5" borderId="0" xfId="8" applyFont="1" applyFill="1" applyBorder="1" applyAlignment="1">
      <alignment horizontal="center" vertical="center"/>
    </xf>
    <xf numFmtId="2" fontId="50" fillId="5" borderId="0" xfId="8" applyNumberFormat="1" applyFont="1" applyFill="1" applyBorder="1" applyAlignment="1">
      <alignment horizontal="center" vertical="center"/>
    </xf>
    <xf numFmtId="169" fontId="12" fillId="5" borderId="0" xfId="0" applyNumberFormat="1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center" vertical="center"/>
    </xf>
    <xf numFmtId="168" fontId="12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2" fontId="10" fillId="5" borderId="0" xfId="0" applyNumberFormat="1" applyFont="1" applyFill="1" applyBorder="1" applyAlignment="1">
      <alignment horizontal="center" vertical="center"/>
    </xf>
    <xf numFmtId="168" fontId="50" fillId="5" borderId="0" xfId="8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horizontal="center" vertical="center"/>
    </xf>
    <xf numFmtId="168" fontId="14" fillId="5" borderId="0" xfId="0" applyNumberFormat="1" applyFont="1" applyFill="1" applyBorder="1" applyAlignment="1">
      <alignment horizontal="center" vertical="center"/>
    </xf>
    <xf numFmtId="0" fontId="47" fillId="0" borderId="0" xfId="19" applyFont="1" applyFill="1" applyAlignment="1">
      <alignment vertical="center"/>
    </xf>
    <xf numFmtId="0" fontId="47" fillId="0" borderId="0" xfId="19" applyFont="1" applyFill="1" applyBorder="1" applyAlignment="1">
      <alignment vertical="center"/>
    </xf>
    <xf numFmtId="0" fontId="17" fillId="0" borderId="0" xfId="9" applyFont="1" applyAlignment="1">
      <alignment vertical="center"/>
    </xf>
    <xf numFmtId="0" fontId="19" fillId="0" borderId="0" xfId="9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Border="1" applyAlignment="1">
      <alignment vertical="center"/>
    </xf>
    <xf numFmtId="0" fontId="22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15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0" fillId="0" borderId="0" xfId="9" applyFont="1" applyBorder="1" applyAlignment="1">
      <alignment vertical="center"/>
    </xf>
    <xf numFmtId="0" fontId="2" fillId="0" borderId="4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1" fontId="23" fillId="0" borderId="0" xfId="3" applyNumberFormat="1" applyFont="1" applyBorder="1" applyAlignment="1">
      <alignment horizontal="left" vertical="center"/>
    </xf>
    <xf numFmtId="0" fontId="3" fillId="0" borderId="0" xfId="9" applyFont="1" applyAlignment="1">
      <alignment horizontal="center" vertical="center"/>
    </xf>
    <xf numFmtId="0" fontId="47" fillId="0" borderId="0" xfId="9" applyFont="1" applyAlignment="1">
      <alignment vertical="center"/>
    </xf>
    <xf numFmtId="0" fontId="2" fillId="0" borderId="0" xfId="9" quotePrefix="1" applyFont="1" applyAlignment="1">
      <alignment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right" vertical="center"/>
    </xf>
    <xf numFmtId="0" fontId="24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16" applyFont="1" applyAlignment="1">
      <alignment vertical="center"/>
    </xf>
    <xf numFmtId="0" fontId="2" fillId="0" borderId="0" xfId="3" applyFont="1" applyAlignment="1">
      <alignment vertical="center"/>
    </xf>
    <xf numFmtId="0" fontId="18" fillId="0" borderId="0" xfId="3" applyNumberFormat="1" applyFont="1" applyBorder="1" applyAlignment="1">
      <alignment vertical="center"/>
    </xf>
    <xf numFmtId="0" fontId="25" fillId="0" borderId="1" xfId="0" applyFont="1" applyFill="1" applyBorder="1" applyAlignment="1">
      <alignment horizontal="center"/>
    </xf>
    <xf numFmtId="0" fontId="51" fillId="0" borderId="1" xfId="0" applyFont="1" applyFill="1" applyBorder="1" applyAlignment="1">
      <alignment vertical="center"/>
    </xf>
    <xf numFmtId="0" fontId="51" fillId="0" borderId="0" xfId="0" applyFont="1" applyFill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168" fontId="28" fillId="2" borderId="0" xfId="0" applyNumberFormat="1" applyFont="1" applyFill="1" applyAlignment="1">
      <alignment horizontal="center" vertical="center"/>
    </xf>
    <xf numFmtId="0" fontId="52" fillId="0" borderId="0" xfId="17" applyFont="1" applyFill="1" applyBorder="1" applyAlignment="1" applyProtection="1">
      <alignment vertical="center"/>
      <protection locked="0"/>
    </xf>
    <xf numFmtId="1" fontId="7" fillId="0" borderId="5" xfId="17" applyNumberFormat="1" applyFont="1" applyBorder="1" applyAlignment="1" applyProtection="1">
      <alignment horizontal="right" vertical="center"/>
      <protection locked="0"/>
    </xf>
    <xf numFmtId="1" fontId="7" fillId="0" borderId="6" xfId="17" applyNumberFormat="1" applyFont="1" applyBorder="1" applyAlignment="1" applyProtection="1">
      <alignment horizontal="center" vertical="center"/>
      <protection locked="0"/>
    </xf>
    <xf numFmtId="0" fontId="7" fillId="6" borderId="5" xfId="17" applyFont="1" applyFill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center" vertical="center"/>
      <protection locked="0"/>
    </xf>
    <xf numFmtId="0" fontId="7" fillId="7" borderId="5" xfId="17" applyFont="1" applyFill="1" applyBorder="1" applyAlignment="1" applyProtection="1">
      <alignment horizontal="center" vertical="center"/>
      <protection locked="0"/>
    </xf>
    <xf numFmtId="0" fontId="7" fillId="7" borderId="6" xfId="17" applyFont="1" applyFill="1" applyBorder="1" applyAlignment="1" applyProtection="1">
      <alignment horizontal="left" vertical="center"/>
      <protection locked="0"/>
    </xf>
    <xf numFmtId="2" fontId="7" fillId="0" borderId="5" xfId="17" applyNumberFormat="1" applyFont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right" vertical="center"/>
      <protection locked="0"/>
    </xf>
    <xf numFmtId="0" fontId="47" fillId="0" borderId="0" xfId="0" applyFont="1" applyFill="1" applyAlignment="1">
      <alignment horizontal="left" vertical="center"/>
    </xf>
    <xf numFmtId="0" fontId="48" fillId="0" borderId="0" xfId="19" applyFont="1" applyFill="1" applyAlignment="1"/>
    <xf numFmtId="0" fontId="48" fillId="0" borderId="0" xfId="19" applyFont="1" applyFill="1" applyBorder="1" applyAlignment="1"/>
    <xf numFmtId="165" fontId="51" fillId="0" borderId="0" xfId="19" applyNumberFormat="1" applyFont="1" applyFill="1" applyBorder="1" applyAlignment="1">
      <alignment vertical="center"/>
    </xf>
    <xf numFmtId="0" fontId="51" fillId="0" borderId="0" xfId="19" applyFont="1" applyFill="1" applyAlignment="1">
      <alignment vertical="center"/>
    </xf>
    <xf numFmtId="0" fontId="48" fillId="0" borderId="0" xfId="19" applyFont="1" applyFill="1" applyAlignment="1">
      <alignment horizontal="center"/>
    </xf>
    <xf numFmtId="0" fontId="48" fillId="0" borderId="0" xfId="19" applyFont="1" applyFill="1" applyAlignment="1">
      <alignment horizontal="left"/>
    </xf>
    <xf numFmtId="0" fontId="48" fillId="0" borderId="0" xfId="0" applyFont="1" applyFill="1" applyBorder="1" applyAlignment="1"/>
    <xf numFmtId="0" fontId="48" fillId="0" borderId="0" xfId="0" applyFont="1" applyFill="1" applyAlignment="1"/>
    <xf numFmtId="0" fontId="48" fillId="0" borderId="0" xfId="0" applyFont="1" applyFill="1" applyBorder="1" applyAlignment="1">
      <alignment horizontal="right"/>
    </xf>
    <xf numFmtId="0" fontId="48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7" fillId="0" borderId="0" xfId="14" applyFont="1" applyFill="1" applyAlignment="1">
      <alignment vertical="center"/>
    </xf>
    <xf numFmtId="0" fontId="47" fillId="0" borderId="0" xfId="19" applyFont="1" applyFill="1" applyAlignment="1"/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3" fillId="0" borderId="0" xfId="9" applyFont="1" applyAlignment="1">
      <alignment horizontal="center" vertical="center"/>
    </xf>
    <xf numFmtId="0" fontId="23" fillId="0" borderId="0" xfId="9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2" fillId="0" borderId="0" xfId="18" applyFont="1" applyFill="1" applyBorder="1" applyAlignment="1">
      <alignment horizontal="left" vertical="center"/>
    </xf>
    <xf numFmtId="0" fontId="23" fillId="0" borderId="4" xfId="9" applyFont="1" applyBorder="1" applyAlignment="1">
      <alignment vertical="center"/>
    </xf>
    <xf numFmtId="0" fontId="23" fillId="0" borderId="4" xfId="9" applyFont="1" applyBorder="1" applyAlignment="1">
      <alignment horizontal="center" vertical="center"/>
    </xf>
    <xf numFmtId="0" fontId="2" fillId="0" borderId="4" xfId="18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3" fillId="0" borderId="0" xfId="3" applyFont="1" applyBorder="1" applyAlignment="1">
      <alignment horizontal="center" vertical="center"/>
    </xf>
    <xf numFmtId="0" fontId="23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23" fillId="0" borderId="0" xfId="3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48" fillId="0" borderId="0" xfId="0" applyFont="1" applyFill="1" applyBorder="1" applyAlignment="1">
      <alignment horizontal="center"/>
    </xf>
    <xf numFmtId="0" fontId="48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horizontal="left"/>
    </xf>
    <xf numFmtId="0" fontId="47" fillId="0" borderId="0" xfId="0" applyFont="1" applyFill="1" applyAlignment="1"/>
    <xf numFmtId="0" fontId="47" fillId="0" borderId="0" xfId="19" applyFont="1" applyFill="1" applyBorder="1" applyAlignment="1"/>
    <xf numFmtId="0" fontId="47" fillId="0" borderId="0" xfId="0" applyFont="1" applyFill="1" applyBorder="1" applyAlignment="1">
      <alignment horizontal="right"/>
    </xf>
    <xf numFmtId="0" fontId="48" fillId="0" borderId="7" xfId="0" applyFont="1" applyFill="1" applyBorder="1" applyAlignment="1"/>
    <xf numFmtId="0" fontId="47" fillId="0" borderId="4" xfId="0" applyFont="1" applyFill="1" applyBorder="1" applyAlignment="1">
      <alignment vertical="center"/>
    </xf>
    <xf numFmtId="0" fontId="47" fillId="0" borderId="0" xfId="0" applyFont="1"/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4" fillId="0" borderId="0" xfId="9" applyFont="1" applyAlignment="1">
      <alignment horizontal="right" vertical="center"/>
    </xf>
    <xf numFmtId="0" fontId="34" fillId="0" borderId="0" xfId="9" applyFont="1" applyBorder="1" applyAlignment="1">
      <alignment horizontal="center" vertical="center"/>
    </xf>
    <xf numFmtId="0" fontId="34" fillId="0" borderId="0" xfId="3" applyFont="1" applyBorder="1" applyAlignment="1">
      <alignment vertical="center"/>
    </xf>
    <xf numFmtId="0" fontId="35" fillId="0" borderId="0" xfId="3" applyFont="1" applyBorder="1" applyAlignment="1">
      <alignment vertical="center"/>
    </xf>
    <xf numFmtId="0" fontId="36" fillId="0" borderId="0" xfId="18" applyFont="1" applyBorder="1" applyAlignment="1">
      <alignment horizontal="left" vertical="center"/>
    </xf>
    <xf numFmtId="0" fontId="35" fillId="0" borderId="0" xfId="18" applyFont="1" applyBorder="1" applyAlignment="1">
      <alignment horizontal="left" vertical="center"/>
    </xf>
    <xf numFmtId="0" fontId="35" fillId="0" borderId="0" xfId="3" applyFont="1" applyBorder="1" applyAlignment="1">
      <alignment horizontal="left" vertical="center"/>
    </xf>
    <xf numFmtId="0" fontId="35" fillId="0" borderId="0" xfId="18" applyFont="1" applyFill="1" applyBorder="1" applyAlignment="1">
      <alignment horizontal="left" vertical="center"/>
    </xf>
    <xf numFmtId="164" fontId="1" fillId="0" borderId="4" xfId="1" applyFont="1" applyFill="1" applyBorder="1" applyAlignment="1" applyProtection="1">
      <alignment vertical="center"/>
      <protection locked="0"/>
    </xf>
    <xf numFmtId="0" fontId="1" fillId="0" borderId="4" xfId="9" applyFont="1" applyBorder="1" applyAlignment="1">
      <alignment horizontal="left" vertical="center"/>
    </xf>
    <xf numFmtId="0" fontId="34" fillId="0" borderId="0" xfId="3" applyFont="1" applyBorder="1" applyAlignment="1">
      <alignment horizontal="left" vertical="center"/>
    </xf>
    <xf numFmtId="0" fontId="35" fillId="0" borderId="0" xfId="3" quotePrefix="1" applyFont="1" applyBorder="1" applyAlignment="1">
      <alignment vertical="center"/>
    </xf>
    <xf numFmtId="1" fontId="35" fillId="0" borderId="0" xfId="3" quotePrefix="1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35" fillId="0" borderId="0" xfId="3" applyNumberFormat="1" applyFont="1" applyBorder="1" applyAlignment="1">
      <alignment horizontal="left" vertical="center"/>
    </xf>
    <xf numFmtId="170" fontId="2" fillId="0" borderId="0" xfId="3" quotePrefix="1" applyNumberFormat="1" applyFont="1" applyBorder="1" applyAlignment="1">
      <alignment vertical="center"/>
    </xf>
    <xf numFmtId="0" fontId="53" fillId="0" borderId="0" xfId="3" applyFont="1" applyBorder="1" applyAlignment="1">
      <alignment horizontal="left" vertical="center"/>
    </xf>
    <xf numFmtId="175" fontId="35" fillId="0" borderId="0" xfId="3" quotePrefix="1" applyNumberFormat="1" applyFont="1" applyBorder="1" applyAlignment="1">
      <alignment horizontal="left" vertical="center"/>
    </xf>
    <xf numFmtId="9" fontId="53" fillId="0" borderId="0" xfId="3" applyNumberFormat="1" applyFont="1" applyBorder="1" applyAlignment="1">
      <alignment horizontal="left" vertical="center"/>
    </xf>
    <xf numFmtId="170" fontId="2" fillId="0" borderId="0" xfId="3" applyNumberFormat="1" applyFont="1" applyBorder="1" applyAlignment="1">
      <alignment vertical="center"/>
    </xf>
    <xf numFmtId="170" fontId="35" fillId="0" borderId="0" xfId="3" applyNumberFormat="1" applyFont="1" applyBorder="1" applyAlignment="1">
      <alignment horizontal="left" vertical="center"/>
    </xf>
    <xf numFmtId="0" fontId="54" fillId="0" borderId="0" xfId="2" applyFont="1"/>
    <xf numFmtId="165" fontId="35" fillId="0" borderId="0" xfId="9" applyNumberFormat="1" applyFont="1" applyAlignment="1">
      <alignment vertical="center"/>
    </xf>
    <xf numFmtId="0" fontId="35" fillId="0" borderId="4" xfId="9" applyFont="1" applyBorder="1" applyAlignment="1">
      <alignment vertical="center"/>
    </xf>
    <xf numFmtId="0" fontId="1" fillId="0" borderId="4" xfId="9" applyFont="1" applyBorder="1" applyAlignment="1">
      <alignment vertical="center"/>
    </xf>
    <xf numFmtId="0" fontId="35" fillId="0" borderId="0" xfId="9" applyFont="1" applyBorder="1" applyAlignment="1">
      <alignment horizontal="left" vertical="center"/>
    </xf>
    <xf numFmtId="0" fontId="35" fillId="0" borderId="0" xfId="9" applyFont="1" applyAlignment="1">
      <alignment horizontal="center" vertical="center"/>
    </xf>
    <xf numFmtId="2" fontId="35" fillId="0" borderId="0" xfId="3" applyNumberFormat="1" applyFont="1" applyBorder="1" applyAlignment="1">
      <alignment vertical="center"/>
    </xf>
    <xf numFmtId="0" fontId="55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7" fillId="0" borderId="0" xfId="2" applyFont="1" applyFill="1" applyAlignment="1">
      <alignment vertical="center"/>
    </xf>
    <xf numFmtId="0" fontId="51" fillId="0" borderId="0" xfId="2" applyFont="1" applyAlignment="1">
      <alignment vertical="center"/>
    </xf>
    <xf numFmtId="164" fontId="2" fillId="0" borderId="0" xfId="1" applyFont="1" applyFill="1" applyBorder="1" applyAlignment="1" applyProtection="1">
      <alignment vertical="center"/>
      <protection locked="0"/>
    </xf>
    <xf numFmtId="0" fontId="2" fillId="0" borderId="0" xfId="16" applyFont="1" applyBorder="1" applyAlignment="1">
      <alignment vertical="center"/>
    </xf>
    <xf numFmtId="0" fontId="23" fillId="0" borderId="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38" fillId="0" borderId="0" xfId="3" applyNumberFormat="1" applyFont="1" applyBorder="1" applyAlignment="1">
      <alignment horizontal="right" vertical="center"/>
    </xf>
    <xf numFmtId="0" fontId="23" fillId="0" borderId="0" xfId="9" applyNumberFormat="1" applyFont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0" fontId="23" fillId="0" borderId="0" xfId="3" applyNumberFormat="1" applyFont="1" applyBorder="1" applyAlignment="1">
      <alignment vertical="center"/>
    </xf>
    <xf numFmtId="0" fontId="2" fillId="0" borderId="0" xfId="16" applyFont="1" applyAlignment="1">
      <alignment horizontal="left" vertical="center"/>
    </xf>
    <xf numFmtId="0" fontId="23" fillId="0" borderId="0" xfId="16" applyFont="1" applyBorder="1" applyAlignment="1">
      <alignment horizontal="right" vertical="center"/>
    </xf>
    <xf numFmtId="0" fontId="23" fillId="0" borderId="0" xfId="16" applyFont="1" applyBorder="1" applyAlignment="1">
      <alignment vertical="center"/>
    </xf>
    <xf numFmtId="2" fontId="2" fillId="0" borderId="0" xfId="16" applyNumberFormat="1" applyFont="1" applyAlignment="1">
      <alignment horizontal="left" vertical="center" shrinkToFit="1"/>
    </xf>
    <xf numFmtId="0" fontId="47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56" fillId="8" borderId="2" xfId="0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1" fontId="58" fillId="5" borderId="1" xfId="0" applyNumberFormat="1" applyFont="1" applyFill="1" applyBorder="1" applyAlignment="1">
      <alignment horizontal="center" vertical="center"/>
    </xf>
    <xf numFmtId="173" fontId="51" fillId="6" borderId="1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/>
    <xf numFmtId="0" fontId="23" fillId="0" borderId="0" xfId="9" applyFont="1" applyAlignment="1">
      <alignment horizontal="right" vertical="center"/>
    </xf>
    <xf numFmtId="0" fontId="2" fillId="0" borderId="0" xfId="9" applyFont="1" applyBorder="1" applyAlignment="1">
      <alignment horizontal="left" vertical="center"/>
    </xf>
    <xf numFmtId="0" fontId="43" fillId="0" borderId="0" xfId="3" applyFont="1" applyBorder="1" applyAlignment="1">
      <alignment horizontal="left" vertical="center"/>
    </xf>
    <xf numFmtId="166" fontId="23" fillId="0" borderId="0" xfId="3" applyNumberFormat="1" applyFont="1" applyBorder="1" applyAlignment="1">
      <alignment horizontal="left" vertical="center"/>
    </xf>
    <xf numFmtId="165" fontId="2" fillId="0" borderId="0" xfId="3" applyNumberFormat="1" applyFont="1" applyBorder="1" applyAlignment="1">
      <alignment horizontal="left" vertical="center"/>
    </xf>
    <xf numFmtId="0" fontId="47" fillId="0" borderId="0" xfId="3" applyFont="1" applyBorder="1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2" fillId="0" borderId="0" xfId="20" applyFont="1" applyBorder="1" applyAlignment="1">
      <alignment vertical="center"/>
    </xf>
    <xf numFmtId="165" fontId="2" fillId="0" borderId="0" xfId="9" applyNumberFormat="1" applyFont="1" applyBorder="1" applyAlignment="1">
      <alignment vertical="center"/>
    </xf>
    <xf numFmtId="0" fontId="2" fillId="0" borderId="0" xfId="9" applyFont="1" applyAlignment="1">
      <alignment horizontal="right" vertical="center"/>
    </xf>
    <xf numFmtId="2" fontId="2" fillId="0" borderId="0" xfId="3" applyNumberFormat="1" applyFont="1" applyBorder="1" applyAlignment="1">
      <alignment vertical="center"/>
    </xf>
    <xf numFmtId="1" fontId="2" fillId="0" borderId="0" xfId="3" applyNumberFormat="1" applyFont="1" applyBorder="1" applyAlignment="1">
      <alignment vertical="center"/>
    </xf>
    <xf numFmtId="0" fontId="2" fillId="0" borderId="0" xfId="9" quotePrefix="1" applyFont="1" applyBorder="1" applyAlignment="1">
      <alignment vertical="center" shrinkToFit="1"/>
    </xf>
    <xf numFmtId="0" fontId="2" fillId="0" borderId="0" xfId="9" applyNumberFormat="1" applyFont="1" applyBorder="1" applyAlignment="1">
      <alignment vertical="center"/>
    </xf>
    <xf numFmtId="0" fontId="2" fillId="0" borderId="8" xfId="3" applyNumberFormat="1" applyFont="1" applyBorder="1" applyAlignment="1">
      <alignment vertical="center" wrapText="1"/>
    </xf>
    <xf numFmtId="2" fontId="2" fillId="0" borderId="8" xfId="3" applyNumberFormat="1" applyFont="1" applyBorder="1" applyAlignment="1">
      <alignment vertical="center"/>
    </xf>
    <xf numFmtId="168" fontId="59" fillId="8" borderId="1" xfId="0" applyNumberFormat="1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center"/>
    </xf>
    <xf numFmtId="0" fontId="0" fillId="0" borderId="16" xfId="0" applyBorder="1"/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center"/>
    </xf>
    <xf numFmtId="0" fontId="75" fillId="21" borderId="0" xfId="0" applyFont="1" applyFill="1" applyAlignment="1">
      <alignment horizontal="center" vertical="center" wrapText="1"/>
    </xf>
    <xf numFmtId="168" fontId="10" fillId="0" borderId="0" xfId="0" applyNumberFormat="1" applyFont="1" applyFill="1" applyAlignment="1">
      <alignment horizontal="center" vertical="center"/>
    </xf>
    <xf numFmtId="168" fontId="76" fillId="9" borderId="37" xfId="0" applyNumberFormat="1" applyFont="1" applyFill="1" applyBorder="1" applyAlignment="1">
      <alignment horizontal="center" vertical="center"/>
    </xf>
    <xf numFmtId="0" fontId="85" fillId="0" borderId="0" xfId="0" applyFont="1"/>
    <xf numFmtId="0" fontId="86" fillId="0" borderId="0" xfId="0" applyFont="1"/>
    <xf numFmtId="168" fontId="87" fillId="5" borderId="0" xfId="0" applyNumberFormat="1" applyFont="1" applyFill="1" applyBorder="1" applyAlignment="1">
      <alignment vertical="center"/>
    </xf>
    <xf numFmtId="0" fontId="88" fillId="0" borderId="19" xfId="0" applyFont="1" applyBorder="1"/>
    <xf numFmtId="0" fontId="70" fillId="0" borderId="19" xfId="0" applyFont="1" applyBorder="1"/>
    <xf numFmtId="0" fontId="70" fillId="0" borderId="16" xfId="0" applyFont="1" applyBorder="1"/>
    <xf numFmtId="0" fontId="89" fillId="10" borderId="25" xfId="0" applyFont="1" applyFill="1" applyBorder="1" applyAlignment="1">
      <alignment horizontal="center" vertical="center"/>
    </xf>
    <xf numFmtId="0" fontId="89" fillId="10" borderId="26" xfId="0" applyFont="1" applyFill="1" applyBorder="1" applyAlignment="1">
      <alignment horizontal="center" vertical="center"/>
    </xf>
    <xf numFmtId="0" fontId="69" fillId="2" borderId="18" xfId="0" applyFont="1" applyFill="1" applyBorder="1" applyAlignment="1">
      <alignment horizontal="center" vertical="center"/>
    </xf>
    <xf numFmtId="0" fontId="69" fillId="9" borderId="21" xfId="0" applyFont="1" applyFill="1" applyBorder="1" applyAlignment="1">
      <alignment horizontal="left" vertical="center"/>
    </xf>
    <xf numFmtId="0" fontId="69" fillId="9" borderId="22" xfId="0" applyFont="1" applyFill="1" applyBorder="1" applyAlignment="1">
      <alignment horizontal="left" vertical="center"/>
    </xf>
    <xf numFmtId="0" fontId="69" fillId="2" borderId="21" xfId="0" applyFont="1" applyFill="1" applyBorder="1" applyAlignment="1">
      <alignment horizontal="left" vertical="center"/>
    </xf>
    <xf numFmtId="0" fontId="69" fillId="2" borderId="22" xfId="0" applyFont="1" applyFill="1" applyBorder="1" applyAlignment="1">
      <alignment horizontal="left" vertical="center"/>
    </xf>
    <xf numFmtId="11" fontId="69" fillId="9" borderId="22" xfId="0" applyNumberFormat="1" applyFont="1" applyFill="1" applyBorder="1" applyAlignment="1">
      <alignment horizontal="left" vertical="center"/>
    </xf>
    <xf numFmtId="0" fontId="69" fillId="2" borderId="23" xfId="0" applyFont="1" applyFill="1" applyBorder="1" applyAlignment="1">
      <alignment horizontal="left" vertical="center"/>
    </xf>
    <xf numFmtId="11" fontId="69" fillId="2" borderId="24" xfId="0" applyNumberFormat="1" applyFont="1" applyFill="1" applyBorder="1" applyAlignment="1">
      <alignment horizontal="left" vertical="center"/>
    </xf>
    <xf numFmtId="0" fontId="69" fillId="2" borderId="20" xfId="0" applyFont="1" applyFill="1" applyBorder="1" applyAlignment="1">
      <alignment horizontal="left" vertical="center"/>
    </xf>
    <xf numFmtId="0" fontId="69" fillId="2" borderId="16" xfId="0" applyFont="1" applyFill="1" applyBorder="1" applyAlignment="1">
      <alignment horizontal="center" vertical="center"/>
    </xf>
    <xf numFmtId="0" fontId="69" fillId="2" borderId="16" xfId="0" applyFont="1" applyFill="1" applyBorder="1" applyAlignment="1">
      <alignment horizontal="left" vertical="center"/>
    </xf>
    <xf numFmtId="0" fontId="70" fillId="0" borderId="19" xfId="0" applyFont="1" applyBorder="1" applyAlignment="1">
      <alignment horizontal="left"/>
    </xf>
    <xf numFmtId="11" fontId="70" fillId="0" borderId="19" xfId="0" applyNumberFormat="1" applyFont="1" applyBorder="1" applyAlignment="1">
      <alignment horizontal="left"/>
    </xf>
    <xf numFmtId="0" fontId="93" fillId="11" borderId="27" xfId="0" applyFont="1" applyFill="1" applyBorder="1" applyAlignment="1">
      <alignment horizontal="left" vertical="center"/>
    </xf>
    <xf numFmtId="0" fontId="95" fillId="11" borderId="28" xfId="0" applyFont="1" applyFill="1" applyBorder="1" applyAlignment="1">
      <alignment horizontal="left" vertical="center"/>
    </xf>
    <xf numFmtId="0" fontId="69" fillId="2" borderId="20" xfId="0" applyFont="1" applyFill="1" applyBorder="1" applyAlignment="1">
      <alignment horizontal="right" vertical="center"/>
    </xf>
    <xf numFmtId="0" fontId="96" fillId="0" borderId="0" xfId="0" applyFont="1" applyAlignment="1">
      <alignment vertical="center"/>
    </xf>
    <xf numFmtId="16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1" fillId="19" borderId="8" xfId="0" applyFont="1" applyFill="1" applyBorder="1" applyAlignment="1">
      <alignment horizontal="center" vertical="center"/>
    </xf>
    <xf numFmtId="0" fontId="81" fillId="19" borderId="0" xfId="0" applyFont="1" applyFill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70" fillId="0" borderId="5" xfId="0" applyNumberFormat="1" applyFont="1" applyFill="1" applyBorder="1" applyAlignment="1">
      <alignment horizontal="center" vertical="center"/>
    </xf>
    <xf numFmtId="167" fontId="70" fillId="0" borderId="9" xfId="0" applyNumberFormat="1" applyFont="1" applyFill="1" applyBorder="1" applyAlignment="1">
      <alignment horizontal="center" vertical="center"/>
    </xf>
    <xf numFmtId="167" fontId="70" fillId="0" borderId="6" xfId="0" applyNumberFormat="1" applyFont="1" applyFill="1" applyBorder="1" applyAlignment="1">
      <alignment horizontal="center" vertical="center"/>
    </xf>
    <xf numFmtId="167" fontId="72" fillId="18" borderId="1" xfId="19" applyNumberFormat="1" applyFont="1" applyFill="1" applyBorder="1" applyAlignment="1">
      <alignment horizontal="center" vertical="center"/>
    </xf>
    <xf numFmtId="0" fontId="72" fillId="18" borderId="1" xfId="19" applyFont="1" applyFill="1" applyBorder="1" applyAlignment="1">
      <alignment horizontal="center" vertical="center"/>
    </xf>
    <xf numFmtId="0" fontId="67" fillId="19" borderId="49" xfId="0" applyFont="1" applyFill="1" applyBorder="1" applyAlignment="1">
      <alignment horizontal="center" vertical="center"/>
    </xf>
    <xf numFmtId="0" fontId="67" fillId="19" borderId="7" xfId="0" applyFont="1" applyFill="1" applyBorder="1" applyAlignment="1">
      <alignment horizontal="center" vertical="center"/>
    </xf>
    <xf numFmtId="0" fontId="67" fillId="19" borderId="50" xfId="0" applyFont="1" applyFill="1" applyBorder="1" applyAlignment="1">
      <alignment horizontal="center" vertical="center"/>
    </xf>
    <xf numFmtId="0" fontId="67" fillId="19" borderId="51" xfId="0" applyFont="1" applyFill="1" applyBorder="1" applyAlignment="1">
      <alignment horizontal="center" vertical="center"/>
    </xf>
    <xf numFmtId="0" fontId="67" fillId="19" borderId="4" xfId="0" applyFont="1" applyFill="1" applyBorder="1" applyAlignment="1">
      <alignment horizontal="center" vertical="center"/>
    </xf>
    <xf numFmtId="0" fontId="67" fillId="19" borderId="52" xfId="0" applyFont="1" applyFill="1" applyBorder="1" applyAlignment="1">
      <alignment horizontal="center" vertical="center"/>
    </xf>
    <xf numFmtId="167" fontId="70" fillId="0" borderId="59" xfId="0" applyNumberFormat="1" applyFont="1" applyFill="1" applyBorder="1" applyAlignment="1">
      <alignment horizontal="center" vertical="center"/>
    </xf>
    <xf numFmtId="167" fontId="70" fillId="0" borderId="60" xfId="0" applyNumberFormat="1" applyFont="1" applyFill="1" applyBorder="1" applyAlignment="1">
      <alignment horizontal="center" vertical="center"/>
    </xf>
    <xf numFmtId="167" fontId="70" fillId="0" borderId="61" xfId="0" applyNumberFormat="1" applyFont="1" applyFill="1" applyBorder="1" applyAlignment="1">
      <alignment horizontal="center" vertical="center"/>
    </xf>
    <xf numFmtId="167" fontId="70" fillId="0" borderId="56" xfId="0" applyNumberFormat="1" applyFont="1" applyFill="1" applyBorder="1" applyAlignment="1">
      <alignment horizontal="center" vertical="center"/>
    </xf>
    <xf numFmtId="167" fontId="70" fillId="0" borderId="57" xfId="0" applyNumberFormat="1" applyFont="1" applyFill="1" applyBorder="1" applyAlignment="1">
      <alignment horizontal="center" vertical="center"/>
    </xf>
    <xf numFmtId="167" fontId="70" fillId="0" borderId="58" xfId="0" applyNumberFormat="1" applyFont="1" applyFill="1" applyBorder="1" applyAlignment="1">
      <alignment horizontal="center" vertical="center"/>
    </xf>
    <xf numFmtId="0" fontId="67" fillId="19" borderId="49" xfId="19" applyFont="1" applyFill="1" applyBorder="1" applyAlignment="1">
      <alignment horizontal="center" vertical="center" textRotation="180"/>
    </xf>
    <xf numFmtId="0" fontId="67" fillId="19" borderId="50" xfId="19" applyFont="1" applyFill="1" applyBorder="1" applyAlignment="1">
      <alignment horizontal="center" vertical="center" textRotation="180"/>
    </xf>
    <xf numFmtId="0" fontId="67" fillId="19" borderId="51" xfId="19" applyFont="1" applyFill="1" applyBorder="1" applyAlignment="1">
      <alignment horizontal="center" vertical="center" textRotation="180"/>
    </xf>
    <xf numFmtId="0" fontId="67" fillId="19" borderId="52" xfId="19" applyFont="1" applyFill="1" applyBorder="1" applyAlignment="1">
      <alignment horizontal="center" vertical="center" textRotation="180"/>
    </xf>
    <xf numFmtId="0" fontId="67" fillId="19" borderId="66" xfId="0" applyFont="1" applyFill="1" applyBorder="1" applyAlignment="1">
      <alignment horizontal="center" vertical="center"/>
    </xf>
    <xf numFmtId="0" fontId="67" fillId="19" borderId="67" xfId="0" applyFont="1" applyFill="1" applyBorder="1" applyAlignment="1">
      <alignment horizontal="center" vertical="center"/>
    </xf>
    <xf numFmtId="0" fontId="67" fillId="19" borderId="68" xfId="0" applyFont="1" applyFill="1" applyBorder="1" applyAlignment="1">
      <alignment horizontal="center" vertical="center"/>
    </xf>
    <xf numFmtId="0" fontId="68" fillId="19" borderId="49" xfId="0" applyFont="1" applyFill="1" applyBorder="1" applyAlignment="1">
      <alignment horizontal="center" vertical="center"/>
    </xf>
    <xf numFmtId="0" fontId="68" fillId="19" borderId="7" xfId="0" applyFont="1" applyFill="1" applyBorder="1" applyAlignment="1">
      <alignment horizontal="center" vertical="center"/>
    </xf>
    <xf numFmtId="0" fontId="68" fillId="19" borderId="50" xfId="0" applyFont="1" applyFill="1" applyBorder="1" applyAlignment="1">
      <alignment horizontal="center" vertical="center"/>
    </xf>
    <xf numFmtId="0" fontId="68" fillId="19" borderId="51" xfId="0" applyFont="1" applyFill="1" applyBorder="1" applyAlignment="1">
      <alignment horizontal="center" vertical="center"/>
    </xf>
    <xf numFmtId="0" fontId="68" fillId="19" borderId="4" xfId="0" applyFont="1" applyFill="1" applyBorder="1" applyAlignment="1">
      <alignment horizontal="center" vertical="center"/>
    </xf>
    <xf numFmtId="0" fontId="68" fillId="19" borderId="52" xfId="0" applyFont="1" applyFill="1" applyBorder="1" applyAlignment="1">
      <alignment horizontal="center" vertical="center"/>
    </xf>
    <xf numFmtId="0" fontId="67" fillId="19" borderId="30" xfId="19" applyFont="1" applyFill="1" applyBorder="1" applyAlignment="1">
      <alignment horizontal="center" vertical="center"/>
    </xf>
    <xf numFmtId="0" fontId="67" fillId="19" borderId="33" xfId="19" applyFont="1" applyFill="1" applyBorder="1" applyAlignment="1">
      <alignment horizontal="center" vertical="center"/>
    </xf>
    <xf numFmtId="0" fontId="67" fillId="19" borderId="63" xfId="0" applyFont="1" applyFill="1" applyBorder="1" applyAlignment="1">
      <alignment horizontal="center" vertical="center"/>
    </xf>
    <xf numFmtId="0" fontId="67" fillId="19" borderId="64" xfId="0" applyFont="1" applyFill="1" applyBorder="1" applyAlignment="1">
      <alignment horizontal="center" vertical="center"/>
    </xf>
    <xf numFmtId="0" fontId="67" fillId="19" borderId="65" xfId="0" applyFont="1" applyFill="1" applyBorder="1" applyAlignment="1">
      <alignment horizontal="center" vertical="center"/>
    </xf>
    <xf numFmtId="167" fontId="70" fillId="18" borderId="5" xfId="0" applyNumberFormat="1" applyFont="1" applyFill="1" applyBorder="1" applyAlignment="1">
      <alignment horizontal="center" vertical="center"/>
    </xf>
    <xf numFmtId="167" fontId="70" fillId="18" borderId="9" xfId="0" applyNumberFormat="1" applyFont="1" applyFill="1" applyBorder="1" applyAlignment="1">
      <alignment horizontal="center" vertical="center"/>
    </xf>
    <xf numFmtId="167" fontId="70" fillId="18" borderId="6" xfId="0" applyNumberFormat="1" applyFont="1" applyFill="1" applyBorder="1" applyAlignment="1">
      <alignment horizontal="center" vertical="center"/>
    </xf>
    <xf numFmtId="167" fontId="70" fillId="18" borderId="69" xfId="0" applyNumberFormat="1" applyFont="1" applyFill="1" applyBorder="1" applyAlignment="1">
      <alignment horizontal="center" vertical="center"/>
    </xf>
    <xf numFmtId="0" fontId="70" fillId="18" borderId="5" xfId="19" applyFont="1" applyFill="1" applyBorder="1" applyAlignment="1">
      <alignment horizontal="center" vertical="center"/>
    </xf>
    <xf numFmtId="0" fontId="70" fillId="18" borderId="6" xfId="19" applyFont="1" applyFill="1" applyBorder="1" applyAlignment="1">
      <alignment horizontal="center" vertical="center"/>
    </xf>
    <xf numFmtId="0" fontId="60" fillId="12" borderId="0" xfId="19" applyFont="1" applyFill="1" applyBorder="1" applyAlignment="1">
      <alignment horizontal="center" vertical="center"/>
    </xf>
    <xf numFmtId="0" fontId="48" fillId="0" borderId="4" xfId="19" applyFont="1" applyFill="1" applyBorder="1" applyAlignment="1">
      <alignment horizontal="left"/>
    </xf>
    <xf numFmtId="175" fontId="48" fillId="0" borderId="9" xfId="19" applyNumberFormat="1" applyFont="1" applyFill="1" applyBorder="1" applyAlignment="1">
      <alignment horizontal="left"/>
    </xf>
    <xf numFmtId="175" fontId="48" fillId="0" borderId="4" xfId="19" applyNumberFormat="1" applyFont="1" applyFill="1" applyBorder="1" applyAlignment="1">
      <alignment horizontal="center"/>
    </xf>
    <xf numFmtId="0" fontId="51" fillId="13" borderId="0" xfId="19" applyFont="1" applyFill="1" applyBorder="1" applyAlignment="1">
      <alignment horizontal="center" vertical="center"/>
    </xf>
    <xf numFmtId="0" fontId="48" fillId="0" borderId="9" xfId="19" applyFont="1" applyFill="1" applyBorder="1" applyAlignment="1">
      <alignment horizontal="center"/>
    </xf>
    <xf numFmtId="0" fontId="48" fillId="0" borderId="4" xfId="19" applyFont="1" applyFill="1" applyBorder="1" applyAlignment="1">
      <alignment horizontal="center"/>
    </xf>
    <xf numFmtId="0" fontId="61" fillId="14" borderId="0" xfId="19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left"/>
    </xf>
    <xf numFmtId="0" fontId="48" fillId="0" borderId="9" xfId="0" applyFont="1" applyFill="1" applyBorder="1" applyAlignment="1">
      <alignment horizontal="left"/>
    </xf>
    <xf numFmtId="0" fontId="47" fillId="0" borderId="4" xfId="0" applyFont="1" applyFill="1" applyBorder="1" applyAlignment="1">
      <alignment horizontal="left"/>
    </xf>
    <xf numFmtId="0" fontId="47" fillId="0" borderId="4" xfId="0" quotePrefix="1" applyFont="1" applyFill="1" applyBorder="1" applyAlignment="1">
      <alignment horizontal="left"/>
    </xf>
    <xf numFmtId="0" fontId="48" fillId="0" borderId="4" xfId="0" applyFont="1" applyFill="1" applyBorder="1" applyAlignment="1">
      <alignment horizontal="center"/>
    </xf>
    <xf numFmtId="0" fontId="48" fillId="0" borderId="9" xfId="0" applyFont="1" applyFill="1" applyBorder="1" applyAlignment="1">
      <alignment horizontal="center"/>
    </xf>
    <xf numFmtId="2" fontId="48" fillId="0" borderId="9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67" fontId="71" fillId="18" borderId="10" xfId="19" applyNumberFormat="1" applyFont="1" applyFill="1" applyBorder="1" applyAlignment="1">
      <alignment horizontal="center" vertical="center"/>
    </xf>
    <xf numFmtId="167" fontId="71" fillId="18" borderId="7" xfId="19" applyNumberFormat="1" applyFont="1" applyFill="1" applyBorder="1" applyAlignment="1">
      <alignment horizontal="center" vertical="center"/>
    </xf>
    <xf numFmtId="167" fontId="71" fillId="18" borderId="11" xfId="19" applyNumberFormat="1" applyFont="1" applyFill="1" applyBorder="1" applyAlignment="1">
      <alignment horizontal="center" vertical="center"/>
    </xf>
    <xf numFmtId="167" fontId="71" fillId="18" borderId="8" xfId="19" applyNumberFormat="1" applyFont="1" applyFill="1" applyBorder="1" applyAlignment="1">
      <alignment horizontal="center" vertical="center"/>
    </xf>
    <xf numFmtId="167" fontId="71" fillId="18" borderId="0" xfId="19" applyNumberFormat="1" applyFont="1" applyFill="1" applyBorder="1" applyAlignment="1">
      <alignment horizontal="center" vertical="center"/>
    </xf>
    <xf numFmtId="167" fontId="71" fillId="18" borderId="14" xfId="19" applyNumberFormat="1" applyFont="1" applyFill="1" applyBorder="1" applyAlignment="1">
      <alignment horizontal="center" vertical="center"/>
    </xf>
    <xf numFmtId="167" fontId="71" fillId="18" borderId="12" xfId="19" applyNumberFormat="1" applyFont="1" applyFill="1" applyBorder="1" applyAlignment="1">
      <alignment horizontal="center" vertical="center"/>
    </xf>
    <xf numFmtId="167" fontId="71" fillId="18" borderId="4" xfId="19" applyNumberFormat="1" applyFont="1" applyFill="1" applyBorder="1" applyAlignment="1">
      <alignment horizontal="center" vertical="center"/>
    </xf>
    <xf numFmtId="167" fontId="71" fillId="18" borderId="13" xfId="19" applyNumberFormat="1" applyFont="1" applyFill="1" applyBorder="1" applyAlignment="1">
      <alignment horizontal="center" vertical="center"/>
    </xf>
    <xf numFmtId="0" fontId="70" fillId="0" borderId="5" xfId="19" applyFont="1" applyFill="1" applyBorder="1" applyAlignment="1">
      <alignment horizontal="center" vertical="center"/>
    </xf>
    <xf numFmtId="0" fontId="70" fillId="0" borderId="6" xfId="19" applyFont="1" applyFill="1" applyBorder="1" applyAlignment="1">
      <alignment horizontal="center" vertical="center"/>
    </xf>
    <xf numFmtId="167" fontId="70" fillId="5" borderId="5" xfId="0" applyNumberFormat="1" applyFont="1" applyFill="1" applyBorder="1" applyAlignment="1">
      <alignment horizontal="center" vertical="center"/>
    </xf>
    <xf numFmtId="167" fontId="70" fillId="5" borderId="9" xfId="0" applyNumberFormat="1" applyFont="1" applyFill="1" applyBorder="1" applyAlignment="1">
      <alignment horizontal="center" vertical="center"/>
    </xf>
    <xf numFmtId="167" fontId="70" fillId="5" borderId="6" xfId="0" applyNumberFormat="1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167" fontId="71" fillId="0" borderId="10" xfId="19" applyNumberFormat="1" applyFont="1" applyFill="1" applyBorder="1" applyAlignment="1">
      <alignment horizontal="center" vertical="center"/>
    </xf>
    <xf numFmtId="167" fontId="71" fillId="0" borderId="7" xfId="19" applyNumberFormat="1" applyFont="1" applyFill="1" applyBorder="1" applyAlignment="1">
      <alignment horizontal="center" vertical="center"/>
    </xf>
    <xf numFmtId="167" fontId="71" fillId="0" borderId="11" xfId="19" applyNumberFormat="1" applyFont="1" applyFill="1" applyBorder="1" applyAlignment="1">
      <alignment horizontal="center" vertical="center"/>
    </xf>
    <xf numFmtId="167" fontId="71" fillId="0" borderId="8" xfId="19" applyNumberFormat="1" applyFont="1" applyFill="1" applyBorder="1" applyAlignment="1">
      <alignment horizontal="center" vertical="center"/>
    </xf>
    <xf numFmtId="167" fontId="71" fillId="0" borderId="0" xfId="19" applyNumberFormat="1" applyFont="1" applyFill="1" applyBorder="1" applyAlignment="1">
      <alignment horizontal="center" vertical="center"/>
    </xf>
    <xf numFmtId="167" fontId="71" fillId="0" borderId="14" xfId="19" applyNumberFormat="1" applyFont="1" applyFill="1" applyBorder="1" applyAlignment="1">
      <alignment horizontal="center" vertical="center"/>
    </xf>
    <xf numFmtId="167" fontId="71" fillId="0" borderId="12" xfId="19" applyNumberFormat="1" applyFont="1" applyFill="1" applyBorder="1" applyAlignment="1">
      <alignment horizontal="center" vertical="center"/>
    </xf>
    <xf numFmtId="167" fontId="71" fillId="0" borderId="4" xfId="19" applyNumberFormat="1" applyFont="1" applyFill="1" applyBorder="1" applyAlignment="1">
      <alignment horizontal="center" vertical="center"/>
    </xf>
    <xf numFmtId="167" fontId="71" fillId="0" borderId="13" xfId="19" applyNumberFormat="1" applyFont="1" applyFill="1" applyBorder="1" applyAlignment="1">
      <alignment horizontal="center" vertical="center"/>
    </xf>
    <xf numFmtId="167" fontId="70" fillId="0" borderId="55" xfId="0" applyNumberFormat="1" applyFont="1" applyFill="1" applyBorder="1" applyAlignment="1">
      <alignment horizontal="center" vertical="center"/>
    </xf>
    <xf numFmtId="167" fontId="70" fillId="0" borderId="7" xfId="0" applyNumberFormat="1" applyFont="1" applyFill="1" applyBorder="1" applyAlignment="1">
      <alignment horizontal="center" vertical="center"/>
    </xf>
    <xf numFmtId="167" fontId="70" fillId="0" borderId="11" xfId="0" applyNumberFormat="1" applyFont="1" applyFill="1" applyBorder="1" applyAlignment="1">
      <alignment horizontal="center" vertical="center"/>
    </xf>
    <xf numFmtId="167" fontId="70" fillId="18" borderId="10" xfId="0" applyNumberFormat="1" applyFont="1" applyFill="1" applyBorder="1" applyAlignment="1">
      <alignment horizontal="center" vertical="center"/>
    </xf>
    <xf numFmtId="167" fontId="70" fillId="18" borderId="7" xfId="0" applyNumberFormat="1" applyFont="1" applyFill="1" applyBorder="1" applyAlignment="1">
      <alignment horizontal="center" vertical="center"/>
    </xf>
    <xf numFmtId="0" fontId="70" fillId="18" borderId="1" xfId="19" applyFont="1" applyFill="1" applyBorder="1" applyAlignment="1">
      <alignment horizontal="center" vertical="center"/>
    </xf>
    <xf numFmtId="167" fontId="70" fillId="18" borderId="11" xfId="0" applyNumberFormat="1" applyFont="1" applyFill="1" applyBorder="1" applyAlignment="1">
      <alignment horizontal="center" vertical="center"/>
    </xf>
    <xf numFmtId="167" fontId="70" fillId="18" borderId="1" xfId="0" applyNumberFormat="1" applyFont="1" applyFill="1" applyBorder="1" applyAlignment="1">
      <alignment horizontal="center" vertical="center"/>
    </xf>
    <xf numFmtId="0" fontId="70" fillId="0" borderId="1" xfId="19" applyFont="1" applyFill="1" applyBorder="1" applyAlignment="1">
      <alignment horizontal="center" vertical="center"/>
    </xf>
    <xf numFmtId="167" fontId="70" fillId="5" borderId="10" xfId="0" applyNumberFormat="1" applyFont="1" applyFill="1" applyBorder="1" applyAlignment="1">
      <alignment horizontal="center" vertical="center"/>
    </xf>
    <xf numFmtId="167" fontId="70" fillId="5" borderId="7" xfId="0" applyNumberFormat="1" applyFont="1" applyFill="1" applyBorder="1" applyAlignment="1">
      <alignment horizontal="center" vertical="center"/>
    </xf>
    <xf numFmtId="167" fontId="70" fillId="5" borderId="11" xfId="0" applyNumberFormat="1" applyFont="1" applyFill="1" applyBorder="1" applyAlignment="1">
      <alignment horizontal="center" vertical="center"/>
    </xf>
    <xf numFmtId="167" fontId="70" fillId="0" borderId="1" xfId="0" applyNumberFormat="1" applyFont="1" applyFill="1" applyBorder="1" applyAlignment="1">
      <alignment horizontal="center" vertical="center"/>
    </xf>
    <xf numFmtId="167" fontId="70" fillId="0" borderId="10" xfId="0" applyNumberFormat="1" applyFont="1" applyFill="1" applyBorder="1" applyAlignment="1">
      <alignment horizontal="center" vertical="center"/>
    </xf>
    <xf numFmtId="167" fontId="70" fillId="5" borderId="59" xfId="0" applyNumberFormat="1" applyFont="1" applyFill="1" applyBorder="1" applyAlignment="1">
      <alignment horizontal="center" vertical="center"/>
    </xf>
    <xf numFmtId="167" fontId="70" fillId="5" borderId="60" xfId="0" applyNumberFormat="1" applyFont="1" applyFill="1" applyBorder="1" applyAlignment="1">
      <alignment horizontal="center" vertical="center"/>
    </xf>
    <xf numFmtId="167" fontId="70" fillId="5" borderId="61" xfId="0" applyNumberFormat="1" applyFont="1" applyFill="1" applyBorder="1" applyAlignment="1">
      <alignment horizontal="center" vertical="center"/>
    </xf>
    <xf numFmtId="167" fontId="70" fillId="5" borderId="56" xfId="0" applyNumberFormat="1" applyFont="1" applyFill="1" applyBorder="1" applyAlignment="1">
      <alignment horizontal="center" vertical="center"/>
    </xf>
    <xf numFmtId="167" fontId="70" fillId="5" borderId="57" xfId="0" applyNumberFormat="1" applyFont="1" applyFill="1" applyBorder="1" applyAlignment="1">
      <alignment horizontal="center" vertical="center"/>
    </xf>
    <xf numFmtId="167" fontId="70" fillId="5" borderId="58" xfId="0" applyNumberFormat="1" applyFont="1" applyFill="1" applyBorder="1" applyAlignment="1">
      <alignment horizontal="center" vertical="center"/>
    </xf>
    <xf numFmtId="2" fontId="69" fillId="23" borderId="10" xfId="0" applyNumberFormat="1" applyFont="1" applyFill="1" applyBorder="1" applyAlignment="1">
      <alignment horizontal="center" vertical="center"/>
    </xf>
    <xf numFmtId="2" fontId="69" fillId="23" borderId="7" xfId="0" applyNumberFormat="1" applyFont="1" applyFill="1" applyBorder="1" applyAlignment="1">
      <alignment horizontal="center" vertical="center"/>
    </xf>
    <xf numFmtId="2" fontId="69" fillId="23" borderId="11" xfId="0" applyNumberFormat="1" applyFont="1" applyFill="1" applyBorder="1" applyAlignment="1">
      <alignment horizontal="center" vertical="center"/>
    </xf>
    <xf numFmtId="2" fontId="69" fillId="23" borderId="8" xfId="0" applyNumberFormat="1" applyFont="1" applyFill="1" applyBorder="1" applyAlignment="1">
      <alignment horizontal="center" vertical="center"/>
    </xf>
    <xf numFmtId="2" fontId="69" fillId="23" borderId="0" xfId="0" applyNumberFormat="1" applyFont="1" applyFill="1" applyBorder="1" applyAlignment="1">
      <alignment horizontal="center" vertical="center"/>
    </xf>
    <xf numFmtId="2" fontId="69" fillId="23" borderId="14" xfId="0" applyNumberFormat="1" applyFont="1" applyFill="1" applyBorder="1" applyAlignment="1">
      <alignment horizontal="center" vertical="center"/>
    </xf>
    <xf numFmtId="2" fontId="69" fillId="23" borderId="12" xfId="0" applyNumberFormat="1" applyFont="1" applyFill="1" applyBorder="1" applyAlignment="1">
      <alignment horizontal="center" vertical="center"/>
    </xf>
    <xf numFmtId="2" fontId="69" fillId="23" borderId="4" xfId="0" applyNumberFormat="1" applyFont="1" applyFill="1" applyBorder="1" applyAlignment="1">
      <alignment horizontal="center" vertical="center"/>
    </xf>
    <xf numFmtId="2" fontId="69" fillId="23" borderId="13" xfId="0" applyNumberFormat="1" applyFont="1" applyFill="1" applyBorder="1" applyAlignment="1">
      <alignment horizontal="center" vertical="center"/>
    </xf>
    <xf numFmtId="2" fontId="69" fillId="18" borderId="2" xfId="0" applyNumberFormat="1" applyFont="1" applyFill="1" applyBorder="1" applyAlignment="1">
      <alignment horizontal="center" vertical="center"/>
    </xf>
    <xf numFmtId="2" fontId="69" fillId="18" borderId="15" xfId="0" applyNumberFormat="1" applyFont="1" applyFill="1" applyBorder="1" applyAlignment="1">
      <alignment horizontal="center" vertical="center"/>
    </xf>
    <xf numFmtId="2" fontId="69" fillId="18" borderId="3" xfId="0" applyNumberFormat="1" applyFont="1" applyFill="1" applyBorder="1" applyAlignment="1">
      <alignment horizontal="center" vertical="center"/>
    </xf>
    <xf numFmtId="2" fontId="69" fillId="5" borderId="2" xfId="0" applyNumberFormat="1" applyFont="1" applyFill="1" applyBorder="1" applyAlignment="1">
      <alignment horizontal="center" vertical="center"/>
    </xf>
    <xf numFmtId="2" fontId="69" fillId="5" borderId="15" xfId="0" applyNumberFormat="1" applyFont="1" applyFill="1" applyBorder="1" applyAlignment="1">
      <alignment horizontal="center" vertical="center"/>
    </xf>
    <xf numFmtId="2" fontId="69" fillId="5" borderId="3" xfId="0" applyNumberFormat="1" applyFont="1" applyFill="1" applyBorder="1" applyAlignment="1">
      <alignment horizontal="center" vertical="center"/>
    </xf>
    <xf numFmtId="0" fontId="67" fillId="19" borderId="53" xfId="0" applyFont="1" applyFill="1" applyBorder="1" applyAlignment="1">
      <alignment horizontal="center" vertical="center" textRotation="180" wrapText="1"/>
    </xf>
    <xf numFmtId="0" fontId="67" fillId="19" borderId="54" xfId="0" applyFont="1" applyFill="1" applyBorder="1" applyAlignment="1">
      <alignment horizontal="center" vertical="center" textRotation="180" wrapText="1"/>
    </xf>
    <xf numFmtId="2" fontId="69" fillId="0" borderId="2" xfId="0" applyNumberFormat="1" applyFont="1" applyFill="1" applyBorder="1" applyAlignment="1">
      <alignment horizontal="center" vertical="center"/>
    </xf>
    <xf numFmtId="2" fontId="69" fillId="0" borderId="15" xfId="0" applyNumberFormat="1" applyFont="1" applyFill="1" applyBorder="1" applyAlignment="1">
      <alignment horizontal="center" vertical="center"/>
    </xf>
    <xf numFmtId="2" fontId="69" fillId="0" borderId="3" xfId="0" applyNumberFormat="1" applyFont="1" applyFill="1" applyBorder="1" applyAlignment="1">
      <alignment horizontal="center" vertical="center"/>
    </xf>
    <xf numFmtId="0" fontId="67" fillId="19" borderId="10" xfId="0" applyFont="1" applyFill="1" applyBorder="1" applyAlignment="1">
      <alignment horizontal="center" vertical="center" wrapText="1"/>
    </xf>
    <xf numFmtId="0" fontId="67" fillId="19" borderId="7" xfId="0" applyFont="1" applyFill="1" applyBorder="1" applyAlignment="1">
      <alignment horizontal="center" vertical="center" wrapText="1"/>
    </xf>
    <xf numFmtId="0" fontId="67" fillId="19" borderId="50" xfId="0" applyFont="1" applyFill="1" applyBorder="1" applyAlignment="1">
      <alignment horizontal="center" vertical="center" wrapText="1"/>
    </xf>
    <xf numFmtId="0" fontId="67" fillId="19" borderId="12" xfId="0" applyFont="1" applyFill="1" applyBorder="1" applyAlignment="1">
      <alignment horizontal="center" vertical="center" wrapText="1"/>
    </xf>
    <xf numFmtId="0" fontId="67" fillId="19" borderId="4" xfId="0" applyFont="1" applyFill="1" applyBorder="1" applyAlignment="1">
      <alignment horizontal="center" vertical="center" wrapText="1"/>
    </xf>
    <xf numFmtId="0" fontId="67" fillId="19" borderId="52" xfId="0" applyFont="1" applyFill="1" applyBorder="1" applyAlignment="1">
      <alignment horizontal="center" vertical="center" wrapText="1"/>
    </xf>
    <xf numFmtId="167" fontId="72" fillId="18" borderId="5" xfId="19" applyNumberFormat="1" applyFont="1" applyFill="1" applyBorder="1" applyAlignment="1">
      <alignment horizontal="center" vertical="center"/>
    </xf>
    <xf numFmtId="167" fontId="72" fillId="18" borderId="9" xfId="19" applyNumberFormat="1" applyFont="1" applyFill="1" applyBorder="1" applyAlignment="1">
      <alignment horizontal="center" vertical="center"/>
    </xf>
    <xf numFmtId="167" fontId="72" fillId="18" borderId="6" xfId="19" applyNumberFormat="1" applyFont="1" applyFill="1" applyBorder="1" applyAlignment="1">
      <alignment horizontal="center" vertical="center"/>
    </xf>
    <xf numFmtId="167" fontId="70" fillId="5" borderId="62" xfId="0" applyNumberFormat="1" applyFont="1" applyFill="1" applyBorder="1" applyAlignment="1">
      <alignment horizontal="center" vertical="center"/>
    </xf>
    <xf numFmtId="167" fontId="70" fillId="5" borderId="4" xfId="0" applyNumberFormat="1" applyFont="1" applyFill="1" applyBorder="1" applyAlignment="1">
      <alignment horizontal="center" vertical="center"/>
    </xf>
    <xf numFmtId="167" fontId="70" fillId="5" borderId="13" xfId="0" applyNumberFormat="1" applyFont="1" applyFill="1" applyBorder="1" applyAlignment="1">
      <alignment horizontal="center" vertical="center"/>
    </xf>
    <xf numFmtId="167" fontId="0" fillId="22" borderId="2" xfId="0" applyNumberFormat="1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167" fontId="70" fillId="0" borderId="62" xfId="0" applyNumberFormat="1" applyFont="1" applyFill="1" applyBorder="1" applyAlignment="1">
      <alignment horizontal="center" vertical="center"/>
    </xf>
    <xf numFmtId="167" fontId="70" fillId="0" borderId="4" xfId="0" applyNumberFormat="1" applyFont="1" applyFill="1" applyBorder="1" applyAlignment="1">
      <alignment horizontal="center" vertical="center"/>
    </xf>
    <xf numFmtId="167" fontId="70" fillId="0" borderId="13" xfId="0" applyNumberFormat="1" applyFont="1" applyFill="1" applyBorder="1" applyAlignment="1">
      <alignment horizontal="center" vertical="center"/>
    </xf>
    <xf numFmtId="0" fontId="97" fillId="19" borderId="49" xfId="0" applyFont="1" applyFill="1" applyBorder="1" applyAlignment="1">
      <alignment horizontal="center" vertical="center"/>
    </xf>
    <xf numFmtId="0" fontId="67" fillId="19" borderId="31" xfId="0" applyFont="1" applyFill="1" applyBorder="1" applyAlignment="1">
      <alignment horizontal="center" vertical="center" wrapText="1"/>
    </xf>
    <xf numFmtId="0" fontId="67" fillId="19" borderId="34" xfId="0" applyFont="1" applyFill="1" applyBorder="1" applyAlignment="1">
      <alignment horizontal="center" vertical="center" wrapText="1"/>
    </xf>
    <xf numFmtId="0" fontId="35" fillId="0" borderId="0" xfId="9" applyFont="1" applyBorder="1" applyAlignment="1">
      <alignment horizontal="center" vertical="center"/>
    </xf>
    <xf numFmtId="0" fontId="35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0" fontId="33" fillId="0" borderId="0" xfId="9" applyFont="1" applyAlignment="1">
      <alignment horizontal="center" vertical="center"/>
    </xf>
    <xf numFmtId="1" fontId="35" fillId="0" borderId="0" xfId="3" quotePrefix="1" applyNumberFormat="1" applyFont="1" applyBorder="1" applyAlignment="1">
      <alignment horizontal="left" vertical="center"/>
    </xf>
    <xf numFmtId="175" fontId="35" fillId="0" borderId="0" xfId="3" quotePrefix="1" applyNumberFormat="1" applyFont="1" applyBorder="1" applyAlignment="1">
      <alignment horizontal="left" vertical="center"/>
    </xf>
    <xf numFmtId="175" fontId="35" fillId="0" borderId="0" xfId="3" applyNumberFormat="1" applyFont="1" applyBorder="1" applyAlignment="1">
      <alignment horizontal="left" vertical="center"/>
    </xf>
    <xf numFmtId="176" fontId="35" fillId="0" borderId="0" xfId="9" applyNumberFormat="1" applyFont="1" applyAlignment="1">
      <alignment horizontal="left" vertical="center"/>
    </xf>
    <xf numFmtId="0" fontId="32" fillId="0" borderId="0" xfId="9" applyFont="1" applyAlignment="1">
      <alignment horizontal="center" vertical="center"/>
    </xf>
    <xf numFmtId="170" fontId="2" fillId="0" borderId="0" xfId="3" quotePrefix="1" applyNumberFormat="1" applyFont="1" applyBorder="1" applyAlignment="1">
      <alignment horizontal="left" vertical="center"/>
    </xf>
    <xf numFmtId="170" fontId="2" fillId="0" borderId="0" xfId="3" applyNumberFormat="1" applyFont="1" applyBorder="1" applyAlignment="1">
      <alignment horizontal="left" vertical="center"/>
    </xf>
    <xf numFmtId="0" fontId="37" fillId="0" borderId="0" xfId="9" applyFont="1" applyAlignment="1">
      <alignment horizontal="center" vertical="center"/>
    </xf>
    <xf numFmtId="0" fontId="23" fillId="0" borderId="5" xfId="9" applyFont="1" applyBorder="1" applyAlignment="1">
      <alignment horizontal="center" vertical="center"/>
    </xf>
    <xf numFmtId="0" fontId="23" fillId="0" borderId="9" xfId="9" applyFont="1" applyBorder="1" applyAlignment="1">
      <alignment horizontal="center" vertical="center"/>
    </xf>
    <xf numFmtId="0" fontId="23" fillId="0" borderId="6" xfId="9" applyFont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2" fillId="0" borderId="1" xfId="9" applyFont="1" applyBorder="1" applyAlignment="1">
      <alignment horizontal="center" vertical="center" wrapText="1"/>
    </xf>
    <xf numFmtId="0" fontId="2" fillId="0" borderId="1" xfId="9" applyFont="1" applyBorder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horizontal="center" vertical="center" shrinkToFit="1"/>
    </xf>
    <xf numFmtId="175" fontId="2" fillId="0" borderId="1" xfId="9" applyNumberFormat="1" applyFont="1" applyBorder="1" applyAlignment="1">
      <alignment horizontal="center" vertical="center"/>
    </xf>
    <xf numFmtId="166" fontId="2" fillId="0" borderId="0" xfId="9" applyNumberFormat="1" applyFont="1" applyBorder="1" applyAlignment="1">
      <alignment horizontal="left" vertical="center"/>
    </xf>
    <xf numFmtId="0" fontId="23" fillId="0" borderId="0" xfId="9" applyFont="1" applyBorder="1" applyAlignment="1">
      <alignment horizontal="right" vertical="center"/>
    </xf>
    <xf numFmtId="0" fontId="2" fillId="0" borderId="1" xfId="9" quotePrefix="1" applyFont="1" applyBorder="1" applyAlignment="1">
      <alignment horizontal="center" vertical="center"/>
    </xf>
    <xf numFmtId="168" fontId="2" fillId="0" borderId="15" xfId="3" applyNumberFormat="1" applyFont="1" applyBorder="1" applyAlignment="1">
      <alignment horizontal="center" vertical="center"/>
    </xf>
    <xf numFmtId="167" fontId="47" fillId="0" borderId="15" xfId="0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2" fontId="2" fillId="0" borderId="15" xfId="3" applyNumberFormat="1" applyFont="1" applyBorder="1" applyAlignment="1">
      <alignment horizontal="center" vertical="center"/>
    </xf>
    <xf numFmtId="167" fontId="2" fillId="0" borderId="8" xfId="3" applyNumberFormat="1" applyFont="1" applyBorder="1" applyAlignment="1">
      <alignment horizontal="center" vertical="center"/>
    </xf>
    <xf numFmtId="167" fontId="2" fillId="0" borderId="14" xfId="3" applyNumberFormat="1" applyFont="1" applyBorder="1" applyAlignment="1">
      <alignment horizontal="center" vertical="center"/>
    </xf>
    <xf numFmtId="167" fontId="47" fillId="0" borderId="8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 wrapText="1"/>
    </xf>
    <xf numFmtId="167" fontId="47" fillId="0" borderId="10" xfId="0" applyNumberFormat="1" applyFont="1" applyBorder="1" applyAlignment="1">
      <alignment horizontal="center" vertical="center"/>
    </xf>
    <xf numFmtId="167" fontId="47" fillId="0" borderId="11" xfId="0" applyNumberFormat="1" applyFont="1" applyBorder="1" applyAlignment="1">
      <alignment horizontal="center" vertical="center"/>
    </xf>
    <xf numFmtId="0" fontId="18" fillId="0" borderId="0" xfId="3" applyNumberFormat="1" applyFont="1" applyBorder="1" applyAlignment="1">
      <alignment horizontal="center" vertical="center"/>
    </xf>
    <xf numFmtId="168" fontId="2" fillId="0" borderId="2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8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center" vertical="center"/>
    </xf>
    <xf numFmtId="167" fontId="2" fillId="0" borderId="10" xfId="3" applyNumberFormat="1" applyFont="1" applyBorder="1" applyAlignment="1">
      <alignment horizontal="center" vertical="center"/>
    </xf>
    <xf numFmtId="167" fontId="2" fillId="0" borderId="11" xfId="3" applyNumberFormat="1" applyFont="1" applyBorder="1" applyAlignment="1">
      <alignment horizontal="center" vertical="center"/>
    </xf>
    <xf numFmtId="2" fontId="2" fillId="0" borderId="11" xfId="3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167" fontId="47" fillId="0" borderId="2" xfId="0" applyNumberFormat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right" vertical="center"/>
    </xf>
    <xf numFmtId="0" fontId="2" fillId="0" borderId="0" xfId="0" quotePrefix="1" applyFont="1" applyBorder="1" applyAlignment="1">
      <alignment horizontal="center" vertical="center"/>
    </xf>
    <xf numFmtId="167" fontId="47" fillId="0" borderId="14" xfId="0" applyNumberFormat="1" applyFont="1" applyBorder="1" applyAlignment="1">
      <alignment horizontal="center" vertical="center"/>
    </xf>
    <xf numFmtId="167" fontId="47" fillId="0" borderId="3" xfId="0" applyNumberFormat="1" applyFont="1" applyBorder="1" applyAlignment="1">
      <alignment horizontal="center" vertical="center"/>
    </xf>
    <xf numFmtId="167" fontId="47" fillId="0" borderId="12" xfId="0" applyNumberFormat="1" applyFont="1" applyBorder="1" applyAlignment="1">
      <alignment horizontal="center" vertical="center"/>
    </xf>
    <xf numFmtId="167" fontId="2" fillId="0" borderId="12" xfId="3" applyNumberFormat="1" applyFont="1" applyBorder="1" applyAlignment="1">
      <alignment horizontal="center" vertical="center"/>
    </xf>
    <xf numFmtId="167" fontId="2" fillId="0" borderId="13" xfId="3" applyNumberFormat="1" applyFont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3" xfId="3" applyNumberFormat="1" applyFont="1" applyBorder="1" applyAlignment="1">
      <alignment horizontal="center" vertical="center"/>
    </xf>
    <xf numFmtId="168" fontId="2" fillId="0" borderId="3" xfId="3" applyNumberFormat="1" applyFont="1" applyBorder="1" applyAlignment="1">
      <alignment horizontal="center" vertical="center"/>
    </xf>
    <xf numFmtId="167" fontId="47" fillId="0" borderId="13" xfId="0" applyNumberFormat="1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168" fontId="7" fillId="5" borderId="5" xfId="0" applyNumberFormat="1" applyFont="1" applyFill="1" applyBorder="1" applyAlignment="1">
      <alignment horizontal="center" vertical="center"/>
    </xf>
    <xf numFmtId="168" fontId="7" fillId="5" borderId="6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5" fillId="15" borderId="10" xfId="8" applyFont="1" applyFill="1" applyBorder="1" applyAlignment="1">
      <alignment horizontal="center" vertical="center"/>
    </xf>
    <xf numFmtId="0" fontId="5" fillId="15" borderId="11" xfId="8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8" fontId="74" fillId="21" borderId="43" xfId="0" applyNumberFormat="1" applyFont="1" applyFill="1" applyBorder="1" applyAlignment="1">
      <alignment horizontal="center" vertical="center"/>
    </xf>
    <xf numFmtId="168" fontId="74" fillId="21" borderId="44" xfId="0" applyNumberFormat="1" applyFont="1" applyFill="1" applyBorder="1" applyAlignment="1">
      <alignment horizontal="center" vertical="center"/>
    </xf>
    <xf numFmtId="168" fontId="74" fillId="21" borderId="45" xfId="0" applyNumberFormat="1" applyFont="1" applyFill="1" applyBorder="1" applyAlignment="1">
      <alignment horizontal="center" vertical="center" wrapText="1"/>
    </xf>
    <xf numFmtId="168" fontId="74" fillId="21" borderId="44" xfId="0" applyNumberFormat="1" applyFont="1" applyFill="1" applyBorder="1" applyAlignment="1">
      <alignment horizontal="center" vertical="center" wrapText="1"/>
    </xf>
    <xf numFmtId="168" fontId="74" fillId="21" borderId="45" xfId="0" applyNumberFormat="1" applyFont="1" applyFill="1" applyBorder="1" applyAlignment="1">
      <alignment horizontal="center" vertical="center"/>
    </xf>
    <xf numFmtId="168" fontId="74" fillId="21" borderId="46" xfId="0" applyNumberFormat="1" applyFont="1" applyFill="1" applyBorder="1" applyAlignment="1">
      <alignment horizontal="center" vertical="center"/>
    </xf>
    <xf numFmtId="168" fontId="10" fillId="5" borderId="48" xfId="0" applyNumberFormat="1" applyFont="1" applyFill="1" applyBorder="1" applyAlignment="1">
      <alignment horizontal="center" vertical="center"/>
    </xf>
    <xf numFmtId="168" fontId="10" fillId="5" borderId="35" xfId="0" applyNumberFormat="1" applyFont="1" applyFill="1" applyBorder="1" applyAlignment="1">
      <alignment horizontal="center" vertical="center"/>
    </xf>
    <xf numFmtId="168" fontId="10" fillId="5" borderId="36" xfId="0" applyNumberFormat="1" applyFont="1" applyFill="1" applyBorder="1" applyAlignment="1">
      <alignment horizontal="center" vertical="center"/>
    </xf>
    <xf numFmtId="168" fontId="10" fillId="5" borderId="47" xfId="0" applyNumberFormat="1" applyFont="1" applyFill="1" applyBorder="1" applyAlignment="1">
      <alignment horizontal="center" vertical="center"/>
    </xf>
    <xf numFmtId="168" fontId="10" fillId="5" borderId="38" xfId="0" applyNumberFormat="1" applyFont="1" applyFill="1" applyBorder="1" applyAlignment="1">
      <alignment horizontal="center" vertical="center"/>
    </xf>
    <xf numFmtId="168" fontId="10" fillId="5" borderId="40" xfId="0" applyNumberFormat="1" applyFont="1" applyFill="1" applyBorder="1" applyAlignment="1">
      <alignment horizontal="center" vertical="center"/>
    </xf>
    <xf numFmtId="168" fontId="10" fillId="5" borderId="41" xfId="0" applyNumberFormat="1" applyFont="1" applyFill="1" applyBorder="1" applyAlignment="1">
      <alignment horizontal="center" vertical="center"/>
    </xf>
    <xf numFmtId="168" fontId="10" fillId="5" borderId="37" xfId="0" applyNumberFormat="1" applyFont="1" applyFill="1" applyBorder="1" applyAlignment="1">
      <alignment horizontal="center" vertical="center"/>
    </xf>
    <xf numFmtId="168" fontId="10" fillId="5" borderId="39" xfId="0" applyNumberFormat="1" applyFont="1" applyFill="1" applyBorder="1" applyAlignment="1">
      <alignment horizontal="center" vertical="center"/>
    </xf>
    <xf numFmtId="168" fontId="10" fillId="5" borderId="42" xfId="0" applyNumberFormat="1" applyFont="1" applyFill="1" applyBorder="1" applyAlignment="1">
      <alignment horizontal="center" vertical="center"/>
    </xf>
    <xf numFmtId="0" fontId="63" fillId="16" borderId="5" xfId="17" applyFont="1" applyFill="1" applyBorder="1" applyAlignment="1" applyProtection="1">
      <alignment horizontal="center" vertical="center"/>
      <protection locked="0"/>
    </xf>
    <xf numFmtId="0" fontId="63" fillId="16" borderId="9" xfId="17" applyFont="1" applyFill="1" applyBorder="1" applyAlignment="1" applyProtection="1">
      <alignment horizontal="center" vertical="center"/>
      <protection locked="0"/>
    </xf>
    <xf numFmtId="0" fontId="63" fillId="16" borderId="6" xfId="17" applyFont="1" applyFill="1" applyBorder="1" applyAlignment="1" applyProtection="1">
      <alignment horizontal="center" vertical="center"/>
      <protection locked="0"/>
    </xf>
    <xf numFmtId="0" fontId="7" fillId="17" borderId="5" xfId="17" applyFont="1" applyFill="1" applyBorder="1" applyAlignment="1" applyProtection="1">
      <alignment horizontal="center" vertical="center"/>
      <protection locked="0"/>
    </xf>
    <xf numFmtId="0" fontId="7" fillId="17" borderId="9" xfId="17" applyFont="1" applyFill="1" applyBorder="1" applyAlignment="1" applyProtection="1">
      <alignment horizontal="center" vertical="center"/>
      <protection locked="0"/>
    </xf>
    <xf numFmtId="0" fontId="7" fillId="17" borderId="6" xfId="17" applyFont="1" applyFill="1" applyBorder="1" applyAlignment="1" applyProtection="1">
      <alignment horizontal="center" vertical="center"/>
      <protection locked="0"/>
    </xf>
    <xf numFmtId="172" fontId="64" fillId="17" borderId="5" xfId="17" applyNumberFormat="1" applyFont="1" applyFill="1" applyBorder="1" applyAlignment="1" applyProtection="1">
      <alignment horizontal="center" vertical="center"/>
      <protection locked="0"/>
    </xf>
    <xf numFmtId="172" fontId="64" fillId="17" borderId="9" xfId="17" applyNumberFormat="1" applyFont="1" applyFill="1" applyBorder="1" applyAlignment="1" applyProtection="1">
      <alignment horizontal="center" vertical="center"/>
      <protection locked="0"/>
    </xf>
    <xf numFmtId="172" fontId="64" fillId="17" borderId="6" xfId="17" applyNumberFormat="1" applyFont="1" applyFill="1" applyBorder="1" applyAlignment="1" applyProtection="1">
      <alignment horizontal="center" vertical="center"/>
      <protection locked="0"/>
    </xf>
    <xf numFmtId="0" fontId="73" fillId="20" borderId="30" xfId="19" applyFont="1" applyFill="1" applyBorder="1" applyAlignment="1">
      <alignment horizontal="center" vertical="center" textRotation="180"/>
    </xf>
    <xf numFmtId="0" fontId="73" fillId="20" borderId="33" xfId="19" applyFont="1" applyFill="1" applyBorder="1" applyAlignment="1">
      <alignment horizontal="center" vertical="center" textRotation="180"/>
    </xf>
    <xf numFmtId="167" fontId="49" fillId="18" borderId="1" xfId="19" applyNumberFormat="1" applyFont="1" applyFill="1" applyBorder="1" applyAlignment="1">
      <alignment horizontal="center" vertical="center"/>
    </xf>
    <xf numFmtId="0" fontId="49" fillId="18" borderId="1" xfId="19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47" fillId="18" borderId="1" xfId="19" applyFont="1" applyFill="1" applyBorder="1" applyAlignment="1">
      <alignment horizontal="center" vertical="center"/>
    </xf>
    <xf numFmtId="167" fontId="47" fillId="18" borderId="1" xfId="0" applyNumberFormat="1" applyFont="1" applyFill="1" applyBorder="1" applyAlignment="1">
      <alignment horizontal="center" vertical="center"/>
    </xf>
    <xf numFmtId="0" fontId="73" fillId="20" borderId="29" xfId="0" applyFont="1" applyFill="1" applyBorder="1" applyAlignment="1">
      <alignment horizontal="center" vertical="center" wrapText="1"/>
    </xf>
    <xf numFmtId="0" fontId="73" fillId="20" borderId="30" xfId="0" applyFont="1" applyFill="1" applyBorder="1" applyAlignment="1">
      <alignment horizontal="center" vertical="center" wrapText="1"/>
    </xf>
    <xf numFmtId="0" fontId="73" fillId="20" borderId="32" xfId="0" applyFont="1" applyFill="1" applyBorder="1" applyAlignment="1">
      <alignment horizontal="center" vertical="center" wrapText="1"/>
    </xf>
    <xf numFmtId="0" fontId="73" fillId="20" borderId="33" xfId="0" applyFont="1" applyFill="1" applyBorder="1" applyAlignment="1">
      <alignment horizontal="center" vertical="center" wrapText="1"/>
    </xf>
    <xf numFmtId="0" fontId="73" fillId="20" borderId="30" xfId="0" applyFont="1" applyFill="1" applyBorder="1" applyAlignment="1">
      <alignment horizontal="center" vertical="center"/>
    </xf>
    <xf numFmtId="0" fontId="47" fillId="0" borderId="1" xfId="19" applyFont="1" applyFill="1" applyBorder="1" applyAlignment="1">
      <alignment horizontal="center" vertical="center"/>
    </xf>
    <xf numFmtId="167" fontId="47" fillId="18" borderId="10" xfId="0" applyNumberFormat="1" applyFont="1" applyFill="1" applyBorder="1" applyAlignment="1">
      <alignment horizontal="center" vertical="center"/>
    </xf>
    <xf numFmtId="167" fontId="47" fillId="18" borderId="7" xfId="0" applyNumberFormat="1" applyFont="1" applyFill="1" applyBorder="1" applyAlignment="1">
      <alignment horizontal="center" vertical="center"/>
    </xf>
    <xf numFmtId="167" fontId="47" fillId="5" borderId="10" xfId="0" applyNumberFormat="1" applyFont="1" applyFill="1" applyBorder="1" applyAlignment="1">
      <alignment horizontal="center" vertical="center"/>
    </xf>
    <xf numFmtId="167" fontId="47" fillId="5" borderId="7" xfId="0" applyNumberFormat="1" applyFont="1" applyFill="1" applyBorder="1" applyAlignment="1">
      <alignment horizontal="center" vertical="center"/>
    </xf>
    <xf numFmtId="167" fontId="47" fillId="5" borderId="11" xfId="0" applyNumberFormat="1" applyFont="1" applyFill="1" applyBorder="1" applyAlignment="1">
      <alignment horizontal="center" vertical="center"/>
    </xf>
    <xf numFmtId="167" fontId="47" fillId="18" borderId="11" xfId="0" applyNumberFormat="1" applyFont="1" applyFill="1" applyBorder="1" applyAlignment="1">
      <alignment horizontal="center" vertical="center"/>
    </xf>
    <xf numFmtId="167" fontId="47" fillId="0" borderId="1" xfId="0" applyNumberFormat="1" applyFont="1" applyFill="1" applyBorder="1" applyAlignment="1">
      <alignment horizontal="center" vertical="center"/>
    </xf>
    <xf numFmtId="0" fontId="73" fillId="20" borderId="33" xfId="0" applyFont="1" applyFill="1" applyBorder="1" applyAlignment="1">
      <alignment horizontal="center" vertical="center"/>
    </xf>
    <xf numFmtId="167" fontId="47" fillId="0" borderId="10" xfId="0" applyNumberFormat="1" applyFont="1" applyFill="1" applyBorder="1" applyAlignment="1">
      <alignment horizontal="center" vertical="center"/>
    </xf>
    <xf numFmtId="167" fontId="47" fillId="0" borderId="7" xfId="0" applyNumberFormat="1" applyFont="1" applyFill="1" applyBorder="1" applyAlignment="1">
      <alignment horizontal="center" vertical="center"/>
    </xf>
    <xf numFmtId="168" fontId="2" fillId="5" borderId="0" xfId="0" applyNumberFormat="1" applyFont="1" applyFill="1" applyBorder="1" applyAlignment="1">
      <alignment horizontal="center" vertical="center"/>
    </xf>
    <xf numFmtId="0" fontId="73" fillId="20" borderId="30" xfId="19" applyFont="1" applyFill="1" applyBorder="1" applyAlignment="1">
      <alignment horizontal="center" vertical="center"/>
    </xf>
    <xf numFmtId="0" fontId="73" fillId="20" borderId="31" xfId="19" applyFont="1" applyFill="1" applyBorder="1" applyAlignment="1">
      <alignment horizontal="center" vertical="center"/>
    </xf>
    <xf numFmtId="0" fontId="73" fillId="20" borderId="33" xfId="19" applyFont="1" applyFill="1" applyBorder="1" applyAlignment="1">
      <alignment horizontal="center" vertical="center"/>
    </xf>
    <xf numFmtId="0" fontId="73" fillId="20" borderId="34" xfId="19" applyFont="1" applyFill="1" applyBorder="1" applyAlignment="1">
      <alignment horizontal="center" vertical="center"/>
    </xf>
    <xf numFmtId="167" fontId="49" fillId="0" borderId="1" xfId="19" applyNumberFormat="1" applyFont="1" applyFill="1" applyBorder="1" applyAlignment="1">
      <alignment horizontal="center" vertical="center"/>
    </xf>
    <xf numFmtId="0" fontId="49" fillId="0" borderId="1" xfId="19" applyFont="1" applyFill="1" applyBorder="1" applyAlignment="1">
      <alignment horizontal="center" vertical="center"/>
    </xf>
    <xf numFmtId="167" fontId="62" fillId="0" borderId="10" xfId="19" applyNumberFormat="1" applyFont="1" applyFill="1" applyBorder="1" applyAlignment="1">
      <alignment horizontal="center" vertical="center"/>
    </xf>
    <xf numFmtId="167" fontId="62" fillId="0" borderId="7" xfId="19" applyNumberFormat="1" applyFont="1" applyFill="1" applyBorder="1" applyAlignment="1">
      <alignment horizontal="center" vertical="center"/>
    </xf>
    <xf numFmtId="167" fontId="62" fillId="0" borderId="11" xfId="19" applyNumberFormat="1" applyFont="1" applyFill="1" applyBorder="1" applyAlignment="1">
      <alignment horizontal="center" vertical="center"/>
    </xf>
    <xf numFmtId="167" fontId="62" fillId="0" borderId="8" xfId="19" applyNumberFormat="1" applyFont="1" applyFill="1" applyBorder="1" applyAlignment="1">
      <alignment horizontal="center" vertical="center"/>
    </xf>
    <xf numFmtId="167" fontId="62" fillId="0" borderId="0" xfId="19" applyNumberFormat="1" applyFont="1" applyFill="1" applyBorder="1" applyAlignment="1">
      <alignment horizontal="center" vertical="center"/>
    </xf>
    <xf numFmtId="167" fontId="62" fillId="0" borderId="14" xfId="19" applyNumberFormat="1" applyFont="1" applyFill="1" applyBorder="1" applyAlignment="1">
      <alignment horizontal="center" vertical="center"/>
    </xf>
    <xf numFmtId="167" fontId="62" fillId="0" borderId="12" xfId="19" applyNumberFormat="1" applyFont="1" applyFill="1" applyBorder="1" applyAlignment="1">
      <alignment horizontal="center" vertical="center"/>
    </xf>
    <xf numFmtId="167" fontId="62" fillId="0" borderId="4" xfId="19" applyNumberFormat="1" applyFont="1" applyFill="1" applyBorder="1" applyAlignment="1">
      <alignment horizontal="center" vertical="center"/>
    </xf>
    <xf numFmtId="167" fontId="62" fillId="0" borderId="13" xfId="19" applyNumberFormat="1" applyFont="1" applyFill="1" applyBorder="1" applyAlignment="1">
      <alignment horizontal="center" vertical="center"/>
    </xf>
    <xf numFmtId="167" fontId="62" fillId="18" borderId="10" xfId="19" applyNumberFormat="1" applyFont="1" applyFill="1" applyBorder="1" applyAlignment="1">
      <alignment horizontal="center" vertical="center"/>
    </xf>
    <xf numFmtId="167" fontId="62" fillId="18" borderId="7" xfId="19" applyNumberFormat="1" applyFont="1" applyFill="1" applyBorder="1" applyAlignment="1">
      <alignment horizontal="center" vertical="center"/>
    </xf>
    <xf numFmtId="167" fontId="62" fillId="18" borderId="11" xfId="19" applyNumberFormat="1" applyFont="1" applyFill="1" applyBorder="1" applyAlignment="1">
      <alignment horizontal="center" vertical="center"/>
    </xf>
    <xf numFmtId="167" fontId="62" fillId="18" borderId="8" xfId="19" applyNumberFormat="1" applyFont="1" applyFill="1" applyBorder="1" applyAlignment="1">
      <alignment horizontal="center" vertical="center"/>
    </xf>
    <xf numFmtId="167" fontId="62" fillId="18" borderId="0" xfId="19" applyNumberFormat="1" applyFont="1" applyFill="1" applyBorder="1" applyAlignment="1">
      <alignment horizontal="center" vertical="center"/>
    </xf>
    <xf numFmtId="167" fontId="62" fillId="18" borderId="14" xfId="19" applyNumberFormat="1" applyFont="1" applyFill="1" applyBorder="1" applyAlignment="1">
      <alignment horizontal="center" vertical="center"/>
    </xf>
    <xf numFmtId="167" fontId="62" fillId="18" borderId="12" xfId="19" applyNumberFormat="1" applyFont="1" applyFill="1" applyBorder="1" applyAlignment="1">
      <alignment horizontal="center" vertical="center"/>
    </xf>
    <xf numFmtId="167" fontId="62" fillId="18" borderId="4" xfId="19" applyNumberFormat="1" applyFont="1" applyFill="1" applyBorder="1" applyAlignment="1">
      <alignment horizontal="center" vertical="center"/>
    </xf>
    <xf numFmtId="167" fontId="62" fillId="18" borderId="13" xfId="19" applyNumberFormat="1" applyFont="1" applyFill="1" applyBorder="1" applyAlignment="1">
      <alignment horizontal="center" vertical="center"/>
    </xf>
    <xf numFmtId="0" fontId="68" fillId="20" borderId="30" xfId="0" applyFont="1" applyFill="1" applyBorder="1" applyAlignment="1">
      <alignment horizontal="center" vertical="center"/>
    </xf>
    <xf numFmtId="0" fontId="68" fillId="20" borderId="33" xfId="0" applyFont="1" applyFill="1" applyBorder="1" applyAlignment="1">
      <alignment horizontal="center" vertical="center"/>
    </xf>
    <xf numFmtId="167" fontId="47" fillId="18" borderId="5" xfId="0" applyNumberFormat="1" applyFont="1" applyFill="1" applyBorder="1" applyAlignment="1">
      <alignment horizontal="center" vertical="center"/>
    </xf>
    <xf numFmtId="167" fontId="47" fillId="18" borderId="9" xfId="0" applyNumberFormat="1" applyFont="1" applyFill="1" applyBorder="1" applyAlignment="1">
      <alignment horizontal="center" vertical="center"/>
    </xf>
    <xf numFmtId="167" fontId="47" fillId="18" borderId="6" xfId="0" applyNumberFormat="1" applyFont="1" applyFill="1" applyBorder="1" applyAlignment="1">
      <alignment horizontal="center" vertical="center"/>
    </xf>
    <xf numFmtId="2" fontId="2" fillId="18" borderId="10" xfId="0" applyNumberFormat="1" applyFont="1" applyFill="1" applyBorder="1" applyAlignment="1">
      <alignment horizontal="center" vertical="center"/>
    </xf>
    <xf numFmtId="2" fontId="2" fillId="18" borderId="7" xfId="0" applyNumberFormat="1" applyFont="1" applyFill="1" applyBorder="1" applyAlignment="1">
      <alignment horizontal="center" vertical="center"/>
    </xf>
    <xf numFmtId="2" fontId="2" fillId="18" borderId="11" xfId="0" applyNumberFormat="1" applyFont="1" applyFill="1" applyBorder="1" applyAlignment="1">
      <alignment horizontal="center" vertical="center"/>
    </xf>
    <xf numFmtId="2" fontId="2" fillId="18" borderId="8" xfId="0" applyNumberFormat="1" applyFont="1" applyFill="1" applyBorder="1" applyAlignment="1">
      <alignment horizontal="center" vertical="center"/>
    </xf>
    <xf numFmtId="2" fontId="2" fillId="18" borderId="0" xfId="0" applyNumberFormat="1" applyFont="1" applyFill="1" applyBorder="1" applyAlignment="1">
      <alignment horizontal="center" vertical="center"/>
    </xf>
    <xf numFmtId="2" fontId="2" fillId="18" borderId="14" xfId="0" applyNumberFormat="1" applyFont="1" applyFill="1" applyBorder="1" applyAlignment="1">
      <alignment horizontal="center" vertical="center"/>
    </xf>
    <xf numFmtId="2" fontId="2" fillId="18" borderId="12" xfId="0" applyNumberFormat="1" applyFont="1" applyFill="1" applyBorder="1" applyAlignment="1">
      <alignment horizontal="center" vertical="center"/>
    </xf>
    <xf numFmtId="2" fontId="2" fillId="18" borderId="4" xfId="0" applyNumberFormat="1" applyFont="1" applyFill="1" applyBorder="1" applyAlignment="1">
      <alignment horizontal="center" vertical="center"/>
    </xf>
    <xf numFmtId="2" fontId="2" fillId="18" borderId="13" xfId="0" applyNumberFormat="1" applyFont="1" applyFill="1" applyBorder="1" applyAlignment="1">
      <alignment horizontal="center" vertical="center"/>
    </xf>
  </cellXfs>
  <cellStyles count="79">
    <cellStyle name="Comma 2" xfId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colors>
    <mruColors>
      <color rgb="FF352F25"/>
      <color rgb="FF897443"/>
      <color rgb="FF1D17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25400</xdr:colOff>
      <xdr:row>12</xdr:row>
      <xdr:rowOff>203200</xdr:rowOff>
    </xdr:from>
    <xdr:to>
      <xdr:col>20</xdr:col>
      <xdr:colOff>203200</xdr:colOff>
      <xdr:row>18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3479800"/>
          <a:ext cx="5143500" cy="146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203200</xdr:colOff>
      <xdr:row>5</xdr:row>
      <xdr:rowOff>203200</xdr:rowOff>
    </xdr:from>
    <xdr:to>
      <xdr:col>18</xdr:col>
      <xdr:colOff>241300</xdr:colOff>
      <xdr:row>12</xdr:row>
      <xdr:rowOff>165100</xdr:rowOff>
    </xdr:to>
    <xdr:pic>
      <xdr:nvPicPr>
        <xdr:cNvPr id="16438" name="Picture 1">
          <a:extLst>
            <a:ext uri="{FF2B5EF4-FFF2-40B4-BE49-F238E27FC236}">
              <a16:creationId xmlns:a16="http://schemas.microsoft.com/office/drawing/2014/main" id="{00000000-0008-0000-0300-000036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98600"/>
          <a:ext cx="49911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17744" name="Check Box 336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6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17745" name="Check Box 337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6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17774" name="Check Box 366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6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17776" name="Check Box 368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6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25400</xdr:colOff>
      <xdr:row>12</xdr:row>
      <xdr:rowOff>203200</xdr:rowOff>
    </xdr:from>
    <xdr:to>
      <xdr:col>24</xdr:col>
      <xdr:colOff>101600</xdr:colOff>
      <xdr:row>17</xdr:row>
      <xdr:rowOff>203200</xdr:rowOff>
    </xdr:to>
    <xdr:pic>
      <xdr:nvPicPr>
        <xdr:cNvPr id="17911" name="Picture 5">
          <a:extLst>
            <a:ext uri="{FF2B5EF4-FFF2-40B4-BE49-F238E27FC236}">
              <a16:creationId xmlns:a16="http://schemas.microsoft.com/office/drawing/2014/main" id="{00000000-0008-0000-0600-0000F74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3479800"/>
          <a:ext cx="5143500" cy="146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76200</xdr:rowOff>
        </xdr:from>
        <xdr:to>
          <xdr:col>15</xdr:col>
          <xdr:colOff>152400</xdr:colOff>
          <xdr:row>3</xdr:row>
          <xdr:rowOff>114300</xdr:rowOff>
        </xdr:to>
        <xdr:sp macro="" textlink="">
          <xdr:nvSpPr>
            <xdr:cNvPr id="17860" name="Check Box 452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6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76200</xdr:rowOff>
        </xdr:from>
        <xdr:to>
          <xdr:col>23</xdr:col>
          <xdr:colOff>228600</xdr:colOff>
          <xdr:row>3</xdr:row>
          <xdr:rowOff>114300</xdr:rowOff>
        </xdr:to>
        <xdr:sp macro="" textlink="">
          <xdr:nvSpPr>
            <xdr:cNvPr id="17861" name="Check Box 453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6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76200</xdr:colOff>
          <xdr:row>8</xdr:row>
          <xdr:rowOff>161925</xdr:rowOff>
        </xdr:to>
        <xdr:sp macro="" textlink="">
          <xdr:nvSpPr>
            <xdr:cNvPr id="17862" name="Check Box 454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6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114300</xdr:colOff>
          <xdr:row>8</xdr:row>
          <xdr:rowOff>161925</xdr:rowOff>
        </xdr:to>
        <xdr:sp macro="" textlink="">
          <xdr:nvSpPr>
            <xdr:cNvPr id="17863" name="Check Box 455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6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_Caliper/02_Caliper_%20Exter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9_Plain%20Ring%20Gauge,%20Master%20Ring%20Gau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_Measuring%20Fo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 "/>
      <sheetName val="Uncertainty Budget (Ext)"/>
      <sheetName val="Cert of S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 "/>
      <sheetName val="Report"/>
      <sheetName val="Result"/>
      <sheetName val="Uncertainty Budget"/>
      <sheetName val="Cert of STD"/>
    </sheetNames>
    <sheetDataSet>
      <sheetData sheetId="0"/>
      <sheetData sheetId="1"/>
      <sheetData sheetId="2"/>
      <sheetData sheetId="3"/>
      <sheetData sheetId="4">
        <row r="37">
          <cell r="U37">
            <v>2.9346369199515908E-7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ctrlProp" Target="../ctrlProps/ctrlProp9.xml"/><Relationship Id="rId7" Type="http://schemas.openxmlformats.org/officeDocument/2006/relationships/ctrlProp" Target="../ctrlProps/ctrlProp1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01"/>
  <sheetViews>
    <sheetView tabSelected="1" topLeftCell="A260" workbookViewId="0">
      <selection activeCell="AB260" sqref="AB260:AE266"/>
    </sheetView>
  </sheetViews>
  <sheetFormatPr defaultColWidth="11.42578125" defaultRowHeight="15"/>
  <cols>
    <col min="1" max="27" width="3.85546875" customWidth="1"/>
    <col min="28" max="28" width="4.7109375" customWidth="1"/>
    <col min="29" max="30" width="3.140625" customWidth="1"/>
    <col min="31" max="31" width="3.28515625" customWidth="1"/>
    <col min="32" max="32" width="3.140625" customWidth="1"/>
    <col min="33" max="33" width="3.42578125" customWidth="1"/>
    <col min="34" max="34" width="4.140625" customWidth="1"/>
    <col min="35" max="35" width="13.7109375" customWidth="1"/>
    <col min="36" max="41" width="3.85546875" customWidth="1"/>
  </cols>
  <sheetData>
    <row r="1" spans="1:28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91" t="s">
        <v>65</v>
      </c>
      <c r="M1" s="39"/>
      <c r="N1" s="91"/>
      <c r="O1" s="91"/>
      <c r="P1" s="302" t="s">
        <v>119</v>
      </c>
      <c r="Q1" s="302"/>
      <c r="R1" s="302"/>
      <c r="S1" s="302"/>
      <c r="T1" s="302"/>
      <c r="U1" s="92"/>
      <c r="V1" s="92"/>
      <c r="W1" s="92"/>
      <c r="X1" s="92" t="s">
        <v>66</v>
      </c>
      <c r="Y1" s="92"/>
      <c r="Z1" s="216">
        <v>1</v>
      </c>
      <c r="AA1" s="128" t="s">
        <v>67</v>
      </c>
      <c r="AB1" s="216">
        <v>1</v>
      </c>
    </row>
    <row r="2" spans="1:28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92" t="s">
        <v>68</v>
      </c>
      <c r="M2" s="91"/>
      <c r="N2" s="92"/>
      <c r="O2" s="91"/>
      <c r="P2" s="303">
        <v>42762</v>
      </c>
      <c r="Q2" s="303"/>
      <c r="R2" s="303"/>
      <c r="S2" s="303"/>
      <c r="T2" s="129" t="s">
        <v>69</v>
      </c>
      <c r="U2" s="39"/>
      <c r="V2" s="39"/>
      <c r="W2" s="128"/>
      <c r="X2" s="128"/>
      <c r="Y2" s="304">
        <v>42762</v>
      </c>
      <c r="Z2" s="304"/>
      <c r="AA2" s="304"/>
      <c r="AB2" s="304"/>
    </row>
    <row r="3" spans="1:28" ht="21.75">
      <c r="A3" s="305" t="s">
        <v>70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91" t="s">
        <v>71</v>
      </c>
      <c r="M3" s="91"/>
      <c r="N3" s="91"/>
      <c r="O3" s="91"/>
      <c r="P3" s="91"/>
      <c r="Q3" s="306">
        <v>20</v>
      </c>
      <c r="R3" s="306"/>
      <c r="S3" s="95" t="s">
        <v>72</v>
      </c>
      <c r="T3" s="307">
        <v>50</v>
      </c>
      <c r="U3" s="307"/>
      <c r="V3" s="96" t="s">
        <v>73</v>
      </c>
      <c r="W3" s="91"/>
      <c r="X3" s="91"/>
      <c r="Y3" s="91"/>
      <c r="Z3" s="91"/>
      <c r="AA3" s="91"/>
      <c r="AB3" s="91"/>
    </row>
    <row r="4" spans="1:28" ht="21.75">
      <c r="A4" s="308" t="s">
        <v>86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91" t="s">
        <v>53</v>
      </c>
      <c r="M4" s="91"/>
      <c r="N4" s="91"/>
      <c r="O4" s="91"/>
      <c r="P4" s="91"/>
      <c r="Q4" s="91" t="s">
        <v>74</v>
      </c>
      <c r="R4" s="91"/>
      <c r="S4" s="91"/>
      <c r="T4" s="91"/>
      <c r="U4" s="91"/>
      <c r="V4" s="91"/>
      <c r="W4" s="91"/>
      <c r="X4" s="91"/>
      <c r="Y4" s="91" t="s">
        <v>75</v>
      </c>
      <c r="Z4" s="91"/>
      <c r="AA4" s="91"/>
      <c r="AB4" s="91"/>
    </row>
    <row r="5" spans="1:28">
      <c r="A5" s="97" t="s">
        <v>76</v>
      </c>
      <c r="B5" s="97"/>
      <c r="C5" s="97"/>
      <c r="D5" s="97"/>
      <c r="E5" s="97"/>
      <c r="F5" s="309" t="s">
        <v>120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97"/>
      <c r="AA5" s="97"/>
      <c r="AB5" s="97"/>
    </row>
    <row r="6" spans="1:28">
      <c r="A6" s="97" t="s">
        <v>54</v>
      </c>
      <c r="B6" s="97"/>
      <c r="C6" s="97"/>
      <c r="D6" s="97"/>
      <c r="E6" s="97"/>
      <c r="F6" s="310" t="s">
        <v>86</v>
      </c>
      <c r="G6" s="310"/>
      <c r="H6" s="310"/>
      <c r="I6" s="310"/>
      <c r="J6" s="310"/>
      <c r="K6" s="310"/>
      <c r="L6" s="310"/>
      <c r="M6" s="310"/>
      <c r="N6" s="310"/>
      <c r="O6" s="310"/>
      <c r="P6" s="97" t="s">
        <v>77</v>
      </c>
      <c r="Q6" s="97"/>
      <c r="R6" s="130"/>
      <c r="S6" s="130"/>
      <c r="T6" s="309" t="s">
        <v>121</v>
      </c>
      <c r="U6" s="309"/>
      <c r="V6" s="309"/>
      <c r="W6" s="309"/>
      <c r="X6" s="309"/>
      <c r="Y6" s="309"/>
      <c r="Z6" s="309"/>
      <c r="AA6" s="309"/>
      <c r="AB6" s="309"/>
    </row>
    <row r="7" spans="1:28">
      <c r="A7" s="97" t="s">
        <v>1</v>
      </c>
      <c r="B7" s="130"/>
      <c r="C7" s="131"/>
      <c r="D7" s="311" t="s">
        <v>122</v>
      </c>
      <c r="E7" s="311"/>
      <c r="F7" s="311"/>
      <c r="G7" s="311"/>
      <c r="H7" s="311"/>
      <c r="I7" s="311"/>
      <c r="J7" s="311"/>
      <c r="K7" s="133" t="s">
        <v>78</v>
      </c>
      <c r="L7" s="133"/>
      <c r="M7" s="133"/>
      <c r="N7" s="107"/>
      <c r="O7" s="312" t="s">
        <v>123</v>
      </c>
      <c r="P7" s="311"/>
      <c r="Q7" s="311"/>
      <c r="R7" s="311"/>
      <c r="S7" s="311"/>
      <c r="T7" s="311"/>
      <c r="U7" s="311"/>
      <c r="V7" s="133" t="s">
        <v>2</v>
      </c>
      <c r="W7" s="133"/>
      <c r="X7" s="310" t="s">
        <v>124</v>
      </c>
      <c r="Y7" s="310"/>
      <c r="Z7" s="310"/>
      <c r="AA7" s="310"/>
      <c r="AB7" s="310"/>
    </row>
    <row r="8" spans="1:28">
      <c r="A8" s="98" t="s">
        <v>79</v>
      </c>
      <c r="B8" s="98"/>
      <c r="C8" s="313">
        <v>0.05</v>
      </c>
      <c r="D8" s="314"/>
      <c r="E8" s="127" t="s">
        <v>80</v>
      </c>
      <c r="F8" s="315">
        <v>1</v>
      </c>
      <c r="G8" s="315"/>
      <c r="H8" s="107" t="s">
        <v>14</v>
      </c>
      <c r="I8" s="98"/>
      <c r="J8" s="130"/>
      <c r="K8" s="194"/>
      <c r="L8" s="194"/>
      <c r="M8" s="194"/>
      <c r="N8" s="99"/>
      <c r="O8" s="133"/>
      <c r="P8" s="133"/>
      <c r="Q8" s="133"/>
      <c r="R8" s="133"/>
      <c r="S8" s="194"/>
      <c r="T8" s="194"/>
      <c r="U8" s="194"/>
      <c r="V8" s="194"/>
      <c r="W8" s="99"/>
      <c r="X8" s="133"/>
      <c r="Y8" s="133"/>
      <c r="Z8" s="133"/>
      <c r="AA8" s="133"/>
      <c r="AB8" s="133"/>
    </row>
    <row r="9" spans="1:28">
      <c r="A9" s="100" t="s">
        <v>81</v>
      </c>
      <c r="B9" s="100"/>
      <c r="C9" s="100"/>
      <c r="D9" s="100"/>
      <c r="E9" s="100"/>
      <c r="F9" s="98"/>
      <c r="G9" s="98"/>
      <c r="H9" s="98" t="s">
        <v>82</v>
      </c>
      <c r="I9" s="130"/>
      <c r="J9" s="101"/>
      <c r="K9" s="130"/>
      <c r="L9" s="98" t="s">
        <v>83</v>
      </c>
      <c r="M9" s="130"/>
      <c r="N9" s="98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</row>
    <row r="10" spans="1:28">
      <c r="A10" s="7"/>
      <c r="B10" s="7"/>
      <c r="C10" s="7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4"/>
    </row>
    <row r="11" spans="1:28">
      <c r="A11" s="98" t="s">
        <v>17</v>
      </c>
      <c r="B11" s="98"/>
      <c r="C11" s="98"/>
      <c r="D11" s="98"/>
      <c r="E11" s="98"/>
      <c r="F11" s="98"/>
      <c r="G11" s="316" t="s">
        <v>125</v>
      </c>
      <c r="H11" s="316"/>
      <c r="I11" s="316"/>
      <c r="J11" s="316"/>
      <c r="K11" s="316"/>
      <c r="L11" s="316"/>
      <c r="M11" s="316"/>
      <c r="N11" s="316"/>
      <c r="O11" s="316"/>
      <c r="P11" s="316"/>
      <c r="Q11" s="97"/>
      <c r="R11" s="127" t="s">
        <v>84</v>
      </c>
      <c r="S11" s="127"/>
      <c r="T11" s="309"/>
      <c r="U11" s="309"/>
      <c r="V11" s="309"/>
      <c r="W11" s="309"/>
      <c r="X11" s="309"/>
      <c r="Y11" s="309"/>
      <c r="Z11" s="309"/>
      <c r="AA11" s="309"/>
      <c r="AB11" s="309"/>
    </row>
    <row r="12" spans="1:28">
      <c r="A12" s="98" t="s">
        <v>17</v>
      </c>
      <c r="B12" s="98"/>
      <c r="C12" s="98"/>
      <c r="D12" s="98"/>
      <c r="E12" s="98"/>
      <c r="F12" s="98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97"/>
      <c r="R12" s="127" t="s">
        <v>84</v>
      </c>
      <c r="S12" s="127"/>
      <c r="T12" s="309"/>
      <c r="U12" s="309"/>
      <c r="V12" s="309"/>
      <c r="W12" s="309"/>
      <c r="X12" s="309"/>
      <c r="Y12" s="309"/>
      <c r="Z12" s="309"/>
      <c r="AA12" s="309"/>
      <c r="AB12" s="309"/>
    </row>
    <row r="13" spans="1:28">
      <c r="A13" s="3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4"/>
      <c r="Z13" s="104"/>
      <c r="AA13" s="104"/>
      <c r="AB13" s="1"/>
    </row>
    <row r="14" spans="1:28">
      <c r="A14" s="3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4"/>
      <c r="Z14" s="104"/>
      <c r="AA14" s="104"/>
      <c r="AB14" s="1"/>
    </row>
    <row r="15" spans="1:28">
      <c r="A15" s="3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04"/>
      <c r="Z15" s="104"/>
      <c r="AA15" s="104"/>
      <c r="AB15" s="1"/>
    </row>
    <row r="16" spans="1:28">
      <c r="A16" s="3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4"/>
      <c r="Z16" s="104"/>
      <c r="AA16" s="104"/>
      <c r="AB16" s="1"/>
    </row>
    <row r="17" spans="1:44">
      <c r="A17" s="3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04"/>
      <c r="Z17" s="104"/>
      <c r="AA17" s="104"/>
      <c r="AB17" s="1"/>
    </row>
    <row r="18" spans="1:44" ht="51" customHeight="1">
      <c r="A18" s="3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4"/>
      <c r="Z18" s="104"/>
      <c r="AA18" s="104"/>
      <c r="AB18" s="1"/>
    </row>
    <row r="19" spans="1:44" ht="24.95" customHeight="1"/>
    <row r="20" spans="1:44" ht="26.1" customHeight="1">
      <c r="A20" s="382" t="s">
        <v>10</v>
      </c>
      <c r="B20" s="383"/>
      <c r="C20" s="384"/>
      <c r="D20" s="377" t="s">
        <v>137</v>
      </c>
      <c r="E20" s="277" t="s">
        <v>116</v>
      </c>
      <c r="F20" s="278"/>
      <c r="G20" s="281" t="s">
        <v>90</v>
      </c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3"/>
      <c r="S20" s="265" t="s">
        <v>9</v>
      </c>
      <c r="T20" s="266"/>
      <c r="U20" s="267"/>
      <c r="V20" s="265" t="s">
        <v>140</v>
      </c>
      <c r="W20" s="266"/>
      <c r="X20" s="267"/>
      <c r="Y20" s="400" t="s">
        <v>151</v>
      </c>
      <c r="Z20" s="266"/>
      <c r="AA20" s="267"/>
      <c r="AB20" s="284" t="s">
        <v>11</v>
      </c>
      <c r="AC20" s="285"/>
      <c r="AD20" s="285"/>
      <c r="AE20" s="286"/>
      <c r="AF20" s="290" t="s">
        <v>48</v>
      </c>
      <c r="AG20" s="290"/>
      <c r="AH20" s="290"/>
      <c r="AI20" s="401" t="s">
        <v>133</v>
      </c>
      <c r="AJ20" s="249" t="s">
        <v>141</v>
      </c>
      <c r="AK20" s="250"/>
      <c r="AL20" s="250"/>
      <c r="AM20" s="249" t="s">
        <v>142</v>
      </c>
      <c r="AN20" s="250"/>
      <c r="AO20" s="250"/>
      <c r="AR20" s="244"/>
    </row>
    <row r="21" spans="1:44" ht="27.95" customHeight="1">
      <c r="A21" s="385"/>
      <c r="B21" s="386"/>
      <c r="C21" s="387"/>
      <c r="D21" s="378"/>
      <c r="E21" s="279"/>
      <c r="F21" s="280"/>
      <c r="G21" s="292" t="s">
        <v>5</v>
      </c>
      <c r="H21" s="293"/>
      <c r="I21" s="294"/>
      <c r="J21" s="292" t="s">
        <v>6</v>
      </c>
      <c r="K21" s="293"/>
      <c r="L21" s="294"/>
      <c r="M21" s="292" t="s">
        <v>7</v>
      </c>
      <c r="N21" s="293"/>
      <c r="O21" s="294"/>
      <c r="P21" s="292" t="s">
        <v>8</v>
      </c>
      <c r="Q21" s="293"/>
      <c r="R21" s="294"/>
      <c r="S21" s="268"/>
      <c r="T21" s="269"/>
      <c r="U21" s="270"/>
      <c r="V21" s="268"/>
      <c r="W21" s="269"/>
      <c r="X21" s="270"/>
      <c r="Y21" s="268"/>
      <c r="Z21" s="269"/>
      <c r="AA21" s="270"/>
      <c r="AB21" s="287"/>
      <c r="AC21" s="288"/>
      <c r="AD21" s="288"/>
      <c r="AE21" s="289"/>
      <c r="AF21" s="291"/>
      <c r="AG21" s="291"/>
      <c r="AH21" s="291"/>
      <c r="AI21" s="402"/>
      <c r="AJ21" s="249"/>
      <c r="AK21" s="250"/>
      <c r="AL21" s="250"/>
      <c r="AM21" s="249"/>
      <c r="AN21" s="250"/>
      <c r="AO21" s="250"/>
    </row>
    <row r="22" spans="1:44">
      <c r="A22" s="362">
        <v>0.05</v>
      </c>
      <c r="B22" s="363"/>
      <c r="C22" s="364"/>
      <c r="D22" s="371" t="s">
        <v>138</v>
      </c>
      <c r="E22" s="299">
        <v>1</v>
      </c>
      <c r="F22" s="300"/>
      <c r="G22" s="295">
        <v>5.21E-2</v>
      </c>
      <c r="H22" s="296"/>
      <c r="I22" s="297"/>
      <c r="J22" s="295">
        <f>G22</f>
        <v>5.21E-2</v>
      </c>
      <c r="K22" s="296"/>
      <c r="L22" s="297"/>
      <c r="M22" s="295">
        <f>G22</f>
        <v>5.21E-2</v>
      </c>
      <c r="N22" s="296"/>
      <c r="O22" s="297"/>
      <c r="P22" s="295">
        <f>G22</f>
        <v>5.21E-2</v>
      </c>
      <c r="Q22" s="296"/>
      <c r="R22" s="297"/>
      <c r="S22" s="295">
        <f>AVERAGE(G22:R22)</f>
        <v>5.21E-2</v>
      </c>
      <c r="T22" s="296"/>
      <c r="U22" s="298"/>
      <c r="V22" s="260">
        <f t="shared" ref="V22:V85" si="0">_xlfn.STDEV.S(G22:R22)</f>
        <v>0</v>
      </c>
      <c r="W22" s="261"/>
      <c r="X22" s="262"/>
      <c r="Y22" s="342">
        <f>ABS(S22-S29)</f>
        <v>5.11E-2</v>
      </c>
      <c r="Z22" s="343"/>
      <c r="AA22" s="344"/>
      <c r="AB22" s="318">
        <f>_xlfn.STDEV.S(S22:U28)/SQRT(4)</f>
        <v>7.4801324154310101E-5</v>
      </c>
      <c r="AC22" s="319"/>
      <c r="AD22" s="319"/>
      <c r="AE22" s="320"/>
      <c r="AF22" s="263">
        <f>$A$22-S22</f>
        <v>-2.0999999999999977E-3</v>
      </c>
      <c r="AG22" s="264"/>
      <c r="AH22" s="264"/>
      <c r="AI22" s="394">
        <f>MAX(Y22:Y35)</f>
        <v>5.11E-2</v>
      </c>
      <c r="AJ22" s="251">
        <f>MAX(V22:X35)</f>
        <v>0</v>
      </c>
      <c r="AK22" s="252"/>
      <c r="AL22" s="253"/>
      <c r="AM22" s="251">
        <f>AJ22/SQRT(4)</f>
        <v>0</v>
      </c>
      <c r="AN22" s="252"/>
      <c r="AO22" s="253"/>
    </row>
    <row r="23" spans="1:44">
      <c r="A23" s="365"/>
      <c r="B23" s="366"/>
      <c r="C23" s="367"/>
      <c r="D23" s="372"/>
      <c r="E23" s="299">
        <v>2</v>
      </c>
      <c r="F23" s="300"/>
      <c r="G23" s="295">
        <v>5.2299999999999999E-2</v>
      </c>
      <c r="H23" s="296"/>
      <c r="I23" s="297"/>
      <c r="J23" s="295">
        <f>G23</f>
        <v>5.2299999999999999E-2</v>
      </c>
      <c r="K23" s="296"/>
      <c r="L23" s="297"/>
      <c r="M23" s="295">
        <f>G23</f>
        <v>5.2299999999999999E-2</v>
      </c>
      <c r="N23" s="296"/>
      <c r="O23" s="297"/>
      <c r="P23" s="295">
        <f>G23</f>
        <v>5.2299999999999999E-2</v>
      </c>
      <c r="Q23" s="296"/>
      <c r="R23" s="297"/>
      <c r="S23" s="295">
        <f t="shared" ref="S23:S28" si="1">AVERAGE(G23:R23)</f>
        <v>5.2299999999999999E-2</v>
      </c>
      <c r="T23" s="296"/>
      <c r="U23" s="298"/>
      <c r="V23" s="260">
        <f t="shared" si="0"/>
        <v>0</v>
      </c>
      <c r="W23" s="261"/>
      <c r="X23" s="262"/>
      <c r="Y23" s="274"/>
      <c r="Z23" s="275"/>
      <c r="AA23" s="276"/>
      <c r="AB23" s="321"/>
      <c r="AC23" s="322"/>
      <c r="AD23" s="322"/>
      <c r="AE23" s="323"/>
      <c r="AF23" s="263">
        <f t="shared" ref="AF23:AF35" si="2">$A$22-S23</f>
        <v>-2.2999999999999965E-3</v>
      </c>
      <c r="AG23" s="264"/>
      <c r="AH23" s="264"/>
      <c r="AI23" s="395"/>
      <c r="AJ23" s="254"/>
      <c r="AK23" s="255"/>
      <c r="AL23" s="256"/>
      <c r="AM23" s="254"/>
      <c r="AN23" s="255"/>
      <c r="AO23" s="256"/>
    </row>
    <row r="24" spans="1:44">
      <c r="A24" s="365"/>
      <c r="B24" s="366"/>
      <c r="C24" s="367"/>
      <c r="D24" s="372"/>
      <c r="E24" s="299">
        <v>3</v>
      </c>
      <c r="F24" s="300"/>
      <c r="G24" s="295">
        <v>5.2200000000000003E-2</v>
      </c>
      <c r="H24" s="296"/>
      <c r="I24" s="297"/>
      <c r="J24" s="295">
        <f>G24</f>
        <v>5.2200000000000003E-2</v>
      </c>
      <c r="K24" s="296"/>
      <c r="L24" s="297"/>
      <c r="M24" s="295">
        <f>G24</f>
        <v>5.2200000000000003E-2</v>
      </c>
      <c r="N24" s="296"/>
      <c r="O24" s="297"/>
      <c r="P24" s="295">
        <f>G24</f>
        <v>5.2200000000000003E-2</v>
      </c>
      <c r="Q24" s="296"/>
      <c r="R24" s="297"/>
      <c r="S24" s="295">
        <f t="shared" si="1"/>
        <v>5.2200000000000003E-2</v>
      </c>
      <c r="T24" s="296"/>
      <c r="U24" s="298"/>
      <c r="V24" s="260">
        <f t="shared" si="0"/>
        <v>0</v>
      </c>
      <c r="W24" s="261"/>
      <c r="X24" s="262"/>
      <c r="Y24" s="271">
        <f>ABS(S23-S30)</f>
        <v>5.1000000000000004E-2</v>
      </c>
      <c r="Z24" s="272"/>
      <c r="AA24" s="273"/>
      <c r="AB24" s="321"/>
      <c r="AC24" s="322"/>
      <c r="AD24" s="322"/>
      <c r="AE24" s="323"/>
      <c r="AF24" s="263">
        <f t="shared" si="2"/>
        <v>-2.2000000000000006E-3</v>
      </c>
      <c r="AG24" s="264"/>
      <c r="AH24" s="264"/>
      <c r="AI24" s="395"/>
      <c r="AJ24" s="254"/>
      <c r="AK24" s="255"/>
      <c r="AL24" s="256"/>
      <c r="AM24" s="254"/>
      <c r="AN24" s="255"/>
      <c r="AO24" s="256"/>
    </row>
    <row r="25" spans="1:44">
      <c r="A25" s="365"/>
      <c r="B25" s="366"/>
      <c r="C25" s="367"/>
      <c r="D25" s="372"/>
      <c r="E25" s="299">
        <v>4</v>
      </c>
      <c r="F25" s="300"/>
      <c r="G25" s="295">
        <v>5.2400000000000002E-2</v>
      </c>
      <c r="H25" s="296"/>
      <c r="I25" s="297"/>
      <c r="J25" s="295">
        <f>G25</f>
        <v>5.2400000000000002E-2</v>
      </c>
      <c r="K25" s="296"/>
      <c r="L25" s="297"/>
      <c r="M25" s="295">
        <f>G25</f>
        <v>5.2400000000000002E-2</v>
      </c>
      <c r="N25" s="296"/>
      <c r="O25" s="297"/>
      <c r="P25" s="295">
        <f>G25</f>
        <v>5.2400000000000002E-2</v>
      </c>
      <c r="Q25" s="296"/>
      <c r="R25" s="297"/>
      <c r="S25" s="295">
        <f t="shared" si="1"/>
        <v>5.2400000000000002E-2</v>
      </c>
      <c r="T25" s="296"/>
      <c r="U25" s="298"/>
      <c r="V25" s="260">
        <f t="shared" si="0"/>
        <v>0</v>
      </c>
      <c r="W25" s="261"/>
      <c r="X25" s="262"/>
      <c r="Y25" s="274"/>
      <c r="Z25" s="275"/>
      <c r="AA25" s="276"/>
      <c r="AB25" s="321"/>
      <c r="AC25" s="322"/>
      <c r="AD25" s="322"/>
      <c r="AE25" s="323"/>
      <c r="AF25" s="263">
        <f t="shared" si="2"/>
        <v>-2.3999999999999994E-3</v>
      </c>
      <c r="AG25" s="264"/>
      <c r="AH25" s="264"/>
      <c r="AI25" s="395"/>
      <c r="AJ25" s="254"/>
      <c r="AK25" s="255"/>
      <c r="AL25" s="256"/>
      <c r="AM25" s="254"/>
      <c r="AN25" s="255"/>
      <c r="AO25" s="256"/>
    </row>
    <row r="26" spans="1:44">
      <c r="A26" s="365"/>
      <c r="B26" s="366"/>
      <c r="C26" s="367"/>
      <c r="D26" s="372"/>
      <c r="E26" s="299">
        <v>5</v>
      </c>
      <c r="F26" s="300"/>
      <c r="G26" s="295">
        <v>5.2400000000000002E-2</v>
      </c>
      <c r="H26" s="296"/>
      <c r="I26" s="297"/>
      <c r="J26" s="295">
        <f>G26</f>
        <v>5.2400000000000002E-2</v>
      </c>
      <c r="K26" s="296"/>
      <c r="L26" s="297"/>
      <c r="M26" s="295">
        <f>G26</f>
        <v>5.2400000000000002E-2</v>
      </c>
      <c r="N26" s="296"/>
      <c r="O26" s="297"/>
      <c r="P26" s="295">
        <f>G26</f>
        <v>5.2400000000000002E-2</v>
      </c>
      <c r="Q26" s="296"/>
      <c r="R26" s="297"/>
      <c r="S26" s="295">
        <f t="shared" si="1"/>
        <v>5.2400000000000002E-2</v>
      </c>
      <c r="T26" s="296"/>
      <c r="U26" s="298"/>
      <c r="V26" s="260">
        <f t="shared" si="0"/>
        <v>0</v>
      </c>
      <c r="W26" s="261"/>
      <c r="X26" s="262"/>
      <c r="Y26" s="271">
        <f>ABS(S24-S31)</f>
        <v>5.0899999999999994E-2</v>
      </c>
      <c r="Z26" s="272"/>
      <c r="AA26" s="273"/>
      <c r="AB26" s="321"/>
      <c r="AC26" s="322"/>
      <c r="AD26" s="322"/>
      <c r="AE26" s="323"/>
      <c r="AF26" s="263">
        <f t="shared" si="2"/>
        <v>-2.3999999999999994E-3</v>
      </c>
      <c r="AG26" s="264"/>
      <c r="AH26" s="264"/>
      <c r="AI26" s="395"/>
      <c r="AJ26" s="254"/>
      <c r="AK26" s="255"/>
      <c r="AL26" s="256"/>
      <c r="AM26" s="254"/>
      <c r="AN26" s="255"/>
      <c r="AO26" s="256"/>
    </row>
    <row r="27" spans="1:44">
      <c r="A27" s="365"/>
      <c r="B27" s="366"/>
      <c r="C27" s="367"/>
      <c r="D27" s="372"/>
      <c r="E27" s="299">
        <v>6</v>
      </c>
      <c r="F27" s="300"/>
      <c r="G27" s="295">
        <v>5.2200000000000003E-2</v>
      </c>
      <c r="H27" s="296"/>
      <c r="I27" s="297"/>
      <c r="J27" s="295">
        <f t="shared" ref="J27:J90" si="3">G27</f>
        <v>5.2200000000000003E-2</v>
      </c>
      <c r="K27" s="296"/>
      <c r="L27" s="297"/>
      <c r="M27" s="295">
        <f t="shared" ref="M27:M90" si="4">G27</f>
        <v>5.2200000000000003E-2</v>
      </c>
      <c r="N27" s="296"/>
      <c r="O27" s="297"/>
      <c r="P27" s="295">
        <f t="shared" ref="P27:P90" si="5">G27</f>
        <v>5.2200000000000003E-2</v>
      </c>
      <c r="Q27" s="296"/>
      <c r="R27" s="297"/>
      <c r="S27" s="295">
        <f t="shared" si="1"/>
        <v>5.2200000000000003E-2</v>
      </c>
      <c r="T27" s="296"/>
      <c r="U27" s="298"/>
      <c r="V27" s="260">
        <f t="shared" si="0"/>
        <v>0</v>
      </c>
      <c r="W27" s="261"/>
      <c r="X27" s="262"/>
      <c r="Y27" s="274"/>
      <c r="Z27" s="275"/>
      <c r="AA27" s="276"/>
      <c r="AB27" s="321"/>
      <c r="AC27" s="322"/>
      <c r="AD27" s="322"/>
      <c r="AE27" s="323"/>
      <c r="AF27" s="263">
        <f t="shared" si="2"/>
        <v>-2.2000000000000006E-3</v>
      </c>
      <c r="AG27" s="264"/>
      <c r="AH27" s="264"/>
      <c r="AI27" s="395"/>
      <c r="AJ27" s="254"/>
      <c r="AK27" s="255"/>
      <c r="AL27" s="256"/>
      <c r="AM27" s="254"/>
      <c r="AN27" s="255"/>
      <c r="AO27" s="256"/>
    </row>
    <row r="28" spans="1:44">
      <c r="A28" s="365"/>
      <c r="B28" s="366"/>
      <c r="C28" s="367"/>
      <c r="D28" s="373"/>
      <c r="E28" s="299">
        <v>7</v>
      </c>
      <c r="F28" s="300"/>
      <c r="G28" s="295">
        <v>5.1999999999999998E-2</v>
      </c>
      <c r="H28" s="296"/>
      <c r="I28" s="297"/>
      <c r="J28" s="295">
        <f t="shared" si="3"/>
        <v>5.1999999999999998E-2</v>
      </c>
      <c r="K28" s="296"/>
      <c r="L28" s="297"/>
      <c r="M28" s="295">
        <f t="shared" si="4"/>
        <v>5.1999999999999998E-2</v>
      </c>
      <c r="N28" s="296"/>
      <c r="O28" s="297"/>
      <c r="P28" s="295">
        <f t="shared" si="5"/>
        <v>5.1999999999999998E-2</v>
      </c>
      <c r="Q28" s="296"/>
      <c r="R28" s="297"/>
      <c r="S28" s="295">
        <f t="shared" si="1"/>
        <v>5.1999999999999998E-2</v>
      </c>
      <c r="T28" s="296"/>
      <c r="U28" s="298"/>
      <c r="V28" s="260">
        <f t="shared" si="0"/>
        <v>0</v>
      </c>
      <c r="W28" s="261"/>
      <c r="X28" s="262"/>
      <c r="Y28" s="271">
        <f>ABS(S25-S32)</f>
        <v>5.0699999999999995E-2</v>
      </c>
      <c r="Z28" s="272"/>
      <c r="AA28" s="273"/>
      <c r="AB28" s="324"/>
      <c r="AC28" s="325"/>
      <c r="AD28" s="325"/>
      <c r="AE28" s="326"/>
      <c r="AF28" s="263">
        <f t="shared" si="2"/>
        <v>-1.9999999999999948E-3</v>
      </c>
      <c r="AG28" s="264"/>
      <c r="AH28" s="264"/>
      <c r="AI28" s="395"/>
      <c r="AJ28" s="254"/>
      <c r="AK28" s="255"/>
      <c r="AL28" s="256"/>
      <c r="AM28" s="254"/>
      <c r="AN28" s="255"/>
      <c r="AO28" s="256"/>
    </row>
    <row r="29" spans="1:44">
      <c r="A29" s="365"/>
      <c r="B29" s="366"/>
      <c r="C29" s="367"/>
      <c r="D29" s="379" t="s">
        <v>139</v>
      </c>
      <c r="E29" s="327">
        <v>1</v>
      </c>
      <c r="F29" s="328"/>
      <c r="G29" s="329">
        <v>0.1032</v>
      </c>
      <c r="H29" s="330"/>
      <c r="I29" s="331"/>
      <c r="J29" s="329">
        <f t="shared" si="3"/>
        <v>0.1032</v>
      </c>
      <c r="K29" s="330"/>
      <c r="L29" s="331"/>
      <c r="M29" s="329">
        <f t="shared" si="4"/>
        <v>0.1032</v>
      </c>
      <c r="N29" s="330"/>
      <c r="O29" s="331"/>
      <c r="P29" s="329">
        <f t="shared" si="5"/>
        <v>0.1032</v>
      </c>
      <c r="Q29" s="330"/>
      <c r="R29" s="331"/>
      <c r="S29" s="260">
        <f>AVERAGE(G29:R29)</f>
        <v>0.1032</v>
      </c>
      <c r="T29" s="261"/>
      <c r="U29" s="332"/>
      <c r="V29" s="260">
        <f t="shared" si="0"/>
        <v>0</v>
      </c>
      <c r="W29" s="261"/>
      <c r="X29" s="262"/>
      <c r="Y29" s="274"/>
      <c r="Z29" s="275"/>
      <c r="AA29" s="276"/>
      <c r="AB29" s="333">
        <f>_xlfn.STDEV.S(S29:U35)/SQRT(4)</f>
        <v>4.4986770542123162E-5</v>
      </c>
      <c r="AC29" s="334"/>
      <c r="AD29" s="334"/>
      <c r="AE29" s="335"/>
      <c r="AF29" s="263">
        <f t="shared" si="2"/>
        <v>-5.3199999999999997E-2</v>
      </c>
      <c r="AG29" s="264"/>
      <c r="AH29" s="264"/>
      <c r="AI29" s="395"/>
      <c r="AJ29" s="254"/>
      <c r="AK29" s="255"/>
      <c r="AL29" s="256"/>
      <c r="AM29" s="254"/>
      <c r="AN29" s="255"/>
      <c r="AO29" s="256"/>
    </row>
    <row r="30" spans="1:44">
      <c r="A30" s="365"/>
      <c r="B30" s="366"/>
      <c r="C30" s="367"/>
      <c r="D30" s="380"/>
      <c r="E30" s="327">
        <v>2</v>
      </c>
      <c r="F30" s="328"/>
      <c r="G30" s="329">
        <v>0.1033</v>
      </c>
      <c r="H30" s="330"/>
      <c r="I30" s="331"/>
      <c r="J30" s="329">
        <f t="shared" si="3"/>
        <v>0.1033</v>
      </c>
      <c r="K30" s="330"/>
      <c r="L30" s="331"/>
      <c r="M30" s="329">
        <f t="shared" si="4"/>
        <v>0.1033</v>
      </c>
      <c r="N30" s="330"/>
      <c r="O30" s="331"/>
      <c r="P30" s="329">
        <f t="shared" si="5"/>
        <v>0.1033</v>
      </c>
      <c r="Q30" s="330"/>
      <c r="R30" s="331"/>
      <c r="S30" s="260">
        <f t="shared" ref="S30:S35" si="6">AVERAGE(G30:R30)</f>
        <v>0.1033</v>
      </c>
      <c r="T30" s="261"/>
      <c r="U30" s="332"/>
      <c r="V30" s="260">
        <f t="shared" si="0"/>
        <v>0</v>
      </c>
      <c r="W30" s="261"/>
      <c r="X30" s="262"/>
      <c r="Y30" s="271">
        <f>ABS(S26-S33)</f>
        <v>5.0900000000000001E-2</v>
      </c>
      <c r="Z30" s="272"/>
      <c r="AA30" s="273"/>
      <c r="AB30" s="336"/>
      <c r="AC30" s="337"/>
      <c r="AD30" s="337"/>
      <c r="AE30" s="338"/>
      <c r="AF30" s="263">
        <f t="shared" si="2"/>
        <v>-5.33E-2</v>
      </c>
      <c r="AG30" s="264"/>
      <c r="AH30" s="264"/>
      <c r="AI30" s="395"/>
      <c r="AJ30" s="254"/>
      <c r="AK30" s="255"/>
      <c r="AL30" s="256"/>
      <c r="AM30" s="254"/>
      <c r="AN30" s="255"/>
      <c r="AO30" s="256"/>
    </row>
    <row r="31" spans="1:44">
      <c r="A31" s="365"/>
      <c r="B31" s="366"/>
      <c r="C31" s="367"/>
      <c r="D31" s="380"/>
      <c r="E31" s="327">
        <v>3</v>
      </c>
      <c r="F31" s="328"/>
      <c r="G31" s="329">
        <v>0.1031</v>
      </c>
      <c r="H31" s="330"/>
      <c r="I31" s="331"/>
      <c r="J31" s="329">
        <f t="shared" si="3"/>
        <v>0.1031</v>
      </c>
      <c r="K31" s="330"/>
      <c r="L31" s="331"/>
      <c r="M31" s="329">
        <f t="shared" si="4"/>
        <v>0.1031</v>
      </c>
      <c r="N31" s="330"/>
      <c r="O31" s="331"/>
      <c r="P31" s="329">
        <f t="shared" si="5"/>
        <v>0.1031</v>
      </c>
      <c r="Q31" s="330"/>
      <c r="R31" s="331"/>
      <c r="S31" s="260">
        <f t="shared" si="6"/>
        <v>0.1031</v>
      </c>
      <c r="T31" s="261"/>
      <c r="U31" s="332"/>
      <c r="V31" s="260">
        <f t="shared" si="0"/>
        <v>0</v>
      </c>
      <c r="W31" s="261"/>
      <c r="X31" s="262"/>
      <c r="Y31" s="274"/>
      <c r="Z31" s="275"/>
      <c r="AA31" s="276"/>
      <c r="AB31" s="336"/>
      <c r="AC31" s="337"/>
      <c r="AD31" s="337"/>
      <c r="AE31" s="338"/>
      <c r="AF31" s="263">
        <f t="shared" si="2"/>
        <v>-5.3099999999999994E-2</v>
      </c>
      <c r="AG31" s="264"/>
      <c r="AH31" s="264"/>
      <c r="AI31" s="395"/>
      <c r="AJ31" s="254"/>
      <c r="AK31" s="255"/>
      <c r="AL31" s="256"/>
      <c r="AM31" s="254"/>
      <c r="AN31" s="255"/>
      <c r="AO31" s="256"/>
    </row>
    <row r="32" spans="1:44">
      <c r="A32" s="365"/>
      <c r="B32" s="366"/>
      <c r="C32" s="367"/>
      <c r="D32" s="380"/>
      <c r="E32" s="327">
        <v>4</v>
      </c>
      <c r="F32" s="328"/>
      <c r="G32" s="329">
        <v>0.1031</v>
      </c>
      <c r="H32" s="330"/>
      <c r="I32" s="331"/>
      <c r="J32" s="329">
        <f t="shared" si="3"/>
        <v>0.1031</v>
      </c>
      <c r="K32" s="330"/>
      <c r="L32" s="331"/>
      <c r="M32" s="329">
        <f t="shared" si="4"/>
        <v>0.1031</v>
      </c>
      <c r="N32" s="330"/>
      <c r="O32" s="331"/>
      <c r="P32" s="329">
        <f t="shared" si="5"/>
        <v>0.1031</v>
      </c>
      <c r="Q32" s="330"/>
      <c r="R32" s="331"/>
      <c r="S32" s="260">
        <f t="shared" si="6"/>
        <v>0.1031</v>
      </c>
      <c r="T32" s="261"/>
      <c r="U32" s="332"/>
      <c r="V32" s="260">
        <f t="shared" si="0"/>
        <v>0</v>
      </c>
      <c r="W32" s="261"/>
      <c r="X32" s="262"/>
      <c r="Y32" s="271">
        <f>ABS(S27-S34)</f>
        <v>5.0999999999999997E-2</v>
      </c>
      <c r="Z32" s="272"/>
      <c r="AA32" s="273"/>
      <c r="AB32" s="336"/>
      <c r="AC32" s="337"/>
      <c r="AD32" s="337"/>
      <c r="AE32" s="338"/>
      <c r="AF32" s="263">
        <f t="shared" si="2"/>
        <v>-5.3099999999999994E-2</v>
      </c>
      <c r="AG32" s="264"/>
      <c r="AH32" s="264"/>
      <c r="AI32" s="395"/>
      <c r="AJ32" s="254"/>
      <c r="AK32" s="255"/>
      <c r="AL32" s="256"/>
      <c r="AM32" s="254"/>
      <c r="AN32" s="255"/>
      <c r="AO32" s="256"/>
    </row>
    <row r="33" spans="1:41">
      <c r="A33" s="365"/>
      <c r="B33" s="366"/>
      <c r="C33" s="367"/>
      <c r="D33" s="380"/>
      <c r="E33" s="327">
        <v>5</v>
      </c>
      <c r="F33" s="328"/>
      <c r="G33" s="329">
        <v>0.1033</v>
      </c>
      <c r="H33" s="330"/>
      <c r="I33" s="331"/>
      <c r="J33" s="329">
        <f t="shared" si="3"/>
        <v>0.1033</v>
      </c>
      <c r="K33" s="330"/>
      <c r="L33" s="331"/>
      <c r="M33" s="329">
        <f t="shared" si="4"/>
        <v>0.1033</v>
      </c>
      <c r="N33" s="330"/>
      <c r="O33" s="331"/>
      <c r="P33" s="329">
        <f t="shared" si="5"/>
        <v>0.1033</v>
      </c>
      <c r="Q33" s="330"/>
      <c r="R33" s="331"/>
      <c r="S33" s="260">
        <f t="shared" si="6"/>
        <v>0.1033</v>
      </c>
      <c r="T33" s="261"/>
      <c r="U33" s="332"/>
      <c r="V33" s="260">
        <f t="shared" si="0"/>
        <v>0</v>
      </c>
      <c r="W33" s="261"/>
      <c r="X33" s="262"/>
      <c r="Y33" s="397"/>
      <c r="Z33" s="398"/>
      <c r="AA33" s="399"/>
      <c r="AB33" s="336"/>
      <c r="AC33" s="337"/>
      <c r="AD33" s="337"/>
      <c r="AE33" s="338"/>
      <c r="AF33" s="263">
        <f t="shared" si="2"/>
        <v>-5.33E-2</v>
      </c>
      <c r="AG33" s="264"/>
      <c r="AH33" s="264"/>
      <c r="AI33" s="395"/>
      <c r="AJ33" s="254"/>
      <c r="AK33" s="255"/>
      <c r="AL33" s="256"/>
      <c r="AM33" s="254"/>
      <c r="AN33" s="255"/>
      <c r="AO33" s="256"/>
    </row>
    <row r="34" spans="1:41">
      <c r="A34" s="365"/>
      <c r="B34" s="366"/>
      <c r="C34" s="367"/>
      <c r="D34" s="380"/>
      <c r="E34" s="327">
        <v>6</v>
      </c>
      <c r="F34" s="328"/>
      <c r="G34" s="329">
        <v>0.1032</v>
      </c>
      <c r="H34" s="330"/>
      <c r="I34" s="331"/>
      <c r="J34" s="329">
        <f t="shared" si="3"/>
        <v>0.1032</v>
      </c>
      <c r="K34" s="330"/>
      <c r="L34" s="331"/>
      <c r="M34" s="329">
        <f t="shared" si="4"/>
        <v>0.1032</v>
      </c>
      <c r="N34" s="330"/>
      <c r="O34" s="331"/>
      <c r="P34" s="329">
        <f t="shared" si="5"/>
        <v>0.1032</v>
      </c>
      <c r="Q34" s="330"/>
      <c r="R34" s="331"/>
      <c r="S34" s="260">
        <f t="shared" si="6"/>
        <v>0.1032</v>
      </c>
      <c r="T34" s="261"/>
      <c r="U34" s="332"/>
      <c r="V34" s="260">
        <f t="shared" si="0"/>
        <v>0</v>
      </c>
      <c r="W34" s="261"/>
      <c r="X34" s="262"/>
      <c r="Y34" s="342">
        <f>ABS(S28-S35)</f>
        <v>5.11E-2</v>
      </c>
      <c r="Z34" s="343"/>
      <c r="AA34" s="344"/>
      <c r="AB34" s="336"/>
      <c r="AC34" s="337"/>
      <c r="AD34" s="337"/>
      <c r="AE34" s="338"/>
      <c r="AF34" s="263">
        <f t="shared" si="2"/>
        <v>-5.3199999999999997E-2</v>
      </c>
      <c r="AG34" s="264"/>
      <c r="AH34" s="264"/>
      <c r="AI34" s="395"/>
      <c r="AJ34" s="254"/>
      <c r="AK34" s="255"/>
      <c r="AL34" s="256"/>
      <c r="AM34" s="254"/>
      <c r="AN34" s="255"/>
      <c r="AO34" s="256"/>
    </row>
    <row r="35" spans="1:41">
      <c r="A35" s="368"/>
      <c r="B35" s="369"/>
      <c r="C35" s="370"/>
      <c r="D35" s="381"/>
      <c r="E35" s="327">
        <v>7</v>
      </c>
      <c r="F35" s="328"/>
      <c r="G35" s="329">
        <v>0.1031</v>
      </c>
      <c r="H35" s="330"/>
      <c r="I35" s="331"/>
      <c r="J35" s="329">
        <f t="shared" si="3"/>
        <v>0.1031</v>
      </c>
      <c r="K35" s="330"/>
      <c r="L35" s="331"/>
      <c r="M35" s="329">
        <f t="shared" si="4"/>
        <v>0.1031</v>
      </c>
      <c r="N35" s="330"/>
      <c r="O35" s="331"/>
      <c r="P35" s="329">
        <f t="shared" si="5"/>
        <v>0.1031</v>
      </c>
      <c r="Q35" s="330"/>
      <c r="R35" s="331"/>
      <c r="S35" s="260">
        <f t="shared" si="6"/>
        <v>0.1031</v>
      </c>
      <c r="T35" s="261"/>
      <c r="U35" s="332"/>
      <c r="V35" s="260">
        <f t="shared" si="0"/>
        <v>0</v>
      </c>
      <c r="W35" s="261"/>
      <c r="X35" s="262"/>
      <c r="Y35" s="274"/>
      <c r="Z35" s="275"/>
      <c r="AA35" s="276"/>
      <c r="AB35" s="339"/>
      <c r="AC35" s="340"/>
      <c r="AD35" s="340"/>
      <c r="AE35" s="341"/>
      <c r="AF35" s="263">
        <f t="shared" si="2"/>
        <v>-5.3099999999999994E-2</v>
      </c>
      <c r="AG35" s="264"/>
      <c r="AH35" s="264"/>
      <c r="AI35" s="396"/>
      <c r="AJ35" s="257"/>
      <c r="AK35" s="258"/>
      <c r="AL35" s="259"/>
      <c r="AM35" s="257"/>
      <c r="AN35" s="258"/>
      <c r="AO35" s="259"/>
    </row>
    <row r="36" spans="1:41">
      <c r="A36" s="362">
        <v>0.1</v>
      </c>
      <c r="B36" s="363"/>
      <c r="C36" s="364"/>
      <c r="D36" s="371" t="s">
        <v>138</v>
      </c>
      <c r="E36" s="347">
        <v>1</v>
      </c>
      <c r="F36" s="347"/>
      <c r="G36" s="345">
        <v>0.1512</v>
      </c>
      <c r="H36" s="346"/>
      <c r="I36" s="348"/>
      <c r="J36" s="345">
        <f t="shared" si="3"/>
        <v>0.1512</v>
      </c>
      <c r="K36" s="346"/>
      <c r="L36" s="348"/>
      <c r="M36" s="345">
        <f t="shared" si="4"/>
        <v>0.1512</v>
      </c>
      <c r="N36" s="346"/>
      <c r="O36" s="348"/>
      <c r="P36" s="345">
        <f t="shared" si="5"/>
        <v>0.1512</v>
      </c>
      <c r="Q36" s="346"/>
      <c r="R36" s="348"/>
      <c r="S36" s="345">
        <f>AVERAGE(G36:R36)</f>
        <v>0.1512</v>
      </c>
      <c r="T36" s="346"/>
      <c r="U36" s="346"/>
      <c r="V36" s="260">
        <f t="shared" si="0"/>
        <v>0</v>
      </c>
      <c r="W36" s="261"/>
      <c r="X36" s="262"/>
      <c r="Y36" s="271">
        <f>ABS(S36-S43)</f>
        <v>5.2199999999999996E-2</v>
      </c>
      <c r="Z36" s="272"/>
      <c r="AA36" s="273"/>
      <c r="AB36" s="318">
        <f>_xlfn.STDEV.S(S36:U42)/SQRT(4)</f>
        <v>1.2051476890327232E-4</v>
      </c>
      <c r="AC36" s="319"/>
      <c r="AD36" s="319"/>
      <c r="AE36" s="320"/>
      <c r="AF36" s="263">
        <f>$A$36-S37</f>
        <v>-5.1799999999999985E-2</v>
      </c>
      <c r="AG36" s="264"/>
      <c r="AH36" s="264"/>
      <c r="AI36" s="394">
        <f>MAX(Y36:Y49)</f>
        <v>5.2199999999999996E-2</v>
      </c>
      <c r="AJ36" s="245">
        <f>MAX(V36:X49)</f>
        <v>0</v>
      </c>
      <c r="AK36" s="246"/>
      <c r="AL36" s="247"/>
      <c r="AM36" s="251">
        <f t="shared" ref="AM36" si="7">AJ36/SQRT(4)</f>
        <v>0</v>
      </c>
      <c r="AN36" s="252"/>
      <c r="AO36" s="253"/>
    </row>
    <row r="37" spans="1:41">
      <c r="A37" s="365"/>
      <c r="B37" s="366"/>
      <c r="C37" s="367"/>
      <c r="D37" s="372"/>
      <c r="E37" s="347">
        <v>2</v>
      </c>
      <c r="F37" s="347"/>
      <c r="G37" s="345">
        <v>0.15179999999999999</v>
      </c>
      <c r="H37" s="346"/>
      <c r="I37" s="348"/>
      <c r="J37" s="345">
        <f t="shared" si="3"/>
        <v>0.15179999999999999</v>
      </c>
      <c r="K37" s="346"/>
      <c r="L37" s="348"/>
      <c r="M37" s="345">
        <f t="shared" si="4"/>
        <v>0.15179999999999999</v>
      </c>
      <c r="N37" s="346"/>
      <c r="O37" s="348"/>
      <c r="P37" s="345">
        <f t="shared" si="5"/>
        <v>0.15179999999999999</v>
      </c>
      <c r="Q37" s="346"/>
      <c r="R37" s="348"/>
      <c r="S37" s="349">
        <f t="shared" ref="S37:S42" si="8">AVERAGE(G37:R37)</f>
        <v>0.15179999999999999</v>
      </c>
      <c r="T37" s="349"/>
      <c r="U37" s="295"/>
      <c r="V37" s="260">
        <f t="shared" si="0"/>
        <v>0</v>
      </c>
      <c r="W37" s="261"/>
      <c r="X37" s="262"/>
      <c r="Y37" s="274"/>
      <c r="Z37" s="275"/>
      <c r="AA37" s="276"/>
      <c r="AB37" s="321"/>
      <c r="AC37" s="322"/>
      <c r="AD37" s="322"/>
      <c r="AE37" s="323"/>
      <c r="AF37" s="263">
        <f t="shared" ref="AF37:AF49" si="9">$A$36-S38</f>
        <v>-5.149999999999999E-2</v>
      </c>
      <c r="AG37" s="264"/>
      <c r="AH37" s="264"/>
      <c r="AI37" s="395"/>
      <c r="AJ37" s="248"/>
      <c r="AK37" s="246"/>
      <c r="AL37" s="247"/>
      <c r="AM37" s="254"/>
      <c r="AN37" s="255"/>
      <c r="AO37" s="256"/>
    </row>
    <row r="38" spans="1:41">
      <c r="A38" s="365"/>
      <c r="B38" s="366"/>
      <c r="C38" s="367"/>
      <c r="D38" s="372"/>
      <c r="E38" s="347">
        <v>3</v>
      </c>
      <c r="F38" s="347"/>
      <c r="G38" s="345">
        <v>0.1515</v>
      </c>
      <c r="H38" s="346"/>
      <c r="I38" s="348"/>
      <c r="J38" s="345">
        <f t="shared" si="3"/>
        <v>0.1515</v>
      </c>
      <c r="K38" s="346"/>
      <c r="L38" s="348"/>
      <c r="M38" s="345">
        <f t="shared" si="4"/>
        <v>0.1515</v>
      </c>
      <c r="N38" s="346"/>
      <c r="O38" s="348"/>
      <c r="P38" s="345">
        <f t="shared" si="5"/>
        <v>0.1515</v>
      </c>
      <c r="Q38" s="346"/>
      <c r="R38" s="348"/>
      <c r="S38" s="349">
        <f t="shared" si="8"/>
        <v>0.1515</v>
      </c>
      <c r="T38" s="349"/>
      <c r="U38" s="295"/>
      <c r="V38" s="260">
        <f t="shared" si="0"/>
        <v>0</v>
      </c>
      <c r="W38" s="261"/>
      <c r="X38" s="262"/>
      <c r="Y38" s="271">
        <f>ABS(S37-S44)</f>
        <v>5.1400000000000001E-2</v>
      </c>
      <c r="Z38" s="272"/>
      <c r="AA38" s="273"/>
      <c r="AB38" s="321"/>
      <c r="AC38" s="322"/>
      <c r="AD38" s="322"/>
      <c r="AE38" s="323"/>
      <c r="AF38" s="263">
        <f t="shared" si="9"/>
        <v>-5.1100000000000007E-2</v>
      </c>
      <c r="AG38" s="264"/>
      <c r="AH38" s="264"/>
      <c r="AI38" s="395"/>
      <c r="AJ38" s="248"/>
      <c r="AK38" s="246"/>
      <c r="AL38" s="247"/>
      <c r="AM38" s="254"/>
      <c r="AN38" s="255"/>
      <c r="AO38" s="256"/>
    </row>
    <row r="39" spans="1:41">
      <c r="A39" s="365"/>
      <c r="B39" s="366"/>
      <c r="C39" s="367"/>
      <c r="D39" s="372"/>
      <c r="E39" s="347">
        <v>4</v>
      </c>
      <c r="F39" s="347"/>
      <c r="G39" s="345">
        <v>0.15110000000000001</v>
      </c>
      <c r="H39" s="346"/>
      <c r="I39" s="348"/>
      <c r="J39" s="345">
        <f t="shared" si="3"/>
        <v>0.15110000000000001</v>
      </c>
      <c r="K39" s="346"/>
      <c r="L39" s="348"/>
      <c r="M39" s="345">
        <f t="shared" si="4"/>
        <v>0.15110000000000001</v>
      </c>
      <c r="N39" s="346"/>
      <c r="O39" s="348"/>
      <c r="P39" s="345">
        <f t="shared" si="5"/>
        <v>0.15110000000000001</v>
      </c>
      <c r="Q39" s="346"/>
      <c r="R39" s="348"/>
      <c r="S39" s="349">
        <f t="shared" si="8"/>
        <v>0.15110000000000001</v>
      </c>
      <c r="T39" s="349"/>
      <c r="U39" s="295"/>
      <c r="V39" s="260">
        <f t="shared" si="0"/>
        <v>0</v>
      </c>
      <c r="W39" s="261"/>
      <c r="X39" s="262"/>
      <c r="Y39" s="274"/>
      <c r="Z39" s="275"/>
      <c r="AA39" s="276"/>
      <c r="AB39" s="321"/>
      <c r="AC39" s="322"/>
      <c r="AD39" s="322"/>
      <c r="AE39" s="323"/>
      <c r="AF39" s="263">
        <f t="shared" si="9"/>
        <v>-5.1400000000000001E-2</v>
      </c>
      <c r="AG39" s="264"/>
      <c r="AH39" s="264"/>
      <c r="AI39" s="395"/>
      <c r="AJ39" s="248"/>
      <c r="AK39" s="246"/>
      <c r="AL39" s="247"/>
      <c r="AM39" s="254"/>
      <c r="AN39" s="255"/>
      <c r="AO39" s="256"/>
    </row>
    <row r="40" spans="1:41">
      <c r="A40" s="365"/>
      <c r="B40" s="366"/>
      <c r="C40" s="367"/>
      <c r="D40" s="372"/>
      <c r="E40" s="347">
        <v>5</v>
      </c>
      <c r="F40" s="347"/>
      <c r="G40" s="345">
        <v>0.15140000000000001</v>
      </c>
      <c r="H40" s="346"/>
      <c r="I40" s="348"/>
      <c r="J40" s="345">
        <f t="shared" si="3"/>
        <v>0.15140000000000001</v>
      </c>
      <c r="K40" s="346"/>
      <c r="L40" s="348"/>
      <c r="M40" s="345">
        <f t="shared" si="4"/>
        <v>0.15140000000000001</v>
      </c>
      <c r="N40" s="346"/>
      <c r="O40" s="348"/>
      <c r="P40" s="345">
        <f t="shared" si="5"/>
        <v>0.15140000000000001</v>
      </c>
      <c r="Q40" s="346"/>
      <c r="R40" s="348"/>
      <c r="S40" s="349">
        <f t="shared" si="8"/>
        <v>0.15140000000000001</v>
      </c>
      <c r="T40" s="349"/>
      <c r="U40" s="295"/>
      <c r="V40" s="260">
        <f t="shared" si="0"/>
        <v>0</v>
      </c>
      <c r="W40" s="261"/>
      <c r="X40" s="262"/>
      <c r="Y40" s="271">
        <f>ABS(S38-S45)</f>
        <v>5.1999999999999991E-2</v>
      </c>
      <c r="Z40" s="272"/>
      <c r="AA40" s="273"/>
      <c r="AB40" s="321"/>
      <c r="AC40" s="322"/>
      <c r="AD40" s="322"/>
      <c r="AE40" s="323"/>
      <c r="AF40" s="263">
        <f t="shared" si="9"/>
        <v>-5.1600000000000007E-2</v>
      </c>
      <c r="AG40" s="264"/>
      <c r="AH40" s="264"/>
      <c r="AI40" s="395"/>
      <c r="AJ40" s="248"/>
      <c r="AK40" s="246"/>
      <c r="AL40" s="247"/>
      <c r="AM40" s="254"/>
      <c r="AN40" s="255"/>
      <c r="AO40" s="256"/>
    </row>
    <row r="41" spans="1:41">
      <c r="A41" s="365"/>
      <c r="B41" s="366"/>
      <c r="C41" s="367"/>
      <c r="D41" s="372"/>
      <c r="E41" s="347">
        <v>6</v>
      </c>
      <c r="F41" s="347"/>
      <c r="G41" s="345">
        <v>0.15160000000000001</v>
      </c>
      <c r="H41" s="346"/>
      <c r="I41" s="348"/>
      <c r="J41" s="345">
        <f t="shared" si="3"/>
        <v>0.15160000000000001</v>
      </c>
      <c r="K41" s="346"/>
      <c r="L41" s="348"/>
      <c r="M41" s="345">
        <f t="shared" si="4"/>
        <v>0.15160000000000001</v>
      </c>
      <c r="N41" s="346"/>
      <c r="O41" s="348"/>
      <c r="P41" s="345">
        <f t="shared" si="5"/>
        <v>0.15160000000000001</v>
      </c>
      <c r="Q41" s="346"/>
      <c r="R41" s="348"/>
      <c r="S41" s="349">
        <f t="shared" si="8"/>
        <v>0.15160000000000001</v>
      </c>
      <c r="T41" s="349"/>
      <c r="U41" s="295"/>
      <c r="V41" s="260">
        <f t="shared" si="0"/>
        <v>0</v>
      </c>
      <c r="W41" s="261"/>
      <c r="X41" s="262"/>
      <c r="Y41" s="274"/>
      <c r="Z41" s="275"/>
      <c r="AA41" s="276"/>
      <c r="AB41" s="321"/>
      <c r="AC41" s="322"/>
      <c r="AD41" s="322"/>
      <c r="AE41" s="323"/>
      <c r="AF41" s="263">
        <f t="shared" si="9"/>
        <v>-5.1299999999999985E-2</v>
      </c>
      <c r="AG41" s="264"/>
      <c r="AH41" s="264"/>
      <c r="AI41" s="395"/>
      <c r="AJ41" s="248"/>
      <c r="AK41" s="246"/>
      <c r="AL41" s="247"/>
      <c r="AM41" s="254"/>
      <c r="AN41" s="255"/>
      <c r="AO41" s="256"/>
    </row>
    <row r="42" spans="1:41">
      <c r="A42" s="365"/>
      <c r="B42" s="366"/>
      <c r="C42" s="367"/>
      <c r="D42" s="373"/>
      <c r="E42" s="347">
        <v>7</v>
      </c>
      <c r="F42" s="347"/>
      <c r="G42" s="345">
        <v>0.15129999999999999</v>
      </c>
      <c r="H42" s="346"/>
      <c r="I42" s="348"/>
      <c r="J42" s="345">
        <f t="shared" si="3"/>
        <v>0.15129999999999999</v>
      </c>
      <c r="K42" s="346"/>
      <c r="L42" s="348"/>
      <c r="M42" s="345">
        <f t="shared" si="4"/>
        <v>0.15129999999999999</v>
      </c>
      <c r="N42" s="346"/>
      <c r="O42" s="348"/>
      <c r="P42" s="345">
        <f t="shared" si="5"/>
        <v>0.15129999999999999</v>
      </c>
      <c r="Q42" s="346"/>
      <c r="R42" s="348"/>
      <c r="S42" s="349">
        <f t="shared" si="8"/>
        <v>0.15129999999999999</v>
      </c>
      <c r="T42" s="349"/>
      <c r="U42" s="295"/>
      <c r="V42" s="260">
        <f t="shared" si="0"/>
        <v>0</v>
      </c>
      <c r="W42" s="261"/>
      <c r="X42" s="262"/>
      <c r="Y42" s="271">
        <f>ABS(S39-S46)</f>
        <v>5.1999999999999991E-2</v>
      </c>
      <c r="Z42" s="272"/>
      <c r="AA42" s="273"/>
      <c r="AB42" s="324"/>
      <c r="AC42" s="325"/>
      <c r="AD42" s="325"/>
      <c r="AE42" s="326"/>
      <c r="AF42" s="263">
        <f t="shared" si="9"/>
        <v>-0.10339999999999999</v>
      </c>
      <c r="AG42" s="264"/>
      <c r="AH42" s="264"/>
      <c r="AI42" s="395"/>
      <c r="AJ42" s="248"/>
      <c r="AK42" s="246"/>
      <c r="AL42" s="247"/>
      <c r="AM42" s="254"/>
      <c r="AN42" s="255"/>
      <c r="AO42" s="256"/>
    </row>
    <row r="43" spans="1:41">
      <c r="A43" s="365"/>
      <c r="B43" s="366"/>
      <c r="C43" s="367"/>
      <c r="D43" s="374" t="s">
        <v>139</v>
      </c>
      <c r="E43" s="350">
        <v>1</v>
      </c>
      <c r="F43" s="350"/>
      <c r="G43" s="351">
        <v>0.2034</v>
      </c>
      <c r="H43" s="352"/>
      <c r="I43" s="353"/>
      <c r="J43" s="351">
        <f t="shared" si="3"/>
        <v>0.2034</v>
      </c>
      <c r="K43" s="352"/>
      <c r="L43" s="353"/>
      <c r="M43" s="351">
        <f t="shared" si="4"/>
        <v>0.2034</v>
      </c>
      <c r="N43" s="352"/>
      <c r="O43" s="353"/>
      <c r="P43" s="351">
        <f t="shared" si="5"/>
        <v>0.2034</v>
      </c>
      <c r="Q43" s="352"/>
      <c r="R43" s="353"/>
      <c r="S43" s="355">
        <f>AVERAGE(G43:R43)</f>
        <v>0.2034</v>
      </c>
      <c r="T43" s="343"/>
      <c r="U43" s="343"/>
      <c r="V43" s="260">
        <f t="shared" si="0"/>
        <v>0</v>
      </c>
      <c r="W43" s="261"/>
      <c r="X43" s="262"/>
      <c r="Y43" s="274"/>
      <c r="Z43" s="275"/>
      <c r="AA43" s="276"/>
      <c r="AB43" s="333">
        <f>_xlfn.STDEV.S(S43:U49)/SQRT(4)</f>
        <v>7.5592894601843021E-5</v>
      </c>
      <c r="AC43" s="334"/>
      <c r="AD43" s="334"/>
      <c r="AE43" s="335"/>
      <c r="AF43" s="263">
        <f t="shared" si="9"/>
        <v>-0.10319999999999999</v>
      </c>
      <c r="AG43" s="264"/>
      <c r="AH43" s="264"/>
      <c r="AI43" s="395"/>
      <c r="AJ43" s="248"/>
      <c r="AK43" s="246"/>
      <c r="AL43" s="247"/>
      <c r="AM43" s="254"/>
      <c r="AN43" s="255"/>
      <c r="AO43" s="256"/>
    </row>
    <row r="44" spans="1:41">
      <c r="A44" s="365"/>
      <c r="B44" s="366"/>
      <c r="C44" s="367"/>
      <c r="D44" s="375"/>
      <c r="E44" s="350">
        <v>2</v>
      </c>
      <c r="F44" s="350"/>
      <c r="G44" s="351">
        <v>0.20319999999999999</v>
      </c>
      <c r="H44" s="352"/>
      <c r="I44" s="353"/>
      <c r="J44" s="351">
        <f t="shared" si="3"/>
        <v>0.20319999999999999</v>
      </c>
      <c r="K44" s="352"/>
      <c r="L44" s="353"/>
      <c r="M44" s="351">
        <f t="shared" si="4"/>
        <v>0.20319999999999999</v>
      </c>
      <c r="N44" s="352"/>
      <c r="O44" s="353"/>
      <c r="P44" s="351">
        <f t="shared" si="5"/>
        <v>0.20319999999999999</v>
      </c>
      <c r="Q44" s="352"/>
      <c r="R44" s="353"/>
      <c r="S44" s="354">
        <f t="shared" ref="S44:S49" si="10">AVERAGE(G44:R44)</f>
        <v>0.20319999999999999</v>
      </c>
      <c r="T44" s="354"/>
      <c r="U44" s="260"/>
      <c r="V44" s="260">
        <f t="shared" si="0"/>
        <v>0</v>
      </c>
      <c r="W44" s="261"/>
      <c r="X44" s="262"/>
      <c r="Y44" s="271">
        <f>ABS(S40-S47)</f>
        <v>5.1900000000000002E-2</v>
      </c>
      <c r="Z44" s="272"/>
      <c r="AA44" s="273"/>
      <c r="AB44" s="336"/>
      <c r="AC44" s="337"/>
      <c r="AD44" s="337"/>
      <c r="AE44" s="338"/>
      <c r="AF44" s="263">
        <f t="shared" si="9"/>
        <v>-0.10349999999999998</v>
      </c>
      <c r="AG44" s="264"/>
      <c r="AH44" s="264"/>
      <c r="AI44" s="395"/>
      <c r="AJ44" s="248"/>
      <c r="AK44" s="246"/>
      <c r="AL44" s="247"/>
      <c r="AM44" s="254"/>
      <c r="AN44" s="255"/>
      <c r="AO44" s="256"/>
    </row>
    <row r="45" spans="1:41">
      <c r="A45" s="365"/>
      <c r="B45" s="366"/>
      <c r="C45" s="367"/>
      <c r="D45" s="375"/>
      <c r="E45" s="350">
        <v>3</v>
      </c>
      <c r="F45" s="350"/>
      <c r="G45" s="351">
        <v>0.20349999999999999</v>
      </c>
      <c r="H45" s="352"/>
      <c r="I45" s="353"/>
      <c r="J45" s="351">
        <f t="shared" si="3"/>
        <v>0.20349999999999999</v>
      </c>
      <c r="K45" s="352"/>
      <c r="L45" s="353"/>
      <c r="M45" s="351">
        <f t="shared" si="4"/>
        <v>0.20349999999999999</v>
      </c>
      <c r="N45" s="352"/>
      <c r="O45" s="353"/>
      <c r="P45" s="351">
        <f t="shared" si="5"/>
        <v>0.20349999999999999</v>
      </c>
      <c r="Q45" s="352"/>
      <c r="R45" s="353"/>
      <c r="S45" s="354">
        <f t="shared" si="10"/>
        <v>0.20349999999999999</v>
      </c>
      <c r="T45" s="354"/>
      <c r="U45" s="260"/>
      <c r="V45" s="260">
        <f t="shared" si="0"/>
        <v>0</v>
      </c>
      <c r="W45" s="261"/>
      <c r="X45" s="262"/>
      <c r="Y45" s="274"/>
      <c r="Z45" s="275"/>
      <c r="AA45" s="276"/>
      <c r="AB45" s="336"/>
      <c r="AC45" s="337"/>
      <c r="AD45" s="337"/>
      <c r="AE45" s="338"/>
      <c r="AF45" s="263">
        <f t="shared" si="9"/>
        <v>-0.1031</v>
      </c>
      <c r="AG45" s="264"/>
      <c r="AH45" s="264"/>
      <c r="AI45" s="395"/>
      <c r="AJ45" s="248"/>
      <c r="AK45" s="246"/>
      <c r="AL45" s="247"/>
      <c r="AM45" s="254"/>
      <c r="AN45" s="255"/>
      <c r="AO45" s="256"/>
    </row>
    <row r="46" spans="1:41">
      <c r="A46" s="365"/>
      <c r="B46" s="366"/>
      <c r="C46" s="367"/>
      <c r="D46" s="375"/>
      <c r="E46" s="350">
        <v>4</v>
      </c>
      <c r="F46" s="350"/>
      <c r="G46" s="351">
        <v>0.2031</v>
      </c>
      <c r="H46" s="352"/>
      <c r="I46" s="353"/>
      <c r="J46" s="351">
        <f t="shared" si="3"/>
        <v>0.2031</v>
      </c>
      <c r="K46" s="352"/>
      <c r="L46" s="353"/>
      <c r="M46" s="351">
        <f t="shared" si="4"/>
        <v>0.2031</v>
      </c>
      <c r="N46" s="352"/>
      <c r="O46" s="353"/>
      <c r="P46" s="351">
        <f t="shared" si="5"/>
        <v>0.2031</v>
      </c>
      <c r="Q46" s="352"/>
      <c r="R46" s="353"/>
      <c r="S46" s="354">
        <f t="shared" si="10"/>
        <v>0.2031</v>
      </c>
      <c r="T46" s="354"/>
      <c r="U46" s="260"/>
      <c r="V46" s="260">
        <f t="shared" si="0"/>
        <v>0</v>
      </c>
      <c r="W46" s="261"/>
      <c r="X46" s="262"/>
      <c r="Y46" s="271">
        <f>ABS(S41-S48)</f>
        <v>5.1899999999999974E-2</v>
      </c>
      <c r="Z46" s="272"/>
      <c r="AA46" s="273"/>
      <c r="AB46" s="336"/>
      <c r="AC46" s="337"/>
      <c r="AD46" s="337"/>
      <c r="AE46" s="338"/>
      <c r="AF46" s="263">
        <f t="shared" si="9"/>
        <v>-0.1033</v>
      </c>
      <c r="AG46" s="264"/>
      <c r="AH46" s="264"/>
      <c r="AI46" s="395"/>
      <c r="AJ46" s="248"/>
      <c r="AK46" s="246"/>
      <c r="AL46" s="247"/>
      <c r="AM46" s="254"/>
      <c r="AN46" s="255"/>
      <c r="AO46" s="256"/>
    </row>
    <row r="47" spans="1:41">
      <c r="A47" s="365"/>
      <c r="B47" s="366"/>
      <c r="C47" s="367"/>
      <c r="D47" s="375"/>
      <c r="E47" s="350">
        <v>5</v>
      </c>
      <c r="F47" s="350"/>
      <c r="G47" s="351">
        <v>0.20330000000000001</v>
      </c>
      <c r="H47" s="352"/>
      <c r="I47" s="353"/>
      <c r="J47" s="351">
        <f t="shared" si="3"/>
        <v>0.20330000000000001</v>
      </c>
      <c r="K47" s="352"/>
      <c r="L47" s="353"/>
      <c r="M47" s="351">
        <f t="shared" si="4"/>
        <v>0.20330000000000001</v>
      </c>
      <c r="N47" s="352"/>
      <c r="O47" s="353"/>
      <c r="P47" s="351">
        <f t="shared" si="5"/>
        <v>0.20330000000000001</v>
      </c>
      <c r="Q47" s="352"/>
      <c r="R47" s="353"/>
      <c r="S47" s="354">
        <f t="shared" si="10"/>
        <v>0.20330000000000001</v>
      </c>
      <c r="T47" s="354"/>
      <c r="U47" s="260"/>
      <c r="V47" s="260">
        <f t="shared" si="0"/>
        <v>0</v>
      </c>
      <c r="W47" s="261"/>
      <c r="X47" s="262"/>
      <c r="Y47" s="274"/>
      <c r="Z47" s="275"/>
      <c r="AA47" s="276"/>
      <c r="AB47" s="336"/>
      <c r="AC47" s="337"/>
      <c r="AD47" s="337"/>
      <c r="AE47" s="338"/>
      <c r="AF47" s="263">
        <f t="shared" si="9"/>
        <v>-0.10349999999999998</v>
      </c>
      <c r="AG47" s="264"/>
      <c r="AH47" s="264"/>
      <c r="AI47" s="395"/>
      <c r="AJ47" s="248"/>
      <c r="AK47" s="246"/>
      <c r="AL47" s="247"/>
      <c r="AM47" s="254"/>
      <c r="AN47" s="255"/>
      <c r="AO47" s="256"/>
    </row>
    <row r="48" spans="1:41">
      <c r="A48" s="365"/>
      <c r="B48" s="366"/>
      <c r="C48" s="367"/>
      <c r="D48" s="375"/>
      <c r="E48" s="350">
        <v>6</v>
      </c>
      <c r="F48" s="350"/>
      <c r="G48" s="351">
        <v>0.20349999999999999</v>
      </c>
      <c r="H48" s="352"/>
      <c r="I48" s="353"/>
      <c r="J48" s="351">
        <f t="shared" si="3"/>
        <v>0.20349999999999999</v>
      </c>
      <c r="K48" s="352"/>
      <c r="L48" s="353"/>
      <c r="M48" s="351">
        <f t="shared" si="4"/>
        <v>0.20349999999999999</v>
      </c>
      <c r="N48" s="352"/>
      <c r="O48" s="353"/>
      <c r="P48" s="351">
        <f t="shared" si="5"/>
        <v>0.20349999999999999</v>
      </c>
      <c r="Q48" s="352"/>
      <c r="R48" s="353"/>
      <c r="S48" s="354">
        <f t="shared" si="10"/>
        <v>0.20349999999999999</v>
      </c>
      <c r="T48" s="354"/>
      <c r="U48" s="260"/>
      <c r="V48" s="260">
        <f t="shared" si="0"/>
        <v>0</v>
      </c>
      <c r="W48" s="261"/>
      <c r="X48" s="262"/>
      <c r="Y48" s="271">
        <f>ABS(S42-S49)</f>
        <v>5.2100000000000007E-2</v>
      </c>
      <c r="Z48" s="272"/>
      <c r="AA48" s="273"/>
      <c r="AB48" s="336"/>
      <c r="AC48" s="337"/>
      <c r="AD48" s="337"/>
      <c r="AE48" s="338"/>
      <c r="AF48" s="263">
        <f t="shared" si="9"/>
        <v>-0.10339999999999999</v>
      </c>
      <c r="AG48" s="264"/>
      <c r="AH48" s="264"/>
      <c r="AI48" s="395"/>
      <c r="AJ48" s="248"/>
      <c r="AK48" s="246"/>
      <c r="AL48" s="247"/>
      <c r="AM48" s="254"/>
      <c r="AN48" s="255"/>
      <c r="AO48" s="256"/>
    </row>
    <row r="49" spans="1:41">
      <c r="A49" s="368"/>
      <c r="B49" s="369"/>
      <c r="C49" s="370"/>
      <c r="D49" s="376"/>
      <c r="E49" s="350">
        <v>7</v>
      </c>
      <c r="F49" s="350"/>
      <c r="G49" s="351">
        <v>0.2034</v>
      </c>
      <c r="H49" s="352"/>
      <c r="I49" s="353"/>
      <c r="J49" s="351">
        <f t="shared" si="3"/>
        <v>0.2034</v>
      </c>
      <c r="K49" s="352"/>
      <c r="L49" s="353"/>
      <c r="M49" s="351">
        <f t="shared" si="4"/>
        <v>0.2034</v>
      </c>
      <c r="N49" s="352"/>
      <c r="O49" s="353"/>
      <c r="P49" s="351">
        <f t="shared" si="5"/>
        <v>0.2034</v>
      </c>
      <c r="Q49" s="352"/>
      <c r="R49" s="353"/>
      <c r="S49" s="354">
        <f t="shared" si="10"/>
        <v>0.2034</v>
      </c>
      <c r="T49" s="354"/>
      <c r="U49" s="260"/>
      <c r="V49" s="260">
        <f t="shared" si="0"/>
        <v>0</v>
      </c>
      <c r="W49" s="261"/>
      <c r="X49" s="262"/>
      <c r="Y49" s="274"/>
      <c r="Z49" s="275"/>
      <c r="AA49" s="276"/>
      <c r="AB49" s="339"/>
      <c r="AC49" s="340"/>
      <c r="AD49" s="340"/>
      <c r="AE49" s="341"/>
      <c r="AF49" s="263">
        <f t="shared" si="9"/>
        <v>-0.15219999999999997</v>
      </c>
      <c r="AG49" s="264"/>
      <c r="AH49" s="264"/>
      <c r="AI49" s="396"/>
      <c r="AJ49" s="248"/>
      <c r="AK49" s="246"/>
      <c r="AL49" s="247"/>
      <c r="AM49" s="257"/>
      <c r="AN49" s="258"/>
      <c r="AO49" s="259"/>
    </row>
    <row r="50" spans="1:41">
      <c r="A50" s="362">
        <v>0.15</v>
      </c>
      <c r="B50" s="363"/>
      <c r="C50" s="364"/>
      <c r="D50" s="371" t="s">
        <v>138</v>
      </c>
      <c r="E50" s="347">
        <v>1</v>
      </c>
      <c r="F50" s="347"/>
      <c r="G50" s="345">
        <v>0.25219999999999998</v>
      </c>
      <c r="H50" s="346"/>
      <c r="I50" s="348"/>
      <c r="J50" s="345">
        <f t="shared" si="3"/>
        <v>0.25219999999999998</v>
      </c>
      <c r="K50" s="346"/>
      <c r="L50" s="348"/>
      <c r="M50" s="345">
        <f t="shared" si="4"/>
        <v>0.25219999999999998</v>
      </c>
      <c r="N50" s="346"/>
      <c r="O50" s="348"/>
      <c r="P50" s="345">
        <f t="shared" si="5"/>
        <v>0.25219999999999998</v>
      </c>
      <c r="Q50" s="346"/>
      <c r="R50" s="348"/>
      <c r="S50" s="345">
        <f>AVERAGE(G50:R50)</f>
        <v>0.25219999999999998</v>
      </c>
      <c r="T50" s="346"/>
      <c r="U50" s="346"/>
      <c r="V50" s="260">
        <f t="shared" si="0"/>
        <v>0</v>
      </c>
      <c r="W50" s="261"/>
      <c r="X50" s="262"/>
      <c r="Y50" s="356">
        <f>ABS(S50-S57)</f>
        <v>4.99E-2</v>
      </c>
      <c r="Z50" s="357"/>
      <c r="AA50" s="358"/>
      <c r="AB50" s="318">
        <f>_xlfn.STDEV.S(S50:U56)/SQRT(4)</f>
        <v>8.5912469298425682E-5</v>
      </c>
      <c r="AC50" s="319"/>
      <c r="AD50" s="319"/>
      <c r="AE50" s="320"/>
      <c r="AF50" s="263">
        <f>$A$50-S50</f>
        <v>-0.10219999999999999</v>
      </c>
      <c r="AG50" s="263"/>
      <c r="AH50" s="263"/>
      <c r="AI50" s="394">
        <f>MAX(Y50:Y63)</f>
        <v>5.0300000000000011E-2</v>
      </c>
      <c r="AJ50" s="245">
        <f>MAX(V50:X63)</f>
        <v>0</v>
      </c>
      <c r="AK50" s="246"/>
      <c r="AL50" s="247"/>
      <c r="AM50" s="251">
        <f t="shared" ref="AM50" si="11">AJ50/SQRT(4)</f>
        <v>0</v>
      </c>
      <c r="AN50" s="252"/>
      <c r="AO50" s="253"/>
    </row>
    <row r="51" spans="1:41">
      <c r="A51" s="365"/>
      <c r="B51" s="366"/>
      <c r="C51" s="367"/>
      <c r="D51" s="372"/>
      <c r="E51" s="347">
        <v>2</v>
      </c>
      <c r="F51" s="347"/>
      <c r="G51" s="345">
        <v>0.25230000000000002</v>
      </c>
      <c r="H51" s="346"/>
      <c r="I51" s="348"/>
      <c r="J51" s="345">
        <f t="shared" si="3"/>
        <v>0.25230000000000002</v>
      </c>
      <c r="K51" s="346"/>
      <c r="L51" s="348"/>
      <c r="M51" s="345">
        <f t="shared" si="4"/>
        <v>0.25230000000000002</v>
      </c>
      <c r="N51" s="346"/>
      <c r="O51" s="348"/>
      <c r="P51" s="345">
        <f t="shared" si="5"/>
        <v>0.25230000000000002</v>
      </c>
      <c r="Q51" s="346"/>
      <c r="R51" s="348"/>
      <c r="S51" s="349">
        <f t="shared" ref="S51:S56" si="12">AVERAGE(G51:R51)</f>
        <v>0.25230000000000002</v>
      </c>
      <c r="T51" s="349"/>
      <c r="U51" s="295"/>
      <c r="V51" s="260">
        <f t="shared" si="0"/>
        <v>0</v>
      </c>
      <c r="W51" s="261"/>
      <c r="X51" s="262"/>
      <c r="Y51" s="359"/>
      <c r="Z51" s="360"/>
      <c r="AA51" s="361"/>
      <c r="AB51" s="321"/>
      <c r="AC51" s="322"/>
      <c r="AD51" s="322"/>
      <c r="AE51" s="323"/>
      <c r="AF51" s="263">
        <f t="shared" ref="AF51:AF63" si="13">$A$50-S51</f>
        <v>-0.10230000000000003</v>
      </c>
      <c r="AG51" s="263"/>
      <c r="AH51" s="263"/>
      <c r="AI51" s="395"/>
      <c r="AJ51" s="248"/>
      <c r="AK51" s="246"/>
      <c r="AL51" s="247"/>
      <c r="AM51" s="254"/>
      <c r="AN51" s="255"/>
      <c r="AO51" s="256"/>
    </row>
    <row r="52" spans="1:41">
      <c r="A52" s="365"/>
      <c r="B52" s="366"/>
      <c r="C52" s="367"/>
      <c r="D52" s="372"/>
      <c r="E52" s="347">
        <v>3</v>
      </c>
      <c r="F52" s="347"/>
      <c r="G52" s="345">
        <v>0.2525</v>
      </c>
      <c r="H52" s="346"/>
      <c r="I52" s="348"/>
      <c r="J52" s="345">
        <f t="shared" si="3"/>
        <v>0.2525</v>
      </c>
      <c r="K52" s="346"/>
      <c r="L52" s="348"/>
      <c r="M52" s="345">
        <f t="shared" si="4"/>
        <v>0.2525</v>
      </c>
      <c r="N52" s="346"/>
      <c r="O52" s="348"/>
      <c r="P52" s="345">
        <f t="shared" si="5"/>
        <v>0.2525</v>
      </c>
      <c r="Q52" s="346"/>
      <c r="R52" s="348"/>
      <c r="S52" s="349">
        <f t="shared" si="12"/>
        <v>0.2525</v>
      </c>
      <c r="T52" s="349"/>
      <c r="U52" s="295"/>
      <c r="V52" s="260">
        <f t="shared" si="0"/>
        <v>0</v>
      </c>
      <c r="W52" s="261"/>
      <c r="X52" s="262"/>
      <c r="Y52" s="356">
        <f>ABS(S51-S58)</f>
        <v>4.9999999999999989E-2</v>
      </c>
      <c r="Z52" s="357"/>
      <c r="AA52" s="358"/>
      <c r="AB52" s="321"/>
      <c r="AC52" s="322"/>
      <c r="AD52" s="322"/>
      <c r="AE52" s="323"/>
      <c r="AF52" s="263">
        <f t="shared" si="13"/>
        <v>-0.10250000000000001</v>
      </c>
      <c r="AG52" s="263"/>
      <c r="AH52" s="263"/>
      <c r="AI52" s="395"/>
      <c r="AJ52" s="248"/>
      <c r="AK52" s="246"/>
      <c r="AL52" s="247"/>
      <c r="AM52" s="254"/>
      <c r="AN52" s="255"/>
      <c r="AO52" s="256"/>
    </row>
    <row r="53" spans="1:41">
      <c r="A53" s="365"/>
      <c r="B53" s="366"/>
      <c r="C53" s="367"/>
      <c r="D53" s="372"/>
      <c r="E53" s="347">
        <v>4</v>
      </c>
      <c r="F53" s="347"/>
      <c r="G53" s="345">
        <v>0.25209999999999999</v>
      </c>
      <c r="H53" s="346"/>
      <c r="I53" s="348"/>
      <c r="J53" s="345">
        <f t="shared" si="3"/>
        <v>0.25209999999999999</v>
      </c>
      <c r="K53" s="346"/>
      <c r="L53" s="348"/>
      <c r="M53" s="345">
        <f t="shared" si="4"/>
        <v>0.25209999999999999</v>
      </c>
      <c r="N53" s="346"/>
      <c r="O53" s="348"/>
      <c r="P53" s="345">
        <f t="shared" si="5"/>
        <v>0.25209999999999999</v>
      </c>
      <c r="Q53" s="346"/>
      <c r="R53" s="348"/>
      <c r="S53" s="349">
        <f t="shared" si="12"/>
        <v>0.25209999999999999</v>
      </c>
      <c r="T53" s="349"/>
      <c r="U53" s="295"/>
      <c r="V53" s="260">
        <f t="shared" si="0"/>
        <v>0</v>
      </c>
      <c r="W53" s="261"/>
      <c r="X53" s="262"/>
      <c r="Y53" s="359"/>
      <c r="Z53" s="360"/>
      <c r="AA53" s="361"/>
      <c r="AB53" s="321"/>
      <c r="AC53" s="322"/>
      <c r="AD53" s="322"/>
      <c r="AE53" s="323"/>
      <c r="AF53" s="263">
        <f t="shared" si="13"/>
        <v>-0.1021</v>
      </c>
      <c r="AG53" s="263"/>
      <c r="AH53" s="263"/>
      <c r="AI53" s="395"/>
      <c r="AJ53" s="248"/>
      <c r="AK53" s="246"/>
      <c r="AL53" s="247"/>
      <c r="AM53" s="254"/>
      <c r="AN53" s="255"/>
      <c r="AO53" s="256"/>
    </row>
    <row r="54" spans="1:41">
      <c r="A54" s="365"/>
      <c r="B54" s="366"/>
      <c r="C54" s="367"/>
      <c r="D54" s="372"/>
      <c r="E54" s="347">
        <v>5</v>
      </c>
      <c r="F54" s="347"/>
      <c r="G54" s="345">
        <v>0.25219999999999998</v>
      </c>
      <c r="H54" s="346"/>
      <c r="I54" s="348"/>
      <c r="J54" s="345">
        <f t="shared" si="3"/>
        <v>0.25219999999999998</v>
      </c>
      <c r="K54" s="346"/>
      <c r="L54" s="348"/>
      <c r="M54" s="345">
        <f t="shared" si="4"/>
        <v>0.25219999999999998</v>
      </c>
      <c r="N54" s="346"/>
      <c r="O54" s="348"/>
      <c r="P54" s="345">
        <f t="shared" si="5"/>
        <v>0.25219999999999998</v>
      </c>
      <c r="Q54" s="346"/>
      <c r="R54" s="348"/>
      <c r="S54" s="349">
        <f t="shared" si="12"/>
        <v>0.25219999999999998</v>
      </c>
      <c r="T54" s="349"/>
      <c r="U54" s="295"/>
      <c r="V54" s="260">
        <f t="shared" si="0"/>
        <v>0</v>
      </c>
      <c r="W54" s="261"/>
      <c r="X54" s="262"/>
      <c r="Y54" s="356">
        <f>ABS(S52-S59)</f>
        <v>4.9999999999999989E-2</v>
      </c>
      <c r="Z54" s="357"/>
      <c r="AA54" s="358"/>
      <c r="AB54" s="321"/>
      <c r="AC54" s="322"/>
      <c r="AD54" s="322"/>
      <c r="AE54" s="323"/>
      <c r="AF54" s="263">
        <f t="shared" si="13"/>
        <v>-0.10219999999999999</v>
      </c>
      <c r="AG54" s="263"/>
      <c r="AH54" s="263"/>
      <c r="AI54" s="395"/>
      <c r="AJ54" s="248"/>
      <c r="AK54" s="246"/>
      <c r="AL54" s="247"/>
      <c r="AM54" s="254"/>
      <c r="AN54" s="255"/>
      <c r="AO54" s="256"/>
    </row>
    <row r="55" spans="1:41">
      <c r="A55" s="365"/>
      <c r="B55" s="366"/>
      <c r="C55" s="367"/>
      <c r="D55" s="372"/>
      <c r="E55" s="347">
        <v>6</v>
      </c>
      <c r="F55" s="347"/>
      <c r="G55" s="345">
        <v>0.252</v>
      </c>
      <c r="H55" s="346"/>
      <c r="I55" s="348"/>
      <c r="J55" s="345">
        <f t="shared" si="3"/>
        <v>0.252</v>
      </c>
      <c r="K55" s="346"/>
      <c r="L55" s="348"/>
      <c r="M55" s="345">
        <f t="shared" si="4"/>
        <v>0.252</v>
      </c>
      <c r="N55" s="346"/>
      <c r="O55" s="348"/>
      <c r="P55" s="345">
        <f t="shared" si="5"/>
        <v>0.252</v>
      </c>
      <c r="Q55" s="346"/>
      <c r="R55" s="348"/>
      <c r="S55" s="349">
        <f t="shared" si="12"/>
        <v>0.252</v>
      </c>
      <c r="T55" s="349"/>
      <c r="U55" s="295"/>
      <c r="V55" s="260">
        <f t="shared" si="0"/>
        <v>0</v>
      </c>
      <c r="W55" s="261"/>
      <c r="X55" s="262"/>
      <c r="Y55" s="359"/>
      <c r="Z55" s="360"/>
      <c r="AA55" s="361"/>
      <c r="AB55" s="321"/>
      <c r="AC55" s="322"/>
      <c r="AD55" s="322"/>
      <c r="AE55" s="323"/>
      <c r="AF55" s="263">
        <f t="shared" si="13"/>
        <v>-0.10200000000000001</v>
      </c>
      <c r="AG55" s="263"/>
      <c r="AH55" s="263"/>
      <c r="AI55" s="395"/>
      <c r="AJ55" s="248"/>
      <c r="AK55" s="246"/>
      <c r="AL55" s="247"/>
      <c r="AM55" s="254"/>
      <c r="AN55" s="255"/>
      <c r="AO55" s="256"/>
    </row>
    <row r="56" spans="1:41">
      <c r="A56" s="365"/>
      <c r="B56" s="366"/>
      <c r="C56" s="367"/>
      <c r="D56" s="373"/>
      <c r="E56" s="347">
        <v>7</v>
      </c>
      <c r="F56" s="347"/>
      <c r="G56" s="345">
        <v>0.25240000000000001</v>
      </c>
      <c r="H56" s="346"/>
      <c r="I56" s="348"/>
      <c r="J56" s="345">
        <f t="shared" si="3"/>
        <v>0.25240000000000001</v>
      </c>
      <c r="K56" s="346"/>
      <c r="L56" s="348"/>
      <c r="M56" s="345">
        <f t="shared" si="4"/>
        <v>0.25240000000000001</v>
      </c>
      <c r="N56" s="346"/>
      <c r="O56" s="348"/>
      <c r="P56" s="345">
        <f t="shared" si="5"/>
        <v>0.25240000000000001</v>
      </c>
      <c r="Q56" s="346"/>
      <c r="R56" s="348"/>
      <c r="S56" s="349">
        <f t="shared" si="12"/>
        <v>0.25240000000000001</v>
      </c>
      <c r="T56" s="349"/>
      <c r="U56" s="295"/>
      <c r="V56" s="260">
        <f t="shared" si="0"/>
        <v>0</v>
      </c>
      <c r="W56" s="261"/>
      <c r="X56" s="262"/>
      <c r="Y56" s="356">
        <f>ABS(S53-S60)</f>
        <v>5.0100000000000033E-2</v>
      </c>
      <c r="Z56" s="357"/>
      <c r="AA56" s="358"/>
      <c r="AB56" s="324"/>
      <c r="AC56" s="325"/>
      <c r="AD56" s="325"/>
      <c r="AE56" s="326"/>
      <c r="AF56" s="263">
        <f t="shared" si="13"/>
        <v>-0.10240000000000002</v>
      </c>
      <c r="AG56" s="263"/>
      <c r="AH56" s="263"/>
      <c r="AI56" s="395"/>
      <c r="AJ56" s="248"/>
      <c r="AK56" s="246"/>
      <c r="AL56" s="247"/>
      <c r="AM56" s="254"/>
      <c r="AN56" s="255"/>
      <c r="AO56" s="256"/>
    </row>
    <row r="57" spans="1:41">
      <c r="A57" s="365"/>
      <c r="B57" s="366"/>
      <c r="C57" s="367"/>
      <c r="D57" s="374" t="s">
        <v>139</v>
      </c>
      <c r="E57" s="350">
        <v>1</v>
      </c>
      <c r="F57" s="350"/>
      <c r="G57" s="351">
        <v>0.30209999999999998</v>
      </c>
      <c r="H57" s="352"/>
      <c r="I57" s="353"/>
      <c r="J57" s="351">
        <f t="shared" si="3"/>
        <v>0.30209999999999998</v>
      </c>
      <c r="K57" s="352"/>
      <c r="L57" s="353"/>
      <c r="M57" s="351">
        <f t="shared" si="4"/>
        <v>0.30209999999999998</v>
      </c>
      <c r="N57" s="352"/>
      <c r="O57" s="353"/>
      <c r="P57" s="351">
        <f t="shared" si="5"/>
        <v>0.30209999999999998</v>
      </c>
      <c r="Q57" s="352"/>
      <c r="R57" s="353"/>
      <c r="S57" s="355">
        <f>AVERAGE(G57:R57)</f>
        <v>0.30209999999999998</v>
      </c>
      <c r="T57" s="343"/>
      <c r="U57" s="343"/>
      <c r="V57" s="260">
        <f t="shared" si="0"/>
        <v>0</v>
      </c>
      <c r="W57" s="261"/>
      <c r="X57" s="262"/>
      <c r="Y57" s="359"/>
      <c r="Z57" s="360"/>
      <c r="AA57" s="361"/>
      <c r="AB57" s="333">
        <f>_xlfn.STDEV.S(S57:U63)/SQRT(4)</f>
        <v>6.7259270913453903E-5</v>
      </c>
      <c r="AC57" s="334"/>
      <c r="AD57" s="334"/>
      <c r="AE57" s="335"/>
      <c r="AF57" s="263">
        <f t="shared" si="13"/>
        <v>-0.15209999999999999</v>
      </c>
      <c r="AG57" s="263"/>
      <c r="AH57" s="263"/>
      <c r="AI57" s="395"/>
      <c r="AJ57" s="248"/>
      <c r="AK57" s="246"/>
      <c r="AL57" s="247"/>
      <c r="AM57" s="254"/>
      <c r="AN57" s="255"/>
      <c r="AO57" s="256"/>
    </row>
    <row r="58" spans="1:41">
      <c r="A58" s="365"/>
      <c r="B58" s="366"/>
      <c r="C58" s="367"/>
      <c r="D58" s="375"/>
      <c r="E58" s="350">
        <v>2</v>
      </c>
      <c r="F58" s="350"/>
      <c r="G58" s="351">
        <v>0.30230000000000001</v>
      </c>
      <c r="H58" s="352"/>
      <c r="I58" s="353"/>
      <c r="J58" s="351">
        <f t="shared" si="3"/>
        <v>0.30230000000000001</v>
      </c>
      <c r="K58" s="352"/>
      <c r="L58" s="353"/>
      <c r="M58" s="351">
        <f t="shared" si="4"/>
        <v>0.30230000000000001</v>
      </c>
      <c r="N58" s="352"/>
      <c r="O58" s="353"/>
      <c r="P58" s="351">
        <f t="shared" si="5"/>
        <v>0.30230000000000001</v>
      </c>
      <c r="Q58" s="352"/>
      <c r="R58" s="353"/>
      <c r="S58" s="354">
        <f t="shared" ref="S58:S63" si="14">AVERAGE(G58:R58)</f>
        <v>0.30230000000000001</v>
      </c>
      <c r="T58" s="354"/>
      <c r="U58" s="260"/>
      <c r="V58" s="260">
        <f t="shared" si="0"/>
        <v>0</v>
      </c>
      <c r="W58" s="261"/>
      <c r="X58" s="262"/>
      <c r="Y58" s="356">
        <f>ABS(S54-S61)</f>
        <v>5.0200000000000022E-2</v>
      </c>
      <c r="Z58" s="357"/>
      <c r="AA58" s="358"/>
      <c r="AB58" s="336"/>
      <c r="AC58" s="337"/>
      <c r="AD58" s="337"/>
      <c r="AE58" s="338"/>
      <c r="AF58" s="263">
        <f t="shared" si="13"/>
        <v>-0.15230000000000002</v>
      </c>
      <c r="AG58" s="263"/>
      <c r="AH58" s="263"/>
      <c r="AI58" s="395"/>
      <c r="AJ58" s="248"/>
      <c r="AK58" s="246"/>
      <c r="AL58" s="247"/>
      <c r="AM58" s="254"/>
      <c r="AN58" s="255"/>
      <c r="AO58" s="256"/>
    </row>
    <row r="59" spans="1:41">
      <c r="A59" s="365"/>
      <c r="B59" s="366"/>
      <c r="C59" s="367"/>
      <c r="D59" s="375"/>
      <c r="E59" s="350">
        <v>3</v>
      </c>
      <c r="F59" s="350"/>
      <c r="G59" s="351">
        <v>0.30249999999999999</v>
      </c>
      <c r="H59" s="352"/>
      <c r="I59" s="353"/>
      <c r="J59" s="351">
        <f t="shared" si="3"/>
        <v>0.30249999999999999</v>
      </c>
      <c r="K59" s="352"/>
      <c r="L59" s="353"/>
      <c r="M59" s="351">
        <f t="shared" si="4"/>
        <v>0.30249999999999999</v>
      </c>
      <c r="N59" s="352"/>
      <c r="O59" s="353"/>
      <c r="P59" s="351">
        <f t="shared" si="5"/>
        <v>0.30249999999999999</v>
      </c>
      <c r="Q59" s="352"/>
      <c r="R59" s="353"/>
      <c r="S59" s="354">
        <f t="shared" si="14"/>
        <v>0.30249999999999999</v>
      </c>
      <c r="T59" s="354"/>
      <c r="U59" s="260"/>
      <c r="V59" s="260">
        <f t="shared" si="0"/>
        <v>0</v>
      </c>
      <c r="W59" s="261"/>
      <c r="X59" s="262"/>
      <c r="Y59" s="359"/>
      <c r="Z59" s="360"/>
      <c r="AA59" s="361"/>
      <c r="AB59" s="336"/>
      <c r="AC59" s="337"/>
      <c r="AD59" s="337"/>
      <c r="AE59" s="338"/>
      <c r="AF59" s="263">
        <f t="shared" si="13"/>
        <v>-0.1525</v>
      </c>
      <c r="AG59" s="263"/>
      <c r="AH59" s="263"/>
      <c r="AI59" s="395"/>
      <c r="AJ59" s="248"/>
      <c r="AK59" s="246"/>
      <c r="AL59" s="247"/>
      <c r="AM59" s="254"/>
      <c r="AN59" s="255"/>
      <c r="AO59" s="256"/>
    </row>
    <row r="60" spans="1:41">
      <c r="A60" s="365"/>
      <c r="B60" s="366"/>
      <c r="C60" s="367"/>
      <c r="D60" s="375"/>
      <c r="E60" s="350">
        <v>4</v>
      </c>
      <c r="F60" s="350"/>
      <c r="G60" s="351">
        <v>0.30220000000000002</v>
      </c>
      <c r="H60" s="352"/>
      <c r="I60" s="353"/>
      <c r="J60" s="351">
        <f t="shared" si="3"/>
        <v>0.30220000000000002</v>
      </c>
      <c r="K60" s="352"/>
      <c r="L60" s="353"/>
      <c r="M60" s="351">
        <f t="shared" si="4"/>
        <v>0.30220000000000002</v>
      </c>
      <c r="N60" s="352"/>
      <c r="O60" s="353"/>
      <c r="P60" s="351">
        <f t="shared" si="5"/>
        <v>0.30220000000000002</v>
      </c>
      <c r="Q60" s="352"/>
      <c r="R60" s="353"/>
      <c r="S60" s="354">
        <f t="shared" si="14"/>
        <v>0.30220000000000002</v>
      </c>
      <c r="T60" s="354"/>
      <c r="U60" s="260"/>
      <c r="V60" s="260">
        <f t="shared" si="0"/>
        <v>0</v>
      </c>
      <c r="W60" s="261"/>
      <c r="X60" s="262"/>
      <c r="Y60" s="356">
        <f>ABS(S55-S62)</f>
        <v>5.0300000000000011E-2</v>
      </c>
      <c r="Z60" s="357"/>
      <c r="AA60" s="358"/>
      <c r="AB60" s="336"/>
      <c r="AC60" s="337"/>
      <c r="AD60" s="337"/>
      <c r="AE60" s="338"/>
      <c r="AF60" s="263">
        <f t="shared" si="13"/>
        <v>-0.15220000000000003</v>
      </c>
      <c r="AG60" s="263"/>
      <c r="AH60" s="263"/>
      <c r="AI60" s="395"/>
      <c r="AJ60" s="248"/>
      <c r="AK60" s="246"/>
      <c r="AL60" s="247"/>
      <c r="AM60" s="254"/>
      <c r="AN60" s="255"/>
      <c r="AO60" s="256"/>
    </row>
    <row r="61" spans="1:41">
      <c r="A61" s="365"/>
      <c r="B61" s="366"/>
      <c r="C61" s="367"/>
      <c r="D61" s="375"/>
      <c r="E61" s="350">
        <v>5</v>
      </c>
      <c r="F61" s="350"/>
      <c r="G61" s="351">
        <v>0.3024</v>
      </c>
      <c r="H61" s="352"/>
      <c r="I61" s="353"/>
      <c r="J61" s="351">
        <f t="shared" si="3"/>
        <v>0.3024</v>
      </c>
      <c r="K61" s="352"/>
      <c r="L61" s="353"/>
      <c r="M61" s="351">
        <f t="shared" si="4"/>
        <v>0.3024</v>
      </c>
      <c r="N61" s="352"/>
      <c r="O61" s="353"/>
      <c r="P61" s="351">
        <f t="shared" si="5"/>
        <v>0.3024</v>
      </c>
      <c r="Q61" s="352"/>
      <c r="R61" s="353"/>
      <c r="S61" s="354">
        <f t="shared" si="14"/>
        <v>0.3024</v>
      </c>
      <c r="T61" s="354"/>
      <c r="U61" s="260"/>
      <c r="V61" s="260">
        <f t="shared" si="0"/>
        <v>0</v>
      </c>
      <c r="W61" s="261"/>
      <c r="X61" s="262"/>
      <c r="Y61" s="359"/>
      <c r="Z61" s="360"/>
      <c r="AA61" s="361"/>
      <c r="AB61" s="336"/>
      <c r="AC61" s="337"/>
      <c r="AD61" s="337"/>
      <c r="AE61" s="338"/>
      <c r="AF61" s="263">
        <f t="shared" si="13"/>
        <v>-0.15240000000000001</v>
      </c>
      <c r="AG61" s="263"/>
      <c r="AH61" s="263"/>
      <c r="AI61" s="395"/>
      <c r="AJ61" s="248"/>
      <c r="AK61" s="246"/>
      <c r="AL61" s="247"/>
      <c r="AM61" s="254"/>
      <c r="AN61" s="255"/>
      <c r="AO61" s="256"/>
    </row>
    <row r="62" spans="1:41">
      <c r="A62" s="365"/>
      <c r="B62" s="366"/>
      <c r="C62" s="367"/>
      <c r="D62" s="375"/>
      <c r="E62" s="350">
        <v>6</v>
      </c>
      <c r="F62" s="350"/>
      <c r="G62" s="351">
        <v>0.30230000000000001</v>
      </c>
      <c r="H62" s="352"/>
      <c r="I62" s="353"/>
      <c r="J62" s="351">
        <f t="shared" si="3"/>
        <v>0.30230000000000001</v>
      </c>
      <c r="K62" s="352"/>
      <c r="L62" s="353"/>
      <c r="M62" s="351">
        <f t="shared" si="4"/>
        <v>0.30230000000000001</v>
      </c>
      <c r="N62" s="352"/>
      <c r="O62" s="353"/>
      <c r="P62" s="351">
        <f t="shared" si="5"/>
        <v>0.30230000000000001</v>
      </c>
      <c r="Q62" s="352"/>
      <c r="R62" s="353"/>
      <c r="S62" s="354">
        <f t="shared" si="14"/>
        <v>0.30230000000000001</v>
      </c>
      <c r="T62" s="354"/>
      <c r="U62" s="260"/>
      <c r="V62" s="260">
        <f t="shared" si="0"/>
        <v>0</v>
      </c>
      <c r="W62" s="261"/>
      <c r="X62" s="262"/>
      <c r="Y62" s="356">
        <f>ABS(S56-S63)</f>
        <v>4.9800000000000011E-2</v>
      </c>
      <c r="Z62" s="357"/>
      <c r="AA62" s="358"/>
      <c r="AB62" s="336"/>
      <c r="AC62" s="337"/>
      <c r="AD62" s="337"/>
      <c r="AE62" s="338"/>
      <c r="AF62" s="263">
        <f t="shared" si="13"/>
        <v>-0.15230000000000002</v>
      </c>
      <c r="AG62" s="263"/>
      <c r="AH62" s="263"/>
      <c r="AI62" s="395"/>
      <c r="AJ62" s="248"/>
      <c r="AK62" s="246"/>
      <c r="AL62" s="247"/>
      <c r="AM62" s="254"/>
      <c r="AN62" s="255"/>
      <c r="AO62" s="256"/>
    </row>
    <row r="63" spans="1:41">
      <c r="A63" s="368"/>
      <c r="B63" s="369"/>
      <c r="C63" s="370"/>
      <c r="D63" s="376"/>
      <c r="E63" s="350">
        <v>7</v>
      </c>
      <c r="F63" s="350"/>
      <c r="G63" s="351">
        <v>0.30220000000000002</v>
      </c>
      <c r="H63" s="352"/>
      <c r="I63" s="353"/>
      <c r="J63" s="351">
        <f t="shared" si="3"/>
        <v>0.30220000000000002</v>
      </c>
      <c r="K63" s="352"/>
      <c r="L63" s="353"/>
      <c r="M63" s="351">
        <f t="shared" si="4"/>
        <v>0.30220000000000002</v>
      </c>
      <c r="N63" s="352"/>
      <c r="O63" s="353"/>
      <c r="P63" s="351">
        <f t="shared" si="5"/>
        <v>0.30220000000000002</v>
      </c>
      <c r="Q63" s="352"/>
      <c r="R63" s="353"/>
      <c r="S63" s="354">
        <f t="shared" si="14"/>
        <v>0.30220000000000002</v>
      </c>
      <c r="T63" s="354"/>
      <c r="U63" s="260"/>
      <c r="V63" s="260">
        <f t="shared" si="0"/>
        <v>0</v>
      </c>
      <c r="W63" s="261"/>
      <c r="X63" s="262"/>
      <c r="Y63" s="359"/>
      <c r="Z63" s="360"/>
      <c r="AA63" s="361"/>
      <c r="AB63" s="339"/>
      <c r="AC63" s="340"/>
      <c r="AD63" s="340"/>
      <c r="AE63" s="341"/>
      <c r="AF63" s="263">
        <f t="shared" si="13"/>
        <v>-0.15220000000000003</v>
      </c>
      <c r="AG63" s="263"/>
      <c r="AH63" s="263"/>
      <c r="AI63" s="396"/>
      <c r="AJ63" s="248"/>
      <c r="AK63" s="246"/>
      <c r="AL63" s="247"/>
      <c r="AM63" s="257"/>
      <c r="AN63" s="258"/>
      <c r="AO63" s="259"/>
    </row>
    <row r="64" spans="1:41">
      <c r="A64" s="362">
        <v>0.2</v>
      </c>
      <c r="B64" s="363"/>
      <c r="C64" s="364"/>
      <c r="D64" s="371" t="s">
        <v>138</v>
      </c>
      <c r="E64" s="347">
        <v>1</v>
      </c>
      <c r="F64" s="347"/>
      <c r="G64" s="345">
        <v>0.3513</v>
      </c>
      <c r="H64" s="346"/>
      <c r="I64" s="348"/>
      <c r="J64" s="345">
        <f t="shared" si="3"/>
        <v>0.3513</v>
      </c>
      <c r="K64" s="346"/>
      <c r="L64" s="348"/>
      <c r="M64" s="345">
        <f t="shared" si="4"/>
        <v>0.3513</v>
      </c>
      <c r="N64" s="346"/>
      <c r="O64" s="348"/>
      <c r="P64" s="345">
        <f t="shared" si="5"/>
        <v>0.3513</v>
      </c>
      <c r="Q64" s="346"/>
      <c r="R64" s="348"/>
      <c r="S64" s="345">
        <f>AVERAGE(G64:R64)</f>
        <v>0.3513</v>
      </c>
      <c r="T64" s="346"/>
      <c r="U64" s="346"/>
      <c r="V64" s="260">
        <f t="shared" si="0"/>
        <v>0</v>
      </c>
      <c r="W64" s="261"/>
      <c r="X64" s="262"/>
      <c r="Y64" s="356">
        <f>ABS(S64-S71)</f>
        <v>5.1099999999999979E-2</v>
      </c>
      <c r="Z64" s="357"/>
      <c r="AA64" s="358"/>
      <c r="AB64" s="318">
        <f>_xlfn.STDEV.S(S64:U70)/SQRT(4)</f>
        <v>7.5592894601837112E-5</v>
      </c>
      <c r="AC64" s="319"/>
      <c r="AD64" s="319"/>
      <c r="AE64" s="320"/>
      <c r="AF64" s="263">
        <f>$A$64-S64</f>
        <v>-0.15129999999999999</v>
      </c>
      <c r="AG64" s="263"/>
      <c r="AH64" s="263"/>
      <c r="AI64" s="394">
        <f>MAX(Y64:Y77)</f>
        <v>5.1099999999999979E-2</v>
      </c>
      <c r="AJ64" s="245">
        <f>MAX(V64:X77)</f>
        <v>0</v>
      </c>
      <c r="AK64" s="246"/>
      <c r="AL64" s="247"/>
      <c r="AM64" s="251">
        <f t="shared" ref="AM64" si="15">AJ64/SQRT(4)</f>
        <v>0</v>
      </c>
      <c r="AN64" s="252"/>
      <c r="AO64" s="253"/>
    </row>
    <row r="65" spans="1:41">
      <c r="A65" s="365"/>
      <c r="B65" s="366"/>
      <c r="C65" s="367"/>
      <c r="D65" s="372"/>
      <c r="E65" s="347">
        <v>2</v>
      </c>
      <c r="F65" s="347"/>
      <c r="G65" s="345">
        <v>0.35139999999999999</v>
      </c>
      <c r="H65" s="346"/>
      <c r="I65" s="348"/>
      <c r="J65" s="345">
        <f t="shared" si="3"/>
        <v>0.35139999999999999</v>
      </c>
      <c r="K65" s="346"/>
      <c r="L65" s="348"/>
      <c r="M65" s="345">
        <f t="shared" si="4"/>
        <v>0.35139999999999999</v>
      </c>
      <c r="N65" s="346"/>
      <c r="O65" s="348"/>
      <c r="P65" s="345">
        <f t="shared" si="5"/>
        <v>0.35139999999999999</v>
      </c>
      <c r="Q65" s="346"/>
      <c r="R65" s="348"/>
      <c r="S65" s="349">
        <f t="shared" ref="S65:S70" si="16">AVERAGE(G65:R65)</f>
        <v>0.35139999999999999</v>
      </c>
      <c r="T65" s="349"/>
      <c r="U65" s="295"/>
      <c r="V65" s="260">
        <f t="shared" si="0"/>
        <v>0</v>
      </c>
      <c r="W65" s="261"/>
      <c r="X65" s="262"/>
      <c r="Y65" s="359"/>
      <c r="Z65" s="360"/>
      <c r="AA65" s="361"/>
      <c r="AB65" s="321"/>
      <c r="AC65" s="322"/>
      <c r="AD65" s="322"/>
      <c r="AE65" s="323"/>
      <c r="AF65" s="263">
        <f t="shared" ref="AF65:AF77" si="17">$A$64-S65</f>
        <v>-0.15139999999999998</v>
      </c>
      <c r="AG65" s="263"/>
      <c r="AH65" s="263"/>
      <c r="AI65" s="395"/>
      <c r="AJ65" s="248"/>
      <c r="AK65" s="246"/>
      <c r="AL65" s="247"/>
      <c r="AM65" s="254"/>
      <c r="AN65" s="255"/>
      <c r="AO65" s="256"/>
    </row>
    <row r="66" spans="1:41">
      <c r="A66" s="365"/>
      <c r="B66" s="366"/>
      <c r="C66" s="367"/>
      <c r="D66" s="372"/>
      <c r="E66" s="347">
        <v>3</v>
      </c>
      <c r="F66" s="347"/>
      <c r="G66" s="345">
        <v>0.35120000000000001</v>
      </c>
      <c r="H66" s="346"/>
      <c r="I66" s="348"/>
      <c r="J66" s="345">
        <f t="shared" si="3"/>
        <v>0.35120000000000001</v>
      </c>
      <c r="K66" s="346"/>
      <c r="L66" s="348"/>
      <c r="M66" s="345">
        <f t="shared" si="4"/>
        <v>0.35120000000000001</v>
      </c>
      <c r="N66" s="346"/>
      <c r="O66" s="348"/>
      <c r="P66" s="345">
        <f t="shared" si="5"/>
        <v>0.35120000000000001</v>
      </c>
      <c r="Q66" s="346"/>
      <c r="R66" s="348"/>
      <c r="S66" s="349">
        <f t="shared" si="16"/>
        <v>0.35120000000000001</v>
      </c>
      <c r="T66" s="349"/>
      <c r="U66" s="295"/>
      <c r="V66" s="260">
        <f t="shared" si="0"/>
        <v>0</v>
      </c>
      <c r="W66" s="261"/>
      <c r="X66" s="262"/>
      <c r="Y66" s="356">
        <f>ABS(S65-S72)</f>
        <v>5.099999999999999E-2</v>
      </c>
      <c r="Z66" s="357"/>
      <c r="AA66" s="358"/>
      <c r="AB66" s="321"/>
      <c r="AC66" s="322"/>
      <c r="AD66" s="322"/>
      <c r="AE66" s="323"/>
      <c r="AF66" s="263">
        <f t="shared" si="17"/>
        <v>-0.1512</v>
      </c>
      <c r="AG66" s="263"/>
      <c r="AH66" s="263"/>
      <c r="AI66" s="395"/>
      <c r="AJ66" s="248"/>
      <c r="AK66" s="246"/>
      <c r="AL66" s="247"/>
      <c r="AM66" s="254"/>
      <c r="AN66" s="255"/>
      <c r="AO66" s="256"/>
    </row>
    <row r="67" spans="1:41">
      <c r="A67" s="365"/>
      <c r="B67" s="366"/>
      <c r="C67" s="367"/>
      <c r="D67" s="372"/>
      <c r="E67" s="347">
        <v>4</v>
      </c>
      <c r="F67" s="347"/>
      <c r="G67" s="345">
        <v>0.35149999999999998</v>
      </c>
      <c r="H67" s="346"/>
      <c r="I67" s="348"/>
      <c r="J67" s="345">
        <f t="shared" si="3"/>
        <v>0.35149999999999998</v>
      </c>
      <c r="K67" s="346"/>
      <c r="L67" s="348"/>
      <c r="M67" s="345">
        <f t="shared" si="4"/>
        <v>0.35149999999999998</v>
      </c>
      <c r="N67" s="346"/>
      <c r="O67" s="348"/>
      <c r="P67" s="345">
        <f t="shared" si="5"/>
        <v>0.35149999999999998</v>
      </c>
      <c r="Q67" s="346"/>
      <c r="R67" s="348"/>
      <c r="S67" s="349">
        <f t="shared" si="16"/>
        <v>0.35149999999999998</v>
      </c>
      <c r="T67" s="349"/>
      <c r="U67" s="295"/>
      <c r="V67" s="260">
        <f t="shared" si="0"/>
        <v>0</v>
      </c>
      <c r="W67" s="261"/>
      <c r="X67" s="262"/>
      <c r="Y67" s="359"/>
      <c r="Z67" s="360"/>
      <c r="AA67" s="361"/>
      <c r="AB67" s="321"/>
      <c r="AC67" s="322"/>
      <c r="AD67" s="322"/>
      <c r="AE67" s="323"/>
      <c r="AF67" s="263">
        <f t="shared" si="17"/>
        <v>-0.15149999999999997</v>
      </c>
      <c r="AG67" s="263"/>
      <c r="AH67" s="263"/>
      <c r="AI67" s="395"/>
      <c r="AJ67" s="248"/>
      <c r="AK67" s="246"/>
      <c r="AL67" s="247"/>
      <c r="AM67" s="254"/>
      <c r="AN67" s="255"/>
      <c r="AO67" s="256"/>
    </row>
    <row r="68" spans="1:41">
      <c r="A68" s="365"/>
      <c r="B68" s="366"/>
      <c r="C68" s="367"/>
      <c r="D68" s="372"/>
      <c r="E68" s="347">
        <v>5</v>
      </c>
      <c r="F68" s="347"/>
      <c r="G68" s="345">
        <v>0.35149999999999998</v>
      </c>
      <c r="H68" s="346"/>
      <c r="I68" s="348"/>
      <c r="J68" s="345">
        <f t="shared" si="3"/>
        <v>0.35149999999999998</v>
      </c>
      <c r="K68" s="346"/>
      <c r="L68" s="348"/>
      <c r="M68" s="345">
        <f t="shared" si="4"/>
        <v>0.35149999999999998</v>
      </c>
      <c r="N68" s="346"/>
      <c r="O68" s="348"/>
      <c r="P68" s="345">
        <f t="shared" si="5"/>
        <v>0.35149999999999998</v>
      </c>
      <c r="Q68" s="346"/>
      <c r="R68" s="348"/>
      <c r="S68" s="349">
        <f t="shared" si="16"/>
        <v>0.35149999999999998</v>
      </c>
      <c r="T68" s="349"/>
      <c r="U68" s="295"/>
      <c r="V68" s="260">
        <f t="shared" si="0"/>
        <v>0</v>
      </c>
      <c r="W68" s="261"/>
      <c r="X68" s="262"/>
      <c r="Y68" s="356">
        <f>ABS(S66-S73)</f>
        <v>5.1099999999999979E-2</v>
      </c>
      <c r="Z68" s="357"/>
      <c r="AA68" s="358"/>
      <c r="AB68" s="321"/>
      <c r="AC68" s="322"/>
      <c r="AD68" s="322"/>
      <c r="AE68" s="323"/>
      <c r="AF68" s="263">
        <f t="shared" si="17"/>
        <v>-0.15149999999999997</v>
      </c>
      <c r="AG68" s="263"/>
      <c r="AH68" s="263"/>
      <c r="AI68" s="395"/>
      <c r="AJ68" s="248"/>
      <c r="AK68" s="246"/>
      <c r="AL68" s="247"/>
      <c r="AM68" s="254"/>
      <c r="AN68" s="255"/>
      <c r="AO68" s="256"/>
    </row>
    <row r="69" spans="1:41">
      <c r="A69" s="365"/>
      <c r="B69" s="366"/>
      <c r="C69" s="367"/>
      <c r="D69" s="372"/>
      <c r="E69" s="347">
        <v>6</v>
      </c>
      <c r="F69" s="347"/>
      <c r="G69" s="345">
        <v>0.35139999999999999</v>
      </c>
      <c r="H69" s="346"/>
      <c r="I69" s="348"/>
      <c r="J69" s="345">
        <f t="shared" si="3"/>
        <v>0.35139999999999999</v>
      </c>
      <c r="K69" s="346"/>
      <c r="L69" s="348"/>
      <c r="M69" s="345">
        <f t="shared" si="4"/>
        <v>0.35139999999999999</v>
      </c>
      <c r="N69" s="346"/>
      <c r="O69" s="348"/>
      <c r="P69" s="345">
        <f t="shared" si="5"/>
        <v>0.35139999999999999</v>
      </c>
      <c r="Q69" s="346"/>
      <c r="R69" s="348"/>
      <c r="S69" s="349">
        <f t="shared" si="16"/>
        <v>0.35139999999999999</v>
      </c>
      <c r="T69" s="349"/>
      <c r="U69" s="295"/>
      <c r="V69" s="260">
        <f t="shared" si="0"/>
        <v>0</v>
      </c>
      <c r="W69" s="261"/>
      <c r="X69" s="262"/>
      <c r="Y69" s="359"/>
      <c r="Z69" s="360"/>
      <c r="AA69" s="361"/>
      <c r="AB69" s="321"/>
      <c r="AC69" s="322"/>
      <c r="AD69" s="322"/>
      <c r="AE69" s="323"/>
      <c r="AF69" s="263">
        <f t="shared" si="17"/>
        <v>-0.15139999999999998</v>
      </c>
      <c r="AG69" s="263"/>
      <c r="AH69" s="263"/>
      <c r="AI69" s="395"/>
      <c r="AJ69" s="248"/>
      <c r="AK69" s="246"/>
      <c r="AL69" s="247"/>
      <c r="AM69" s="254"/>
      <c r="AN69" s="255"/>
      <c r="AO69" s="256"/>
    </row>
    <row r="70" spans="1:41">
      <c r="A70" s="365"/>
      <c r="B70" s="366"/>
      <c r="C70" s="367"/>
      <c r="D70" s="373"/>
      <c r="E70" s="347">
        <v>7</v>
      </c>
      <c r="F70" s="347"/>
      <c r="G70" s="345">
        <v>0.35110000000000002</v>
      </c>
      <c r="H70" s="346"/>
      <c r="I70" s="348"/>
      <c r="J70" s="345">
        <f t="shared" si="3"/>
        <v>0.35110000000000002</v>
      </c>
      <c r="K70" s="346"/>
      <c r="L70" s="348"/>
      <c r="M70" s="345">
        <f t="shared" si="4"/>
        <v>0.35110000000000002</v>
      </c>
      <c r="N70" s="346"/>
      <c r="O70" s="348"/>
      <c r="P70" s="345">
        <f t="shared" si="5"/>
        <v>0.35110000000000002</v>
      </c>
      <c r="Q70" s="346"/>
      <c r="R70" s="348"/>
      <c r="S70" s="349">
        <f t="shared" si="16"/>
        <v>0.35110000000000002</v>
      </c>
      <c r="T70" s="349"/>
      <c r="U70" s="295"/>
      <c r="V70" s="260">
        <f t="shared" si="0"/>
        <v>0</v>
      </c>
      <c r="W70" s="261"/>
      <c r="X70" s="262"/>
      <c r="Y70" s="356">
        <f>ABS(S67-S74)</f>
        <v>5.0800000000000012E-2</v>
      </c>
      <c r="Z70" s="357"/>
      <c r="AA70" s="358"/>
      <c r="AB70" s="324"/>
      <c r="AC70" s="325"/>
      <c r="AD70" s="325"/>
      <c r="AE70" s="326"/>
      <c r="AF70" s="263">
        <f t="shared" si="17"/>
        <v>-0.15110000000000001</v>
      </c>
      <c r="AG70" s="263"/>
      <c r="AH70" s="263"/>
      <c r="AI70" s="395"/>
      <c r="AJ70" s="248"/>
      <c r="AK70" s="246"/>
      <c r="AL70" s="247"/>
      <c r="AM70" s="254"/>
      <c r="AN70" s="255"/>
      <c r="AO70" s="256"/>
    </row>
    <row r="71" spans="1:41">
      <c r="A71" s="365"/>
      <c r="B71" s="366"/>
      <c r="C71" s="367"/>
      <c r="D71" s="374" t="s">
        <v>139</v>
      </c>
      <c r="E71" s="350">
        <v>1</v>
      </c>
      <c r="F71" s="350"/>
      <c r="G71" s="351">
        <v>0.40239999999999998</v>
      </c>
      <c r="H71" s="352"/>
      <c r="I71" s="353"/>
      <c r="J71" s="351">
        <f t="shared" si="3"/>
        <v>0.40239999999999998</v>
      </c>
      <c r="K71" s="352"/>
      <c r="L71" s="353"/>
      <c r="M71" s="351">
        <f t="shared" si="4"/>
        <v>0.40239999999999998</v>
      </c>
      <c r="N71" s="352"/>
      <c r="O71" s="353"/>
      <c r="P71" s="351">
        <f t="shared" si="5"/>
        <v>0.40239999999999998</v>
      </c>
      <c r="Q71" s="352"/>
      <c r="R71" s="353"/>
      <c r="S71" s="355">
        <f>AVERAGE(G71:R71)</f>
        <v>0.40239999999999998</v>
      </c>
      <c r="T71" s="343"/>
      <c r="U71" s="343"/>
      <c r="V71" s="260">
        <f t="shared" si="0"/>
        <v>0</v>
      </c>
      <c r="W71" s="261"/>
      <c r="X71" s="262"/>
      <c r="Y71" s="359"/>
      <c r="Z71" s="360"/>
      <c r="AA71" s="361"/>
      <c r="AB71" s="333">
        <f>_xlfn.STDEV.S(S71:U77)/SQRT(4)</f>
        <v>6.2678317052800286E-5</v>
      </c>
      <c r="AC71" s="334"/>
      <c r="AD71" s="334"/>
      <c r="AE71" s="335"/>
      <c r="AF71" s="263">
        <f t="shared" si="17"/>
        <v>-0.20239999999999997</v>
      </c>
      <c r="AG71" s="263"/>
      <c r="AH71" s="263"/>
      <c r="AI71" s="395"/>
      <c r="AJ71" s="248"/>
      <c r="AK71" s="246"/>
      <c r="AL71" s="247"/>
      <c r="AM71" s="254"/>
      <c r="AN71" s="255"/>
      <c r="AO71" s="256"/>
    </row>
    <row r="72" spans="1:41">
      <c r="A72" s="365"/>
      <c r="B72" s="366"/>
      <c r="C72" s="367"/>
      <c r="D72" s="375"/>
      <c r="E72" s="350">
        <v>2</v>
      </c>
      <c r="F72" s="350"/>
      <c r="G72" s="351">
        <v>0.40239999999999998</v>
      </c>
      <c r="H72" s="352"/>
      <c r="I72" s="353"/>
      <c r="J72" s="351">
        <f t="shared" si="3"/>
        <v>0.40239999999999998</v>
      </c>
      <c r="K72" s="352"/>
      <c r="L72" s="353"/>
      <c r="M72" s="351">
        <f t="shared" si="4"/>
        <v>0.40239999999999998</v>
      </c>
      <c r="N72" s="352"/>
      <c r="O72" s="353"/>
      <c r="P72" s="351">
        <f t="shared" si="5"/>
        <v>0.40239999999999998</v>
      </c>
      <c r="Q72" s="352"/>
      <c r="R72" s="353"/>
      <c r="S72" s="354">
        <f t="shared" ref="S72:S77" si="18">AVERAGE(G72:R72)</f>
        <v>0.40239999999999998</v>
      </c>
      <c r="T72" s="354"/>
      <c r="U72" s="260"/>
      <c r="V72" s="260">
        <f t="shared" si="0"/>
        <v>0</v>
      </c>
      <c r="W72" s="261"/>
      <c r="X72" s="262"/>
      <c r="Y72" s="356">
        <f>ABS(S68-S75)</f>
        <v>5.1000000000000045E-2</v>
      </c>
      <c r="Z72" s="357"/>
      <c r="AA72" s="358"/>
      <c r="AB72" s="336"/>
      <c r="AC72" s="337"/>
      <c r="AD72" s="337"/>
      <c r="AE72" s="338"/>
      <c r="AF72" s="263">
        <f t="shared" si="17"/>
        <v>-0.20239999999999997</v>
      </c>
      <c r="AG72" s="263"/>
      <c r="AH72" s="263"/>
      <c r="AI72" s="395"/>
      <c r="AJ72" s="248"/>
      <c r="AK72" s="246"/>
      <c r="AL72" s="247"/>
      <c r="AM72" s="254"/>
      <c r="AN72" s="255"/>
      <c r="AO72" s="256"/>
    </row>
    <row r="73" spans="1:41">
      <c r="A73" s="365"/>
      <c r="B73" s="366"/>
      <c r="C73" s="367"/>
      <c r="D73" s="375"/>
      <c r="E73" s="350">
        <v>3</v>
      </c>
      <c r="F73" s="350"/>
      <c r="G73" s="351">
        <v>0.40229999999999999</v>
      </c>
      <c r="H73" s="352"/>
      <c r="I73" s="353"/>
      <c r="J73" s="351">
        <f t="shared" si="3"/>
        <v>0.40229999999999999</v>
      </c>
      <c r="K73" s="352"/>
      <c r="L73" s="353"/>
      <c r="M73" s="351">
        <f t="shared" si="4"/>
        <v>0.40229999999999999</v>
      </c>
      <c r="N73" s="352"/>
      <c r="O73" s="353"/>
      <c r="P73" s="351">
        <f t="shared" si="5"/>
        <v>0.40229999999999999</v>
      </c>
      <c r="Q73" s="352"/>
      <c r="R73" s="353"/>
      <c r="S73" s="354">
        <f t="shared" si="18"/>
        <v>0.40229999999999999</v>
      </c>
      <c r="T73" s="354"/>
      <c r="U73" s="260"/>
      <c r="V73" s="260">
        <f t="shared" si="0"/>
        <v>0</v>
      </c>
      <c r="W73" s="261"/>
      <c r="X73" s="262"/>
      <c r="Y73" s="359"/>
      <c r="Z73" s="360"/>
      <c r="AA73" s="361"/>
      <c r="AB73" s="336"/>
      <c r="AC73" s="337"/>
      <c r="AD73" s="337"/>
      <c r="AE73" s="338"/>
      <c r="AF73" s="263">
        <f t="shared" si="17"/>
        <v>-0.20229999999999998</v>
      </c>
      <c r="AG73" s="263"/>
      <c r="AH73" s="263"/>
      <c r="AI73" s="395"/>
      <c r="AJ73" s="248"/>
      <c r="AK73" s="246"/>
      <c r="AL73" s="247"/>
      <c r="AM73" s="254"/>
      <c r="AN73" s="255"/>
      <c r="AO73" s="256"/>
    </row>
    <row r="74" spans="1:41">
      <c r="A74" s="365"/>
      <c r="B74" s="366"/>
      <c r="C74" s="367"/>
      <c r="D74" s="375"/>
      <c r="E74" s="350">
        <v>4</v>
      </c>
      <c r="F74" s="350"/>
      <c r="G74" s="351">
        <v>0.40229999999999999</v>
      </c>
      <c r="H74" s="352"/>
      <c r="I74" s="353"/>
      <c r="J74" s="351">
        <f t="shared" si="3"/>
        <v>0.40229999999999999</v>
      </c>
      <c r="K74" s="352"/>
      <c r="L74" s="353"/>
      <c r="M74" s="351">
        <f t="shared" si="4"/>
        <v>0.40229999999999999</v>
      </c>
      <c r="N74" s="352"/>
      <c r="O74" s="353"/>
      <c r="P74" s="351">
        <f t="shared" si="5"/>
        <v>0.40229999999999999</v>
      </c>
      <c r="Q74" s="352"/>
      <c r="R74" s="353"/>
      <c r="S74" s="354">
        <f t="shared" si="18"/>
        <v>0.40229999999999999</v>
      </c>
      <c r="T74" s="354"/>
      <c r="U74" s="260"/>
      <c r="V74" s="260">
        <f t="shared" si="0"/>
        <v>0</v>
      </c>
      <c r="W74" s="261"/>
      <c r="X74" s="262"/>
      <c r="Y74" s="356">
        <f>ABS(S69-S76)</f>
        <v>5.0900000000000001E-2</v>
      </c>
      <c r="Z74" s="357"/>
      <c r="AA74" s="358"/>
      <c r="AB74" s="336"/>
      <c r="AC74" s="337"/>
      <c r="AD74" s="337"/>
      <c r="AE74" s="338"/>
      <c r="AF74" s="263">
        <f t="shared" si="17"/>
        <v>-0.20229999999999998</v>
      </c>
      <c r="AG74" s="263"/>
      <c r="AH74" s="263"/>
      <c r="AI74" s="395"/>
      <c r="AJ74" s="248"/>
      <c r="AK74" s="246"/>
      <c r="AL74" s="247"/>
      <c r="AM74" s="254"/>
      <c r="AN74" s="255"/>
      <c r="AO74" s="256"/>
    </row>
    <row r="75" spans="1:41">
      <c r="A75" s="365"/>
      <c r="B75" s="366"/>
      <c r="C75" s="367"/>
      <c r="D75" s="375"/>
      <c r="E75" s="350">
        <v>5</v>
      </c>
      <c r="F75" s="350"/>
      <c r="G75" s="351">
        <v>0.40250000000000002</v>
      </c>
      <c r="H75" s="352"/>
      <c r="I75" s="353"/>
      <c r="J75" s="351">
        <f t="shared" si="3"/>
        <v>0.40250000000000002</v>
      </c>
      <c r="K75" s="352"/>
      <c r="L75" s="353"/>
      <c r="M75" s="351">
        <f t="shared" si="4"/>
        <v>0.40250000000000002</v>
      </c>
      <c r="N75" s="352"/>
      <c r="O75" s="353"/>
      <c r="P75" s="351">
        <f t="shared" si="5"/>
        <v>0.40250000000000002</v>
      </c>
      <c r="Q75" s="352"/>
      <c r="R75" s="353"/>
      <c r="S75" s="354">
        <f t="shared" si="18"/>
        <v>0.40250000000000002</v>
      </c>
      <c r="T75" s="354"/>
      <c r="U75" s="260"/>
      <c r="V75" s="260">
        <f t="shared" si="0"/>
        <v>0</v>
      </c>
      <c r="W75" s="261"/>
      <c r="X75" s="262"/>
      <c r="Y75" s="359"/>
      <c r="Z75" s="360"/>
      <c r="AA75" s="361"/>
      <c r="AB75" s="336"/>
      <c r="AC75" s="337"/>
      <c r="AD75" s="337"/>
      <c r="AE75" s="338"/>
      <c r="AF75" s="263">
        <f t="shared" si="17"/>
        <v>-0.20250000000000001</v>
      </c>
      <c r="AG75" s="263"/>
      <c r="AH75" s="263"/>
      <c r="AI75" s="395"/>
      <c r="AJ75" s="248"/>
      <c r="AK75" s="246"/>
      <c r="AL75" s="247"/>
      <c r="AM75" s="254"/>
      <c r="AN75" s="255"/>
      <c r="AO75" s="256"/>
    </row>
    <row r="76" spans="1:41">
      <c r="A76" s="365"/>
      <c r="B76" s="366"/>
      <c r="C76" s="367"/>
      <c r="D76" s="375"/>
      <c r="E76" s="350">
        <v>6</v>
      </c>
      <c r="F76" s="350"/>
      <c r="G76" s="351">
        <v>0.40229999999999999</v>
      </c>
      <c r="H76" s="352"/>
      <c r="I76" s="353"/>
      <c r="J76" s="351">
        <f t="shared" si="3"/>
        <v>0.40229999999999999</v>
      </c>
      <c r="K76" s="352"/>
      <c r="L76" s="353"/>
      <c r="M76" s="351">
        <f t="shared" si="4"/>
        <v>0.40229999999999999</v>
      </c>
      <c r="N76" s="352"/>
      <c r="O76" s="353"/>
      <c r="P76" s="351">
        <f t="shared" si="5"/>
        <v>0.40229999999999999</v>
      </c>
      <c r="Q76" s="352"/>
      <c r="R76" s="353"/>
      <c r="S76" s="354">
        <f t="shared" si="18"/>
        <v>0.40229999999999999</v>
      </c>
      <c r="T76" s="354"/>
      <c r="U76" s="260"/>
      <c r="V76" s="260">
        <f t="shared" si="0"/>
        <v>0</v>
      </c>
      <c r="W76" s="261"/>
      <c r="X76" s="262"/>
      <c r="Y76" s="356">
        <f>ABS(S70-S77)</f>
        <v>5.099999999999999E-2</v>
      </c>
      <c r="Z76" s="357"/>
      <c r="AA76" s="358"/>
      <c r="AB76" s="336"/>
      <c r="AC76" s="337"/>
      <c r="AD76" s="337"/>
      <c r="AE76" s="338"/>
      <c r="AF76" s="263">
        <f t="shared" si="17"/>
        <v>-0.20229999999999998</v>
      </c>
      <c r="AG76" s="263"/>
      <c r="AH76" s="263"/>
      <c r="AI76" s="395"/>
      <c r="AJ76" s="248"/>
      <c r="AK76" s="246"/>
      <c r="AL76" s="247"/>
      <c r="AM76" s="254"/>
      <c r="AN76" s="255"/>
      <c r="AO76" s="256"/>
    </row>
    <row r="77" spans="1:41">
      <c r="A77" s="368"/>
      <c r="B77" s="369"/>
      <c r="C77" s="370"/>
      <c r="D77" s="376"/>
      <c r="E77" s="350">
        <v>7</v>
      </c>
      <c r="F77" s="350"/>
      <c r="G77" s="351">
        <v>0.40210000000000001</v>
      </c>
      <c r="H77" s="352"/>
      <c r="I77" s="353"/>
      <c r="J77" s="351">
        <f t="shared" si="3"/>
        <v>0.40210000000000001</v>
      </c>
      <c r="K77" s="352"/>
      <c r="L77" s="353"/>
      <c r="M77" s="351">
        <f t="shared" si="4"/>
        <v>0.40210000000000001</v>
      </c>
      <c r="N77" s="352"/>
      <c r="O77" s="353"/>
      <c r="P77" s="351">
        <f t="shared" si="5"/>
        <v>0.40210000000000001</v>
      </c>
      <c r="Q77" s="352"/>
      <c r="R77" s="353"/>
      <c r="S77" s="354">
        <f t="shared" si="18"/>
        <v>0.40210000000000001</v>
      </c>
      <c r="T77" s="354"/>
      <c r="U77" s="260"/>
      <c r="V77" s="260">
        <f t="shared" si="0"/>
        <v>0</v>
      </c>
      <c r="W77" s="261"/>
      <c r="X77" s="262"/>
      <c r="Y77" s="359"/>
      <c r="Z77" s="360"/>
      <c r="AA77" s="361"/>
      <c r="AB77" s="339"/>
      <c r="AC77" s="340"/>
      <c r="AD77" s="340"/>
      <c r="AE77" s="341"/>
      <c r="AF77" s="263">
        <f t="shared" si="17"/>
        <v>-0.2021</v>
      </c>
      <c r="AG77" s="263"/>
      <c r="AH77" s="263"/>
      <c r="AI77" s="396"/>
      <c r="AJ77" s="248"/>
      <c r="AK77" s="246"/>
      <c r="AL77" s="247"/>
      <c r="AM77" s="257"/>
      <c r="AN77" s="258"/>
      <c r="AO77" s="259"/>
    </row>
    <row r="78" spans="1:41">
      <c r="A78" s="362">
        <v>0.25</v>
      </c>
      <c r="B78" s="363"/>
      <c r="C78" s="364"/>
      <c r="D78" s="371" t="s">
        <v>138</v>
      </c>
      <c r="E78" s="347">
        <v>1</v>
      </c>
      <c r="F78" s="347"/>
      <c r="G78" s="345">
        <v>0.45140000000000002</v>
      </c>
      <c r="H78" s="346"/>
      <c r="I78" s="348"/>
      <c r="J78" s="345">
        <f t="shared" si="3"/>
        <v>0.45140000000000002</v>
      </c>
      <c r="K78" s="346"/>
      <c r="L78" s="348"/>
      <c r="M78" s="345">
        <f t="shared" si="4"/>
        <v>0.45140000000000002</v>
      </c>
      <c r="N78" s="346"/>
      <c r="O78" s="348"/>
      <c r="P78" s="345">
        <f t="shared" si="5"/>
        <v>0.45140000000000002</v>
      </c>
      <c r="Q78" s="346"/>
      <c r="R78" s="348"/>
      <c r="S78" s="345">
        <f>AVERAGE(G78:R78)</f>
        <v>0.45140000000000002</v>
      </c>
      <c r="T78" s="346"/>
      <c r="U78" s="346"/>
      <c r="V78" s="260">
        <f t="shared" si="0"/>
        <v>0</v>
      </c>
      <c r="W78" s="261"/>
      <c r="X78" s="262"/>
      <c r="Y78" s="356">
        <f>ABS(S78-S85)</f>
        <v>5.1699999999999968E-2</v>
      </c>
      <c r="Z78" s="357"/>
      <c r="AA78" s="358"/>
      <c r="AB78" s="318">
        <f>_xlfn.STDEV.S(S78:U84)/SQRT(4)</f>
        <v>8.9973541084247043E-5</v>
      </c>
      <c r="AC78" s="319"/>
      <c r="AD78" s="319"/>
      <c r="AE78" s="320"/>
      <c r="AF78" s="263">
        <f>$A$78-S78</f>
        <v>-0.20140000000000002</v>
      </c>
      <c r="AG78" s="263"/>
      <c r="AH78" s="263"/>
      <c r="AI78" s="394">
        <f>MAX(Y78:Y91)</f>
        <v>5.2300000000000069E-2</v>
      </c>
      <c r="AJ78" s="245">
        <f>MAX(V78:X91)</f>
        <v>0</v>
      </c>
      <c r="AK78" s="246"/>
      <c r="AL78" s="247"/>
      <c r="AM78" s="251">
        <f t="shared" ref="AM78" si="19">AJ78/SQRT(4)</f>
        <v>0</v>
      </c>
      <c r="AN78" s="252"/>
      <c r="AO78" s="253"/>
    </row>
    <row r="79" spans="1:41">
      <c r="A79" s="365"/>
      <c r="B79" s="366"/>
      <c r="C79" s="367"/>
      <c r="D79" s="372"/>
      <c r="E79" s="347">
        <v>2</v>
      </c>
      <c r="F79" s="347"/>
      <c r="G79" s="345">
        <v>0.4516</v>
      </c>
      <c r="H79" s="346"/>
      <c r="I79" s="348"/>
      <c r="J79" s="345">
        <f t="shared" si="3"/>
        <v>0.4516</v>
      </c>
      <c r="K79" s="346"/>
      <c r="L79" s="348"/>
      <c r="M79" s="345">
        <f t="shared" si="4"/>
        <v>0.4516</v>
      </c>
      <c r="N79" s="346"/>
      <c r="O79" s="348"/>
      <c r="P79" s="345">
        <f t="shared" si="5"/>
        <v>0.4516</v>
      </c>
      <c r="Q79" s="346"/>
      <c r="R79" s="348"/>
      <c r="S79" s="349">
        <f t="shared" ref="S79:S84" si="20">AVERAGE(G79:R79)</f>
        <v>0.4516</v>
      </c>
      <c r="T79" s="349"/>
      <c r="U79" s="295"/>
      <c r="V79" s="260">
        <f t="shared" si="0"/>
        <v>0</v>
      </c>
      <c r="W79" s="261"/>
      <c r="X79" s="262"/>
      <c r="Y79" s="359"/>
      <c r="Z79" s="360"/>
      <c r="AA79" s="361"/>
      <c r="AB79" s="321"/>
      <c r="AC79" s="322"/>
      <c r="AD79" s="322"/>
      <c r="AE79" s="323"/>
      <c r="AF79" s="263">
        <f t="shared" ref="AF79:AF91" si="21">$A$78-S79</f>
        <v>-0.2016</v>
      </c>
      <c r="AG79" s="263"/>
      <c r="AH79" s="263"/>
      <c r="AI79" s="395"/>
      <c r="AJ79" s="248"/>
      <c r="AK79" s="246"/>
      <c r="AL79" s="247"/>
      <c r="AM79" s="254"/>
      <c r="AN79" s="255"/>
      <c r="AO79" s="256"/>
    </row>
    <row r="80" spans="1:41">
      <c r="A80" s="365"/>
      <c r="B80" s="366"/>
      <c r="C80" s="367"/>
      <c r="D80" s="372"/>
      <c r="E80" s="347">
        <v>3</v>
      </c>
      <c r="F80" s="347"/>
      <c r="G80" s="345">
        <v>0.45129999999999998</v>
      </c>
      <c r="H80" s="346"/>
      <c r="I80" s="348"/>
      <c r="J80" s="345">
        <f t="shared" si="3"/>
        <v>0.45129999999999998</v>
      </c>
      <c r="K80" s="346"/>
      <c r="L80" s="348"/>
      <c r="M80" s="345">
        <f t="shared" si="4"/>
        <v>0.45129999999999998</v>
      </c>
      <c r="N80" s="346"/>
      <c r="O80" s="348"/>
      <c r="P80" s="345">
        <f t="shared" si="5"/>
        <v>0.45129999999999998</v>
      </c>
      <c r="Q80" s="346"/>
      <c r="R80" s="348"/>
      <c r="S80" s="349">
        <f t="shared" si="20"/>
        <v>0.45129999999999998</v>
      </c>
      <c r="T80" s="349"/>
      <c r="U80" s="295"/>
      <c r="V80" s="260">
        <f t="shared" si="0"/>
        <v>0</v>
      </c>
      <c r="W80" s="261"/>
      <c r="X80" s="262"/>
      <c r="Y80" s="356">
        <f>ABS(S79-S86)</f>
        <v>5.1599999999999979E-2</v>
      </c>
      <c r="Z80" s="357"/>
      <c r="AA80" s="358"/>
      <c r="AB80" s="321"/>
      <c r="AC80" s="322"/>
      <c r="AD80" s="322"/>
      <c r="AE80" s="323"/>
      <c r="AF80" s="263">
        <f t="shared" si="21"/>
        <v>-0.20129999999999998</v>
      </c>
      <c r="AG80" s="263"/>
      <c r="AH80" s="263"/>
      <c r="AI80" s="395"/>
      <c r="AJ80" s="248"/>
      <c r="AK80" s="246"/>
      <c r="AL80" s="247"/>
      <c r="AM80" s="254"/>
      <c r="AN80" s="255"/>
      <c r="AO80" s="256"/>
    </row>
    <row r="81" spans="1:41">
      <c r="A81" s="365"/>
      <c r="B81" s="366"/>
      <c r="C81" s="367"/>
      <c r="D81" s="372"/>
      <c r="E81" s="347">
        <v>4</v>
      </c>
      <c r="F81" s="347"/>
      <c r="G81" s="345">
        <v>0.45150000000000001</v>
      </c>
      <c r="H81" s="346"/>
      <c r="I81" s="348"/>
      <c r="J81" s="345">
        <f t="shared" si="3"/>
        <v>0.45150000000000001</v>
      </c>
      <c r="K81" s="346"/>
      <c r="L81" s="348"/>
      <c r="M81" s="345">
        <f t="shared" si="4"/>
        <v>0.45150000000000001</v>
      </c>
      <c r="N81" s="346"/>
      <c r="O81" s="348"/>
      <c r="P81" s="345">
        <f t="shared" si="5"/>
        <v>0.45150000000000001</v>
      </c>
      <c r="Q81" s="346"/>
      <c r="R81" s="348"/>
      <c r="S81" s="349">
        <f t="shared" si="20"/>
        <v>0.45150000000000001</v>
      </c>
      <c r="T81" s="349"/>
      <c r="U81" s="295"/>
      <c r="V81" s="260">
        <f t="shared" si="0"/>
        <v>0</v>
      </c>
      <c r="W81" s="261"/>
      <c r="X81" s="262"/>
      <c r="Y81" s="359"/>
      <c r="Z81" s="360"/>
      <c r="AA81" s="361"/>
      <c r="AB81" s="321"/>
      <c r="AC81" s="322"/>
      <c r="AD81" s="322"/>
      <c r="AE81" s="323"/>
      <c r="AF81" s="263">
        <f t="shared" si="21"/>
        <v>-0.20150000000000001</v>
      </c>
      <c r="AG81" s="263"/>
      <c r="AH81" s="263"/>
      <c r="AI81" s="395"/>
      <c r="AJ81" s="248"/>
      <c r="AK81" s="246"/>
      <c r="AL81" s="247"/>
      <c r="AM81" s="254"/>
      <c r="AN81" s="255"/>
      <c r="AO81" s="256"/>
    </row>
    <row r="82" spans="1:41">
      <c r="A82" s="365"/>
      <c r="B82" s="366"/>
      <c r="C82" s="367"/>
      <c r="D82" s="372"/>
      <c r="E82" s="347">
        <v>5</v>
      </c>
      <c r="F82" s="347"/>
      <c r="G82" s="345">
        <v>0.45150000000000001</v>
      </c>
      <c r="H82" s="346"/>
      <c r="I82" s="348"/>
      <c r="J82" s="345">
        <f t="shared" si="3"/>
        <v>0.45150000000000001</v>
      </c>
      <c r="K82" s="346"/>
      <c r="L82" s="348"/>
      <c r="M82" s="345">
        <f t="shared" si="4"/>
        <v>0.45150000000000001</v>
      </c>
      <c r="N82" s="346"/>
      <c r="O82" s="348"/>
      <c r="P82" s="345">
        <f t="shared" si="5"/>
        <v>0.45150000000000001</v>
      </c>
      <c r="Q82" s="346"/>
      <c r="R82" s="348"/>
      <c r="S82" s="349">
        <f t="shared" si="20"/>
        <v>0.45150000000000001</v>
      </c>
      <c r="T82" s="349"/>
      <c r="U82" s="295"/>
      <c r="V82" s="260">
        <f t="shared" si="0"/>
        <v>0</v>
      </c>
      <c r="W82" s="261"/>
      <c r="X82" s="262"/>
      <c r="Y82" s="356">
        <f>ABS(S80-S87)</f>
        <v>5.2300000000000069E-2</v>
      </c>
      <c r="Z82" s="357"/>
      <c r="AA82" s="358"/>
      <c r="AB82" s="321"/>
      <c r="AC82" s="322"/>
      <c r="AD82" s="322"/>
      <c r="AE82" s="323"/>
      <c r="AF82" s="263">
        <f t="shared" si="21"/>
        <v>-0.20150000000000001</v>
      </c>
      <c r="AG82" s="263"/>
      <c r="AH82" s="263"/>
      <c r="AI82" s="395"/>
      <c r="AJ82" s="248"/>
      <c r="AK82" s="246"/>
      <c r="AL82" s="247"/>
      <c r="AM82" s="254"/>
      <c r="AN82" s="255"/>
      <c r="AO82" s="256"/>
    </row>
    <row r="83" spans="1:41">
      <c r="A83" s="365"/>
      <c r="B83" s="366"/>
      <c r="C83" s="367"/>
      <c r="D83" s="372"/>
      <c r="E83" s="347">
        <v>6</v>
      </c>
      <c r="F83" s="347"/>
      <c r="G83" s="345">
        <v>0.4511</v>
      </c>
      <c r="H83" s="346"/>
      <c r="I83" s="348"/>
      <c r="J83" s="345">
        <f t="shared" si="3"/>
        <v>0.4511</v>
      </c>
      <c r="K83" s="346"/>
      <c r="L83" s="348"/>
      <c r="M83" s="345">
        <f t="shared" si="4"/>
        <v>0.4511</v>
      </c>
      <c r="N83" s="346"/>
      <c r="O83" s="348"/>
      <c r="P83" s="345">
        <f t="shared" si="5"/>
        <v>0.4511</v>
      </c>
      <c r="Q83" s="346"/>
      <c r="R83" s="348"/>
      <c r="S83" s="349">
        <f t="shared" si="20"/>
        <v>0.4511</v>
      </c>
      <c r="T83" s="349"/>
      <c r="U83" s="295"/>
      <c r="V83" s="260">
        <f t="shared" si="0"/>
        <v>0</v>
      </c>
      <c r="W83" s="261"/>
      <c r="X83" s="262"/>
      <c r="Y83" s="359"/>
      <c r="Z83" s="360"/>
      <c r="AA83" s="361"/>
      <c r="AB83" s="321"/>
      <c r="AC83" s="322"/>
      <c r="AD83" s="322"/>
      <c r="AE83" s="323"/>
      <c r="AF83" s="263">
        <f t="shared" si="21"/>
        <v>-0.2011</v>
      </c>
      <c r="AG83" s="263"/>
      <c r="AH83" s="263"/>
      <c r="AI83" s="395"/>
      <c r="AJ83" s="248"/>
      <c r="AK83" s="246"/>
      <c r="AL83" s="247"/>
      <c r="AM83" s="254"/>
      <c r="AN83" s="255"/>
      <c r="AO83" s="256"/>
    </row>
    <row r="84" spans="1:41">
      <c r="A84" s="365"/>
      <c r="B84" s="366"/>
      <c r="C84" s="367"/>
      <c r="D84" s="373"/>
      <c r="E84" s="347">
        <v>7</v>
      </c>
      <c r="F84" s="347"/>
      <c r="G84" s="345">
        <v>0.45119999999999999</v>
      </c>
      <c r="H84" s="346"/>
      <c r="I84" s="348"/>
      <c r="J84" s="345">
        <f t="shared" si="3"/>
        <v>0.45119999999999999</v>
      </c>
      <c r="K84" s="346"/>
      <c r="L84" s="348"/>
      <c r="M84" s="345">
        <f t="shared" si="4"/>
        <v>0.45119999999999999</v>
      </c>
      <c r="N84" s="346"/>
      <c r="O84" s="348"/>
      <c r="P84" s="345">
        <f t="shared" si="5"/>
        <v>0.45119999999999999</v>
      </c>
      <c r="Q84" s="346"/>
      <c r="R84" s="348"/>
      <c r="S84" s="349">
        <f t="shared" si="20"/>
        <v>0.45119999999999999</v>
      </c>
      <c r="T84" s="349"/>
      <c r="U84" s="295"/>
      <c r="V84" s="260">
        <f t="shared" si="0"/>
        <v>0</v>
      </c>
      <c r="W84" s="261"/>
      <c r="X84" s="262"/>
      <c r="Y84" s="356">
        <f>ABS(S81-S88)</f>
        <v>5.2200000000000024E-2</v>
      </c>
      <c r="Z84" s="357"/>
      <c r="AA84" s="358"/>
      <c r="AB84" s="324"/>
      <c r="AC84" s="325"/>
      <c r="AD84" s="325"/>
      <c r="AE84" s="326"/>
      <c r="AF84" s="263">
        <f t="shared" si="21"/>
        <v>-0.20119999999999999</v>
      </c>
      <c r="AG84" s="263"/>
      <c r="AH84" s="263"/>
      <c r="AI84" s="395"/>
      <c r="AJ84" s="248"/>
      <c r="AK84" s="246"/>
      <c r="AL84" s="247"/>
      <c r="AM84" s="254"/>
      <c r="AN84" s="255"/>
      <c r="AO84" s="256"/>
    </row>
    <row r="85" spans="1:41">
      <c r="A85" s="365"/>
      <c r="B85" s="366"/>
      <c r="C85" s="367"/>
      <c r="D85" s="374" t="s">
        <v>139</v>
      </c>
      <c r="E85" s="350">
        <v>1</v>
      </c>
      <c r="F85" s="350"/>
      <c r="G85" s="351">
        <v>0.50309999999999999</v>
      </c>
      <c r="H85" s="352"/>
      <c r="I85" s="353"/>
      <c r="J85" s="351">
        <f t="shared" si="3"/>
        <v>0.50309999999999999</v>
      </c>
      <c r="K85" s="352"/>
      <c r="L85" s="353"/>
      <c r="M85" s="351">
        <f t="shared" si="4"/>
        <v>0.50309999999999999</v>
      </c>
      <c r="N85" s="352"/>
      <c r="O85" s="353"/>
      <c r="P85" s="351">
        <f t="shared" si="5"/>
        <v>0.50309999999999999</v>
      </c>
      <c r="Q85" s="352"/>
      <c r="R85" s="353"/>
      <c r="S85" s="355">
        <f>AVERAGE(G85:R85)</f>
        <v>0.50309999999999999</v>
      </c>
      <c r="T85" s="343"/>
      <c r="U85" s="343"/>
      <c r="V85" s="260">
        <f t="shared" si="0"/>
        <v>0</v>
      </c>
      <c r="W85" s="261"/>
      <c r="X85" s="262"/>
      <c r="Y85" s="359"/>
      <c r="Z85" s="360"/>
      <c r="AA85" s="361"/>
      <c r="AB85" s="333">
        <f>_xlfn.STDEV.S(S85:U91)/SQRT(4)</f>
        <v>1.2149857925880227E-4</v>
      </c>
      <c r="AC85" s="334"/>
      <c r="AD85" s="334"/>
      <c r="AE85" s="335"/>
      <c r="AF85" s="263">
        <f t="shared" si="21"/>
        <v>-0.25309999999999999</v>
      </c>
      <c r="AG85" s="263"/>
      <c r="AH85" s="263"/>
      <c r="AI85" s="395"/>
      <c r="AJ85" s="248"/>
      <c r="AK85" s="246"/>
      <c r="AL85" s="247"/>
      <c r="AM85" s="254"/>
      <c r="AN85" s="255"/>
      <c r="AO85" s="256"/>
    </row>
    <row r="86" spans="1:41">
      <c r="A86" s="365"/>
      <c r="B86" s="366"/>
      <c r="C86" s="367"/>
      <c r="D86" s="375"/>
      <c r="E86" s="350">
        <v>2</v>
      </c>
      <c r="F86" s="350"/>
      <c r="G86" s="351">
        <v>0.50319999999999998</v>
      </c>
      <c r="H86" s="352"/>
      <c r="I86" s="353"/>
      <c r="J86" s="351">
        <f t="shared" si="3"/>
        <v>0.50319999999999998</v>
      </c>
      <c r="K86" s="352"/>
      <c r="L86" s="353"/>
      <c r="M86" s="351">
        <f t="shared" si="4"/>
        <v>0.50319999999999998</v>
      </c>
      <c r="N86" s="352"/>
      <c r="O86" s="353"/>
      <c r="P86" s="351">
        <f t="shared" si="5"/>
        <v>0.50319999999999998</v>
      </c>
      <c r="Q86" s="352"/>
      <c r="R86" s="353"/>
      <c r="S86" s="354">
        <f t="shared" ref="S86:S91" si="22">AVERAGE(G86:R86)</f>
        <v>0.50319999999999998</v>
      </c>
      <c r="T86" s="354"/>
      <c r="U86" s="260"/>
      <c r="V86" s="260">
        <f t="shared" ref="V86:V149" si="23">_xlfn.STDEV.S(G86:R86)</f>
        <v>0</v>
      </c>
      <c r="W86" s="261"/>
      <c r="X86" s="262"/>
      <c r="Y86" s="356">
        <f>ABS(S82-S89)</f>
        <v>5.1599999999999979E-2</v>
      </c>
      <c r="Z86" s="357"/>
      <c r="AA86" s="358"/>
      <c r="AB86" s="336"/>
      <c r="AC86" s="337"/>
      <c r="AD86" s="337"/>
      <c r="AE86" s="338"/>
      <c r="AF86" s="263">
        <f t="shared" si="21"/>
        <v>-0.25319999999999998</v>
      </c>
      <c r="AG86" s="263"/>
      <c r="AH86" s="263"/>
      <c r="AI86" s="395"/>
      <c r="AJ86" s="248"/>
      <c r="AK86" s="246"/>
      <c r="AL86" s="247"/>
      <c r="AM86" s="254"/>
      <c r="AN86" s="255"/>
      <c r="AO86" s="256"/>
    </row>
    <row r="87" spans="1:41">
      <c r="A87" s="365"/>
      <c r="B87" s="366"/>
      <c r="C87" s="367"/>
      <c r="D87" s="375"/>
      <c r="E87" s="350">
        <v>3</v>
      </c>
      <c r="F87" s="350"/>
      <c r="G87" s="351">
        <v>0.50360000000000005</v>
      </c>
      <c r="H87" s="352"/>
      <c r="I87" s="353"/>
      <c r="J87" s="351">
        <f t="shared" si="3"/>
        <v>0.50360000000000005</v>
      </c>
      <c r="K87" s="352"/>
      <c r="L87" s="353"/>
      <c r="M87" s="351">
        <f t="shared" si="4"/>
        <v>0.50360000000000005</v>
      </c>
      <c r="N87" s="352"/>
      <c r="O87" s="353"/>
      <c r="P87" s="351">
        <f t="shared" si="5"/>
        <v>0.50360000000000005</v>
      </c>
      <c r="Q87" s="352"/>
      <c r="R87" s="353"/>
      <c r="S87" s="354">
        <f t="shared" si="22"/>
        <v>0.50360000000000005</v>
      </c>
      <c r="T87" s="354"/>
      <c r="U87" s="260"/>
      <c r="V87" s="260">
        <f t="shared" si="23"/>
        <v>0</v>
      </c>
      <c r="W87" s="261"/>
      <c r="X87" s="262"/>
      <c r="Y87" s="359"/>
      <c r="Z87" s="360"/>
      <c r="AA87" s="361"/>
      <c r="AB87" s="336"/>
      <c r="AC87" s="337"/>
      <c r="AD87" s="337"/>
      <c r="AE87" s="338"/>
      <c r="AF87" s="263">
        <f t="shared" si="21"/>
        <v>-0.25360000000000005</v>
      </c>
      <c r="AG87" s="263"/>
      <c r="AH87" s="263"/>
      <c r="AI87" s="395"/>
      <c r="AJ87" s="248"/>
      <c r="AK87" s="246"/>
      <c r="AL87" s="247"/>
      <c r="AM87" s="254"/>
      <c r="AN87" s="255"/>
      <c r="AO87" s="256"/>
    </row>
    <row r="88" spans="1:41">
      <c r="A88" s="365"/>
      <c r="B88" s="366"/>
      <c r="C88" s="367"/>
      <c r="D88" s="375"/>
      <c r="E88" s="350">
        <v>4</v>
      </c>
      <c r="F88" s="350"/>
      <c r="G88" s="351">
        <v>0.50370000000000004</v>
      </c>
      <c r="H88" s="352"/>
      <c r="I88" s="353"/>
      <c r="J88" s="351">
        <f t="shared" si="3"/>
        <v>0.50370000000000004</v>
      </c>
      <c r="K88" s="352"/>
      <c r="L88" s="353"/>
      <c r="M88" s="351">
        <f t="shared" si="4"/>
        <v>0.50370000000000004</v>
      </c>
      <c r="N88" s="352"/>
      <c r="O88" s="353"/>
      <c r="P88" s="351">
        <f t="shared" si="5"/>
        <v>0.50370000000000004</v>
      </c>
      <c r="Q88" s="352"/>
      <c r="R88" s="353"/>
      <c r="S88" s="354">
        <f t="shared" si="22"/>
        <v>0.50370000000000004</v>
      </c>
      <c r="T88" s="354"/>
      <c r="U88" s="260"/>
      <c r="V88" s="260">
        <f t="shared" si="23"/>
        <v>0</v>
      </c>
      <c r="W88" s="261"/>
      <c r="X88" s="262"/>
      <c r="Y88" s="356">
        <f>ABS(S83-S90)</f>
        <v>5.209999999999998E-2</v>
      </c>
      <c r="Z88" s="357"/>
      <c r="AA88" s="358"/>
      <c r="AB88" s="336"/>
      <c r="AC88" s="337"/>
      <c r="AD88" s="337"/>
      <c r="AE88" s="338"/>
      <c r="AF88" s="263">
        <f t="shared" si="21"/>
        <v>-0.25370000000000004</v>
      </c>
      <c r="AG88" s="263"/>
      <c r="AH88" s="263"/>
      <c r="AI88" s="395"/>
      <c r="AJ88" s="248"/>
      <c r="AK88" s="246"/>
      <c r="AL88" s="247"/>
      <c r="AM88" s="254"/>
      <c r="AN88" s="255"/>
      <c r="AO88" s="256"/>
    </row>
    <row r="89" spans="1:41">
      <c r="A89" s="365"/>
      <c r="B89" s="366"/>
      <c r="C89" s="367"/>
      <c r="D89" s="375"/>
      <c r="E89" s="350">
        <v>5</v>
      </c>
      <c r="F89" s="350"/>
      <c r="G89" s="351">
        <v>0.50309999999999999</v>
      </c>
      <c r="H89" s="352"/>
      <c r="I89" s="353"/>
      <c r="J89" s="351">
        <f t="shared" si="3"/>
        <v>0.50309999999999999</v>
      </c>
      <c r="K89" s="352"/>
      <c r="L89" s="353"/>
      <c r="M89" s="351">
        <f t="shared" si="4"/>
        <v>0.50309999999999999</v>
      </c>
      <c r="N89" s="352"/>
      <c r="O89" s="353"/>
      <c r="P89" s="351">
        <f t="shared" si="5"/>
        <v>0.50309999999999999</v>
      </c>
      <c r="Q89" s="352"/>
      <c r="R89" s="353"/>
      <c r="S89" s="354">
        <f t="shared" si="22"/>
        <v>0.50309999999999999</v>
      </c>
      <c r="T89" s="354"/>
      <c r="U89" s="260"/>
      <c r="V89" s="260">
        <f t="shared" si="23"/>
        <v>0</v>
      </c>
      <c r="W89" s="261"/>
      <c r="X89" s="262"/>
      <c r="Y89" s="359"/>
      <c r="Z89" s="360"/>
      <c r="AA89" s="361"/>
      <c r="AB89" s="336"/>
      <c r="AC89" s="337"/>
      <c r="AD89" s="337"/>
      <c r="AE89" s="338"/>
      <c r="AF89" s="263">
        <f t="shared" si="21"/>
        <v>-0.25309999999999999</v>
      </c>
      <c r="AG89" s="263"/>
      <c r="AH89" s="263"/>
      <c r="AI89" s="395"/>
      <c r="AJ89" s="248"/>
      <c r="AK89" s="246"/>
      <c r="AL89" s="247"/>
      <c r="AM89" s="254"/>
      <c r="AN89" s="255"/>
      <c r="AO89" s="256"/>
    </row>
    <row r="90" spans="1:41">
      <c r="A90" s="365"/>
      <c r="B90" s="366"/>
      <c r="C90" s="367"/>
      <c r="D90" s="375"/>
      <c r="E90" s="350">
        <v>6</v>
      </c>
      <c r="F90" s="350"/>
      <c r="G90" s="351">
        <v>0.50319999999999998</v>
      </c>
      <c r="H90" s="352"/>
      <c r="I90" s="353"/>
      <c r="J90" s="351">
        <f t="shared" si="3"/>
        <v>0.50319999999999998</v>
      </c>
      <c r="K90" s="352"/>
      <c r="L90" s="353"/>
      <c r="M90" s="351">
        <f t="shared" si="4"/>
        <v>0.50319999999999998</v>
      </c>
      <c r="N90" s="352"/>
      <c r="O90" s="353"/>
      <c r="P90" s="351">
        <f t="shared" si="5"/>
        <v>0.50319999999999998</v>
      </c>
      <c r="Q90" s="352"/>
      <c r="R90" s="353"/>
      <c r="S90" s="354">
        <f t="shared" si="22"/>
        <v>0.50319999999999998</v>
      </c>
      <c r="T90" s="354"/>
      <c r="U90" s="260"/>
      <c r="V90" s="260">
        <f t="shared" si="23"/>
        <v>0</v>
      </c>
      <c r="W90" s="261"/>
      <c r="X90" s="262"/>
      <c r="Y90" s="356">
        <f>ABS(S84-S91)</f>
        <v>5.2199999999999969E-2</v>
      </c>
      <c r="Z90" s="357"/>
      <c r="AA90" s="358"/>
      <c r="AB90" s="336"/>
      <c r="AC90" s="337"/>
      <c r="AD90" s="337"/>
      <c r="AE90" s="338"/>
      <c r="AF90" s="263">
        <f t="shared" si="21"/>
        <v>-0.25319999999999998</v>
      </c>
      <c r="AG90" s="263"/>
      <c r="AH90" s="263"/>
      <c r="AI90" s="395"/>
      <c r="AJ90" s="248"/>
      <c r="AK90" s="246"/>
      <c r="AL90" s="247"/>
      <c r="AM90" s="254"/>
      <c r="AN90" s="255"/>
      <c r="AO90" s="256"/>
    </row>
    <row r="91" spans="1:41">
      <c r="A91" s="368"/>
      <c r="B91" s="369"/>
      <c r="C91" s="370"/>
      <c r="D91" s="376"/>
      <c r="E91" s="350">
        <v>7</v>
      </c>
      <c r="F91" s="350"/>
      <c r="G91" s="351">
        <v>0.50339999999999996</v>
      </c>
      <c r="H91" s="352"/>
      <c r="I91" s="353"/>
      <c r="J91" s="351">
        <f t="shared" ref="J91:J154" si="24">G91</f>
        <v>0.50339999999999996</v>
      </c>
      <c r="K91" s="352"/>
      <c r="L91" s="353"/>
      <c r="M91" s="351">
        <f t="shared" ref="M91:M154" si="25">G91</f>
        <v>0.50339999999999996</v>
      </c>
      <c r="N91" s="352"/>
      <c r="O91" s="353"/>
      <c r="P91" s="351">
        <f t="shared" ref="P91:P154" si="26">G91</f>
        <v>0.50339999999999996</v>
      </c>
      <c r="Q91" s="352"/>
      <c r="R91" s="353"/>
      <c r="S91" s="354">
        <f t="shared" si="22"/>
        <v>0.50339999999999996</v>
      </c>
      <c r="T91" s="354"/>
      <c r="U91" s="260"/>
      <c r="V91" s="260">
        <f t="shared" si="23"/>
        <v>0</v>
      </c>
      <c r="W91" s="261"/>
      <c r="X91" s="262"/>
      <c r="Y91" s="359"/>
      <c r="Z91" s="360"/>
      <c r="AA91" s="361"/>
      <c r="AB91" s="339"/>
      <c r="AC91" s="340"/>
      <c r="AD91" s="340"/>
      <c r="AE91" s="341"/>
      <c r="AF91" s="263">
        <f t="shared" si="21"/>
        <v>-0.25339999999999996</v>
      </c>
      <c r="AG91" s="263"/>
      <c r="AH91" s="263"/>
      <c r="AI91" s="396"/>
      <c r="AJ91" s="248"/>
      <c r="AK91" s="246"/>
      <c r="AL91" s="247"/>
      <c r="AM91" s="257"/>
      <c r="AN91" s="258"/>
      <c r="AO91" s="259"/>
    </row>
    <row r="92" spans="1:41">
      <c r="A92" s="362">
        <v>0.3</v>
      </c>
      <c r="B92" s="363"/>
      <c r="C92" s="364"/>
      <c r="D92" s="371" t="s">
        <v>138</v>
      </c>
      <c r="E92" s="347">
        <v>1</v>
      </c>
      <c r="F92" s="347"/>
      <c r="G92" s="345">
        <v>0.55220000000000002</v>
      </c>
      <c r="H92" s="346"/>
      <c r="I92" s="348"/>
      <c r="J92" s="345">
        <f t="shared" si="24"/>
        <v>0.55220000000000002</v>
      </c>
      <c r="K92" s="346"/>
      <c r="L92" s="348"/>
      <c r="M92" s="345">
        <f t="shared" si="25"/>
        <v>0.55220000000000002</v>
      </c>
      <c r="N92" s="346"/>
      <c r="O92" s="348"/>
      <c r="P92" s="345">
        <f t="shared" si="26"/>
        <v>0.55220000000000002</v>
      </c>
      <c r="Q92" s="346"/>
      <c r="R92" s="348"/>
      <c r="S92" s="345">
        <f>AVERAGE(G92:R92)</f>
        <v>0.55220000000000002</v>
      </c>
      <c r="T92" s="346"/>
      <c r="U92" s="346"/>
      <c r="V92" s="260">
        <f t="shared" si="23"/>
        <v>0</v>
      </c>
      <c r="W92" s="261"/>
      <c r="X92" s="262"/>
      <c r="Y92" s="356">
        <f>ABS(S92-S99)</f>
        <v>5.0200000000000022E-2</v>
      </c>
      <c r="Z92" s="357"/>
      <c r="AA92" s="358"/>
      <c r="AB92" s="318">
        <f>_xlfn.STDEV.S(S92:U98)/SQRT(4)</f>
        <v>6.7259270913447519E-5</v>
      </c>
      <c r="AC92" s="319"/>
      <c r="AD92" s="319"/>
      <c r="AE92" s="320"/>
      <c r="AF92" s="263">
        <f>$A$92-S92</f>
        <v>-0.25220000000000004</v>
      </c>
      <c r="AG92" s="263"/>
      <c r="AH92" s="263"/>
      <c r="AI92" s="394">
        <f>MAX(Y92:Y105)</f>
        <v>5.04E-2</v>
      </c>
      <c r="AJ92" s="245">
        <f>MAX(V92:X105)</f>
        <v>0</v>
      </c>
      <c r="AK92" s="246"/>
      <c r="AL92" s="247"/>
      <c r="AM92" s="251">
        <f t="shared" ref="AM92" si="27">AJ92/SQRT(4)</f>
        <v>0</v>
      </c>
      <c r="AN92" s="252"/>
      <c r="AO92" s="253"/>
    </row>
    <row r="93" spans="1:41">
      <c r="A93" s="365"/>
      <c r="B93" s="366"/>
      <c r="C93" s="367"/>
      <c r="D93" s="372"/>
      <c r="E93" s="347">
        <v>2</v>
      </c>
      <c r="F93" s="347"/>
      <c r="G93" s="345">
        <v>0.5524</v>
      </c>
      <c r="H93" s="346"/>
      <c r="I93" s="348"/>
      <c r="J93" s="345">
        <f t="shared" si="24"/>
        <v>0.5524</v>
      </c>
      <c r="K93" s="346"/>
      <c r="L93" s="348"/>
      <c r="M93" s="345">
        <f t="shared" si="25"/>
        <v>0.5524</v>
      </c>
      <c r="N93" s="346"/>
      <c r="O93" s="348"/>
      <c r="P93" s="345">
        <f t="shared" si="26"/>
        <v>0.5524</v>
      </c>
      <c r="Q93" s="346"/>
      <c r="R93" s="348"/>
      <c r="S93" s="349">
        <f t="shared" ref="S93:S98" si="28">AVERAGE(G93:R93)</f>
        <v>0.5524</v>
      </c>
      <c r="T93" s="349"/>
      <c r="U93" s="295"/>
      <c r="V93" s="260">
        <f t="shared" si="23"/>
        <v>0</v>
      </c>
      <c r="W93" s="261"/>
      <c r="X93" s="262"/>
      <c r="Y93" s="359"/>
      <c r="Z93" s="360"/>
      <c r="AA93" s="361"/>
      <c r="AB93" s="321"/>
      <c r="AC93" s="322"/>
      <c r="AD93" s="322"/>
      <c r="AE93" s="323"/>
      <c r="AF93" s="263">
        <f t="shared" ref="AF93:AF105" si="29">$A$92-S93</f>
        <v>-0.25240000000000001</v>
      </c>
      <c r="AG93" s="263"/>
      <c r="AH93" s="263"/>
      <c r="AI93" s="395"/>
      <c r="AJ93" s="248"/>
      <c r="AK93" s="246"/>
      <c r="AL93" s="247"/>
      <c r="AM93" s="254"/>
      <c r="AN93" s="255"/>
      <c r="AO93" s="256"/>
    </row>
    <row r="94" spans="1:41">
      <c r="A94" s="365"/>
      <c r="B94" s="366"/>
      <c r="C94" s="367"/>
      <c r="D94" s="372"/>
      <c r="E94" s="347">
        <v>3</v>
      </c>
      <c r="F94" s="347"/>
      <c r="G94" s="345">
        <v>0.55230000000000001</v>
      </c>
      <c r="H94" s="346"/>
      <c r="I94" s="348"/>
      <c r="J94" s="345">
        <f t="shared" si="24"/>
        <v>0.55230000000000001</v>
      </c>
      <c r="K94" s="346"/>
      <c r="L94" s="348"/>
      <c r="M94" s="345">
        <f t="shared" si="25"/>
        <v>0.55230000000000001</v>
      </c>
      <c r="N94" s="346"/>
      <c r="O94" s="348"/>
      <c r="P94" s="345">
        <f t="shared" si="26"/>
        <v>0.55230000000000001</v>
      </c>
      <c r="Q94" s="346"/>
      <c r="R94" s="348"/>
      <c r="S94" s="349">
        <f t="shared" si="28"/>
        <v>0.55230000000000001</v>
      </c>
      <c r="T94" s="349"/>
      <c r="U94" s="295"/>
      <c r="V94" s="260">
        <f t="shared" si="23"/>
        <v>0</v>
      </c>
      <c r="W94" s="261"/>
      <c r="X94" s="262"/>
      <c r="Y94" s="356">
        <f>ABS(S93-S100)</f>
        <v>4.9899999999999944E-2</v>
      </c>
      <c r="Z94" s="357"/>
      <c r="AA94" s="358"/>
      <c r="AB94" s="321"/>
      <c r="AC94" s="322"/>
      <c r="AD94" s="322"/>
      <c r="AE94" s="323"/>
      <c r="AF94" s="263">
        <f t="shared" si="29"/>
        <v>-0.25230000000000002</v>
      </c>
      <c r="AG94" s="263"/>
      <c r="AH94" s="263"/>
      <c r="AI94" s="395"/>
      <c r="AJ94" s="248"/>
      <c r="AK94" s="246"/>
      <c r="AL94" s="247"/>
      <c r="AM94" s="254"/>
      <c r="AN94" s="255"/>
      <c r="AO94" s="256"/>
    </row>
    <row r="95" spans="1:41">
      <c r="A95" s="365"/>
      <c r="B95" s="366"/>
      <c r="C95" s="367"/>
      <c r="D95" s="372"/>
      <c r="E95" s="347">
        <v>4</v>
      </c>
      <c r="F95" s="347"/>
      <c r="G95" s="345">
        <v>0.55210000000000004</v>
      </c>
      <c r="H95" s="346"/>
      <c r="I95" s="348"/>
      <c r="J95" s="345">
        <f t="shared" si="24"/>
        <v>0.55210000000000004</v>
      </c>
      <c r="K95" s="346"/>
      <c r="L95" s="348"/>
      <c r="M95" s="345">
        <f t="shared" si="25"/>
        <v>0.55210000000000004</v>
      </c>
      <c r="N95" s="346"/>
      <c r="O95" s="348"/>
      <c r="P95" s="345">
        <f t="shared" si="26"/>
        <v>0.55210000000000004</v>
      </c>
      <c r="Q95" s="346"/>
      <c r="R95" s="348"/>
      <c r="S95" s="349">
        <f t="shared" si="28"/>
        <v>0.55210000000000004</v>
      </c>
      <c r="T95" s="349"/>
      <c r="U95" s="295"/>
      <c r="V95" s="260">
        <f t="shared" si="23"/>
        <v>0</v>
      </c>
      <c r="W95" s="261"/>
      <c r="X95" s="262"/>
      <c r="Y95" s="359"/>
      <c r="Z95" s="360"/>
      <c r="AA95" s="361"/>
      <c r="AB95" s="321"/>
      <c r="AC95" s="322"/>
      <c r="AD95" s="322"/>
      <c r="AE95" s="323"/>
      <c r="AF95" s="263">
        <f t="shared" si="29"/>
        <v>-0.25210000000000005</v>
      </c>
      <c r="AG95" s="263"/>
      <c r="AH95" s="263"/>
      <c r="AI95" s="395"/>
      <c r="AJ95" s="248"/>
      <c r="AK95" s="246"/>
      <c r="AL95" s="247"/>
      <c r="AM95" s="254"/>
      <c r="AN95" s="255"/>
      <c r="AO95" s="256"/>
    </row>
    <row r="96" spans="1:41">
      <c r="A96" s="365"/>
      <c r="B96" s="366"/>
      <c r="C96" s="367"/>
      <c r="D96" s="372"/>
      <c r="E96" s="347">
        <v>5</v>
      </c>
      <c r="F96" s="347"/>
      <c r="G96" s="345">
        <v>0.55249999999999999</v>
      </c>
      <c r="H96" s="346"/>
      <c r="I96" s="348"/>
      <c r="J96" s="345">
        <f t="shared" si="24"/>
        <v>0.55249999999999999</v>
      </c>
      <c r="K96" s="346"/>
      <c r="L96" s="348"/>
      <c r="M96" s="345">
        <f t="shared" si="25"/>
        <v>0.55249999999999999</v>
      </c>
      <c r="N96" s="346"/>
      <c r="O96" s="348"/>
      <c r="P96" s="345">
        <f t="shared" si="26"/>
        <v>0.55249999999999999</v>
      </c>
      <c r="Q96" s="346"/>
      <c r="R96" s="348"/>
      <c r="S96" s="349">
        <f t="shared" si="28"/>
        <v>0.55249999999999999</v>
      </c>
      <c r="T96" s="349"/>
      <c r="U96" s="295"/>
      <c r="V96" s="260">
        <f t="shared" si="23"/>
        <v>0</v>
      </c>
      <c r="W96" s="261"/>
      <c r="X96" s="262"/>
      <c r="Y96" s="356">
        <f>ABS(S94-S101)</f>
        <v>4.9999999999999933E-2</v>
      </c>
      <c r="Z96" s="357"/>
      <c r="AA96" s="358"/>
      <c r="AB96" s="321"/>
      <c r="AC96" s="322"/>
      <c r="AD96" s="322"/>
      <c r="AE96" s="323"/>
      <c r="AF96" s="263">
        <f t="shared" si="29"/>
        <v>-0.2525</v>
      </c>
      <c r="AG96" s="263"/>
      <c r="AH96" s="263"/>
      <c r="AI96" s="395"/>
      <c r="AJ96" s="248"/>
      <c r="AK96" s="246"/>
      <c r="AL96" s="247"/>
      <c r="AM96" s="254"/>
      <c r="AN96" s="255"/>
      <c r="AO96" s="256"/>
    </row>
    <row r="97" spans="1:41">
      <c r="A97" s="365"/>
      <c r="B97" s="366"/>
      <c r="C97" s="367"/>
      <c r="D97" s="372"/>
      <c r="E97" s="347">
        <v>6</v>
      </c>
      <c r="F97" s="347"/>
      <c r="G97" s="345">
        <v>0.55230000000000001</v>
      </c>
      <c r="H97" s="346"/>
      <c r="I97" s="348"/>
      <c r="J97" s="345">
        <f t="shared" si="24"/>
        <v>0.55230000000000001</v>
      </c>
      <c r="K97" s="346"/>
      <c r="L97" s="348"/>
      <c r="M97" s="345">
        <f t="shared" si="25"/>
        <v>0.55230000000000001</v>
      </c>
      <c r="N97" s="346"/>
      <c r="O97" s="348"/>
      <c r="P97" s="345">
        <f t="shared" si="26"/>
        <v>0.55230000000000001</v>
      </c>
      <c r="Q97" s="346"/>
      <c r="R97" s="348"/>
      <c r="S97" s="349">
        <f t="shared" si="28"/>
        <v>0.55230000000000001</v>
      </c>
      <c r="T97" s="349"/>
      <c r="U97" s="295"/>
      <c r="V97" s="260">
        <f t="shared" si="23"/>
        <v>0</v>
      </c>
      <c r="W97" s="261"/>
      <c r="X97" s="262"/>
      <c r="Y97" s="359"/>
      <c r="Z97" s="360"/>
      <c r="AA97" s="361"/>
      <c r="AB97" s="321"/>
      <c r="AC97" s="322"/>
      <c r="AD97" s="322"/>
      <c r="AE97" s="323"/>
      <c r="AF97" s="263">
        <f t="shared" si="29"/>
        <v>-0.25230000000000002</v>
      </c>
      <c r="AG97" s="263"/>
      <c r="AH97" s="263"/>
      <c r="AI97" s="395"/>
      <c r="AJ97" s="248"/>
      <c r="AK97" s="246"/>
      <c r="AL97" s="247"/>
      <c r="AM97" s="254"/>
      <c r="AN97" s="255"/>
      <c r="AO97" s="256"/>
    </row>
    <row r="98" spans="1:41">
      <c r="A98" s="365"/>
      <c r="B98" s="366"/>
      <c r="C98" s="367"/>
      <c r="D98" s="373"/>
      <c r="E98" s="347">
        <v>7</v>
      </c>
      <c r="F98" s="347"/>
      <c r="G98" s="345">
        <v>0.55220000000000002</v>
      </c>
      <c r="H98" s="346"/>
      <c r="I98" s="348"/>
      <c r="J98" s="345">
        <f t="shared" si="24"/>
        <v>0.55220000000000002</v>
      </c>
      <c r="K98" s="346"/>
      <c r="L98" s="348"/>
      <c r="M98" s="345">
        <f t="shared" si="25"/>
        <v>0.55220000000000002</v>
      </c>
      <c r="N98" s="346"/>
      <c r="O98" s="348"/>
      <c r="P98" s="345">
        <f t="shared" si="26"/>
        <v>0.55220000000000002</v>
      </c>
      <c r="Q98" s="346"/>
      <c r="R98" s="348"/>
      <c r="S98" s="349">
        <f t="shared" si="28"/>
        <v>0.55220000000000002</v>
      </c>
      <c r="T98" s="349"/>
      <c r="U98" s="295"/>
      <c r="V98" s="260">
        <f t="shared" si="23"/>
        <v>0</v>
      </c>
      <c r="W98" s="261"/>
      <c r="X98" s="262"/>
      <c r="Y98" s="356">
        <f>ABS(S95-S102)</f>
        <v>5.04E-2</v>
      </c>
      <c r="Z98" s="357"/>
      <c r="AA98" s="358"/>
      <c r="AB98" s="324"/>
      <c r="AC98" s="325"/>
      <c r="AD98" s="325"/>
      <c r="AE98" s="326"/>
      <c r="AF98" s="263">
        <f t="shared" si="29"/>
        <v>-0.25220000000000004</v>
      </c>
      <c r="AG98" s="263"/>
      <c r="AH98" s="263"/>
      <c r="AI98" s="395"/>
      <c r="AJ98" s="248"/>
      <c r="AK98" s="246"/>
      <c r="AL98" s="247"/>
      <c r="AM98" s="254"/>
      <c r="AN98" s="255"/>
      <c r="AO98" s="256"/>
    </row>
    <row r="99" spans="1:41">
      <c r="A99" s="365"/>
      <c r="B99" s="366"/>
      <c r="C99" s="367"/>
      <c r="D99" s="374" t="s">
        <v>139</v>
      </c>
      <c r="E99" s="350">
        <v>1</v>
      </c>
      <c r="F99" s="350"/>
      <c r="G99" s="351">
        <v>0.60240000000000005</v>
      </c>
      <c r="H99" s="352"/>
      <c r="I99" s="353"/>
      <c r="J99" s="351">
        <f t="shared" si="24"/>
        <v>0.60240000000000005</v>
      </c>
      <c r="K99" s="352"/>
      <c r="L99" s="353"/>
      <c r="M99" s="351">
        <f t="shared" si="25"/>
        <v>0.60240000000000005</v>
      </c>
      <c r="N99" s="352"/>
      <c r="O99" s="353"/>
      <c r="P99" s="351">
        <f t="shared" si="26"/>
        <v>0.60240000000000005</v>
      </c>
      <c r="Q99" s="352"/>
      <c r="R99" s="353"/>
      <c r="S99" s="355">
        <f>AVERAGE(G99:R99)</f>
        <v>0.60240000000000005</v>
      </c>
      <c r="T99" s="343"/>
      <c r="U99" s="343"/>
      <c r="V99" s="260">
        <f t="shared" si="23"/>
        <v>0</v>
      </c>
      <c r="W99" s="261"/>
      <c r="X99" s="262"/>
      <c r="Y99" s="359"/>
      <c r="Z99" s="360"/>
      <c r="AA99" s="361"/>
      <c r="AB99" s="333">
        <f>_xlfn.STDEV.S(S99:U105)/SQRT(4)</f>
        <v>6.4549722436804669E-5</v>
      </c>
      <c r="AC99" s="334"/>
      <c r="AD99" s="334"/>
      <c r="AE99" s="335"/>
      <c r="AF99" s="263">
        <f t="shared" si="29"/>
        <v>-0.30240000000000006</v>
      </c>
      <c r="AG99" s="263"/>
      <c r="AH99" s="263"/>
      <c r="AI99" s="395"/>
      <c r="AJ99" s="248"/>
      <c r="AK99" s="246"/>
      <c r="AL99" s="247"/>
      <c r="AM99" s="254"/>
      <c r="AN99" s="255"/>
      <c r="AO99" s="256"/>
    </row>
    <row r="100" spans="1:41">
      <c r="A100" s="365"/>
      <c r="B100" s="366"/>
      <c r="C100" s="367"/>
      <c r="D100" s="375"/>
      <c r="E100" s="350">
        <v>2</v>
      </c>
      <c r="F100" s="350"/>
      <c r="G100" s="351">
        <v>0.60229999999999995</v>
      </c>
      <c r="H100" s="352"/>
      <c r="I100" s="353"/>
      <c r="J100" s="351">
        <f t="shared" si="24"/>
        <v>0.60229999999999995</v>
      </c>
      <c r="K100" s="352"/>
      <c r="L100" s="353"/>
      <c r="M100" s="351">
        <f t="shared" si="25"/>
        <v>0.60229999999999995</v>
      </c>
      <c r="N100" s="352"/>
      <c r="O100" s="353"/>
      <c r="P100" s="351">
        <f t="shared" si="26"/>
        <v>0.60229999999999995</v>
      </c>
      <c r="Q100" s="352"/>
      <c r="R100" s="353"/>
      <c r="S100" s="354">
        <f t="shared" ref="S100:S105" si="30">AVERAGE(G100:R100)</f>
        <v>0.60229999999999995</v>
      </c>
      <c r="T100" s="354"/>
      <c r="U100" s="260"/>
      <c r="V100" s="260">
        <f t="shared" si="23"/>
        <v>0</v>
      </c>
      <c r="W100" s="261"/>
      <c r="X100" s="262"/>
      <c r="Y100" s="356">
        <f>ABS(S96-S103)</f>
        <v>4.9699999999999966E-2</v>
      </c>
      <c r="Z100" s="357"/>
      <c r="AA100" s="358"/>
      <c r="AB100" s="336"/>
      <c r="AC100" s="337"/>
      <c r="AD100" s="337"/>
      <c r="AE100" s="338"/>
      <c r="AF100" s="263">
        <f t="shared" si="29"/>
        <v>-0.30229999999999996</v>
      </c>
      <c r="AG100" s="263"/>
      <c r="AH100" s="263"/>
      <c r="AI100" s="395"/>
      <c r="AJ100" s="248"/>
      <c r="AK100" s="246"/>
      <c r="AL100" s="247"/>
      <c r="AM100" s="254"/>
      <c r="AN100" s="255"/>
      <c r="AO100" s="256"/>
    </row>
    <row r="101" spans="1:41">
      <c r="A101" s="365"/>
      <c r="B101" s="366"/>
      <c r="C101" s="367"/>
      <c r="D101" s="375"/>
      <c r="E101" s="350">
        <v>3</v>
      </c>
      <c r="F101" s="350"/>
      <c r="G101" s="351">
        <v>0.60229999999999995</v>
      </c>
      <c r="H101" s="352"/>
      <c r="I101" s="353"/>
      <c r="J101" s="351">
        <f t="shared" si="24"/>
        <v>0.60229999999999995</v>
      </c>
      <c r="K101" s="352"/>
      <c r="L101" s="353"/>
      <c r="M101" s="351">
        <f t="shared" si="25"/>
        <v>0.60229999999999995</v>
      </c>
      <c r="N101" s="352"/>
      <c r="O101" s="353"/>
      <c r="P101" s="351">
        <f t="shared" si="26"/>
        <v>0.60229999999999995</v>
      </c>
      <c r="Q101" s="352"/>
      <c r="R101" s="353"/>
      <c r="S101" s="354">
        <f t="shared" si="30"/>
        <v>0.60229999999999995</v>
      </c>
      <c r="T101" s="354"/>
      <c r="U101" s="260"/>
      <c r="V101" s="260">
        <f t="shared" si="23"/>
        <v>0</v>
      </c>
      <c r="W101" s="261"/>
      <c r="X101" s="262"/>
      <c r="Y101" s="359"/>
      <c r="Z101" s="360"/>
      <c r="AA101" s="361"/>
      <c r="AB101" s="336"/>
      <c r="AC101" s="337"/>
      <c r="AD101" s="337"/>
      <c r="AE101" s="338"/>
      <c r="AF101" s="263">
        <f t="shared" si="29"/>
        <v>-0.30229999999999996</v>
      </c>
      <c r="AG101" s="263"/>
      <c r="AH101" s="263"/>
      <c r="AI101" s="395"/>
      <c r="AJ101" s="248"/>
      <c r="AK101" s="246"/>
      <c r="AL101" s="247"/>
      <c r="AM101" s="254"/>
      <c r="AN101" s="255"/>
      <c r="AO101" s="256"/>
    </row>
    <row r="102" spans="1:41">
      <c r="A102" s="365"/>
      <c r="B102" s="366"/>
      <c r="C102" s="367"/>
      <c r="D102" s="375"/>
      <c r="E102" s="350">
        <v>4</v>
      </c>
      <c r="F102" s="350"/>
      <c r="G102" s="351">
        <v>0.60250000000000004</v>
      </c>
      <c r="H102" s="352"/>
      <c r="I102" s="353"/>
      <c r="J102" s="351">
        <f t="shared" si="24"/>
        <v>0.60250000000000004</v>
      </c>
      <c r="K102" s="352"/>
      <c r="L102" s="353"/>
      <c r="M102" s="351">
        <f t="shared" si="25"/>
        <v>0.60250000000000004</v>
      </c>
      <c r="N102" s="352"/>
      <c r="O102" s="353"/>
      <c r="P102" s="351">
        <f t="shared" si="26"/>
        <v>0.60250000000000004</v>
      </c>
      <c r="Q102" s="352"/>
      <c r="R102" s="353"/>
      <c r="S102" s="354">
        <f t="shared" si="30"/>
        <v>0.60250000000000004</v>
      </c>
      <c r="T102" s="354"/>
      <c r="U102" s="260"/>
      <c r="V102" s="260">
        <f t="shared" si="23"/>
        <v>0</v>
      </c>
      <c r="W102" s="261"/>
      <c r="X102" s="262"/>
      <c r="Y102" s="356">
        <f>ABS(S97-S104)</f>
        <v>4.9799999999999955E-2</v>
      </c>
      <c r="Z102" s="357"/>
      <c r="AA102" s="358"/>
      <c r="AB102" s="336"/>
      <c r="AC102" s="337"/>
      <c r="AD102" s="337"/>
      <c r="AE102" s="338"/>
      <c r="AF102" s="263">
        <f t="shared" si="29"/>
        <v>-0.30250000000000005</v>
      </c>
      <c r="AG102" s="263"/>
      <c r="AH102" s="263"/>
      <c r="AI102" s="395"/>
      <c r="AJ102" s="248"/>
      <c r="AK102" s="246"/>
      <c r="AL102" s="247"/>
      <c r="AM102" s="254"/>
      <c r="AN102" s="255"/>
      <c r="AO102" s="256"/>
    </row>
    <row r="103" spans="1:41">
      <c r="A103" s="365"/>
      <c r="B103" s="366"/>
      <c r="C103" s="367"/>
      <c r="D103" s="375"/>
      <c r="E103" s="350">
        <v>5</v>
      </c>
      <c r="F103" s="350"/>
      <c r="G103" s="351">
        <v>0.60219999999999996</v>
      </c>
      <c r="H103" s="352"/>
      <c r="I103" s="353"/>
      <c r="J103" s="351">
        <f t="shared" si="24"/>
        <v>0.60219999999999996</v>
      </c>
      <c r="K103" s="352"/>
      <c r="L103" s="353"/>
      <c r="M103" s="351">
        <f t="shared" si="25"/>
        <v>0.60219999999999996</v>
      </c>
      <c r="N103" s="352"/>
      <c r="O103" s="353"/>
      <c r="P103" s="351">
        <f t="shared" si="26"/>
        <v>0.60219999999999996</v>
      </c>
      <c r="Q103" s="352"/>
      <c r="R103" s="353"/>
      <c r="S103" s="354">
        <f t="shared" si="30"/>
        <v>0.60219999999999996</v>
      </c>
      <c r="T103" s="354"/>
      <c r="U103" s="260"/>
      <c r="V103" s="260">
        <f t="shared" si="23"/>
        <v>0</v>
      </c>
      <c r="W103" s="261"/>
      <c r="X103" s="262"/>
      <c r="Y103" s="359"/>
      <c r="Z103" s="360"/>
      <c r="AA103" s="361"/>
      <c r="AB103" s="336"/>
      <c r="AC103" s="337"/>
      <c r="AD103" s="337"/>
      <c r="AE103" s="338"/>
      <c r="AF103" s="263">
        <f t="shared" si="29"/>
        <v>-0.30219999999999997</v>
      </c>
      <c r="AG103" s="263"/>
      <c r="AH103" s="263"/>
      <c r="AI103" s="395"/>
      <c r="AJ103" s="248"/>
      <c r="AK103" s="246"/>
      <c r="AL103" s="247"/>
      <c r="AM103" s="254"/>
      <c r="AN103" s="255"/>
      <c r="AO103" s="256"/>
    </row>
    <row r="104" spans="1:41">
      <c r="A104" s="365"/>
      <c r="B104" s="366"/>
      <c r="C104" s="367"/>
      <c r="D104" s="375"/>
      <c r="E104" s="350">
        <v>6</v>
      </c>
      <c r="F104" s="350"/>
      <c r="G104" s="351">
        <v>0.60209999999999997</v>
      </c>
      <c r="H104" s="352"/>
      <c r="I104" s="353"/>
      <c r="J104" s="351">
        <f t="shared" si="24"/>
        <v>0.60209999999999997</v>
      </c>
      <c r="K104" s="352"/>
      <c r="L104" s="353"/>
      <c r="M104" s="351">
        <f t="shared" si="25"/>
        <v>0.60209999999999997</v>
      </c>
      <c r="N104" s="352"/>
      <c r="O104" s="353"/>
      <c r="P104" s="351">
        <f t="shared" si="26"/>
        <v>0.60209999999999997</v>
      </c>
      <c r="Q104" s="352"/>
      <c r="R104" s="353"/>
      <c r="S104" s="354">
        <f t="shared" si="30"/>
        <v>0.60209999999999997</v>
      </c>
      <c r="T104" s="354"/>
      <c r="U104" s="260"/>
      <c r="V104" s="260">
        <f t="shared" si="23"/>
        <v>0</v>
      </c>
      <c r="W104" s="261"/>
      <c r="X104" s="262"/>
      <c r="Y104" s="356">
        <f>ABS(S98-S105)</f>
        <v>5.0099999999999922E-2</v>
      </c>
      <c r="Z104" s="357"/>
      <c r="AA104" s="358"/>
      <c r="AB104" s="336"/>
      <c r="AC104" s="337"/>
      <c r="AD104" s="337"/>
      <c r="AE104" s="338"/>
      <c r="AF104" s="263">
        <f t="shared" si="29"/>
        <v>-0.30209999999999998</v>
      </c>
      <c r="AG104" s="263"/>
      <c r="AH104" s="263"/>
      <c r="AI104" s="395"/>
      <c r="AJ104" s="248"/>
      <c r="AK104" s="246"/>
      <c r="AL104" s="247"/>
      <c r="AM104" s="254"/>
      <c r="AN104" s="255"/>
      <c r="AO104" s="256"/>
    </row>
    <row r="105" spans="1:41">
      <c r="A105" s="368"/>
      <c r="B105" s="369"/>
      <c r="C105" s="370"/>
      <c r="D105" s="376"/>
      <c r="E105" s="350">
        <v>7</v>
      </c>
      <c r="F105" s="350"/>
      <c r="G105" s="351">
        <v>0.60229999999999995</v>
      </c>
      <c r="H105" s="352"/>
      <c r="I105" s="353"/>
      <c r="J105" s="351">
        <f t="shared" si="24"/>
        <v>0.60229999999999995</v>
      </c>
      <c r="K105" s="352"/>
      <c r="L105" s="353"/>
      <c r="M105" s="351">
        <f t="shared" si="25"/>
        <v>0.60229999999999995</v>
      </c>
      <c r="N105" s="352"/>
      <c r="O105" s="353"/>
      <c r="P105" s="351">
        <f t="shared" si="26"/>
        <v>0.60229999999999995</v>
      </c>
      <c r="Q105" s="352"/>
      <c r="R105" s="353"/>
      <c r="S105" s="354">
        <f t="shared" si="30"/>
        <v>0.60229999999999995</v>
      </c>
      <c r="T105" s="354"/>
      <c r="U105" s="260"/>
      <c r="V105" s="260">
        <f t="shared" si="23"/>
        <v>0</v>
      </c>
      <c r="W105" s="261"/>
      <c r="X105" s="262"/>
      <c r="Y105" s="359"/>
      <c r="Z105" s="360"/>
      <c r="AA105" s="361"/>
      <c r="AB105" s="339"/>
      <c r="AC105" s="340"/>
      <c r="AD105" s="340"/>
      <c r="AE105" s="341"/>
      <c r="AF105" s="263">
        <f t="shared" si="29"/>
        <v>-0.30229999999999996</v>
      </c>
      <c r="AG105" s="263"/>
      <c r="AH105" s="263"/>
      <c r="AI105" s="396"/>
      <c r="AJ105" s="248"/>
      <c r="AK105" s="246"/>
      <c r="AL105" s="247"/>
      <c r="AM105" s="257"/>
      <c r="AN105" s="258"/>
      <c r="AO105" s="259"/>
    </row>
    <row r="106" spans="1:41">
      <c r="A106" s="362">
        <v>0.35</v>
      </c>
      <c r="B106" s="363"/>
      <c r="C106" s="364"/>
      <c r="D106" s="371" t="s">
        <v>138</v>
      </c>
      <c r="E106" s="347">
        <v>1</v>
      </c>
      <c r="F106" s="347"/>
      <c r="G106" s="345">
        <v>0.6522</v>
      </c>
      <c r="H106" s="346"/>
      <c r="I106" s="348"/>
      <c r="J106" s="345">
        <f t="shared" si="24"/>
        <v>0.6522</v>
      </c>
      <c r="K106" s="346"/>
      <c r="L106" s="348"/>
      <c r="M106" s="345">
        <f t="shared" si="25"/>
        <v>0.6522</v>
      </c>
      <c r="N106" s="346"/>
      <c r="O106" s="348"/>
      <c r="P106" s="345">
        <f t="shared" si="26"/>
        <v>0.6522</v>
      </c>
      <c r="Q106" s="346"/>
      <c r="R106" s="348"/>
      <c r="S106" s="345">
        <f>AVERAGE(G106:R106)</f>
        <v>0.6522</v>
      </c>
      <c r="T106" s="346"/>
      <c r="U106" s="346"/>
      <c r="V106" s="260">
        <f t="shared" si="23"/>
        <v>0</v>
      </c>
      <c r="W106" s="261"/>
      <c r="X106" s="262"/>
      <c r="Y106" s="356">
        <f>ABS(S106-S113)</f>
        <v>4.930000000000001E-2</v>
      </c>
      <c r="Z106" s="357"/>
      <c r="AA106" s="358"/>
      <c r="AB106" s="318">
        <f>_xlfn.STDEV.S(S106:U112)/SQRT(4)</f>
        <v>1.0408329997331295E-4</v>
      </c>
      <c r="AC106" s="319"/>
      <c r="AD106" s="319"/>
      <c r="AE106" s="320"/>
      <c r="AF106" s="263">
        <f>$A$106-S106</f>
        <v>-0.30220000000000002</v>
      </c>
      <c r="AG106" s="263"/>
      <c r="AH106" s="263"/>
      <c r="AI106" s="394">
        <f>MAX(Y106:Y119)</f>
        <v>4.9799999999999955E-2</v>
      </c>
      <c r="AJ106" s="245">
        <f>MAX(V106:X119)</f>
        <v>0</v>
      </c>
      <c r="AK106" s="246"/>
      <c r="AL106" s="247"/>
      <c r="AM106" s="251">
        <f t="shared" ref="AM106" si="31">AJ106/SQRT(4)</f>
        <v>0</v>
      </c>
      <c r="AN106" s="252"/>
      <c r="AO106" s="253"/>
    </row>
    <row r="107" spans="1:41">
      <c r="A107" s="365"/>
      <c r="B107" s="366"/>
      <c r="C107" s="367"/>
      <c r="D107" s="372"/>
      <c r="E107" s="347">
        <v>2</v>
      </c>
      <c r="F107" s="347"/>
      <c r="G107" s="345">
        <v>0.65229999999999999</v>
      </c>
      <c r="H107" s="346"/>
      <c r="I107" s="348"/>
      <c r="J107" s="345">
        <f t="shared" si="24"/>
        <v>0.65229999999999999</v>
      </c>
      <c r="K107" s="346"/>
      <c r="L107" s="348"/>
      <c r="M107" s="345">
        <f t="shared" si="25"/>
        <v>0.65229999999999999</v>
      </c>
      <c r="N107" s="346"/>
      <c r="O107" s="348"/>
      <c r="P107" s="345">
        <f t="shared" si="26"/>
        <v>0.65229999999999999</v>
      </c>
      <c r="Q107" s="346"/>
      <c r="R107" s="348"/>
      <c r="S107" s="349">
        <f t="shared" ref="S107:S112" si="32">AVERAGE(G107:R107)</f>
        <v>0.65229999999999999</v>
      </c>
      <c r="T107" s="349"/>
      <c r="U107" s="295"/>
      <c r="V107" s="260">
        <f t="shared" si="23"/>
        <v>0</v>
      </c>
      <c r="W107" s="261"/>
      <c r="X107" s="262"/>
      <c r="Y107" s="359"/>
      <c r="Z107" s="360"/>
      <c r="AA107" s="361"/>
      <c r="AB107" s="321"/>
      <c r="AC107" s="322"/>
      <c r="AD107" s="322"/>
      <c r="AE107" s="323"/>
      <c r="AF107" s="263">
        <f t="shared" ref="AF107:AF119" si="33">$A$106-S107</f>
        <v>-0.30230000000000001</v>
      </c>
      <c r="AG107" s="263"/>
      <c r="AH107" s="263"/>
      <c r="AI107" s="395"/>
      <c r="AJ107" s="248"/>
      <c r="AK107" s="246"/>
      <c r="AL107" s="247"/>
      <c r="AM107" s="254"/>
      <c r="AN107" s="255"/>
      <c r="AO107" s="256"/>
    </row>
    <row r="108" spans="1:41">
      <c r="A108" s="365"/>
      <c r="B108" s="366"/>
      <c r="C108" s="367"/>
      <c r="D108" s="372"/>
      <c r="E108" s="347">
        <v>3</v>
      </c>
      <c r="F108" s="347"/>
      <c r="G108" s="345">
        <v>0.65239999999999998</v>
      </c>
      <c r="H108" s="346"/>
      <c r="I108" s="348"/>
      <c r="J108" s="345">
        <f t="shared" si="24"/>
        <v>0.65239999999999998</v>
      </c>
      <c r="K108" s="346"/>
      <c r="L108" s="348"/>
      <c r="M108" s="345">
        <f t="shared" si="25"/>
        <v>0.65239999999999998</v>
      </c>
      <c r="N108" s="346"/>
      <c r="O108" s="348"/>
      <c r="P108" s="345">
        <f t="shared" si="26"/>
        <v>0.65239999999999998</v>
      </c>
      <c r="Q108" s="346"/>
      <c r="R108" s="348"/>
      <c r="S108" s="349">
        <f t="shared" si="32"/>
        <v>0.65239999999999998</v>
      </c>
      <c r="T108" s="349"/>
      <c r="U108" s="295"/>
      <c r="V108" s="260">
        <f t="shared" si="23"/>
        <v>0</v>
      </c>
      <c r="W108" s="261"/>
      <c r="X108" s="262"/>
      <c r="Y108" s="356">
        <f>ABS(S107-S114)</f>
        <v>4.9799999999999955E-2</v>
      </c>
      <c r="Z108" s="357"/>
      <c r="AA108" s="358"/>
      <c r="AB108" s="321"/>
      <c r="AC108" s="322"/>
      <c r="AD108" s="322"/>
      <c r="AE108" s="323"/>
      <c r="AF108" s="263">
        <f t="shared" si="33"/>
        <v>-0.3024</v>
      </c>
      <c r="AG108" s="263"/>
      <c r="AH108" s="263"/>
      <c r="AI108" s="395"/>
      <c r="AJ108" s="248"/>
      <c r="AK108" s="246"/>
      <c r="AL108" s="247"/>
      <c r="AM108" s="254"/>
      <c r="AN108" s="255"/>
      <c r="AO108" s="256"/>
    </row>
    <row r="109" spans="1:41">
      <c r="A109" s="365"/>
      <c r="B109" s="366"/>
      <c r="C109" s="367"/>
      <c r="D109" s="372"/>
      <c r="E109" s="347">
        <v>4</v>
      </c>
      <c r="F109" s="347"/>
      <c r="G109" s="345">
        <v>0.65280000000000005</v>
      </c>
      <c r="H109" s="346"/>
      <c r="I109" s="348"/>
      <c r="J109" s="345">
        <f t="shared" si="24"/>
        <v>0.65280000000000005</v>
      </c>
      <c r="K109" s="346"/>
      <c r="L109" s="348"/>
      <c r="M109" s="345">
        <f t="shared" si="25"/>
        <v>0.65280000000000005</v>
      </c>
      <c r="N109" s="346"/>
      <c r="O109" s="348"/>
      <c r="P109" s="345">
        <f t="shared" si="26"/>
        <v>0.65280000000000005</v>
      </c>
      <c r="Q109" s="346"/>
      <c r="R109" s="348"/>
      <c r="S109" s="349">
        <f t="shared" si="32"/>
        <v>0.65280000000000005</v>
      </c>
      <c r="T109" s="349"/>
      <c r="U109" s="295"/>
      <c r="V109" s="260">
        <f t="shared" si="23"/>
        <v>0</v>
      </c>
      <c r="W109" s="261"/>
      <c r="X109" s="262"/>
      <c r="Y109" s="359"/>
      <c r="Z109" s="360"/>
      <c r="AA109" s="361"/>
      <c r="AB109" s="321"/>
      <c r="AC109" s="322"/>
      <c r="AD109" s="322"/>
      <c r="AE109" s="323"/>
      <c r="AF109" s="263">
        <f t="shared" si="33"/>
        <v>-0.30280000000000007</v>
      </c>
      <c r="AG109" s="263"/>
      <c r="AH109" s="263"/>
      <c r="AI109" s="395"/>
      <c r="AJ109" s="248"/>
      <c r="AK109" s="246"/>
      <c r="AL109" s="247"/>
      <c r="AM109" s="254"/>
      <c r="AN109" s="255"/>
      <c r="AO109" s="256"/>
    </row>
    <row r="110" spans="1:41">
      <c r="A110" s="365"/>
      <c r="B110" s="366"/>
      <c r="C110" s="367"/>
      <c r="D110" s="372"/>
      <c r="E110" s="347">
        <v>5</v>
      </c>
      <c r="F110" s="347"/>
      <c r="G110" s="345">
        <v>0.65239999999999998</v>
      </c>
      <c r="H110" s="346"/>
      <c r="I110" s="348"/>
      <c r="J110" s="345">
        <f t="shared" si="24"/>
        <v>0.65239999999999998</v>
      </c>
      <c r="K110" s="346"/>
      <c r="L110" s="348"/>
      <c r="M110" s="345">
        <f t="shared" si="25"/>
        <v>0.65239999999999998</v>
      </c>
      <c r="N110" s="346"/>
      <c r="O110" s="348"/>
      <c r="P110" s="345">
        <f t="shared" si="26"/>
        <v>0.65239999999999998</v>
      </c>
      <c r="Q110" s="346"/>
      <c r="R110" s="348"/>
      <c r="S110" s="349">
        <f t="shared" si="32"/>
        <v>0.65239999999999998</v>
      </c>
      <c r="T110" s="349"/>
      <c r="U110" s="295"/>
      <c r="V110" s="260">
        <f t="shared" si="23"/>
        <v>0</v>
      </c>
      <c r="W110" s="261"/>
      <c r="X110" s="262"/>
      <c r="Y110" s="356">
        <f>ABS(S108-S115)</f>
        <v>4.9200000000000021E-2</v>
      </c>
      <c r="Z110" s="357"/>
      <c r="AA110" s="358"/>
      <c r="AB110" s="321"/>
      <c r="AC110" s="322"/>
      <c r="AD110" s="322"/>
      <c r="AE110" s="323"/>
      <c r="AF110" s="263">
        <f t="shared" si="33"/>
        <v>-0.3024</v>
      </c>
      <c r="AG110" s="263"/>
      <c r="AH110" s="263"/>
      <c r="AI110" s="395"/>
      <c r="AJ110" s="248"/>
      <c r="AK110" s="246"/>
      <c r="AL110" s="247"/>
      <c r="AM110" s="254"/>
      <c r="AN110" s="255"/>
      <c r="AO110" s="256"/>
    </row>
    <row r="111" spans="1:41">
      <c r="A111" s="365"/>
      <c r="B111" s="366"/>
      <c r="C111" s="367"/>
      <c r="D111" s="372"/>
      <c r="E111" s="347">
        <v>6</v>
      </c>
      <c r="F111" s="347"/>
      <c r="G111" s="345">
        <v>0.6522</v>
      </c>
      <c r="H111" s="346"/>
      <c r="I111" s="348"/>
      <c r="J111" s="345">
        <f t="shared" si="24"/>
        <v>0.6522</v>
      </c>
      <c r="K111" s="346"/>
      <c r="L111" s="348"/>
      <c r="M111" s="345">
        <f t="shared" si="25"/>
        <v>0.6522</v>
      </c>
      <c r="N111" s="346"/>
      <c r="O111" s="348"/>
      <c r="P111" s="345">
        <f t="shared" si="26"/>
        <v>0.6522</v>
      </c>
      <c r="Q111" s="346"/>
      <c r="R111" s="348"/>
      <c r="S111" s="349">
        <f t="shared" si="32"/>
        <v>0.6522</v>
      </c>
      <c r="T111" s="349"/>
      <c r="U111" s="295"/>
      <c r="V111" s="260">
        <f t="shared" si="23"/>
        <v>0</v>
      </c>
      <c r="W111" s="261"/>
      <c r="X111" s="262"/>
      <c r="Y111" s="359"/>
      <c r="Z111" s="360"/>
      <c r="AA111" s="361"/>
      <c r="AB111" s="321"/>
      <c r="AC111" s="322"/>
      <c r="AD111" s="322"/>
      <c r="AE111" s="323"/>
      <c r="AF111" s="263">
        <f t="shared" si="33"/>
        <v>-0.30220000000000002</v>
      </c>
      <c r="AG111" s="263"/>
      <c r="AH111" s="263"/>
      <c r="AI111" s="395"/>
      <c r="AJ111" s="248"/>
      <c r="AK111" s="246"/>
      <c r="AL111" s="247"/>
      <c r="AM111" s="254"/>
      <c r="AN111" s="255"/>
      <c r="AO111" s="256"/>
    </row>
    <row r="112" spans="1:41">
      <c r="A112" s="365"/>
      <c r="B112" s="366"/>
      <c r="C112" s="367"/>
      <c r="D112" s="373"/>
      <c r="E112" s="347">
        <v>7</v>
      </c>
      <c r="F112" s="347"/>
      <c r="G112" s="345">
        <v>0.65249999999999997</v>
      </c>
      <c r="H112" s="346"/>
      <c r="I112" s="348"/>
      <c r="J112" s="345">
        <f t="shared" si="24"/>
        <v>0.65249999999999997</v>
      </c>
      <c r="K112" s="346"/>
      <c r="L112" s="348"/>
      <c r="M112" s="345">
        <f t="shared" si="25"/>
        <v>0.65249999999999997</v>
      </c>
      <c r="N112" s="346"/>
      <c r="O112" s="348"/>
      <c r="P112" s="345">
        <f t="shared" si="26"/>
        <v>0.65249999999999997</v>
      </c>
      <c r="Q112" s="346"/>
      <c r="R112" s="348"/>
      <c r="S112" s="349">
        <f t="shared" si="32"/>
        <v>0.65249999999999997</v>
      </c>
      <c r="T112" s="349"/>
      <c r="U112" s="295"/>
      <c r="V112" s="260">
        <f t="shared" si="23"/>
        <v>0</v>
      </c>
      <c r="W112" s="261"/>
      <c r="X112" s="262"/>
      <c r="Y112" s="356">
        <f>ABS(S109-S116)</f>
        <v>4.8499999999999988E-2</v>
      </c>
      <c r="Z112" s="357"/>
      <c r="AA112" s="358"/>
      <c r="AB112" s="324"/>
      <c r="AC112" s="325"/>
      <c r="AD112" s="325"/>
      <c r="AE112" s="326"/>
      <c r="AF112" s="263">
        <f t="shared" si="33"/>
        <v>-0.30249999999999999</v>
      </c>
      <c r="AG112" s="263"/>
      <c r="AH112" s="263"/>
      <c r="AI112" s="395"/>
      <c r="AJ112" s="248"/>
      <c r="AK112" s="246"/>
      <c r="AL112" s="247"/>
      <c r="AM112" s="254"/>
      <c r="AN112" s="255"/>
      <c r="AO112" s="256"/>
    </row>
    <row r="113" spans="1:41">
      <c r="A113" s="365"/>
      <c r="B113" s="366"/>
      <c r="C113" s="367"/>
      <c r="D113" s="374" t="s">
        <v>139</v>
      </c>
      <c r="E113" s="350">
        <v>1</v>
      </c>
      <c r="F113" s="350"/>
      <c r="G113" s="351">
        <v>0.70150000000000001</v>
      </c>
      <c r="H113" s="352"/>
      <c r="I113" s="353"/>
      <c r="J113" s="351">
        <f t="shared" si="24"/>
        <v>0.70150000000000001</v>
      </c>
      <c r="K113" s="352"/>
      <c r="L113" s="353"/>
      <c r="M113" s="351">
        <f t="shared" si="25"/>
        <v>0.70150000000000001</v>
      </c>
      <c r="N113" s="352"/>
      <c r="O113" s="353"/>
      <c r="P113" s="351">
        <f t="shared" si="26"/>
        <v>0.70150000000000001</v>
      </c>
      <c r="Q113" s="352"/>
      <c r="R113" s="353"/>
      <c r="S113" s="355">
        <f>AVERAGE(G113:R113)</f>
        <v>0.70150000000000001</v>
      </c>
      <c r="T113" s="343"/>
      <c r="U113" s="343"/>
      <c r="V113" s="260">
        <f t="shared" si="23"/>
        <v>0</v>
      </c>
      <c r="W113" s="261"/>
      <c r="X113" s="262"/>
      <c r="Y113" s="359"/>
      <c r="Z113" s="360"/>
      <c r="AA113" s="361"/>
      <c r="AB113" s="333">
        <f>_xlfn.STDEV.S(S113:U119)/SQRT(4)</f>
        <v>1.4142135623729395E-4</v>
      </c>
      <c r="AC113" s="334"/>
      <c r="AD113" s="334"/>
      <c r="AE113" s="335"/>
      <c r="AF113" s="263">
        <f t="shared" si="33"/>
        <v>-0.35150000000000003</v>
      </c>
      <c r="AG113" s="263"/>
      <c r="AH113" s="263"/>
      <c r="AI113" s="395"/>
      <c r="AJ113" s="248"/>
      <c r="AK113" s="246"/>
      <c r="AL113" s="247"/>
      <c r="AM113" s="254"/>
      <c r="AN113" s="255"/>
      <c r="AO113" s="256"/>
    </row>
    <row r="114" spans="1:41">
      <c r="A114" s="365"/>
      <c r="B114" s="366"/>
      <c r="C114" s="367"/>
      <c r="D114" s="375"/>
      <c r="E114" s="350">
        <v>2</v>
      </c>
      <c r="F114" s="350"/>
      <c r="G114" s="351">
        <v>0.70209999999999995</v>
      </c>
      <c r="H114" s="352"/>
      <c r="I114" s="353"/>
      <c r="J114" s="351">
        <f t="shared" si="24"/>
        <v>0.70209999999999995</v>
      </c>
      <c r="K114" s="352"/>
      <c r="L114" s="353"/>
      <c r="M114" s="351">
        <f t="shared" si="25"/>
        <v>0.70209999999999995</v>
      </c>
      <c r="N114" s="352"/>
      <c r="O114" s="353"/>
      <c r="P114" s="351">
        <f t="shared" si="26"/>
        <v>0.70209999999999995</v>
      </c>
      <c r="Q114" s="352"/>
      <c r="R114" s="353"/>
      <c r="S114" s="354">
        <f t="shared" ref="S114:S119" si="34">AVERAGE(G114:R114)</f>
        <v>0.70209999999999995</v>
      </c>
      <c r="T114" s="354"/>
      <c r="U114" s="260"/>
      <c r="V114" s="260">
        <f t="shared" si="23"/>
        <v>0</v>
      </c>
      <c r="W114" s="261"/>
      <c r="X114" s="262"/>
      <c r="Y114" s="356">
        <f>ABS(S110-S117)</f>
        <v>4.8900000000000055E-2</v>
      </c>
      <c r="Z114" s="357"/>
      <c r="AA114" s="358"/>
      <c r="AB114" s="336"/>
      <c r="AC114" s="337"/>
      <c r="AD114" s="337"/>
      <c r="AE114" s="338"/>
      <c r="AF114" s="263">
        <f t="shared" si="33"/>
        <v>-0.35209999999999997</v>
      </c>
      <c r="AG114" s="263"/>
      <c r="AH114" s="263"/>
      <c r="AI114" s="395"/>
      <c r="AJ114" s="248"/>
      <c r="AK114" s="246"/>
      <c r="AL114" s="247"/>
      <c r="AM114" s="254"/>
      <c r="AN114" s="255"/>
      <c r="AO114" s="256"/>
    </row>
    <row r="115" spans="1:41">
      <c r="A115" s="365"/>
      <c r="B115" s="366"/>
      <c r="C115" s="367"/>
      <c r="D115" s="375"/>
      <c r="E115" s="350">
        <v>3</v>
      </c>
      <c r="F115" s="350"/>
      <c r="G115" s="351">
        <v>0.7016</v>
      </c>
      <c r="H115" s="352"/>
      <c r="I115" s="353"/>
      <c r="J115" s="351">
        <f t="shared" si="24"/>
        <v>0.7016</v>
      </c>
      <c r="K115" s="352"/>
      <c r="L115" s="353"/>
      <c r="M115" s="351">
        <f t="shared" si="25"/>
        <v>0.7016</v>
      </c>
      <c r="N115" s="352"/>
      <c r="O115" s="353"/>
      <c r="P115" s="351">
        <f t="shared" si="26"/>
        <v>0.7016</v>
      </c>
      <c r="Q115" s="352"/>
      <c r="R115" s="353"/>
      <c r="S115" s="354">
        <f t="shared" si="34"/>
        <v>0.7016</v>
      </c>
      <c r="T115" s="354"/>
      <c r="U115" s="260"/>
      <c r="V115" s="260">
        <f t="shared" si="23"/>
        <v>0</v>
      </c>
      <c r="W115" s="261"/>
      <c r="X115" s="262"/>
      <c r="Y115" s="359"/>
      <c r="Z115" s="360"/>
      <c r="AA115" s="361"/>
      <c r="AB115" s="336"/>
      <c r="AC115" s="337"/>
      <c r="AD115" s="337"/>
      <c r="AE115" s="338"/>
      <c r="AF115" s="263">
        <f t="shared" si="33"/>
        <v>-0.35160000000000002</v>
      </c>
      <c r="AG115" s="263"/>
      <c r="AH115" s="263"/>
      <c r="AI115" s="395"/>
      <c r="AJ115" s="248"/>
      <c r="AK115" s="246"/>
      <c r="AL115" s="247"/>
      <c r="AM115" s="254"/>
      <c r="AN115" s="255"/>
      <c r="AO115" s="256"/>
    </row>
    <row r="116" spans="1:41">
      <c r="A116" s="365"/>
      <c r="B116" s="366"/>
      <c r="C116" s="367"/>
      <c r="D116" s="375"/>
      <c r="E116" s="350">
        <v>4</v>
      </c>
      <c r="F116" s="350"/>
      <c r="G116" s="351">
        <v>0.70130000000000003</v>
      </c>
      <c r="H116" s="352"/>
      <c r="I116" s="353"/>
      <c r="J116" s="351">
        <f t="shared" si="24"/>
        <v>0.70130000000000003</v>
      </c>
      <c r="K116" s="352"/>
      <c r="L116" s="353"/>
      <c r="M116" s="351">
        <f t="shared" si="25"/>
        <v>0.70130000000000003</v>
      </c>
      <c r="N116" s="352"/>
      <c r="O116" s="353"/>
      <c r="P116" s="351">
        <f t="shared" si="26"/>
        <v>0.70130000000000003</v>
      </c>
      <c r="Q116" s="352"/>
      <c r="R116" s="353"/>
      <c r="S116" s="354">
        <f t="shared" si="34"/>
        <v>0.70130000000000003</v>
      </c>
      <c r="T116" s="354"/>
      <c r="U116" s="260"/>
      <c r="V116" s="260">
        <f t="shared" si="23"/>
        <v>0</v>
      </c>
      <c r="W116" s="261"/>
      <c r="X116" s="262"/>
      <c r="Y116" s="356">
        <f>ABS(S111-S118)</f>
        <v>4.9399999999999999E-2</v>
      </c>
      <c r="Z116" s="357"/>
      <c r="AA116" s="358"/>
      <c r="AB116" s="336"/>
      <c r="AC116" s="337"/>
      <c r="AD116" s="337"/>
      <c r="AE116" s="338"/>
      <c r="AF116" s="263">
        <f t="shared" si="33"/>
        <v>-0.35130000000000006</v>
      </c>
      <c r="AG116" s="263"/>
      <c r="AH116" s="263"/>
      <c r="AI116" s="395"/>
      <c r="AJ116" s="248"/>
      <c r="AK116" s="246"/>
      <c r="AL116" s="247"/>
      <c r="AM116" s="254"/>
      <c r="AN116" s="255"/>
      <c r="AO116" s="256"/>
    </row>
    <row r="117" spans="1:41">
      <c r="A117" s="365"/>
      <c r="B117" s="366"/>
      <c r="C117" s="367"/>
      <c r="D117" s="375"/>
      <c r="E117" s="350">
        <v>5</v>
      </c>
      <c r="F117" s="350"/>
      <c r="G117" s="351">
        <v>0.70130000000000003</v>
      </c>
      <c r="H117" s="352"/>
      <c r="I117" s="353"/>
      <c r="J117" s="351">
        <f t="shared" si="24"/>
        <v>0.70130000000000003</v>
      </c>
      <c r="K117" s="352"/>
      <c r="L117" s="353"/>
      <c r="M117" s="351">
        <f t="shared" si="25"/>
        <v>0.70130000000000003</v>
      </c>
      <c r="N117" s="352"/>
      <c r="O117" s="353"/>
      <c r="P117" s="351">
        <f t="shared" si="26"/>
        <v>0.70130000000000003</v>
      </c>
      <c r="Q117" s="352"/>
      <c r="R117" s="353"/>
      <c r="S117" s="354">
        <f t="shared" si="34"/>
        <v>0.70130000000000003</v>
      </c>
      <c r="T117" s="354"/>
      <c r="U117" s="260"/>
      <c r="V117" s="260">
        <f t="shared" si="23"/>
        <v>0</v>
      </c>
      <c r="W117" s="261"/>
      <c r="X117" s="262"/>
      <c r="Y117" s="359"/>
      <c r="Z117" s="360"/>
      <c r="AA117" s="361"/>
      <c r="AB117" s="336"/>
      <c r="AC117" s="337"/>
      <c r="AD117" s="337"/>
      <c r="AE117" s="338"/>
      <c r="AF117" s="263">
        <f t="shared" si="33"/>
        <v>-0.35130000000000006</v>
      </c>
      <c r="AG117" s="263"/>
      <c r="AH117" s="263"/>
      <c r="AI117" s="395"/>
      <c r="AJ117" s="248"/>
      <c r="AK117" s="246"/>
      <c r="AL117" s="247"/>
      <c r="AM117" s="254"/>
      <c r="AN117" s="255"/>
      <c r="AO117" s="256"/>
    </row>
    <row r="118" spans="1:41">
      <c r="A118" s="365"/>
      <c r="B118" s="366"/>
      <c r="C118" s="367"/>
      <c r="D118" s="375"/>
      <c r="E118" s="350">
        <v>6</v>
      </c>
      <c r="F118" s="350"/>
      <c r="G118" s="351">
        <v>0.7016</v>
      </c>
      <c r="H118" s="352"/>
      <c r="I118" s="353"/>
      <c r="J118" s="351">
        <f t="shared" si="24"/>
        <v>0.7016</v>
      </c>
      <c r="K118" s="352"/>
      <c r="L118" s="353"/>
      <c r="M118" s="351">
        <f t="shared" si="25"/>
        <v>0.7016</v>
      </c>
      <c r="N118" s="352"/>
      <c r="O118" s="353"/>
      <c r="P118" s="351">
        <f t="shared" si="26"/>
        <v>0.7016</v>
      </c>
      <c r="Q118" s="352"/>
      <c r="R118" s="353"/>
      <c r="S118" s="354">
        <f t="shared" si="34"/>
        <v>0.7016</v>
      </c>
      <c r="T118" s="354"/>
      <c r="U118" s="260"/>
      <c r="V118" s="260">
        <f t="shared" si="23"/>
        <v>0</v>
      </c>
      <c r="W118" s="261"/>
      <c r="X118" s="262"/>
      <c r="Y118" s="356">
        <f>ABS(S112-S119)</f>
        <v>4.930000000000001E-2</v>
      </c>
      <c r="Z118" s="357"/>
      <c r="AA118" s="358"/>
      <c r="AB118" s="336"/>
      <c r="AC118" s="337"/>
      <c r="AD118" s="337"/>
      <c r="AE118" s="338"/>
      <c r="AF118" s="263">
        <f t="shared" si="33"/>
        <v>-0.35160000000000002</v>
      </c>
      <c r="AG118" s="263"/>
      <c r="AH118" s="263"/>
      <c r="AI118" s="395"/>
      <c r="AJ118" s="248"/>
      <c r="AK118" s="246"/>
      <c r="AL118" s="247"/>
      <c r="AM118" s="254"/>
      <c r="AN118" s="255"/>
      <c r="AO118" s="256"/>
    </row>
    <row r="119" spans="1:41">
      <c r="A119" s="368"/>
      <c r="B119" s="369"/>
      <c r="C119" s="370"/>
      <c r="D119" s="376"/>
      <c r="E119" s="350">
        <v>7</v>
      </c>
      <c r="F119" s="350"/>
      <c r="G119" s="351">
        <v>0.70179999999999998</v>
      </c>
      <c r="H119" s="352"/>
      <c r="I119" s="353"/>
      <c r="J119" s="351">
        <f t="shared" si="24"/>
        <v>0.70179999999999998</v>
      </c>
      <c r="K119" s="352"/>
      <c r="L119" s="353"/>
      <c r="M119" s="351">
        <f t="shared" si="25"/>
        <v>0.70179999999999998</v>
      </c>
      <c r="N119" s="352"/>
      <c r="O119" s="353"/>
      <c r="P119" s="351">
        <f t="shared" si="26"/>
        <v>0.70179999999999998</v>
      </c>
      <c r="Q119" s="352"/>
      <c r="R119" s="353"/>
      <c r="S119" s="354">
        <f t="shared" si="34"/>
        <v>0.70179999999999998</v>
      </c>
      <c r="T119" s="354"/>
      <c r="U119" s="260"/>
      <c r="V119" s="260">
        <f t="shared" si="23"/>
        <v>0</v>
      </c>
      <c r="W119" s="261"/>
      <c r="X119" s="262"/>
      <c r="Y119" s="359"/>
      <c r="Z119" s="360"/>
      <c r="AA119" s="361"/>
      <c r="AB119" s="339"/>
      <c r="AC119" s="340"/>
      <c r="AD119" s="340"/>
      <c r="AE119" s="341"/>
      <c r="AF119" s="263">
        <f t="shared" si="33"/>
        <v>-0.3518</v>
      </c>
      <c r="AG119" s="263"/>
      <c r="AH119" s="263"/>
      <c r="AI119" s="396"/>
      <c r="AJ119" s="248"/>
      <c r="AK119" s="246"/>
      <c r="AL119" s="247"/>
      <c r="AM119" s="257"/>
      <c r="AN119" s="258"/>
      <c r="AO119" s="259"/>
    </row>
    <row r="120" spans="1:41">
      <c r="A120" s="362">
        <v>0.4</v>
      </c>
      <c r="B120" s="363"/>
      <c r="C120" s="364"/>
      <c r="D120" s="371" t="s">
        <v>138</v>
      </c>
      <c r="E120" s="347">
        <v>1</v>
      </c>
      <c r="F120" s="347"/>
      <c r="G120" s="345">
        <v>0.75129999999999997</v>
      </c>
      <c r="H120" s="346"/>
      <c r="I120" s="348"/>
      <c r="J120" s="345">
        <f t="shared" si="24"/>
        <v>0.75129999999999997</v>
      </c>
      <c r="K120" s="346"/>
      <c r="L120" s="348"/>
      <c r="M120" s="345">
        <f t="shared" si="25"/>
        <v>0.75129999999999997</v>
      </c>
      <c r="N120" s="346"/>
      <c r="O120" s="348"/>
      <c r="P120" s="345">
        <f t="shared" si="26"/>
        <v>0.75129999999999997</v>
      </c>
      <c r="Q120" s="346"/>
      <c r="R120" s="348"/>
      <c r="S120" s="345">
        <f>AVERAGE(G120:R120)</f>
        <v>0.75129999999999997</v>
      </c>
      <c r="T120" s="346"/>
      <c r="U120" s="346"/>
      <c r="V120" s="260">
        <f t="shared" si="23"/>
        <v>0</v>
      </c>
      <c r="W120" s="261"/>
      <c r="X120" s="262"/>
      <c r="Y120" s="356">
        <f>ABS(S120-S127)</f>
        <v>5.1000000000000045E-2</v>
      </c>
      <c r="Z120" s="357"/>
      <c r="AA120" s="358"/>
      <c r="AB120" s="318">
        <f>_xlfn.STDEV.S(S120:U126)/SQRT(4)</f>
        <v>9.759000729486288E-5</v>
      </c>
      <c r="AC120" s="319"/>
      <c r="AD120" s="319"/>
      <c r="AE120" s="320"/>
      <c r="AF120" s="263">
        <f>$A$120-S120</f>
        <v>-0.35129999999999995</v>
      </c>
      <c r="AG120" s="263"/>
      <c r="AH120" s="263"/>
      <c r="AI120" s="394">
        <f>MAX(Y120:Y133)</f>
        <v>5.1100000000000034E-2</v>
      </c>
      <c r="AJ120" s="245">
        <f>MAX(V120:X133)</f>
        <v>0</v>
      </c>
      <c r="AK120" s="246"/>
      <c r="AL120" s="247"/>
      <c r="AM120" s="251">
        <f t="shared" ref="AM120" si="35">AJ120/SQRT(4)</f>
        <v>0</v>
      </c>
      <c r="AN120" s="252"/>
      <c r="AO120" s="253"/>
    </row>
    <row r="121" spans="1:41">
      <c r="A121" s="365"/>
      <c r="B121" s="366"/>
      <c r="C121" s="367"/>
      <c r="D121" s="372"/>
      <c r="E121" s="347">
        <v>2</v>
      </c>
      <c r="F121" s="347"/>
      <c r="G121" s="345">
        <v>0.75149999999999995</v>
      </c>
      <c r="H121" s="346"/>
      <c r="I121" s="348"/>
      <c r="J121" s="345">
        <f t="shared" si="24"/>
        <v>0.75149999999999995</v>
      </c>
      <c r="K121" s="346"/>
      <c r="L121" s="348"/>
      <c r="M121" s="345">
        <f t="shared" si="25"/>
        <v>0.75149999999999995</v>
      </c>
      <c r="N121" s="346"/>
      <c r="O121" s="348"/>
      <c r="P121" s="345">
        <f t="shared" si="26"/>
        <v>0.75149999999999995</v>
      </c>
      <c r="Q121" s="346"/>
      <c r="R121" s="348"/>
      <c r="S121" s="349">
        <f t="shared" ref="S121:S126" si="36">AVERAGE(G121:R121)</f>
        <v>0.75149999999999995</v>
      </c>
      <c r="T121" s="349"/>
      <c r="U121" s="295"/>
      <c r="V121" s="260">
        <f t="shared" si="23"/>
        <v>0</v>
      </c>
      <c r="W121" s="261"/>
      <c r="X121" s="262"/>
      <c r="Y121" s="359"/>
      <c r="Z121" s="360"/>
      <c r="AA121" s="361"/>
      <c r="AB121" s="321"/>
      <c r="AC121" s="322"/>
      <c r="AD121" s="322"/>
      <c r="AE121" s="323"/>
      <c r="AF121" s="263">
        <f t="shared" ref="AF121:AF133" si="37">$A$120-S121</f>
        <v>-0.35149999999999992</v>
      </c>
      <c r="AG121" s="263"/>
      <c r="AH121" s="263"/>
      <c r="AI121" s="395"/>
      <c r="AJ121" s="248"/>
      <c r="AK121" s="246"/>
      <c r="AL121" s="247"/>
      <c r="AM121" s="254"/>
      <c r="AN121" s="255"/>
      <c r="AO121" s="256"/>
    </row>
    <row r="122" spans="1:41">
      <c r="A122" s="365"/>
      <c r="B122" s="366"/>
      <c r="C122" s="367"/>
      <c r="D122" s="372"/>
      <c r="E122" s="347">
        <v>3</v>
      </c>
      <c r="F122" s="347"/>
      <c r="G122" s="345">
        <v>0.75119999999999998</v>
      </c>
      <c r="H122" s="346"/>
      <c r="I122" s="348"/>
      <c r="J122" s="345">
        <f t="shared" si="24"/>
        <v>0.75119999999999998</v>
      </c>
      <c r="K122" s="346"/>
      <c r="L122" s="348"/>
      <c r="M122" s="345">
        <f t="shared" si="25"/>
        <v>0.75119999999999998</v>
      </c>
      <c r="N122" s="346"/>
      <c r="O122" s="348"/>
      <c r="P122" s="345">
        <f t="shared" si="26"/>
        <v>0.75119999999999998</v>
      </c>
      <c r="Q122" s="346"/>
      <c r="R122" s="348"/>
      <c r="S122" s="349">
        <f t="shared" si="36"/>
        <v>0.75119999999999998</v>
      </c>
      <c r="T122" s="349"/>
      <c r="U122" s="295"/>
      <c r="V122" s="260">
        <f t="shared" si="23"/>
        <v>0</v>
      </c>
      <c r="W122" s="261"/>
      <c r="X122" s="262"/>
      <c r="Y122" s="356">
        <f>ABS(S121-S128)</f>
        <v>5.0600000000000089E-2</v>
      </c>
      <c r="Z122" s="357"/>
      <c r="AA122" s="358"/>
      <c r="AB122" s="321"/>
      <c r="AC122" s="322"/>
      <c r="AD122" s="322"/>
      <c r="AE122" s="323"/>
      <c r="AF122" s="263">
        <f t="shared" si="37"/>
        <v>-0.35119999999999996</v>
      </c>
      <c r="AG122" s="263"/>
      <c r="AH122" s="263"/>
      <c r="AI122" s="395"/>
      <c r="AJ122" s="248"/>
      <c r="AK122" s="246"/>
      <c r="AL122" s="247"/>
      <c r="AM122" s="254"/>
      <c r="AN122" s="255"/>
      <c r="AO122" s="256"/>
    </row>
    <row r="123" spans="1:41">
      <c r="A123" s="365"/>
      <c r="B123" s="366"/>
      <c r="C123" s="367"/>
      <c r="D123" s="372"/>
      <c r="E123" s="347">
        <v>4</v>
      </c>
      <c r="F123" s="347"/>
      <c r="G123" s="345">
        <v>0.75160000000000005</v>
      </c>
      <c r="H123" s="346"/>
      <c r="I123" s="348"/>
      <c r="J123" s="345">
        <f t="shared" si="24"/>
        <v>0.75160000000000005</v>
      </c>
      <c r="K123" s="346"/>
      <c r="L123" s="348"/>
      <c r="M123" s="345">
        <f t="shared" si="25"/>
        <v>0.75160000000000005</v>
      </c>
      <c r="N123" s="346"/>
      <c r="O123" s="348"/>
      <c r="P123" s="345">
        <f t="shared" si="26"/>
        <v>0.75160000000000005</v>
      </c>
      <c r="Q123" s="346"/>
      <c r="R123" s="348"/>
      <c r="S123" s="349">
        <f t="shared" si="36"/>
        <v>0.75160000000000005</v>
      </c>
      <c r="T123" s="349"/>
      <c r="U123" s="295"/>
      <c r="V123" s="260">
        <f t="shared" si="23"/>
        <v>0</v>
      </c>
      <c r="W123" s="261"/>
      <c r="X123" s="262"/>
      <c r="Y123" s="359"/>
      <c r="Z123" s="360"/>
      <c r="AA123" s="361"/>
      <c r="AB123" s="321"/>
      <c r="AC123" s="322"/>
      <c r="AD123" s="322"/>
      <c r="AE123" s="323"/>
      <c r="AF123" s="263">
        <f t="shared" si="37"/>
        <v>-0.35160000000000002</v>
      </c>
      <c r="AG123" s="263"/>
      <c r="AH123" s="263"/>
      <c r="AI123" s="395"/>
      <c r="AJ123" s="248"/>
      <c r="AK123" s="246"/>
      <c r="AL123" s="247"/>
      <c r="AM123" s="254"/>
      <c r="AN123" s="255"/>
      <c r="AO123" s="256"/>
    </row>
    <row r="124" spans="1:41">
      <c r="A124" s="365"/>
      <c r="B124" s="366"/>
      <c r="C124" s="367"/>
      <c r="D124" s="372"/>
      <c r="E124" s="347">
        <v>5</v>
      </c>
      <c r="F124" s="347"/>
      <c r="G124" s="345">
        <v>0.75109999999999999</v>
      </c>
      <c r="H124" s="346"/>
      <c r="I124" s="348"/>
      <c r="J124" s="345">
        <f t="shared" si="24"/>
        <v>0.75109999999999999</v>
      </c>
      <c r="K124" s="346"/>
      <c r="L124" s="348"/>
      <c r="M124" s="345">
        <f t="shared" si="25"/>
        <v>0.75109999999999999</v>
      </c>
      <c r="N124" s="346"/>
      <c r="O124" s="348"/>
      <c r="P124" s="345">
        <f t="shared" si="26"/>
        <v>0.75109999999999999</v>
      </c>
      <c r="Q124" s="346"/>
      <c r="R124" s="348"/>
      <c r="S124" s="349">
        <f t="shared" si="36"/>
        <v>0.75109999999999999</v>
      </c>
      <c r="T124" s="349"/>
      <c r="U124" s="295"/>
      <c r="V124" s="260">
        <f t="shared" si="23"/>
        <v>0</v>
      </c>
      <c r="W124" s="261"/>
      <c r="X124" s="262"/>
      <c r="Y124" s="356">
        <f>ABS(S122-S129)</f>
        <v>5.1000000000000045E-2</v>
      </c>
      <c r="Z124" s="357"/>
      <c r="AA124" s="358"/>
      <c r="AB124" s="321"/>
      <c r="AC124" s="322"/>
      <c r="AD124" s="322"/>
      <c r="AE124" s="323"/>
      <c r="AF124" s="263">
        <f t="shared" si="37"/>
        <v>-0.35109999999999997</v>
      </c>
      <c r="AG124" s="263"/>
      <c r="AH124" s="263"/>
      <c r="AI124" s="395"/>
      <c r="AJ124" s="248"/>
      <c r="AK124" s="246"/>
      <c r="AL124" s="247"/>
      <c r="AM124" s="254"/>
      <c r="AN124" s="255"/>
      <c r="AO124" s="256"/>
    </row>
    <row r="125" spans="1:41">
      <c r="A125" s="365"/>
      <c r="B125" s="366"/>
      <c r="C125" s="367"/>
      <c r="D125" s="372"/>
      <c r="E125" s="347">
        <v>6</v>
      </c>
      <c r="F125" s="347"/>
      <c r="G125" s="345">
        <v>0.75160000000000005</v>
      </c>
      <c r="H125" s="346"/>
      <c r="I125" s="348"/>
      <c r="J125" s="345">
        <f t="shared" si="24"/>
        <v>0.75160000000000005</v>
      </c>
      <c r="K125" s="346"/>
      <c r="L125" s="348"/>
      <c r="M125" s="345">
        <f t="shared" si="25"/>
        <v>0.75160000000000005</v>
      </c>
      <c r="N125" s="346"/>
      <c r="O125" s="348"/>
      <c r="P125" s="345">
        <f t="shared" si="26"/>
        <v>0.75160000000000005</v>
      </c>
      <c r="Q125" s="346"/>
      <c r="R125" s="348"/>
      <c r="S125" s="349">
        <f t="shared" si="36"/>
        <v>0.75160000000000005</v>
      </c>
      <c r="T125" s="349"/>
      <c r="U125" s="295"/>
      <c r="V125" s="260">
        <f t="shared" si="23"/>
        <v>0</v>
      </c>
      <c r="W125" s="261"/>
      <c r="X125" s="262"/>
      <c r="Y125" s="359"/>
      <c r="Z125" s="360"/>
      <c r="AA125" s="361"/>
      <c r="AB125" s="321"/>
      <c r="AC125" s="322"/>
      <c r="AD125" s="322"/>
      <c r="AE125" s="323"/>
      <c r="AF125" s="263">
        <f t="shared" si="37"/>
        <v>-0.35160000000000002</v>
      </c>
      <c r="AG125" s="263"/>
      <c r="AH125" s="263"/>
      <c r="AI125" s="395"/>
      <c r="AJ125" s="248"/>
      <c r="AK125" s="246"/>
      <c r="AL125" s="247"/>
      <c r="AM125" s="254"/>
      <c r="AN125" s="255"/>
      <c r="AO125" s="256"/>
    </row>
    <row r="126" spans="1:41">
      <c r="A126" s="365"/>
      <c r="B126" s="366"/>
      <c r="C126" s="367"/>
      <c r="D126" s="373"/>
      <c r="E126" s="347">
        <v>7</v>
      </c>
      <c r="F126" s="347"/>
      <c r="G126" s="345">
        <v>0.75139999999999996</v>
      </c>
      <c r="H126" s="346"/>
      <c r="I126" s="348"/>
      <c r="J126" s="345">
        <f t="shared" si="24"/>
        <v>0.75139999999999996</v>
      </c>
      <c r="K126" s="346"/>
      <c r="L126" s="348"/>
      <c r="M126" s="345">
        <f t="shared" si="25"/>
        <v>0.75139999999999996</v>
      </c>
      <c r="N126" s="346"/>
      <c r="O126" s="348"/>
      <c r="P126" s="345">
        <f t="shared" si="26"/>
        <v>0.75139999999999996</v>
      </c>
      <c r="Q126" s="346"/>
      <c r="R126" s="348"/>
      <c r="S126" s="349">
        <f t="shared" si="36"/>
        <v>0.75139999999999996</v>
      </c>
      <c r="T126" s="349"/>
      <c r="U126" s="295"/>
      <c r="V126" s="260">
        <f t="shared" si="23"/>
        <v>0</v>
      </c>
      <c r="W126" s="261"/>
      <c r="X126" s="262"/>
      <c r="Y126" s="356">
        <f>ABS(S123-S130)</f>
        <v>5.04E-2</v>
      </c>
      <c r="Z126" s="357"/>
      <c r="AA126" s="358"/>
      <c r="AB126" s="324"/>
      <c r="AC126" s="325"/>
      <c r="AD126" s="325"/>
      <c r="AE126" s="326"/>
      <c r="AF126" s="263">
        <f t="shared" si="37"/>
        <v>-0.35139999999999993</v>
      </c>
      <c r="AG126" s="263"/>
      <c r="AH126" s="263"/>
      <c r="AI126" s="395"/>
      <c r="AJ126" s="248"/>
      <c r="AK126" s="246"/>
      <c r="AL126" s="247"/>
      <c r="AM126" s="254"/>
      <c r="AN126" s="255"/>
      <c r="AO126" s="256"/>
    </row>
    <row r="127" spans="1:41">
      <c r="A127" s="365"/>
      <c r="B127" s="366"/>
      <c r="C127" s="367"/>
      <c r="D127" s="374" t="s">
        <v>139</v>
      </c>
      <c r="E127" s="350">
        <v>1</v>
      </c>
      <c r="F127" s="350"/>
      <c r="G127" s="351">
        <v>0.80230000000000001</v>
      </c>
      <c r="H127" s="352"/>
      <c r="I127" s="353"/>
      <c r="J127" s="351">
        <f t="shared" si="24"/>
        <v>0.80230000000000001</v>
      </c>
      <c r="K127" s="352"/>
      <c r="L127" s="353"/>
      <c r="M127" s="351">
        <f t="shared" si="25"/>
        <v>0.80230000000000001</v>
      </c>
      <c r="N127" s="352"/>
      <c r="O127" s="353"/>
      <c r="P127" s="351">
        <f t="shared" si="26"/>
        <v>0.80230000000000001</v>
      </c>
      <c r="Q127" s="352"/>
      <c r="R127" s="353"/>
      <c r="S127" s="355">
        <f>AVERAGE(G127:R127)</f>
        <v>0.80230000000000001</v>
      </c>
      <c r="T127" s="343"/>
      <c r="U127" s="343"/>
      <c r="V127" s="260">
        <f t="shared" si="23"/>
        <v>0</v>
      </c>
      <c r="W127" s="261"/>
      <c r="X127" s="262"/>
      <c r="Y127" s="359"/>
      <c r="Z127" s="360"/>
      <c r="AA127" s="361"/>
      <c r="AB127" s="333">
        <f>_xlfn.STDEV.S(S127:U133)/SQRT(4)</f>
        <v>8.017837257371849E-5</v>
      </c>
      <c r="AC127" s="334"/>
      <c r="AD127" s="334"/>
      <c r="AE127" s="335"/>
      <c r="AF127" s="263">
        <f t="shared" si="37"/>
        <v>-0.40229999999999999</v>
      </c>
      <c r="AG127" s="263"/>
      <c r="AH127" s="263"/>
      <c r="AI127" s="395"/>
      <c r="AJ127" s="248"/>
      <c r="AK127" s="246"/>
      <c r="AL127" s="247"/>
      <c r="AM127" s="254"/>
      <c r="AN127" s="255"/>
      <c r="AO127" s="256"/>
    </row>
    <row r="128" spans="1:41">
      <c r="A128" s="365"/>
      <c r="B128" s="366"/>
      <c r="C128" s="367"/>
      <c r="D128" s="375"/>
      <c r="E128" s="350">
        <v>2</v>
      </c>
      <c r="F128" s="350"/>
      <c r="G128" s="351">
        <v>0.80210000000000004</v>
      </c>
      <c r="H128" s="352"/>
      <c r="I128" s="353"/>
      <c r="J128" s="351">
        <f t="shared" si="24"/>
        <v>0.80210000000000004</v>
      </c>
      <c r="K128" s="352"/>
      <c r="L128" s="353"/>
      <c r="M128" s="351">
        <f t="shared" si="25"/>
        <v>0.80210000000000004</v>
      </c>
      <c r="N128" s="352"/>
      <c r="O128" s="353"/>
      <c r="P128" s="351">
        <f t="shared" si="26"/>
        <v>0.80210000000000004</v>
      </c>
      <c r="Q128" s="352"/>
      <c r="R128" s="353"/>
      <c r="S128" s="354">
        <f t="shared" ref="S128:S133" si="38">AVERAGE(G128:R128)</f>
        <v>0.80210000000000004</v>
      </c>
      <c r="T128" s="354"/>
      <c r="U128" s="260"/>
      <c r="V128" s="260">
        <f t="shared" si="23"/>
        <v>0</v>
      </c>
      <c r="W128" s="261"/>
      <c r="X128" s="262"/>
      <c r="Y128" s="356">
        <f>ABS(S124-S131)</f>
        <v>5.1100000000000034E-2</v>
      </c>
      <c r="Z128" s="357"/>
      <c r="AA128" s="358"/>
      <c r="AB128" s="336"/>
      <c r="AC128" s="337"/>
      <c r="AD128" s="337"/>
      <c r="AE128" s="338"/>
      <c r="AF128" s="263">
        <f t="shared" si="37"/>
        <v>-0.40210000000000001</v>
      </c>
      <c r="AG128" s="263"/>
      <c r="AH128" s="263"/>
      <c r="AI128" s="395"/>
      <c r="AJ128" s="248"/>
      <c r="AK128" s="246"/>
      <c r="AL128" s="247"/>
      <c r="AM128" s="254"/>
      <c r="AN128" s="255"/>
      <c r="AO128" s="256"/>
    </row>
    <row r="129" spans="1:41">
      <c r="A129" s="365"/>
      <c r="B129" s="366"/>
      <c r="C129" s="367"/>
      <c r="D129" s="375"/>
      <c r="E129" s="350">
        <v>3</v>
      </c>
      <c r="F129" s="350"/>
      <c r="G129" s="351">
        <v>0.80220000000000002</v>
      </c>
      <c r="H129" s="352"/>
      <c r="I129" s="353"/>
      <c r="J129" s="351">
        <f t="shared" si="24"/>
        <v>0.80220000000000002</v>
      </c>
      <c r="K129" s="352"/>
      <c r="L129" s="353"/>
      <c r="M129" s="351">
        <f t="shared" si="25"/>
        <v>0.80220000000000002</v>
      </c>
      <c r="N129" s="352"/>
      <c r="O129" s="353"/>
      <c r="P129" s="351">
        <f t="shared" si="26"/>
        <v>0.80220000000000002</v>
      </c>
      <c r="Q129" s="352"/>
      <c r="R129" s="353"/>
      <c r="S129" s="354">
        <f t="shared" si="38"/>
        <v>0.80220000000000002</v>
      </c>
      <c r="T129" s="354"/>
      <c r="U129" s="260"/>
      <c r="V129" s="260">
        <f t="shared" si="23"/>
        <v>0</v>
      </c>
      <c r="W129" s="261"/>
      <c r="X129" s="262"/>
      <c r="Y129" s="359"/>
      <c r="Z129" s="360"/>
      <c r="AA129" s="361"/>
      <c r="AB129" s="336"/>
      <c r="AC129" s="337"/>
      <c r="AD129" s="337"/>
      <c r="AE129" s="338"/>
      <c r="AF129" s="263">
        <f t="shared" si="37"/>
        <v>-0.4022</v>
      </c>
      <c r="AG129" s="263"/>
      <c r="AH129" s="263"/>
      <c r="AI129" s="395"/>
      <c r="AJ129" s="248"/>
      <c r="AK129" s="246"/>
      <c r="AL129" s="247"/>
      <c r="AM129" s="254"/>
      <c r="AN129" s="255"/>
      <c r="AO129" s="256"/>
    </row>
    <row r="130" spans="1:41">
      <c r="A130" s="365"/>
      <c r="B130" s="366"/>
      <c r="C130" s="367"/>
      <c r="D130" s="375"/>
      <c r="E130" s="350">
        <v>4</v>
      </c>
      <c r="F130" s="350"/>
      <c r="G130" s="351">
        <v>0.80200000000000005</v>
      </c>
      <c r="H130" s="352"/>
      <c r="I130" s="353"/>
      <c r="J130" s="351">
        <f t="shared" si="24"/>
        <v>0.80200000000000005</v>
      </c>
      <c r="K130" s="352"/>
      <c r="L130" s="353"/>
      <c r="M130" s="351">
        <f t="shared" si="25"/>
        <v>0.80200000000000005</v>
      </c>
      <c r="N130" s="352"/>
      <c r="O130" s="353"/>
      <c r="P130" s="351">
        <f t="shared" si="26"/>
        <v>0.80200000000000005</v>
      </c>
      <c r="Q130" s="352"/>
      <c r="R130" s="353"/>
      <c r="S130" s="354">
        <f t="shared" si="38"/>
        <v>0.80200000000000005</v>
      </c>
      <c r="T130" s="354"/>
      <c r="U130" s="260"/>
      <c r="V130" s="260">
        <f t="shared" si="23"/>
        <v>0</v>
      </c>
      <c r="W130" s="261"/>
      <c r="X130" s="262"/>
      <c r="Y130" s="356">
        <f>ABS(S125-S132)</f>
        <v>5.0899999999999945E-2</v>
      </c>
      <c r="Z130" s="357"/>
      <c r="AA130" s="358"/>
      <c r="AB130" s="336"/>
      <c r="AC130" s="337"/>
      <c r="AD130" s="337"/>
      <c r="AE130" s="338"/>
      <c r="AF130" s="263">
        <f t="shared" si="37"/>
        <v>-0.40200000000000002</v>
      </c>
      <c r="AG130" s="263"/>
      <c r="AH130" s="263"/>
      <c r="AI130" s="395"/>
      <c r="AJ130" s="248"/>
      <c r="AK130" s="246"/>
      <c r="AL130" s="247"/>
      <c r="AM130" s="254"/>
      <c r="AN130" s="255"/>
      <c r="AO130" s="256"/>
    </row>
    <row r="131" spans="1:41">
      <c r="A131" s="365"/>
      <c r="B131" s="366"/>
      <c r="C131" s="367"/>
      <c r="D131" s="375"/>
      <c r="E131" s="350">
        <v>5</v>
      </c>
      <c r="F131" s="350"/>
      <c r="G131" s="351">
        <v>0.80220000000000002</v>
      </c>
      <c r="H131" s="352"/>
      <c r="I131" s="353"/>
      <c r="J131" s="351">
        <f t="shared" si="24"/>
        <v>0.80220000000000002</v>
      </c>
      <c r="K131" s="352"/>
      <c r="L131" s="353"/>
      <c r="M131" s="351">
        <f t="shared" si="25"/>
        <v>0.80220000000000002</v>
      </c>
      <c r="N131" s="352"/>
      <c r="O131" s="353"/>
      <c r="P131" s="351">
        <f t="shared" si="26"/>
        <v>0.80220000000000002</v>
      </c>
      <c r="Q131" s="352"/>
      <c r="R131" s="353"/>
      <c r="S131" s="354">
        <f t="shared" si="38"/>
        <v>0.80220000000000002</v>
      </c>
      <c r="T131" s="354"/>
      <c r="U131" s="260"/>
      <c r="V131" s="260">
        <f t="shared" si="23"/>
        <v>0</v>
      </c>
      <c r="W131" s="261"/>
      <c r="X131" s="262"/>
      <c r="Y131" s="359"/>
      <c r="Z131" s="360"/>
      <c r="AA131" s="361"/>
      <c r="AB131" s="336"/>
      <c r="AC131" s="337"/>
      <c r="AD131" s="337"/>
      <c r="AE131" s="338"/>
      <c r="AF131" s="263">
        <f t="shared" si="37"/>
        <v>-0.4022</v>
      </c>
      <c r="AG131" s="263"/>
      <c r="AH131" s="263"/>
      <c r="AI131" s="395"/>
      <c r="AJ131" s="248"/>
      <c r="AK131" s="246"/>
      <c r="AL131" s="247"/>
      <c r="AM131" s="254"/>
      <c r="AN131" s="255"/>
      <c r="AO131" s="256"/>
    </row>
    <row r="132" spans="1:41">
      <c r="A132" s="365"/>
      <c r="B132" s="366"/>
      <c r="C132" s="367"/>
      <c r="D132" s="375"/>
      <c r="E132" s="350">
        <v>6</v>
      </c>
      <c r="F132" s="350"/>
      <c r="G132" s="351">
        <v>0.80249999999999999</v>
      </c>
      <c r="H132" s="352"/>
      <c r="I132" s="353"/>
      <c r="J132" s="351">
        <f t="shared" si="24"/>
        <v>0.80249999999999999</v>
      </c>
      <c r="K132" s="352"/>
      <c r="L132" s="353"/>
      <c r="M132" s="351">
        <f t="shared" si="25"/>
        <v>0.80249999999999999</v>
      </c>
      <c r="N132" s="352"/>
      <c r="O132" s="353"/>
      <c r="P132" s="351">
        <f t="shared" si="26"/>
        <v>0.80249999999999999</v>
      </c>
      <c r="Q132" s="352"/>
      <c r="R132" s="353"/>
      <c r="S132" s="354">
        <f t="shared" si="38"/>
        <v>0.80249999999999999</v>
      </c>
      <c r="T132" s="354"/>
      <c r="U132" s="260"/>
      <c r="V132" s="260">
        <f t="shared" si="23"/>
        <v>0</v>
      </c>
      <c r="W132" s="261"/>
      <c r="X132" s="262"/>
      <c r="Y132" s="356">
        <f>ABS(S126-S133)</f>
        <v>5.0900000000000056E-2</v>
      </c>
      <c r="Z132" s="357"/>
      <c r="AA132" s="358"/>
      <c r="AB132" s="336"/>
      <c r="AC132" s="337"/>
      <c r="AD132" s="337"/>
      <c r="AE132" s="338"/>
      <c r="AF132" s="263">
        <f t="shared" si="37"/>
        <v>-0.40249999999999997</v>
      </c>
      <c r="AG132" s="263"/>
      <c r="AH132" s="263"/>
      <c r="AI132" s="395"/>
      <c r="AJ132" s="248"/>
      <c r="AK132" s="246"/>
      <c r="AL132" s="247"/>
      <c r="AM132" s="254"/>
      <c r="AN132" s="255"/>
      <c r="AO132" s="256"/>
    </row>
    <row r="133" spans="1:41">
      <c r="A133" s="368"/>
      <c r="B133" s="369"/>
      <c r="C133" s="370"/>
      <c r="D133" s="376"/>
      <c r="E133" s="350">
        <v>7</v>
      </c>
      <c r="F133" s="350"/>
      <c r="G133" s="351">
        <v>0.80230000000000001</v>
      </c>
      <c r="H133" s="352"/>
      <c r="I133" s="353"/>
      <c r="J133" s="351">
        <f t="shared" si="24"/>
        <v>0.80230000000000001</v>
      </c>
      <c r="K133" s="352"/>
      <c r="L133" s="353"/>
      <c r="M133" s="351">
        <f t="shared" si="25"/>
        <v>0.80230000000000001</v>
      </c>
      <c r="N133" s="352"/>
      <c r="O133" s="353"/>
      <c r="P133" s="351">
        <f t="shared" si="26"/>
        <v>0.80230000000000001</v>
      </c>
      <c r="Q133" s="352"/>
      <c r="R133" s="353"/>
      <c r="S133" s="354">
        <f t="shared" si="38"/>
        <v>0.80230000000000001</v>
      </c>
      <c r="T133" s="354"/>
      <c r="U133" s="260"/>
      <c r="V133" s="260">
        <f t="shared" si="23"/>
        <v>0</v>
      </c>
      <c r="W133" s="261"/>
      <c r="X133" s="262"/>
      <c r="Y133" s="359"/>
      <c r="Z133" s="360"/>
      <c r="AA133" s="361"/>
      <c r="AB133" s="339"/>
      <c r="AC133" s="340"/>
      <c r="AD133" s="340"/>
      <c r="AE133" s="341"/>
      <c r="AF133" s="263">
        <f t="shared" si="37"/>
        <v>-0.40229999999999999</v>
      </c>
      <c r="AG133" s="263"/>
      <c r="AH133" s="263"/>
      <c r="AI133" s="396"/>
      <c r="AJ133" s="248"/>
      <c r="AK133" s="246"/>
      <c r="AL133" s="247"/>
      <c r="AM133" s="257"/>
      <c r="AN133" s="258"/>
      <c r="AO133" s="259"/>
    </row>
    <row r="134" spans="1:41">
      <c r="A134" s="362">
        <v>0.45</v>
      </c>
      <c r="B134" s="363"/>
      <c r="C134" s="364"/>
      <c r="D134" s="371" t="s">
        <v>138</v>
      </c>
      <c r="E134" s="347">
        <v>1</v>
      </c>
      <c r="F134" s="347"/>
      <c r="G134" s="345">
        <v>0.85319999999999996</v>
      </c>
      <c r="H134" s="346"/>
      <c r="I134" s="348"/>
      <c r="J134" s="345">
        <f t="shared" si="24"/>
        <v>0.85319999999999996</v>
      </c>
      <c r="K134" s="346"/>
      <c r="L134" s="348"/>
      <c r="M134" s="345">
        <f t="shared" si="25"/>
        <v>0.85319999999999996</v>
      </c>
      <c r="N134" s="346"/>
      <c r="O134" s="348"/>
      <c r="P134" s="345">
        <f t="shared" si="26"/>
        <v>0.85319999999999996</v>
      </c>
      <c r="Q134" s="346"/>
      <c r="R134" s="348"/>
      <c r="S134" s="345">
        <f>AVERAGE(G134:R134)</f>
        <v>0.85319999999999996</v>
      </c>
      <c r="T134" s="346"/>
      <c r="U134" s="346"/>
      <c r="V134" s="260">
        <f t="shared" si="23"/>
        <v>0</v>
      </c>
      <c r="W134" s="261"/>
      <c r="X134" s="262"/>
      <c r="Y134" s="356">
        <f>ABS(S134-S141)</f>
        <v>4.8100000000000032E-2</v>
      </c>
      <c r="Z134" s="357"/>
      <c r="AA134" s="358"/>
      <c r="AB134" s="318">
        <f>_xlfn.STDEV.S(S134:U140)/SQRT(4)</f>
        <v>8.5912469298435304E-5</v>
      </c>
      <c r="AC134" s="319"/>
      <c r="AD134" s="319"/>
      <c r="AE134" s="320"/>
      <c r="AF134" s="263">
        <f>$A$134-S134</f>
        <v>-0.40319999999999995</v>
      </c>
      <c r="AG134" s="263"/>
      <c r="AH134" s="263"/>
      <c r="AI134" s="394">
        <f>MAX(Y134:Y147)</f>
        <v>4.8699999999999966E-2</v>
      </c>
      <c r="AJ134" s="245">
        <f>MAX(V134:X147)</f>
        <v>0</v>
      </c>
      <c r="AK134" s="246"/>
      <c r="AL134" s="247"/>
      <c r="AM134" s="251">
        <f t="shared" ref="AM134" si="39">AJ134/SQRT(4)</f>
        <v>0</v>
      </c>
      <c r="AN134" s="252"/>
      <c r="AO134" s="253"/>
    </row>
    <row r="135" spans="1:41">
      <c r="A135" s="365"/>
      <c r="B135" s="366"/>
      <c r="C135" s="367"/>
      <c r="D135" s="372"/>
      <c r="E135" s="347">
        <v>2</v>
      </c>
      <c r="F135" s="347"/>
      <c r="G135" s="345">
        <v>0.85340000000000005</v>
      </c>
      <c r="H135" s="346"/>
      <c r="I135" s="348"/>
      <c r="J135" s="345">
        <f t="shared" si="24"/>
        <v>0.85340000000000005</v>
      </c>
      <c r="K135" s="346"/>
      <c r="L135" s="348"/>
      <c r="M135" s="345">
        <f t="shared" si="25"/>
        <v>0.85340000000000005</v>
      </c>
      <c r="N135" s="346"/>
      <c r="O135" s="348"/>
      <c r="P135" s="345">
        <f t="shared" si="26"/>
        <v>0.85340000000000005</v>
      </c>
      <c r="Q135" s="346"/>
      <c r="R135" s="348"/>
      <c r="S135" s="349">
        <f t="shared" ref="S135:S140" si="40">AVERAGE(G135:R135)</f>
        <v>0.85340000000000005</v>
      </c>
      <c r="T135" s="349"/>
      <c r="U135" s="295"/>
      <c r="V135" s="260">
        <f t="shared" si="23"/>
        <v>0</v>
      </c>
      <c r="W135" s="261"/>
      <c r="X135" s="262"/>
      <c r="Y135" s="359"/>
      <c r="Z135" s="360"/>
      <c r="AA135" s="361"/>
      <c r="AB135" s="321"/>
      <c r="AC135" s="322"/>
      <c r="AD135" s="322"/>
      <c r="AE135" s="323"/>
      <c r="AF135" s="263">
        <f t="shared" ref="AF135:AF147" si="41">$A$134-S135</f>
        <v>-0.40340000000000004</v>
      </c>
      <c r="AG135" s="263"/>
      <c r="AH135" s="263"/>
      <c r="AI135" s="395"/>
      <c r="AJ135" s="248"/>
      <c r="AK135" s="246"/>
      <c r="AL135" s="247"/>
      <c r="AM135" s="254"/>
      <c r="AN135" s="255"/>
      <c r="AO135" s="256"/>
    </row>
    <row r="136" spans="1:41">
      <c r="A136" s="365"/>
      <c r="B136" s="366"/>
      <c r="C136" s="367"/>
      <c r="D136" s="372"/>
      <c r="E136" s="347">
        <v>3</v>
      </c>
      <c r="F136" s="347"/>
      <c r="G136" s="345">
        <v>0.85319999999999996</v>
      </c>
      <c r="H136" s="346"/>
      <c r="I136" s="348"/>
      <c r="J136" s="345">
        <f t="shared" si="24"/>
        <v>0.85319999999999996</v>
      </c>
      <c r="K136" s="346"/>
      <c r="L136" s="348"/>
      <c r="M136" s="345">
        <f t="shared" si="25"/>
        <v>0.85319999999999996</v>
      </c>
      <c r="N136" s="346"/>
      <c r="O136" s="348"/>
      <c r="P136" s="345">
        <f t="shared" si="26"/>
        <v>0.85319999999999996</v>
      </c>
      <c r="Q136" s="346"/>
      <c r="R136" s="348"/>
      <c r="S136" s="349">
        <f t="shared" si="40"/>
        <v>0.85319999999999996</v>
      </c>
      <c r="T136" s="349"/>
      <c r="U136" s="295"/>
      <c r="V136" s="260">
        <f t="shared" si="23"/>
        <v>0</v>
      </c>
      <c r="W136" s="261"/>
      <c r="X136" s="262"/>
      <c r="Y136" s="356">
        <f>ABS(S135-S142)</f>
        <v>4.7999999999999932E-2</v>
      </c>
      <c r="Z136" s="357"/>
      <c r="AA136" s="358"/>
      <c r="AB136" s="321"/>
      <c r="AC136" s="322"/>
      <c r="AD136" s="322"/>
      <c r="AE136" s="323"/>
      <c r="AF136" s="263">
        <f t="shared" si="41"/>
        <v>-0.40319999999999995</v>
      </c>
      <c r="AG136" s="263"/>
      <c r="AH136" s="263"/>
      <c r="AI136" s="395"/>
      <c r="AJ136" s="248"/>
      <c r="AK136" s="246"/>
      <c r="AL136" s="247"/>
      <c r="AM136" s="254"/>
      <c r="AN136" s="255"/>
      <c r="AO136" s="256"/>
    </row>
    <row r="137" spans="1:41">
      <c r="A137" s="365"/>
      <c r="B137" s="366"/>
      <c r="C137" s="367"/>
      <c r="D137" s="372"/>
      <c r="E137" s="347">
        <v>4</v>
      </c>
      <c r="F137" s="347"/>
      <c r="G137" s="345">
        <v>0.85329999999999995</v>
      </c>
      <c r="H137" s="346"/>
      <c r="I137" s="348"/>
      <c r="J137" s="345">
        <f t="shared" si="24"/>
        <v>0.85329999999999995</v>
      </c>
      <c r="K137" s="346"/>
      <c r="L137" s="348"/>
      <c r="M137" s="345">
        <f t="shared" si="25"/>
        <v>0.85329999999999995</v>
      </c>
      <c r="N137" s="346"/>
      <c r="O137" s="348"/>
      <c r="P137" s="345">
        <f t="shared" si="26"/>
        <v>0.85329999999999995</v>
      </c>
      <c r="Q137" s="346"/>
      <c r="R137" s="348"/>
      <c r="S137" s="349">
        <f t="shared" si="40"/>
        <v>0.85329999999999995</v>
      </c>
      <c r="T137" s="349"/>
      <c r="U137" s="295"/>
      <c r="V137" s="260">
        <f t="shared" si="23"/>
        <v>0</v>
      </c>
      <c r="W137" s="261"/>
      <c r="X137" s="262"/>
      <c r="Y137" s="359"/>
      <c r="Z137" s="360"/>
      <c r="AA137" s="361"/>
      <c r="AB137" s="321"/>
      <c r="AC137" s="322"/>
      <c r="AD137" s="322"/>
      <c r="AE137" s="323"/>
      <c r="AF137" s="263">
        <f t="shared" si="41"/>
        <v>-0.40329999999999994</v>
      </c>
      <c r="AG137" s="263"/>
      <c r="AH137" s="263"/>
      <c r="AI137" s="395"/>
      <c r="AJ137" s="248"/>
      <c r="AK137" s="246"/>
      <c r="AL137" s="247"/>
      <c r="AM137" s="254"/>
      <c r="AN137" s="255"/>
      <c r="AO137" s="256"/>
    </row>
    <row r="138" spans="1:41">
      <c r="A138" s="365"/>
      <c r="B138" s="366"/>
      <c r="C138" s="367"/>
      <c r="D138" s="372"/>
      <c r="E138" s="347">
        <v>5</v>
      </c>
      <c r="F138" s="347"/>
      <c r="G138" s="345">
        <v>0.85299999999999998</v>
      </c>
      <c r="H138" s="346"/>
      <c r="I138" s="348"/>
      <c r="J138" s="345">
        <f t="shared" si="24"/>
        <v>0.85299999999999998</v>
      </c>
      <c r="K138" s="346"/>
      <c r="L138" s="348"/>
      <c r="M138" s="345">
        <f t="shared" si="25"/>
        <v>0.85299999999999998</v>
      </c>
      <c r="N138" s="346"/>
      <c r="O138" s="348"/>
      <c r="P138" s="345">
        <f t="shared" si="26"/>
        <v>0.85299999999999998</v>
      </c>
      <c r="Q138" s="346"/>
      <c r="R138" s="348"/>
      <c r="S138" s="349">
        <f t="shared" si="40"/>
        <v>0.85299999999999998</v>
      </c>
      <c r="T138" s="349"/>
      <c r="U138" s="295"/>
      <c r="V138" s="260">
        <f t="shared" si="23"/>
        <v>0</v>
      </c>
      <c r="W138" s="261"/>
      <c r="X138" s="262"/>
      <c r="Y138" s="356">
        <f>ABS(S136-S143)</f>
        <v>4.7900000000000054E-2</v>
      </c>
      <c r="Z138" s="357"/>
      <c r="AA138" s="358"/>
      <c r="AB138" s="321"/>
      <c r="AC138" s="322"/>
      <c r="AD138" s="322"/>
      <c r="AE138" s="323"/>
      <c r="AF138" s="263">
        <f t="shared" si="41"/>
        <v>-0.40299999999999997</v>
      </c>
      <c r="AG138" s="263"/>
      <c r="AH138" s="263"/>
      <c r="AI138" s="395"/>
      <c r="AJ138" s="248"/>
      <c r="AK138" s="246"/>
      <c r="AL138" s="247"/>
      <c r="AM138" s="254"/>
      <c r="AN138" s="255"/>
      <c r="AO138" s="256"/>
    </row>
    <row r="139" spans="1:41">
      <c r="A139" s="365"/>
      <c r="B139" s="366"/>
      <c r="C139" s="367"/>
      <c r="D139" s="372"/>
      <c r="E139" s="347">
        <v>6</v>
      </c>
      <c r="F139" s="347"/>
      <c r="G139" s="345">
        <v>0.85350000000000004</v>
      </c>
      <c r="H139" s="346"/>
      <c r="I139" s="348"/>
      <c r="J139" s="345">
        <f t="shared" si="24"/>
        <v>0.85350000000000004</v>
      </c>
      <c r="K139" s="346"/>
      <c r="L139" s="348"/>
      <c r="M139" s="345">
        <f t="shared" si="25"/>
        <v>0.85350000000000004</v>
      </c>
      <c r="N139" s="346"/>
      <c r="O139" s="348"/>
      <c r="P139" s="345">
        <f t="shared" si="26"/>
        <v>0.85350000000000004</v>
      </c>
      <c r="Q139" s="346"/>
      <c r="R139" s="348"/>
      <c r="S139" s="349">
        <f t="shared" si="40"/>
        <v>0.85350000000000004</v>
      </c>
      <c r="T139" s="349"/>
      <c r="U139" s="295"/>
      <c r="V139" s="260">
        <f t="shared" si="23"/>
        <v>0</v>
      </c>
      <c r="W139" s="261"/>
      <c r="X139" s="262"/>
      <c r="Y139" s="359"/>
      <c r="Z139" s="360"/>
      <c r="AA139" s="361"/>
      <c r="AB139" s="321"/>
      <c r="AC139" s="322"/>
      <c r="AD139" s="322"/>
      <c r="AE139" s="323"/>
      <c r="AF139" s="263">
        <f t="shared" si="41"/>
        <v>-0.40350000000000003</v>
      </c>
      <c r="AG139" s="263"/>
      <c r="AH139" s="263"/>
      <c r="AI139" s="395"/>
      <c r="AJ139" s="248"/>
      <c r="AK139" s="246"/>
      <c r="AL139" s="247"/>
      <c r="AM139" s="254"/>
      <c r="AN139" s="255"/>
      <c r="AO139" s="256"/>
    </row>
    <row r="140" spans="1:41">
      <c r="A140" s="365"/>
      <c r="B140" s="366"/>
      <c r="C140" s="367"/>
      <c r="D140" s="373"/>
      <c r="E140" s="347">
        <v>7</v>
      </c>
      <c r="F140" s="347"/>
      <c r="G140" s="345">
        <v>0.85309999999999997</v>
      </c>
      <c r="H140" s="346"/>
      <c r="I140" s="348"/>
      <c r="J140" s="345">
        <f t="shared" si="24"/>
        <v>0.85309999999999997</v>
      </c>
      <c r="K140" s="346"/>
      <c r="L140" s="348"/>
      <c r="M140" s="345">
        <f t="shared" si="25"/>
        <v>0.85309999999999997</v>
      </c>
      <c r="N140" s="346"/>
      <c r="O140" s="348"/>
      <c r="P140" s="345">
        <f t="shared" si="26"/>
        <v>0.85309999999999997</v>
      </c>
      <c r="Q140" s="346"/>
      <c r="R140" s="348"/>
      <c r="S140" s="349">
        <f t="shared" si="40"/>
        <v>0.85309999999999997</v>
      </c>
      <c r="T140" s="349"/>
      <c r="U140" s="295"/>
      <c r="V140" s="260">
        <f t="shared" si="23"/>
        <v>0</v>
      </c>
      <c r="W140" s="261"/>
      <c r="X140" s="262"/>
      <c r="Y140" s="356">
        <f>ABS(S137-S144)</f>
        <v>4.8200000000000021E-2</v>
      </c>
      <c r="Z140" s="357"/>
      <c r="AA140" s="358"/>
      <c r="AB140" s="324"/>
      <c r="AC140" s="325"/>
      <c r="AD140" s="325"/>
      <c r="AE140" s="326"/>
      <c r="AF140" s="263">
        <f t="shared" si="41"/>
        <v>-0.40309999999999996</v>
      </c>
      <c r="AG140" s="263"/>
      <c r="AH140" s="263"/>
      <c r="AI140" s="395"/>
      <c r="AJ140" s="248"/>
      <c r="AK140" s="246"/>
      <c r="AL140" s="247"/>
      <c r="AM140" s="254"/>
      <c r="AN140" s="255"/>
      <c r="AO140" s="256"/>
    </row>
    <row r="141" spans="1:41">
      <c r="A141" s="365"/>
      <c r="B141" s="366"/>
      <c r="C141" s="367"/>
      <c r="D141" s="374" t="s">
        <v>139</v>
      </c>
      <c r="E141" s="350">
        <v>1</v>
      </c>
      <c r="F141" s="350"/>
      <c r="G141" s="329">
        <v>0.90129999999999999</v>
      </c>
      <c r="H141" s="330"/>
      <c r="I141" s="331"/>
      <c r="J141" s="351">
        <f t="shared" si="24"/>
        <v>0.90129999999999999</v>
      </c>
      <c r="K141" s="352"/>
      <c r="L141" s="353"/>
      <c r="M141" s="351">
        <f t="shared" si="25"/>
        <v>0.90129999999999999</v>
      </c>
      <c r="N141" s="352"/>
      <c r="O141" s="353"/>
      <c r="P141" s="351">
        <f t="shared" si="26"/>
        <v>0.90129999999999999</v>
      </c>
      <c r="Q141" s="352"/>
      <c r="R141" s="353"/>
      <c r="S141" s="355">
        <f>AVERAGE(G141:R141)</f>
        <v>0.90129999999999999</v>
      </c>
      <c r="T141" s="343"/>
      <c r="U141" s="343"/>
      <c r="V141" s="260">
        <f t="shared" si="23"/>
        <v>0</v>
      </c>
      <c r="W141" s="261"/>
      <c r="X141" s="262"/>
      <c r="Y141" s="359"/>
      <c r="Z141" s="360"/>
      <c r="AA141" s="361"/>
      <c r="AB141" s="333">
        <f>_xlfn.STDEV.S(S141:U147)/SQRT(4)</f>
        <v>1.1852265204430736E-4</v>
      </c>
      <c r="AC141" s="334"/>
      <c r="AD141" s="334"/>
      <c r="AE141" s="335"/>
      <c r="AF141" s="263">
        <f t="shared" si="41"/>
        <v>-0.45129999999999998</v>
      </c>
      <c r="AG141" s="263"/>
      <c r="AH141" s="263"/>
      <c r="AI141" s="395"/>
      <c r="AJ141" s="248"/>
      <c r="AK141" s="246"/>
      <c r="AL141" s="247"/>
      <c r="AM141" s="254"/>
      <c r="AN141" s="255"/>
      <c r="AO141" s="256"/>
    </row>
    <row r="142" spans="1:41">
      <c r="A142" s="365"/>
      <c r="B142" s="366"/>
      <c r="C142" s="367"/>
      <c r="D142" s="375"/>
      <c r="E142" s="350">
        <v>2</v>
      </c>
      <c r="F142" s="350"/>
      <c r="G142" s="329">
        <v>0.90139999999999998</v>
      </c>
      <c r="H142" s="330"/>
      <c r="I142" s="331"/>
      <c r="J142" s="351">
        <f t="shared" si="24"/>
        <v>0.90139999999999998</v>
      </c>
      <c r="K142" s="352"/>
      <c r="L142" s="353"/>
      <c r="M142" s="351">
        <f t="shared" si="25"/>
        <v>0.90139999999999998</v>
      </c>
      <c r="N142" s="352"/>
      <c r="O142" s="353"/>
      <c r="P142" s="351">
        <f t="shared" si="26"/>
        <v>0.90139999999999998</v>
      </c>
      <c r="Q142" s="352"/>
      <c r="R142" s="353"/>
      <c r="S142" s="354">
        <f t="shared" ref="S142:S147" si="42">AVERAGE(G142:R142)</f>
        <v>0.90139999999999998</v>
      </c>
      <c r="T142" s="354"/>
      <c r="U142" s="260"/>
      <c r="V142" s="260">
        <f t="shared" si="23"/>
        <v>0</v>
      </c>
      <c r="W142" s="261"/>
      <c r="X142" s="262"/>
      <c r="Y142" s="356">
        <f>ABS(S138-S145)</f>
        <v>4.8699999999999966E-2</v>
      </c>
      <c r="Z142" s="357"/>
      <c r="AA142" s="358"/>
      <c r="AB142" s="336"/>
      <c r="AC142" s="337"/>
      <c r="AD142" s="337"/>
      <c r="AE142" s="338"/>
      <c r="AF142" s="263">
        <f t="shared" si="41"/>
        <v>-0.45139999999999997</v>
      </c>
      <c r="AG142" s="263"/>
      <c r="AH142" s="263"/>
      <c r="AI142" s="395"/>
      <c r="AJ142" s="248"/>
      <c r="AK142" s="246"/>
      <c r="AL142" s="247"/>
      <c r="AM142" s="254"/>
      <c r="AN142" s="255"/>
      <c r="AO142" s="256"/>
    </row>
    <row r="143" spans="1:41">
      <c r="A143" s="365"/>
      <c r="B143" s="366"/>
      <c r="C143" s="367"/>
      <c r="D143" s="375"/>
      <c r="E143" s="350">
        <v>3</v>
      </c>
      <c r="F143" s="350"/>
      <c r="G143" s="329">
        <v>0.90110000000000001</v>
      </c>
      <c r="H143" s="330"/>
      <c r="I143" s="331"/>
      <c r="J143" s="351">
        <f t="shared" si="24"/>
        <v>0.90110000000000001</v>
      </c>
      <c r="K143" s="352"/>
      <c r="L143" s="353"/>
      <c r="M143" s="351">
        <f t="shared" si="25"/>
        <v>0.90110000000000001</v>
      </c>
      <c r="N143" s="352"/>
      <c r="O143" s="353"/>
      <c r="P143" s="351">
        <f t="shared" si="26"/>
        <v>0.90110000000000001</v>
      </c>
      <c r="Q143" s="352"/>
      <c r="R143" s="353"/>
      <c r="S143" s="354">
        <f t="shared" si="42"/>
        <v>0.90110000000000001</v>
      </c>
      <c r="T143" s="354"/>
      <c r="U143" s="260"/>
      <c r="V143" s="260">
        <f t="shared" si="23"/>
        <v>0</v>
      </c>
      <c r="W143" s="261"/>
      <c r="X143" s="262"/>
      <c r="Y143" s="359"/>
      <c r="Z143" s="360"/>
      <c r="AA143" s="361"/>
      <c r="AB143" s="336"/>
      <c r="AC143" s="337"/>
      <c r="AD143" s="337"/>
      <c r="AE143" s="338"/>
      <c r="AF143" s="263">
        <f t="shared" si="41"/>
        <v>-0.4511</v>
      </c>
      <c r="AG143" s="263"/>
      <c r="AH143" s="263"/>
      <c r="AI143" s="395"/>
      <c r="AJ143" s="248"/>
      <c r="AK143" s="246"/>
      <c r="AL143" s="247"/>
      <c r="AM143" s="254"/>
      <c r="AN143" s="255"/>
      <c r="AO143" s="256"/>
    </row>
    <row r="144" spans="1:41">
      <c r="A144" s="365"/>
      <c r="B144" s="366"/>
      <c r="C144" s="367"/>
      <c r="D144" s="375"/>
      <c r="E144" s="350">
        <v>4</v>
      </c>
      <c r="F144" s="350"/>
      <c r="G144" s="329">
        <v>0.90149999999999997</v>
      </c>
      <c r="H144" s="330"/>
      <c r="I144" s="331"/>
      <c r="J144" s="351">
        <f t="shared" si="24"/>
        <v>0.90149999999999997</v>
      </c>
      <c r="K144" s="352"/>
      <c r="L144" s="353"/>
      <c r="M144" s="351">
        <f t="shared" si="25"/>
        <v>0.90149999999999997</v>
      </c>
      <c r="N144" s="352"/>
      <c r="O144" s="353"/>
      <c r="P144" s="351">
        <f t="shared" si="26"/>
        <v>0.90149999999999997</v>
      </c>
      <c r="Q144" s="352"/>
      <c r="R144" s="353"/>
      <c r="S144" s="354">
        <f t="shared" si="42"/>
        <v>0.90149999999999997</v>
      </c>
      <c r="T144" s="354"/>
      <c r="U144" s="260"/>
      <c r="V144" s="260">
        <f t="shared" si="23"/>
        <v>0</v>
      </c>
      <c r="W144" s="261"/>
      <c r="X144" s="262"/>
      <c r="Y144" s="356">
        <f>ABS(S139-S146)</f>
        <v>4.7499999999999987E-2</v>
      </c>
      <c r="Z144" s="357"/>
      <c r="AA144" s="358"/>
      <c r="AB144" s="336"/>
      <c r="AC144" s="337"/>
      <c r="AD144" s="337"/>
      <c r="AE144" s="338"/>
      <c r="AF144" s="263">
        <f t="shared" si="41"/>
        <v>-0.45149999999999996</v>
      </c>
      <c r="AG144" s="263"/>
      <c r="AH144" s="263"/>
      <c r="AI144" s="395"/>
      <c r="AJ144" s="248"/>
      <c r="AK144" s="246"/>
      <c r="AL144" s="247"/>
      <c r="AM144" s="254"/>
      <c r="AN144" s="255"/>
      <c r="AO144" s="256"/>
    </row>
    <row r="145" spans="1:41">
      <c r="A145" s="365"/>
      <c r="B145" s="366"/>
      <c r="C145" s="367"/>
      <c r="D145" s="375"/>
      <c r="E145" s="350">
        <v>5</v>
      </c>
      <c r="F145" s="350"/>
      <c r="G145" s="329">
        <v>0.90169999999999995</v>
      </c>
      <c r="H145" s="330"/>
      <c r="I145" s="331"/>
      <c r="J145" s="351">
        <f t="shared" si="24"/>
        <v>0.90169999999999995</v>
      </c>
      <c r="K145" s="352"/>
      <c r="L145" s="353"/>
      <c r="M145" s="351">
        <f t="shared" si="25"/>
        <v>0.90169999999999995</v>
      </c>
      <c r="N145" s="352"/>
      <c r="O145" s="353"/>
      <c r="P145" s="351">
        <f t="shared" si="26"/>
        <v>0.90169999999999995</v>
      </c>
      <c r="Q145" s="352"/>
      <c r="R145" s="353"/>
      <c r="S145" s="354">
        <f t="shared" si="42"/>
        <v>0.90169999999999995</v>
      </c>
      <c r="T145" s="354"/>
      <c r="U145" s="260"/>
      <c r="V145" s="260">
        <f t="shared" si="23"/>
        <v>0</v>
      </c>
      <c r="W145" s="261"/>
      <c r="X145" s="262"/>
      <c r="Y145" s="359"/>
      <c r="Z145" s="360"/>
      <c r="AA145" s="361"/>
      <c r="AB145" s="336"/>
      <c r="AC145" s="337"/>
      <c r="AD145" s="337"/>
      <c r="AE145" s="338"/>
      <c r="AF145" s="263">
        <f t="shared" si="41"/>
        <v>-0.45169999999999993</v>
      </c>
      <c r="AG145" s="263"/>
      <c r="AH145" s="263"/>
      <c r="AI145" s="395"/>
      <c r="AJ145" s="248"/>
      <c r="AK145" s="246"/>
      <c r="AL145" s="247"/>
      <c r="AM145" s="254"/>
      <c r="AN145" s="255"/>
      <c r="AO145" s="256"/>
    </row>
    <row r="146" spans="1:41">
      <c r="A146" s="365"/>
      <c r="B146" s="366"/>
      <c r="C146" s="367"/>
      <c r="D146" s="375"/>
      <c r="E146" s="350">
        <v>6</v>
      </c>
      <c r="F146" s="350"/>
      <c r="G146" s="329">
        <v>0.90100000000000002</v>
      </c>
      <c r="H146" s="330"/>
      <c r="I146" s="331"/>
      <c r="J146" s="351">
        <f t="shared" si="24"/>
        <v>0.90100000000000002</v>
      </c>
      <c r="K146" s="352"/>
      <c r="L146" s="353"/>
      <c r="M146" s="351">
        <f t="shared" si="25"/>
        <v>0.90100000000000002</v>
      </c>
      <c r="N146" s="352"/>
      <c r="O146" s="353"/>
      <c r="P146" s="351">
        <f t="shared" si="26"/>
        <v>0.90100000000000002</v>
      </c>
      <c r="Q146" s="352"/>
      <c r="R146" s="353"/>
      <c r="S146" s="354">
        <f t="shared" si="42"/>
        <v>0.90100000000000002</v>
      </c>
      <c r="T146" s="354"/>
      <c r="U146" s="260"/>
      <c r="V146" s="260">
        <f t="shared" si="23"/>
        <v>0</v>
      </c>
      <c r="W146" s="261"/>
      <c r="X146" s="262"/>
      <c r="Y146" s="356">
        <f>ABS(S140-S147)</f>
        <v>4.830000000000001E-2</v>
      </c>
      <c r="Z146" s="357"/>
      <c r="AA146" s="358"/>
      <c r="AB146" s="336"/>
      <c r="AC146" s="337"/>
      <c r="AD146" s="337"/>
      <c r="AE146" s="338"/>
      <c r="AF146" s="263">
        <f t="shared" si="41"/>
        <v>-0.45100000000000001</v>
      </c>
      <c r="AG146" s="263"/>
      <c r="AH146" s="263"/>
      <c r="AI146" s="395"/>
      <c r="AJ146" s="248"/>
      <c r="AK146" s="246"/>
      <c r="AL146" s="247"/>
      <c r="AM146" s="254"/>
      <c r="AN146" s="255"/>
      <c r="AO146" s="256"/>
    </row>
    <row r="147" spans="1:41">
      <c r="A147" s="368"/>
      <c r="B147" s="369"/>
      <c r="C147" s="370"/>
      <c r="D147" s="376"/>
      <c r="E147" s="350">
        <v>7</v>
      </c>
      <c r="F147" s="350"/>
      <c r="G147" s="329">
        <v>0.90139999999999998</v>
      </c>
      <c r="H147" s="330"/>
      <c r="I147" s="331"/>
      <c r="J147" s="351">
        <f t="shared" si="24"/>
        <v>0.90139999999999998</v>
      </c>
      <c r="K147" s="352"/>
      <c r="L147" s="353"/>
      <c r="M147" s="351">
        <f t="shared" si="25"/>
        <v>0.90139999999999998</v>
      </c>
      <c r="N147" s="352"/>
      <c r="O147" s="353"/>
      <c r="P147" s="351">
        <f t="shared" si="26"/>
        <v>0.90139999999999998</v>
      </c>
      <c r="Q147" s="352"/>
      <c r="R147" s="353"/>
      <c r="S147" s="354">
        <f t="shared" si="42"/>
        <v>0.90139999999999998</v>
      </c>
      <c r="T147" s="354"/>
      <c r="U147" s="260"/>
      <c r="V147" s="260">
        <f t="shared" si="23"/>
        <v>0</v>
      </c>
      <c r="W147" s="261"/>
      <c r="X147" s="262"/>
      <c r="Y147" s="359"/>
      <c r="Z147" s="360"/>
      <c r="AA147" s="361"/>
      <c r="AB147" s="339"/>
      <c r="AC147" s="340"/>
      <c r="AD147" s="340"/>
      <c r="AE147" s="341"/>
      <c r="AF147" s="263">
        <f t="shared" si="41"/>
        <v>-0.45139999999999997</v>
      </c>
      <c r="AG147" s="263"/>
      <c r="AH147" s="263"/>
      <c r="AI147" s="396"/>
      <c r="AJ147" s="248"/>
      <c r="AK147" s="246"/>
      <c r="AL147" s="247"/>
      <c r="AM147" s="257"/>
      <c r="AN147" s="258"/>
      <c r="AO147" s="259"/>
    </row>
    <row r="148" spans="1:41">
      <c r="A148" s="362">
        <v>0.5</v>
      </c>
      <c r="B148" s="363"/>
      <c r="C148" s="364"/>
      <c r="D148" s="371" t="s">
        <v>138</v>
      </c>
      <c r="E148" s="347">
        <v>1</v>
      </c>
      <c r="F148" s="347"/>
      <c r="G148" s="345">
        <v>0.95220000000000005</v>
      </c>
      <c r="H148" s="346"/>
      <c r="I148" s="348"/>
      <c r="J148" s="345">
        <f t="shared" si="24"/>
        <v>0.95220000000000005</v>
      </c>
      <c r="K148" s="346"/>
      <c r="L148" s="348"/>
      <c r="M148" s="345">
        <f t="shared" si="25"/>
        <v>0.95220000000000005</v>
      </c>
      <c r="N148" s="346"/>
      <c r="O148" s="348"/>
      <c r="P148" s="345">
        <f t="shared" si="26"/>
        <v>0.95220000000000005</v>
      </c>
      <c r="Q148" s="346"/>
      <c r="R148" s="348"/>
      <c r="S148" s="345">
        <f>AVERAGE(G148:R148)</f>
        <v>0.95220000000000005</v>
      </c>
      <c r="T148" s="346"/>
      <c r="U148" s="346"/>
      <c r="V148" s="260">
        <f t="shared" si="23"/>
        <v>0</v>
      </c>
      <c r="W148" s="261"/>
      <c r="X148" s="262"/>
      <c r="Y148" s="356">
        <f>ABS(S148-S155)</f>
        <v>5.1100000000000034E-2</v>
      </c>
      <c r="Z148" s="357"/>
      <c r="AA148" s="358"/>
      <c r="AB148" s="318">
        <f>_xlfn.STDEV.S(S148:U154)/SQRT(4)</f>
        <v>8.0917359371274504E-5</v>
      </c>
      <c r="AC148" s="319"/>
      <c r="AD148" s="319"/>
      <c r="AE148" s="320"/>
      <c r="AF148" s="263">
        <f>$A$148-S148</f>
        <v>-0.45220000000000005</v>
      </c>
      <c r="AG148" s="263"/>
      <c r="AH148" s="263"/>
      <c r="AI148" s="394">
        <f>MAX(Y148:Y161)</f>
        <v>5.1100000000000034E-2</v>
      </c>
      <c r="AJ148" s="245">
        <f>MAX(V148:X161)</f>
        <v>0</v>
      </c>
      <c r="AK148" s="246"/>
      <c r="AL148" s="247"/>
      <c r="AM148" s="251">
        <f>AJ148/SQRT(4)</f>
        <v>0</v>
      </c>
      <c r="AN148" s="252"/>
      <c r="AO148" s="253"/>
    </row>
    <row r="149" spans="1:41">
      <c r="A149" s="365"/>
      <c r="B149" s="366"/>
      <c r="C149" s="367"/>
      <c r="D149" s="372"/>
      <c r="E149" s="347">
        <v>2</v>
      </c>
      <c r="F149" s="347"/>
      <c r="G149" s="345">
        <v>0.95199999999999996</v>
      </c>
      <c r="H149" s="346"/>
      <c r="I149" s="348"/>
      <c r="J149" s="345">
        <f t="shared" si="24"/>
        <v>0.95199999999999996</v>
      </c>
      <c r="K149" s="346"/>
      <c r="L149" s="348"/>
      <c r="M149" s="345">
        <f t="shared" si="25"/>
        <v>0.95199999999999996</v>
      </c>
      <c r="N149" s="346"/>
      <c r="O149" s="348"/>
      <c r="P149" s="345">
        <f t="shared" si="26"/>
        <v>0.95199999999999996</v>
      </c>
      <c r="Q149" s="346"/>
      <c r="R149" s="348"/>
      <c r="S149" s="349">
        <f t="shared" ref="S149:S154" si="43">AVERAGE(G149:R149)</f>
        <v>0.95199999999999996</v>
      </c>
      <c r="T149" s="349"/>
      <c r="U149" s="295"/>
      <c r="V149" s="260">
        <f t="shared" si="23"/>
        <v>0</v>
      </c>
      <c r="W149" s="261"/>
      <c r="X149" s="262"/>
      <c r="Y149" s="359"/>
      <c r="Z149" s="360"/>
      <c r="AA149" s="361"/>
      <c r="AB149" s="321"/>
      <c r="AC149" s="322"/>
      <c r="AD149" s="322"/>
      <c r="AE149" s="323"/>
      <c r="AF149" s="263">
        <f t="shared" ref="AF149:AF161" si="44">$A$148-S149</f>
        <v>-0.45199999999999996</v>
      </c>
      <c r="AG149" s="263"/>
      <c r="AH149" s="263"/>
      <c r="AI149" s="395"/>
      <c r="AJ149" s="248"/>
      <c r="AK149" s="246"/>
      <c r="AL149" s="247"/>
      <c r="AM149" s="254"/>
      <c r="AN149" s="255"/>
      <c r="AO149" s="256"/>
    </row>
    <row r="150" spans="1:41">
      <c r="A150" s="365"/>
      <c r="B150" s="366"/>
      <c r="C150" s="367"/>
      <c r="D150" s="372"/>
      <c r="E150" s="347">
        <v>3</v>
      </c>
      <c r="F150" s="347"/>
      <c r="G150" s="345">
        <v>0.95240000000000002</v>
      </c>
      <c r="H150" s="346"/>
      <c r="I150" s="348"/>
      <c r="J150" s="345">
        <f t="shared" si="24"/>
        <v>0.95240000000000002</v>
      </c>
      <c r="K150" s="346"/>
      <c r="L150" s="348"/>
      <c r="M150" s="345">
        <f t="shared" si="25"/>
        <v>0.95240000000000002</v>
      </c>
      <c r="N150" s="346"/>
      <c r="O150" s="348"/>
      <c r="P150" s="345">
        <f t="shared" si="26"/>
        <v>0.95240000000000002</v>
      </c>
      <c r="Q150" s="346"/>
      <c r="R150" s="348"/>
      <c r="S150" s="349">
        <f t="shared" si="43"/>
        <v>0.95240000000000002</v>
      </c>
      <c r="T150" s="349"/>
      <c r="U150" s="295"/>
      <c r="V150" s="260">
        <f t="shared" ref="V150:V213" si="45">_xlfn.STDEV.S(G150:R150)</f>
        <v>0</v>
      </c>
      <c r="W150" s="261"/>
      <c r="X150" s="262"/>
      <c r="Y150" s="356">
        <f>ABS(S149-S156)</f>
        <v>5.0799999999999956E-2</v>
      </c>
      <c r="Z150" s="357"/>
      <c r="AA150" s="358"/>
      <c r="AB150" s="321"/>
      <c r="AC150" s="322"/>
      <c r="AD150" s="322"/>
      <c r="AE150" s="323"/>
      <c r="AF150" s="263">
        <f t="shared" si="44"/>
        <v>-0.45240000000000002</v>
      </c>
      <c r="AG150" s="263"/>
      <c r="AH150" s="263"/>
      <c r="AI150" s="395"/>
      <c r="AJ150" s="248"/>
      <c r="AK150" s="246"/>
      <c r="AL150" s="247"/>
      <c r="AM150" s="254"/>
      <c r="AN150" s="255"/>
      <c r="AO150" s="256"/>
    </row>
    <row r="151" spans="1:41">
      <c r="A151" s="365"/>
      <c r="B151" s="366"/>
      <c r="C151" s="367"/>
      <c r="D151" s="372"/>
      <c r="E151" s="347">
        <v>4</v>
      </c>
      <c r="F151" s="347"/>
      <c r="G151" s="345">
        <v>0.95220000000000005</v>
      </c>
      <c r="H151" s="346"/>
      <c r="I151" s="348"/>
      <c r="J151" s="345">
        <f t="shared" si="24"/>
        <v>0.95220000000000005</v>
      </c>
      <c r="K151" s="346"/>
      <c r="L151" s="348"/>
      <c r="M151" s="345">
        <f t="shared" si="25"/>
        <v>0.95220000000000005</v>
      </c>
      <c r="N151" s="346"/>
      <c r="O151" s="348"/>
      <c r="P151" s="345">
        <f t="shared" si="26"/>
        <v>0.95220000000000005</v>
      </c>
      <c r="Q151" s="346"/>
      <c r="R151" s="348"/>
      <c r="S151" s="349">
        <f t="shared" si="43"/>
        <v>0.95220000000000005</v>
      </c>
      <c r="T151" s="349"/>
      <c r="U151" s="295"/>
      <c r="V151" s="260">
        <f t="shared" si="45"/>
        <v>0</v>
      </c>
      <c r="W151" s="261"/>
      <c r="X151" s="262"/>
      <c r="Y151" s="359"/>
      <c r="Z151" s="360"/>
      <c r="AA151" s="361"/>
      <c r="AB151" s="321"/>
      <c r="AC151" s="322"/>
      <c r="AD151" s="322"/>
      <c r="AE151" s="323"/>
      <c r="AF151" s="263">
        <f t="shared" si="44"/>
        <v>-0.45220000000000005</v>
      </c>
      <c r="AG151" s="263"/>
      <c r="AH151" s="263"/>
      <c r="AI151" s="395"/>
      <c r="AJ151" s="248"/>
      <c r="AK151" s="246"/>
      <c r="AL151" s="247"/>
      <c r="AM151" s="254"/>
      <c r="AN151" s="255"/>
      <c r="AO151" s="256"/>
    </row>
    <row r="152" spans="1:41">
      <c r="A152" s="365"/>
      <c r="B152" s="366"/>
      <c r="C152" s="367"/>
      <c r="D152" s="372"/>
      <c r="E152" s="347">
        <v>5</v>
      </c>
      <c r="F152" s="347"/>
      <c r="G152" s="345">
        <v>0.95250000000000001</v>
      </c>
      <c r="H152" s="346"/>
      <c r="I152" s="348"/>
      <c r="J152" s="345">
        <f t="shared" si="24"/>
        <v>0.95250000000000001</v>
      </c>
      <c r="K152" s="346"/>
      <c r="L152" s="348"/>
      <c r="M152" s="345">
        <f t="shared" si="25"/>
        <v>0.95250000000000001</v>
      </c>
      <c r="N152" s="346"/>
      <c r="O152" s="348"/>
      <c r="P152" s="345">
        <f t="shared" si="26"/>
        <v>0.95250000000000001</v>
      </c>
      <c r="Q152" s="346"/>
      <c r="R152" s="348"/>
      <c r="S152" s="349">
        <f t="shared" si="43"/>
        <v>0.95250000000000001</v>
      </c>
      <c r="T152" s="349"/>
      <c r="U152" s="295"/>
      <c r="V152" s="260">
        <f t="shared" si="45"/>
        <v>0</v>
      </c>
      <c r="W152" s="261"/>
      <c r="X152" s="262"/>
      <c r="Y152" s="356">
        <f>ABS(S150-S157)</f>
        <v>5.0499999999999878E-2</v>
      </c>
      <c r="Z152" s="357"/>
      <c r="AA152" s="358"/>
      <c r="AB152" s="321"/>
      <c r="AC152" s="322"/>
      <c r="AD152" s="322"/>
      <c r="AE152" s="323"/>
      <c r="AF152" s="263">
        <f t="shared" si="44"/>
        <v>-0.45250000000000001</v>
      </c>
      <c r="AG152" s="263"/>
      <c r="AH152" s="263"/>
      <c r="AI152" s="395"/>
      <c r="AJ152" s="248"/>
      <c r="AK152" s="246"/>
      <c r="AL152" s="247"/>
      <c r="AM152" s="254"/>
      <c r="AN152" s="255"/>
      <c r="AO152" s="256"/>
    </row>
    <row r="153" spans="1:41">
      <c r="A153" s="365"/>
      <c r="B153" s="366"/>
      <c r="C153" s="367"/>
      <c r="D153" s="372"/>
      <c r="E153" s="347">
        <v>6</v>
      </c>
      <c r="F153" s="347"/>
      <c r="G153" s="345">
        <v>0.95220000000000005</v>
      </c>
      <c r="H153" s="346"/>
      <c r="I153" s="348"/>
      <c r="J153" s="345">
        <f t="shared" si="24"/>
        <v>0.95220000000000005</v>
      </c>
      <c r="K153" s="346"/>
      <c r="L153" s="348"/>
      <c r="M153" s="345">
        <f t="shared" si="25"/>
        <v>0.95220000000000005</v>
      </c>
      <c r="N153" s="346"/>
      <c r="O153" s="348"/>
      <c r="P153" s="345">
        <f t="shared" si="26"/>
        <v>0.95220000000000005</v>
      </c>
      <c r="Q153" s="346"/>
      <c r="R153" s="348"/>
      <c r="S153" s="349">
        <f t="shared" si="43"/>
        <v>0.95220000000000005</v>
      </c>
      <c r="T153" s="349"/>
      <c r="U153" s="295"/>
      <c r="V153" s="260">
        <f t="shared" si="45"/>
        <v>0</v>
      </c>
      <c r="W153" s="261"/>
      <c r="X153" s="262"/>
      <c r="Y153" s="359"/>
      <c r="Z153" s="360"/>
      <c r="AA153" s="361"/>
      <c r="AB153" s="321"/>
      <c r="AC153" s="322"/>
      <c r="AD153" s="322"/>
      <c r="AE153" s="323"/>
      <c r="AF153" s="263">
        <f t="shared" si="44"/>
        <v>-0.45220000000000005</v>
      </c>
      <c r="AG153" s="263"/>
      <c r="AH153" s="263"/>
      <c r="AI153" s="395"/>
      <c r="AJ153" s="248"/>
      <c r="AK153" s="246"/>
      <c r="AL153" s="247"/>
      <c r="AM153" s="254"/>
      <c r="AN153" s="255"/>
      <c r="AO153" s="256"/>
    </row>
    <row r="154" spans="1:41">
      <c r="A154" s="365"/>
      <c r="B154" s="366"/>
      <c r="C154" s="367"/>
      <c r="D154" s="373"/>
      <c r="E154" s="347">
        <v>7</v>
      </c>
      <c r="F154" s="347"/>
      <c r="G154" s="345">
        <v>0.95230000000000004</v>
      </c>
      <c r="H154" s="346"/>
      <c r="I154" s="348"/>
      <c r="J154" s="345">
        <f t="shared" si="24"/>
        <v>0.95230000000000004</v>
      </c>
      <c r="K154" s="346"/>
      <c r="L154" s="348"/>
      <c r="M154" s="345">
        <f t="shared" si="25"/>
        <v>0.95230000000000004</v>
      </c>
      <c r="N154" s="346"/>
      <c r="O154" s="348"/>
      <c r="P154" s="345">
        <f t="shared" si="26"/>
        <v>0.95230000000000004</v>
      </c>
      <c r="Q154" s="346"/>
      <c r="R154" s="348"/>
      <c r="S154" s="349">
        <f t="shared" si="43"/>
        <v>0.95230000000000004</v>
      </c>
      <c r="T154" s="349"/>
      <c r="U154" s="295"/>
      <c r="V154" s="260">
        <f t="shared" si="45"/>
        <v>0</v>
      </c>
      <c r="W154" s="261"/>
      <c r="X154" s="262"/>
      <c r="Y154" s="356">
        <f>ABS(S151-S158)</f>
        <v>5.0399999999999889E-2</v>
      </c>
      <c r="Z154" s="357"/>
      <c r="AA154" s="358"/>
      <c r="AB154" s="324"/>
      <c r="AC154" s="325"/>
      <c r="AD154" s="325"/>
      <c r="AE154" s="326"/>
      <c r="AF154" s="263">
        <f t="shared" si="44"/>
        <v>-0.45230000000000004</v>
      </c>
      <c r="AG154" s="263"/>
      <c r="AH154" s="263"/>
      <c r="AI154" s="395"/>
      <c r="AJ154" s="248"/>
      <c r="AK154" s="246"/>
      <c r="AL154" s="247"/>
      <c r="AM154" s="254"/>
      <c r="AN154" s="255"/>
      <c r="AO154" s="256"/>
    </row>
    <row r="155" spans="1:41">
      <c r="A155" s="365"/>
      <c r="B155" s="366"/>
      <c r="C155" s="367"/>
      <c r="D155" s="374" t="s">
        <v>139</v>
      </c>
      <c r="E155" s="350">
        <v>1</v>
      </c>
      <c r="F155" s="350"/>
      <c r="G155" s="351">
        <v>1.0033000000000001</v>
      </c>
      <c r="H155" s="352"/>
      <c r="I155" s="353"/>
      <c r="J155" s="351">
        <f t="shared" ref="J155:J161" si="46">G155</f>
        <v>1.0033000000000001</v>
      </c>
      <c r="K155" s="352"/>
      <c r="L155" s="353"/>
      <c r="M155" s="351">
        <f t="shared" ref="M155:M161" si="47">G155</f>
        <v>1.0033000000000001</v>
      </c>
      <c r="N155" s="352"/>
      <c r="O155" s="353"/>
      <c r="P155" s="351">
        <f t="shared" ref="P155:P161" si="48">G155</f>
        <v>1.0033000000000001</v>
      </c>
      <c r="Q155" s="352"/>
      <c r="R155" s="353"/>
      <c r="S155" s="355">
        <f>AVERAGE(G155:R155)</f>
        <v>1.0033000000000001</v>
      </c>
      <c r="T155" s="343"/>
      <c r="U155" s="343"/>
      <c r="V155" s="260">
        <f t="shared" si="45"/>
        <v>0</v>
      </c>
      <c r="W155" s="261"/>
      <c r="X155" s="262"/>
      <c r="Y155" s="359"/>
      <c r="Z155" s="360"/>
      <c r="AA155" s="361"/>
      <c r="AB155" s="333">
        <f>_xlfn.STDEV.S(S155:U161)/SQRT(4)</f>
        <v>1.5923926292579587E-4</v>
      </c>
      <c r="AC155" s="334"/>
      <c r="AD155" s="334"/>
      <c r="AE155" s="335"/>
      <c r="AF155" s="263">
        <f t="shared" si="44"/>
        <v>-0.50330000000000008</v>
      </c>
      <c r="AG155" s="263"/>
      <c r="AH155" s="263"/>
      <c r="AI155" s="395"/>
      <c r="AJ155" s="248"/>
      <c r="AK155" s="246"/>
      <c r="AL155" s="247"/>
      <c r="AM155" s="254"/>
      <c r="AN155" s="255"/>
      <c r="AO155" s="256"/>
    </row>
    <row r="156" spans="1:41">
      <c r="A156" s="365"/>
      <c r="B156" s="366"/>
      <c r="C156" s="367"/>
      <c r="D156" s="375"/>
      <c r="E156" s="350">
        <v>2</v>
      </c>
      <c r="F156" s="350"/>
      <c r="G156" s="351">
        <v>1.0027999999999999</v>
      </c>
      <c r="H156" s="352"/>
      <c r="I156" s="353"/>
      <c r="J156" s="351">
        <f t="shared" si="46"/>
        <v>1.0027999999999999</v>
      </c>
      <c r="K156" s="352"/>
      <c r="L156" s="353"/>
      <c r="M156" s="351">
        <f t="shared" si="47"/>
        <v>1.0027999999999999</v>
      </c>
      <c r="N156" s="352"/>
      <c r="O156" s="353"/>
      <c r="P156" s="351">
        <f t="shared" si="48"/>
        <v>1.0027999999999999</v>
      </c>
      <c r="Q156" s="352"/>
      <c r="R156" s="353"/>
      <c r="S156" s="354">
        <f t="shared" ref="S156:S161" si="49">AVERAGE(G156:R156)</f>
        <v>1.0027999999999999</v>
      </c>
      <c r="T156" s="354"/>
      <c r="U156" s="260"/>
      <c r="V156" s="260">
        <f t="shared" si="45"/>
        <v>0</v>
      </c>
      <c r="W156" s="261"/>
      <c r="X156" s="262"/>
      <c r="Y156" s="356">
        <f>ABS(S152-S159)</f>
        <v>4.9899999999999944E-2</v>
      </c>
      <c r="Z156" s="357"/>
      <c r="AA156" s="358"/>
      <c r="AB156" s="336"/>
      <c r="AC156" s="337"/>
      <c r="AD156" s="337"/>
      <c r="AE156" s="338"/>
      <c r="AF156" s="263">
        <f t="shared" si="44"/>
        <v>-0.50279999999999991</v>
      </c>
      <c r="AG156" s="263"/>
      <c r="AH156" s="263"/>
      <c r="AI156" s="395"/>
      <c r="AJ156" s="248"/>
      <c r="AK156" s="246"/>
      <c r="AL156" s="247"/>
      <c r="AM156" s="254"/>
      <c r="AN156" s="255"/>
      <c r="AO156" s="256"/>
    </row>
    <row r="157" spans="1:41">
      <c r="A157" s="365"/>
      <c r="B157" s="366"/>
      <c r="C157" s="367"/>
      <c r="D157" s="375"/>
      <c r="E157" s="350">
        <v>3</v>
      </c>
      <c r="F157" s="350"/>
      <c r="G157" s="351">
        <v>1.0028999999999999</v>
      </c>
      <c r="H157" s="352"/>
      <c r="I157" s="353"/>
      <c r="J157" s="351">
        <f t="shared" si="46"/>
        <v>1.0028999999999999</v>
      </c>
      <c r="K157" s="352"/>
      <c r="L157" s="353"/>
      <c r="M157" s="351">
        <f t="shared" si="47"/>
        <v>1.0028999999999999</v>
      </c>
      <c r="N157" s="352"/>
      <c r="O157" s="353"/>
      <c r="P157" s="351">
        <f t="shared" si="48"/>
        <v>1.0028999999999999</v>
      </c>
      <c r="Q157" s="352"/>
      <c r="R157" s="353"/>
      <c r="S157" s="354">
        <f t="shared" si="49"/>
        <v>1.0028999999999999</v>
      </c>
      <c r="T157" s="354"/>
      <c r="U157" s="260"/>
      <c r="V157" s="260">
        <f t="shared" si="45"/>
        <v>0</v>
      </c>
      <c r="W157" s="261"/>
      <c r="X157" s="262"/>
      <c r="Y157" s="359"/>
      <c r="Z157" s="360"/>
      <c r="AA157" s="361"/>
      <c r="AB157" s="336"/>
      <c r="AC157" s="337"/>
      <c r="AD157" s="337"/>
      <c r="AE157" s="338"/>
      <c r="AF157" s="263">
        <f t="shared" si="44"/>
        <v>-0.5028999999999999</v>
      </c>
      <c r="AG157" s="263"/>
      <c r="AH157" s="263"/>
      <c r="AI157" s="395"/>
      <c r="AJ157" s="248"/>
      <c r="AK157" s="246"/>
      <c r="AL157" s="247"/>
      <c r="AM157" s="254"/>
      <c r="AN157" s="255"/>
      <c r="AO157" s="256"/>
    </row>
    <row r="158" spans="1:41">
      <c r="A158" s="365"/>
      <c r="B158" s="366"/>
      <c r="C158" s="367"/>
      <c r="D158" s="375"/>
      <c r="E158" s="350">
        <v>4</v>
      </c>
      <c r="F158" s="350"/>
      <c r="G158" s="351">
        <v>1.0025999999999999</v>
      </c>
      <c r="H158" s="352"/>
      <c r="I158" s="353"/>
      <c r="J158" s="351">
        <f t="shared" si="46"/>
        <v>1.0025999999999999</v>
      </c>
      <c r="K158" s="352"/>
      <c r="L158" s="353"/>
      <c r="M158" s="351">
        <f t="shared" si="47"/>
        <v>1.0025999999999999</v>
      </c>
      <c r="N158" s="352"/>
      <c r="O158" s="353"/>
      <c r="P158" s="351">
        <f t="shared" si="48"/>
        <v>1.0025999999999999</v>
      </c>
      <c r="Q158" s="352"/>
      <c r="R158" s="353"/>
      <c r="S158" s="354">
        <f t="shared" si="49"/>
        <v>1.0025999999999999</v>
      </c>
      <c r="T158" s="354"/>
      <c r="U158" s="260"/>
      <c r="V158" s="260">
        <f t="shared" si="45"/>
        <v>0</v>
      </c>
      <c r="W158" s="261"/>
      <c r="X158" s="262"/>
      <c r="Y158" s="356">
        <f>ABS(S153-S160)</f>
        <v>5.0799999999999845E-2</v>
      </c>
      <c r="Z158" s="357"/>
      <c r="AA158" s="358"/>
      <c r="AB158" s="336"/>
      <c r="AC158" s="337"/>
      <c r="AD158" s="337"/>
      <c r="AE158" s="338"/>
      <c r="AF158" s="263">
        <f t="shared" si="44"/>
        <v>-0.50259999999999994</v>
      </c>
      <c r="AG158" s="263"/>
      <c r="AH158" s="263"/>
      <c r="AI158" s="395"/>
      <c r="AJ158" s="248"/>
      <c r="AK158" s="246"/>
      <c r="AL158" s="247"/>
      <c r="AM158" s="254"/>
      <c r="AN158" s="255"/>
      <c r="AO158" s="256"/>
    </row>
    <row r="159" spans="1:41">
      <c r="A159" s="365"/>
      <c r="B159" s="366"/>
      <c r="C159" s="367"/>
      <c r="D159" s="375"/>
      <c r="E159" s="350">
        <v>5</v>
      </c>
      <c r="F159" s="350"/>
      <c r="G159" s="351">
        <v>1.0024</v>
      </c>
      <c r="H159" s="352"/>
      <c r="I159" s="353"/>
      <c r="J159" s="351">
        <f t="shared" si="46"/>
        <v>1.0024</v>
      </c>
      <c r="K159" s="352"/>
      <c r="L159" s="353"/>
      <c r="M159" s="351">
        <f t="shared" si="47"/>
        <v>1.0024</v>
      </c>
      <c r="N159" s="352"/>
      <c r="O159" s="353"/>
      <c r="P159" s="351">
        <f t="shared" si="48"/>
        <v>1.0024</v>
      </c>
      <c r="Q159" s="352"/>
      <c r="R159" s="353"/>
      <c r="S159" s="354">
        <f t="shared" si="49"/>
        <v>1.0024</v>
      </c>
      <c r="T159" s="354"/>
      <c r="U159" s="260"/>
      <c r="V159" s="260">
        <f t="shared" si="45"/>
        <v>0</v>
      </c>
      <c r="W159" s="261"/>
      <c r="X159" s="262"/>
      <c r="Y159" s="359"/>
      <c r="Z159" s="360"/>
      <c r="AA159" s="361"/>
      <c r="AB159" s="336"/>
      <c r="AC159" s="337"/>
      <c r="AD159" s="337"/>
      <c r="AE159" s="338"/>
      <c r="AF159" s="263">
        <f t="shared" si="44"/>
        <v>-0.50239999999999996</v>
      </c>
      <c r="AG159" s="263"/>
      <c r="AH159" s="263"/>
      <c r="AI159" s="395"/>
      <c r="AJ159" s="248"/>
      <c r="AK159" s="246"/>
      <c r="AL159" s="247"/>
      <c r="AM159" s="254"/>
      <c r="AN159" s="255"/>
      <c r="AO159" s="256"/>
    </row>
    <row r="160" spans="1:41">
      <c r="A160" s="365"/>
      <c r="B160" s="366"/>
      <c r="C160" s="367"/>
      <c r="D160" s="375"/>
      <c r="E160" s="350">
        <v>6</v>
      </c>
      <c r="F160" s="350"/>
      <c r="G160" s="351">
        <v>1.0029999999999999</v>
      </c>
      <c r="H160" s="352"/>
      <c r="I160" s="353"/>
      <c r="J160" s="351">
        <f t="shared" si="46"/>
        <v>1.0029999999999999</v>
      </c>
      <c r="K160" s="352"/>
      <c r="L160" s="353"/>
      <c r="M160" s="351">
        <f t="shared" si="47"/>
        <v>1.0029999999999999</v>
      </c>
      <c r="N160" s="352"/>
      <c r="O160" s="353"/>
      <c r="P160" s="351">
        <f t="shared" si="48"/>
        <v>1.0029999999999999</v>
      </c>
      <c r="Q160" s="352"/>
      <c r="R160" s="353"/>
      <c r="S160" s="354">
        <f t="shared" si="49"/>
        <v>1.0029999999999999</v>
      </c>
      <c r="T160" s="354"/>
      <c r="U160" s="260"/>
      <c r="V160" s="260">
        <f t="shared" si="45"/>
        <v>0</v>
      </c>
      <c r="W160" s="261"/>
      <c r="X160" s="262"/>
      <c r="Y160" s="356">
        <f>ABS(S154-S161)</f>
        <v>5.0900000000000056E-2</v>
      </c>
      <c r="Z160" s="357"/>
      <c r="AA160" s="358"/>
      <c r="AB160" s="336"/>
      <c r="AC160" s="337"/>
      <c r="AD160" s="337"/>
      <c r="AE160" s="338"/>
      <c r="AF160" s="263">
        <f t="shared" si="44"/>
        <v>-0.50299999999999989</v>
      </c>
      <c r="AG160" s="263"/>
      <c r="AH160" s="263"/>
      <c r="AI160" s="395"/>
      <c r="AJ160" s="248"/>
      <c r="AK160" s="246"/>
      <c r="AL160" s="247"/>
      <c r="AM160" s="254"/>
      <c r="AN160" s="255"/>
      <c r="AO160" s="256"/>
    </row>
    <row r="161" spans="1:41">
      <c r="A161" s="368"/>
      <c r="B161" s="369"/>
      <c r="C161" s="370"/>
      <c r="D161" s="376"/>
      <c r="E161" s="350">
        <v>7</v>
      </c>
      <c r="F161" s="350"/>
      <c r="G161" s="329">
        <v>1.0032000000000001</v>
      </c>
      <c r="H161" s="330"/>
      <c r="I161" s="331"/>
      <c r="J161" s="329">
        <f t="shared" si="46"/>
        <v>1.0032000000000001</v>
      </c>
      <c r="K161" s="330"/>
      <c r="L161" s="331"/>
      <c r="M161" s="329">
        <f t="shared" si="47"/>
        <v>1.0032000000000001</v>
      </c>
      <c r="N161" s="330"/>
      <c r="O161" s="331"/>
      <c r="P161" s="329">
        <f t="shared" si="48"/>
        <v>1.0032000000000001</v>
      </c>
      <c r="Q161" s="330"/>
      <c r="R161" s="331"/>
      <c r="S161" s="354">
        <f t="shared" si="49"/>
        <v>1.0032000000000001</v>
      </c>
      <c r="T161" s="354"/>
      <c r="U161" s="260"/>
      <c r="V161" s="260">
        <f t="shared" si="45"/>
        <v>0</v>
      </c>
      <c r="W161" s="261"/>
      <c r="X161" s="262"/>
      <c r="Y161" s="359"/>
      <c r="Z161" s="360"/>
      <c r="AA161" s="361"/>
      <c r="AB161" s="339"/>
      <c r="AC161" s="340"/>
      <c r="AD161" s="340"/>
      <c r="AE161" s="341"/>
      <c r="AF161" s="263">
        <f t="shared" si="44"/>
        <v>-0.50320000000000009</v>
      </c>
      <c r="AG161" s="263"/>
      <c r="AH161" s="263"/>
      <c r="AI161" s="396"/>
      <c r="AJ161" s="248"/>
      <c r="AK161" s="246"/>
      <c r="AL161" s="247"/>
      <c r="AM161" s="257"/>
      <c r="AN161" s="258"/>
      <c r="AO161" s="259"/>
    </row>
    <row r="162" spans="1:41">
      <c r="A162" s="362">
        <v>0.55000000000000004</v>
      </c>
      <c r="B162" s="363"/>
      <c r="C162" s="364"/>
      <c r="D162" s="371" t="s">
        <v>138</v>
      </c>
      <c r="E162" s="347">
        <v>1</v>
      </c>
      <c r="F162" s="347"/>
      <c r="G162" s="345">
        <v>5.21E-2</v>
      </c>
      <c r="H162" s="346"/>
      <c r="I162" s="348"/>
      <c r="J162" s="345">
        <f>G162</f>
        <v>5.21E-2</v>
      </c>
      <c r="K162" s="346"/>
      <c r="L162" s="348"/>
      <c r="M162" s="345">
        <f>G162</f>
        <v>5.21E-2</v>
      </c>
      <c r="N162" s="346"/>
      <c r="O162" s="348"/>
      <c r="P162" s="345">
        <f>G162</f>
        <v>5.21E-2</v>
      </c>
      <c r="Q162" s="346"/>
      <c r="R162" s="348"/>
      <c r="S162" s="345">
        <f>AVERAGE(G162:R162)</f>
        <v>5.21E-2</v>
      </c>
      <c r="T162" s="346"/>
      <c r="U162" s="346"/>
      <c r="V162" s="260">
        <f t="shared" si="45"/>
        <v>0</v>
      </c>
      <c r="W162" s="261"/>
      <c r="X162" s="262"/>
      <c r="Y162" s="356">
        <f>ABS(S162-S169)</f>
        <v>5.11E-2</v>
      </c>
      <c r="Z162" s="357"/>
      <c r="AA162" s="358"/>
      <c r="AB162" s="318">
        <f>_xlfn.STDEV.S(S162:U168)/SQRT(4)</f>
        <v>7.4801324154310101E-5</v>
      </c>
      <c r="AC162" s="319"/>
      <c r="AD162" s="319"/>
      <c r="AE162" s="320"/>
      <c r="AF162" s="263">
        <f>$A$162-S162</f>
        <v>0.49790000000000006</v>
      </c>
      <c r="AG162" s="263"/>
      <c r="AH162" s="263"/>
      <c r="AI162" s="394">
        <f>MAX(Y162:Y175)</f>
        <v>5.11E-2</v>
      </c>
      <c r="AJ162" s="245">
        <f>MAX(V162:X175)</f>
        <v>0</v>
      </c>
      <c r="AK162" s="246"/>
      <c r="AL162" s="247"/>
      <c r="AM162" s="251">
        <f t="shared" ref="AM162" si="50">AJ162/SQRT(4)</f>
        <v>0</v>
      </c>
      <c r="AN162" s="252"/>
      <c r="AO162" s="253"/>
    </row>
    <row r="163" spans="1:41">
      <c r="A163" s="365"/>
      <c r="B163" s="366"/>
      <c r="C163" s="367"/>
      <c r="D163" s="372"/>
      <c r="E163" s="347">
        <v>2</v>
      </c>
      <c r="F163" s="347"/>
      <c r="G163" s="345">
        <v>5.2299999999999999E-2</v>
      </c>
      <c r="H163" s="346"/>
      <c r="I163" s="348"/>
      <c r="J163" s="345">
        <f>G163</f>
        <v>5.2299999999999999E-2</v>
      </c>
      <c r="K163" s="346"/>
      <c r="L163" s="348"/>
      <c r="M163" s="345">
        <f>G163</f>
        <v>5.2299999999999999E-2</v>
      </c>
      <c r="N163" s="346"/>
      <c r="O163" s="348"/>
      <c r="P163" s="345">
        <f>G163</f>
        <v>5.2299999999999999E-2</v>
      </c>
      <c r="Q163" s="346"/>
      <c r="R163" s="348"/>
      <c r="S163" s="349">
        <f t="shared" ref="S163:S168" si="51">AVERAGE(G163:R163)</f>
        <v>5.2299999999999999E-2</v>
      </c>
      <c r="T163" s="349"/>
      <c r="U163" s="295"/>
      <c r="V163" s="260">
        <f t="shared" si="45"/>
        <v>0</v>
      </c>
      <c r="W163" s="261"/>
      <c r="X163" s="262"/>
      <c r="Y163" s="359"/>
      <c r="Z163" s="360"/>
      <c r="AA163" s="361"/>
      <c r="AB163" s="321"/>
      <c r="AC163" s="322"/>
      <c r="AD163" s="322"/>
      <c r="AE163" s="323"/>
      <c r="AF163" s="263">
        <f t="shared" ref="AF163:AF175" si="52">$A$162-S163</f>
        <v>0.49770000000000003</v>
      </c>
      <c r="AG163" s="263"/>
      <c r="AH163" s="263"/>
      <c r="AI163" s="395"/>
      <c r="AJ163" s="248"/>
      <c r="AK163" s="246"/>
      <c r="AL163" s="247"/>
      <c r="AM163" s="254"/>
      <c r="AN163" s="255"/>
      <c r="AO163" s="256"/>
    </row>
    <row r="164" spans="1:41">
      <c r="A164" s="365"/>
      <c r="B164" s="366"/>
      <c r="C164" s="367"/>
      <c r="D164" s="372"/>
      <c r="E164" s="347">
        <v>3</v>
      </c>
      <c r="F164" s="347"/>
      <c r="G164" s="345">
        <v>5.2200000000000003E-2</v>
      </c>
      <c r="H164" s="346"/>
      <c r="I164" s="348"/>
      <c r="J164" s="345">
        <f>G164</f>
        <v>5.2200000000000003E-2</v>
      </c>
      <c r="K164" s="346"/>
      <c r="L164" s="348"/>
      <c r="M164" s="345">
        <f>G164</f>
        <v>5.2200000000000003E-2</v>
      </c>
      <c r="N164" s="346"/>
      <c r="O164" s="348"/>
      <c r="P164" s="345">
        <f>G164</f>
        <v>5.2200000000000003E-2</v>
      </c>
      <c r="Q164" s="346"/>
      <c r="R164" s="348"/>
      <c r="S164" s="349">
        <f t="shared" si="51"/>
        <v>5.2200000000000003E-2</v>
      </c>
      <c r="T164" s="349"/>
      <c r="U164" s="295"/>
      <c r="V164" s="260">
        <f t="shared" si="45"/>
        <v>0</v>
      </c>
      <c r="W164" s="261"/>
      <c r="X164" s="262"/>
      <c r="Y164" s="356">
        <f>ABS(S163-S170)</f>
        <v>5.1000000000000004E-2</v>
      </c>
      <c r="Z164" s="357"/>
      <c r="AA164" s="358"/>
      <c r="AB164" s="321"/>
      <c r="AC164" s="322"/>
      <c r="AD164" s="322"/>
      <c r="AE164" s="323"/>
      <c r="AF164" s="263">
        <f t="shared" si="52"/>
        <v>0.49780000000000002</v>
      </c>
      <c r="AG164" s="263"/>
      <c r="AH164" s="263"/>
      <c r="AI164" s="395"/>
      <c r="AJ164" s="248"/>
      <c r="AK164" s="246"/>
      <c r="AL164" s="247"/>
      <c r="AM164" s="254"/>
      <c r="AN164" s="255"/>
      <c r="AO164" s="256"/>
    </row>
    <row r="165" spans="1:41">
      <c r="A165" s="365"/>
      <c r="B165" s="366"/>
      <c r="C165" s="367"/>
      <c r="D165" s="372"/>
      <c r="E165" s="347">
        <v>4</v>
      </c>
      <c r="F165" s="347"/>
      <c r="G165" s="345">
        <v>5.2400000000000002E-2</v>
      </c>
      <c r="H165" s="346"/>
      <c r="I165" s="348"/>
      <c r="J165" s="345">
        <f>G165</f>
        <v>5.2400000000000002E-2</v>
      </c>
      <c r="K165" s="346"/>
      <c r="L165" s="348"/>
      <c r="M165" s="345">
        <f>G165</f>
        <v>5.2400000000000002E-2</v>
      </c>
      <c r="N165" s="346"/>
      <c r="O165" s="348"/>
      <c r="P165" s="345">
        <f>G165</f>
        <v>5.2400000000000002E-2</v>
      </c>
      <c r="Q165" s="346"/>
      <c r="R165" s="348"/>
      <c r="S165" s="349">
        <f t="shared" si="51"/>
        <v>5.2400000000000002E-2</v>
      </c>
      <c r="T165" s="349"/>
      <c r="U165" s="295"/>
      <c r="V165" s="260">
        <f t="shared" si="45"/>
        <v>0</v>
      </c>
      <c r="W165" s="261"/>
      <c r="X165" s="262"/>
      <c r="Y165" s="359"/>
      <c r="Z165" s="360"/>
      <c r="AA165" s="361"/>
      <c r="AB165" s="321"/>
      <c r="AC165" s="322"/>
      <c r="AD165" s="322"/>
      <c r="AE165" s="323"/>
      <c r="AF165" s="263">
        <f t="shared" si="52"/>
        <v>0.49760000000000004</v>
      </c>
      <c r="AG165" s="263"/>
      <c r="AH165" s="263"/>
      <c r="AI165" s="395"/>
      <c r="AJ165" s="248"/>
      <c r="AK165" s="246"/>
      <c r="AL165" s="247"/>
      <c r="AM165" s="254"/>
      <c r="AN165" s="255"/>
      <c r="AO165" s="256"/>
    </row>
    <row r="166" spans="1:41">
      <c r="A166" s="365"/>
      <c r="B166" s="366"/>
      <c r="C166" s="367"/>
      <c r="D166" s="372"/>
      <c r="E166" s="347">
        <v>5</v>
      </c>
      <c r="F166" s="347"/>
      <c r="G166" s="345">
        <v>5.2400000000000002E-2</v>
      </c>
      <c r="H166" s="346"/>
      <c r="I166" s="348"/>
      <c r="J166" s="345">
        <f>G166</f>
        <v>5.2400000000000002E-2</v>
      </c>
      <c r="K166" s="346"/>
      <c r="L166" s="348"/>
      <c r="M166" s="345">
        <f>G166</f>
        <v>5.2400000000000002E-2</v>
      </c>
      <c r="N166" s="346"/>
      <c r="O166" s="348"/>
      <c r="P166" s="345">
        <f>G166</f>
        <v>5.2400000000000002E-2</v>
      </c>
      <c r="Q166" s="346"/>
      <c r="R166" s="348"/>
      <c r="S166" s="349">
        <f t="shared" si="51"/>
        <v>5.2400000000000002E-2</v>
      </c>
      <c r="T166" s="349"/>
      <c r="U166" s="295"/>
      <c r="V166" s="260">
        <f t="shared" si="45"/>
        <v>0</v>
      </c>
      <c r="W166" s="261"/>
      <c r="X166" s="262"/>
      <c r="Y166" s="356">
        <f>ABS(S164-S171)</f>
        <v>5.0899999999999994E-2</v>
      </c>
      <c r="Z166" s="357"/>
      <c r="AA166" s="358"/>
      <c r="AB166" s="321"/>
      <c r="AC166" s="322"/>
      <c r="AD166" s="322"/>
      <c r="AE166" s="323"/>
      <c r="AF166" s="263">
        <f t="shared" si="52"/>
        <v>0.49760000000000004</v>
      </c>
      <c r="AG166" s="263"/>
      <c r="AH166" s="263"/>
      <c r="AI166" s="395"/>
      <c r="AJ166" s="248"/>
      <c r="AK166" s="246"/>
      <c r="AL166" s="247"/>
      <c r="AM166" s="254"/>
      <c r="AN166" s="255"/>
      <c r="AO166" s="256"/>
    </row>
    <row r="167" spans="1:41">
      <c r="A167" s="365"/>
      <c r="B167" s="366"/>
      <c r="C167" s="367"/>
      <c r="D167" s="372"/>
      <c r="E167" s="347">
        <v>6</v>
      </c>
      <c r="F167" s="347"/>
      <c r="G167" s="345">
        <v>5.2200000000000003E-2</v>
      </c>
      <c r="H167" s="346"/>
      <c r="I167" s="348"/>
      <c r="J167" s="345">
        <f t="shared" ref="J167:J175" si="53">G167</f>
        <v>5.2200000000000003E-2</v>
      </c>
      <c r="K167" s="346"/>
      <c r="L167" s="348"/>
      <c r="M167" s="345">
        <f t="shared" ref="M167:M175" si="54">G167</f>
        <v>5.2200000000000003E-2</v>
      </c>
      <c r="N167" s="346"/>
      <c r="O167" s="348"/>
      <c r="P167" s="345">
        <f t="shared" ref="P167:P175" si="55">G167</f>
        <v>5.2200000000000003E-2</v>
      </c>
      <c r="Q167" s="346"/>
      <c r="R167" s="348"/>
      <c r="S167" s="349">
        <f t="shared" si="51"/>
        <v>5.2200000000000003E-2</v>
      </c>
      <c r="T167" s="349"/>
      <c r="U167" s="295"/>
      <c r="V167" s="260">
        <f t="shared" si="45"/>
        <v>0</v>
      </c>
      <c r="W167" s="261"/>
      <c r="X167" s="262"/>
      <c r="Y167" s="359"/>
      <c r="Z167" s="360"/>
      <c r="AA167" s="361"/>
      <c r="AB167" s="321"/>
      <c r="AC167" s="322"/>
      <c r="AD167" s="322"/>
      <c r="AE167" s="323"/>
      <c r="AF167" s="263">
        <f t="shared" si="52"/>
        <v>0.49780000000000002</v>
      </c>
      <c r="AG167" s="263"/>
      <c r="AH167" s="263"/>
      <c r="AI167" s="395"/>
      <c r="AJ167" s="248"/>
      <c r="AK167" s="246"/>
      <c r="AL167" s="247"/>
      <c r="AM167" s="254"/>
      <c r="AN167" s="255"/>
      <c r="AO167" s="256"/>
    </row>
    <row r="168" spans="1:41">
      <c r="A168" s="365"/>
      <c r="B168" s="366"/>
      <c r="C168" s="367"/>
      <c r="D168" s="372"/>
      <c r="E168" s="347">
        <v>7</v>
      </c>
      <c r="F168" s="347"/>
      <c r="G168" s="345">
        <v>5.1999999999999998E-2</v>
      </c>
      <c r="H168" s="346"/>
      <c r="I168" s="348"/>
      <c r="J168" s="345">
        <f t="shared" si="53"/>
        <v>5.1999999999999998E-2</v>
      </c>
      <c r="K168" s="346"/>
      <c r="L168" s="348"/>
      <c r="M168" s="345">
        <f t="shared" si="54"/>
        <v>5.1999999999999998E-2</v>
      </c>
      <c r="N168" s="346"/>
      <c r="O168" s="348"/>
      <c r="P168" s="345">
        <f t="shared" si="55"/>
        <v>5.1999999999999998E-2</v>
      </c>
      <c r="Q168" s="346"/>
      <c r="R168" s="348"/>
      <c r="S168" s="349">
        <f t="shared" si="51"/>
        <v>5.1999999999999998E-2</v>
      </c>
      <c r="T168" s="349"/>
      <c r="U168" s="295"/>
      <c r="V168" s="260">
        <f t="shared" si="45"/>
        <v>0</v>
      </c>
      <c r="W168" s="261"/>
      <c r="X168" s="262"/>
      <c r="Y168" s="356">
        <f>ABS(S165-S172)</f>
        <v>5.0699999999999995E-2</v>
      </c>
      <c r="Z168" s="357"/>
      <c r="AA168" s="358"/>
      <c r="AB168" s="324"/>
      <c r="AC168" s="325"/>
      <c r="AD168" s="325"/>
      <c r="AE168" s="326"/>
      <c r="AF168" s="263">
        <f t="shared" si="52"/>
        <v>0.49800000000000005</v>
      </c>
      <c r="AG168" s="263"/>
      <c r="AH168" s="263"/>
      <c r="AI168" s="395"/>
      <c r="AJ168" s="248"/>
      <c r="AK168" s="246"/>
      <c r="AL168" s="247"/>
      <c r="AM168" s="254"/>
      <c r="AN168" s="255"/>
      <c r="AO168" s="256"/>
    </row>
    <row r="169" spans="1:41">
      <c r="A169" s="365"/>
      <c r="B169" s="366"/>
      <c r="C169" s="367"/>
      <c r="D169" s="379" t="s">
        <v>139</v>
      </c>
      <c r="E169" s="350">
        <v>1</v>
      </c>
      <c r="F169" s="350"/>
      <c r="G169" s="351">
        <v>0.1032</v>
      </c>
      <c r="H169" s="352"/>
      <c r="I169" s="353"/>
      <c r="J169" s="351">
        <f t="shared" si="53"/>
        <v>0.1032</v>
      </c>
      <c r="K169" s="352"/>
      <c r="L169" s="353"/>
      <c r="M169" s="351">
        <f t="shared" si="54"/>
        <v>0.1032</v>
      </c>
      <c r="N169" s="352"/>
      <c r="O169" s="353"/>
      <c r="P169" s="351">
        <f t="shared" si="55"/>
        <v>0.1032</v>
      </c>
      <c r="Q169" s="352"/>
      <c r="R169" s="353"/>
      <c r="S169" s="355">
        <f>AVERAGE(G169:R169)</f>
        <v>0.1032</v>
      </c>
      <c r="T169" s="343"/>
      <c r="U169" s="343"/>
      <c r="V169" s="260">
        <f t="shared" si="45"/>
        <v>0</v>
      </c>
      <c r="W169" s="261"/>
      <c r="X169" s="262"/>
      <c r="Y169" s="359"/>
      <c r="Z169" s="360"/>
      <c r="AA169" s="361"/>
      <c r="AB169" s="333">
        <f>_xlfn.STDEV.S(S169:U175)/SQRT(4)</f>
        <v>4.4986770542123162E-5</v>
      </c>
      <c r="AC169" s="334"/>
      <c r="AD169" s="334"/>
      <c r="AE169" s="335"/>
      <c r="AF169" s="263">
        <f t="shared" si="52"/>
        <v>0.44680000000000003</v>
      </c>
      <c r="AG169" s="263"/>
      <c r="AH169" s="263"/>
      <c r="AI169" s="395"/>
      <c r="AJ169" s="248"/>
      <c r="AK169" s="246"/>
      <c r="AL169" s="247"/>
      <c r="AM169" s="254"/>
      <c r="AN169" s="255"/>
      <c r="AO169" s="256"/>
    </row>
    <row r="170" spans="1:41">
      <c r="A170" s="365"/>
      <c r="B170" s="366"/>
      <c r="C170" s="367"/>
      <c r="D170" s="380"/>
      <c r="E170" s="350">
        <v>2</v>
      </c>
      <c r="F170" s="350"/>
      <c r="G170" s="351">
        <v>0.1033</v>
      </c>
      <c r="H170" s="352"/>
      <c r="I170" s="353"/>
      <c r="J170" s="351">
        <f t="shared" si="53"/>
        <v>0.1033</v>
      </c>
      <c r="K170" s="352"/>
      <c r="L170" s="353"/>
      <c r="M170" s="351">
        <f t="shared" si="54"/>
        <v>0.1033</v>
      </c>
      <c r="N170" s="352"/>
      <c r="O170" s="353"/>
      <c r="P170" s="351">
        <f t="shared" si="55"/>
        <v>0.1033</v>
      </c>
      <c r="Q170" s="352"/>
      <c r="R170" s="353"/>
      <c r="S170" s="354">
        <f t="shared" ref="S170:S175" si="56">AVERAGE(G170:R170)</f>
        <v>0.1033</v>
      </c>
      <c r="T170" s="354"/>
      <c r="U170" s="260"/>
      <c r="V170" s="260">
        <f t="shared" si="45"/>
        <v>0</v>
      </c>
      <c r="W170" s="261"/>
      <c r="X170" s="262"/>
      <c r="Y170" s="356">
        <f>ABS(S166-S173)</f>
        <v>5.0900000000000001E-2</v>
      </c>
      <c r="Z170" s="357"/>
      <c r="AA170" s="358"/>
      <c r="AB170" s="336"/>
      <c r="AC170" s="337"/>
      <c r="AD170" s="337"/>
      <c r="AE170" s="338"/>
      <c r="AF170" s="263">
        <f t="shared" si="52"/>
        <v>0.44670000000000004</v>
      </c>
      <c r="AG170" s="263"/>
      <c r="AH170" s="263"/>
      <c r="AI170" s="395"/>
      <c r="AJ170" s="248"/>
      <c r="AK170" s="246"/>
      <c r="AL170" s="247"/>
      <c r="AM170" s="254"/>
      <c r="AN170" s="255"/>
      <c r="AO170" s="256"/>
    </row>
    <row r="171" spans="1:41">
      <c r="A171" s="365"/>
      <c r="B171" s="366"/>
      <c r="C171" s="367"/>
      <c r="D171" s="380"/>
      <c r="E171" s="350">
        <v>3</v>
      </c>
      <c r="F171" s="350"/>
      <c r="G171" s="351">
        <v>0.1031</v>
      </c>
      <c r="H171" s="352"/>
      <c r="I171" s="353"/>
      <c r="J171" s="351">
        <f t="shared" si="53"/>
        <v>0.1031</v>
      </c>
      <c r="K171" s="352"/>
      <c r="L171" s="353"/>
      <c r="M171" s="351">
        <f t="shared" si="54"/>
        <v>0.1031</v>
      </c>
      <c r="N171" s="352"/>
      <c r="O171" s="353"/>
      <c r="P171" s="351">
        <f t="shared" si="55"/>
        <v>0.1031</v>
      </c>
      <c r="Q171" s="352"/>
      <c r="R171" s="353"/>
      <c r="S171" s="354">
        <f t="shared" si="56"/>
        <v>0.1031</v>
      </c>
      <c r="T171" s="354"/>
      <c r="U171" s="260"/>
      <c r="V171" s="260">
        <f t="shared" si="45"/>
        <v>0</v>
      </c>
      <c r="W171" s="261"/>
      <c r="X171" s="262"/>
      <c r="Y171" s="359"/>
      <c r="Z171" s="360"/>
      <c r="AA171" s="361"/>
      <c r="AB171" s="336"/>
      <c r="AC171" s="337"/>
      <c r="AD171" s="337"/>
      <c r="AE171" s="338"/>
      <c r="AF171" s="263">
        <f t="shared" si="52"/>
        <v>0.44690000000000007</v>
      </c>
      <c r="AG171" s="263"/>
      <c r="AH171" s="263"/>
      <c r="AI171" s="395"/>
      <c r="AJ171" s="248"/>
      <c r="AK171" s="246"/>
      <c r="AL171" s="247"/>
      <c r="AM171" s="254"/>
      <c r="AN171" s="255"/>
      <c r="AO171" s="256"/>
    </row>
    <row r="172" spans="1:41">
      <c r="A172" s="365"/>
      <c r="B172" s="366"/>
      <c r="C172" s="367"/>
      <c r="D172" s="380"/>
      <c r="E172" s="350">
        <v>4</v>
      </c>
      <c r="F172" s="350"/>
      <c r="G172" s="351">
        <v>0.1031</v>
      </c>
      <c r="H172" s="352"/>
      <c r="I172" s="353"/>
      <c r="J172" s="351">
        <f t="shared" si="53"/>
        <v>0.1031</v>
      </c>
      <c r="K172" s="352"/>
      <c r="L172" s="353"/>
      <c r="M172" s="351">
        <f t="shared" si="54"/>
        <v>0.1031</v>
      </c>
      <c r="N172" s="352"/>
      <c r="O172" s="353"/>
      <c r="P172" s="351">
        <f t="shared" si="55"/>
        <v>0.1031</v>
      </c>
      <c r="Q172" s="352"/>
      <c r="R172" s="353"/>
      <c r="S172" s="354">
        <f t="shared" si="56"/>
        <v>0.1031</v>
      </c>
      <c r="T172" s="354"/>
      <c r="U172" s="260"/>
      <c r="V172" s="260">
        <f t="shared" si="45"/>
        <v>0</v>
      </c>
      <c r="W172" s="261"/>
      <c r="X172" s="262"/>
      <c r="Y172" s="356">
        <f>ABS(S167-S174)</f>
        <v>5.0999999999999997E-2</v>
      </c>
      <c r="Z172" s="357"/>
      <c r="AA172" s="358"/>
      <c r="AB172" s="336"/>
      <c r="AC172" s="337"/>
      <c r="AD172" s="337"/>
      <c r="AE172" s="338"/>
      <c r="AF172" s="263">
        <f t="shared" si="52"/>
        <v>0.44690000000000007</v>
      </c>
      <c r="AG172" s="263"/>
      <c r="AH172" s="263"/>
      <c r="AI172" s="395"/>
      <c r="AJ172" s="248"/>
      <c r="AK172" s="246"/>
      <c r="AL172" s="247"/>
      <c r="AM172" s="254"/>
      <c r="AN172" s="255"/>
      <c r="AO172" s="256"/>
    </row>
    <row r="173" spans="1:41">
      <c r="A173" s="365"/>
      <c r="B173" s="366"/>
      <c r="C173" s="367"/>
      <c r="D173" s="380"/>
      <c r="E173" s="350">
        <v>5</v>
      </c>
      <c r="F173" s="350"/>
      <c r="G173" s="351">
        <v>0.1033</v>
      </c>
      <c r="H173" s="352"/>
      <c r="I173" s="353"/>
      <c r="J173" s="351">
        <f t="shared" si="53"/>
        <v>0.1033</v>
      </c>
      <c r="K173" s="352"/>
      <c r="L173" s="353"/>
      <c r="M173" s="351">
        <f t="shared" si="54"/>
        <v>0.1033</v>
      </c>
      <c r="N173" s="352"/>
      <c r="O173" s="353"/>
      <c r="P173" s="351">
        <f t="shared" si="55"/>
        <v>0.1033</v>
      </c>
      <c r="Q173" s="352"/>
      <c r="R173" s="353"/>
      <c r="S173" s="354">
        <f t="shared" si="56"/>
        <v>0.1033</v>
      </c>
      <c r="T173" s="354"/>
      <c r="U173" s="260"/>
      <c r="V173" s="260">
        <f t="shared" si="45"/>
        <v>0</v>
      </c>
      <c r="W173" s="261"/>
      <c r="X173" s="262"/>
      <c r="Y173" s="359"/>
      <c r="Z173" s="360"/>
      <c r="AA173" s="361"/>
      <c r="AB173" s="336"/>
      <c r="AC173" s="337"/>
      <c r="AD173" s="337"/>
      <c r="AE173" s="338"/>
      <c r="AF173" s="263">
        <f t="shared" si="52"/>
        <v>0.44670000000000004</v>
      </c>
      <c r="AG173" s="263"/>
      <c r="AH173" s="263"/>
      <c r="AI173" s="395"/>
      <c r="AJ173" s="248"/>
      <c r="AK173" s="246"/>
      <c r="AL173" s="247"/>
      <c r="AM173" s="254"/>
      <c r="AN173" s="255"/>
      <c r="AO173" s="256"/>
    </row>
    <row r="174" spans="1:41">
      <c r="A174" s="365"/>
      <c r="B174" s="366"/>
      <c r="C174" s="367"/>
      <c r="D174" s="380"/>
      <c r="E174" s="350">
        <v>6</v>
      </c>
      <c r="F174" s="350"/>
      <c r="G174" s="351">
        <v>0.1032</v>
      </c>
      <c r="H174" s="352"/>
      <c r="I174" s="353"/>
      <c r="J174" s="351">
        <f t="shared" si="53"/>
        <v>0.1032</v>
      </c>
      <c r="K174" s="352"/>
      <c r="L174" s="353"/>
      <c r="M174" s="351">
        <f t="shared" si="54"/>
        <v>0.1032</v>
      </c>
      <c r="N174" s="352"/>
      <c r="O174" s="353"/>
      <c r="P174" s="351">
        <f t="shared" si="55"/>
        <v>0.1032</v>
      </c>
      <c r="Q174" s="352"/>
      <c r="R174" s="353"/>
      <c r="S174" s="354">
        <f t="shared" si="56"/>
        <v>0.1032</v>
      </c>
      <c r="T174" s="354"/>
      <c r="U174" s="260"/>
      <c r="V174" s="260">
        <f t="shared" si="45"/>
        <v>0</v>
      </c>
      <c r="W174" s="261"/>
      <c r="X174" s="262"/>
      <c r="Y174" s="356">
        <f>ABS(S168-S175)</f>
        <v>5.11E-2</v>
      </c>
      <c r="Z174" s="357"/>
      <c r="AA174" s="358"/>
      <c r="AB174" s="336"/>
      <c r="AC174" s="337"/>
      <c r="AD174" s="337"/>
      <c r="AE174" s="338"/>
      <c r="AF174" s="263">
        <f t="shared" si="52"/>
        <v>0.44680000000000003</v>
      </c>
      <c r="AG174" s="263"/>
      <c r="AH174" s="263"/>
      <c r="AI174" s="395"/>
      <c r="AJ174" s="248"/>
      <c r="AK174" s="246"/>
      <c r="AL174" s="247"/>
      <c r="AM174" s="254"/>
      <c r="AN174" s="255"/>
      <c r="AO174" s="256"/>
    </row>
    <row r="175" spans="1:41">
      <c r="A175" s="368"/>
      <c r="B175" s="369"/>
      <c r="C175" s="370"/>
      <c r="D175" s="381"/>
      <c r="E175" s="350">
        <v>7</v>
      </c>
      <c r="F175" s="350"/>
      <c r="G175" s="329">
        <v>0.1031</v>
      </c>
      <c r="H175" s="330"/>
      <c r="I175" s="331"/>
      <c r="J175" s="329">
        <f t="shared" si="53"/>
        <v>0.1031</v>
      </c>
      <c r="K175" s="330"/>
      <c r="L175" s="331"/>
      <c r="M175" s="329">
        <f t="shared" si="54"/>
        <v>0.1031</v>
      </c>
      <c r="N175" s="330"/>
      <c r="O175" s="331"/>
      <c r="P175" s="329">
        <f t="shared" si="55"/>
        <v>0.1031</v>
      </c>
      <c r="Q175" s="330"/>
      <c r="R175" s="331"/>
      <c r="S175" s="354">
        <f t="shared" si="56"/>
        <v>0.1031</v>
      </c>
      <c r="T175" s="354"/>
      <c r="U175" s="260"/>
      <c r="V175" s="260">
        <f t="shared" si="45"/>
        <v>0</v>
      </c>
      <c r="W175" s="261"/>
      <c r="X175" s="262"/>
      <c r="Y175" s="359"/>
      <c r="Z175" s="360"/>
      <c r="AA175" s="361"/>
      <c r="AB175" s="339"/>
      <c r="AC175" s="340"/>
      <c r="AD175" s="340"/>
      <c r="AE175" s="341"/>
      <c r="AF175" s="263">
        <f t="shared" si="52"/>
        <v>0.44690000000000007</v>
      </c>
      <c r="AG175" s="263"/>
      <c r="AH175" s="263"/>
      <c r="AI175" s="396"/>
      <c r="AJ175" s="248"/>
      <c r="AK175" s="246"/>
      <c r="AL175" s="247"/>
      <c r="AM175" s="257"/>
      <c r="AN175" s="258"/>
      <c r="AO175" s="259"/>
    </row>
    <row r="176" spans="1:41">
      <c r="A176" s="362">
        <v>0.6</v>
      </c>
      <c r="B176" s="363"/>
      <c r="C176" s="364"/>
      <c r="D176" s="371" t="s">
        <v>138</v>
      </c>
      <c r="E176" s="347">
        <v>1</v>
      </c>
      <c r="F176" s="347"/>
      <c r="G176" s="345">
        <v>5.21E-2</v>
      </c>
      <c r="H176" s="346"/>
      <c r="I176" s="348"/>
      <c r="J176" s="345">
        <f>G176</f>
        <v>5.21E-2</v>
      </c>
      <c r="K176" s="346"/>
      <c r="L176" s="348"/>
      <c r="M176" s="345">
        <f>G176</f>
        <v>5.21E-2</v>
      </c>
      <c r="N176" s="346"/>
      <c r="O176" s="348"/>
      <c r="P176" s="345">
        <f>G176</f>
        <v>5.21E-2</v>
      </c>
      <c r="Q176" s="346"/>
      <c r="R176" s="348"/>
      <c r="S176" s="345">
        <f>AVERAGE(G176:R176)</f>
        <v>5.21E-2</v>
      </c>
      <c r="T176" s="346"/>
      <c r="U176" s="346"/>
      <c r="V176" s="260">
        <f t="shared" si="45"/>
        <v>0</v>
      </c>
      <c r="W176" s="261"/>
      <c r="X176" s="262"/>
      <c r="Y176" s="356">
        <f>ABS(S176-S183)</f>
        <v>5.11E-2</v>
      </c>
      <c r="Z176" s="357"/>
      <c r="AA176" s="358"/>
      <c r="AB176" s="318">
        <f>_xlfn.STDEV.S(S176:U182)/SQRT(4)</f>
        <v>7.4801324154310101E-5</v>
      </c>
      <c r="AC176" s="319"/>
      <c r="AD176" s="319"/>
      <c r="AE176" s="320"/>
      <c r="AF176" s="263">
        <f>$A$176-S176</f>
        <v>0.54789999999999994</v>
      </c>
      <c r="AG176" s="263"/>
      <c r="AH176" s="263"/>
      <c r="AI176" s="394">
        <f>MAX(Y176:Y189)</f>
        <v>5.11E-2</v>
      </c>
      <c r="AJ176" s="245">
        <f>MAX(V176:X189)</f>
        <v>0</v>
      </c>
      <c r="AK176" s="246"/>
      <c r="AL176" s="247"/>
      <c r="AM176" s="251">
        <f t="shared" ref="AM176" si="57">AJ176/SQRT(4)</f>
        <v>0</v>
      </c>
      <c r="AN176" s="252"/>
      <c r="AO176" s="253"/>
    </row>
    <row r="177" spans="1:41">
      <c r="A177" s="365"/>
      <c r="B177" s="366"/>
      <c r="C177" s="367"/>
      <c r="D177" s="372"/>
      <c r="E177" s="347">
        <v>2</v>
      </c>
      <c r="F177" s="347"/>
      <c r="G177" s="345">
        <v>5.2299999999999999E-2</v>
      </c>
      <c r="H177" s="346"/>
      <c r="I177" s="348"/>
      <c r="J177" s="345">
        <f>G177</f>
        <v>5.2299999999999999E-2</v>
      </c>
      <c r="K177" s="346"/>
      <c r="L177" s="348"/>
      <c r="M177" s="345">
        <f>G177</f>
        <v>5.2299999999999999E-2</v>
      </c>
      <c r="N177" s="346"/>
      <c r="O177" s="348"/>
      <c r="P177" s="345">
        <f>G177</f>
        <v>5.2299999999999999E-2</v>
      </c>
      <c r="Q177" s="346"/>
      <c r="R177" s="348"/>
      <c r="S177" s="349">
        <f t="shared" ref="S177:S182" si="58">AVERAGE(G177:R177)</f>
        <v>5.2299999999999999E-2</v>
      </c>
      <c r="T177" s="349"/>
      <c r="U177" s="295"/>
      <c r="V177" s="260">
        <f t="shared" si="45"/>
        <v>0</v>
      </c>
      <c r="W177" s="261"/>
      <c r="X177" s="262"/>
      <c r="Y177" s="359"/>
      <c r="Z177" s="360"/>
      <c r="AA177" s="361"/>
      <c r="AB177" s="321"/>
      <c r="AC177" s="322"/>
      <c r="AD177" s="322"/>
      <c r="AE177" s="323"/>
      <c r="AF177" s="263">
        <f t="shared" ref="AF177:AF189" si="59">$A$176-S177</f>
        <v>0.54769999999999996</v>
      </c>
      <c r="AG177" s="263"/>
      <c r="AH177" s="263"/>
      <c r="AI177" s="395"/>
      <c r="AJ177" s="248"/>
      <c r="AK177" s="246"/>
      <c r="AL177" s="247"/>
      <c r="AM177" s="254"/>
      <c r="AN177" s="255"/>
      <c r="AO177" s="256"/>
    </row>
    <row r="178" spans="1:41">
      <c r="A178" s="365"/>
      <c r="B178" s="366"/>
      <c r="C178" s="367"/>
      <c r="D178" s="372"/>
      <c r="E178" s="347">
        <v>3</v>
      </c>
      <c r="F178" s="347"/>
      <c r="G178" s="345">
        <v>5.2200000000000003E-2</v>
      </c>
      <c r="H178" s="346"/>
      <c r="I178" s="348"/>
      <c r="J178" s="345">
        <f>G178</f>
        <v>5.2200000000000003E-2</v>
      </c>
      <c r="K178" s="346"/>
      <c r="L178" s="348"/>
      <c r="M178" s="345">
        <f>G178</f>
        <v>5.2200000000000003E-2</v>
      </c>
      <c r="N178" s="346"/>
      <c r="O178" s="348"/>
      <c r="P178" s="345">
        <f>G178</f>
        <v>5.2200000000000003E-2</v>
      </c>
      <c r="Q178" s="346"/>
      <c r="R178" s="348"/>
      <c r="S178" s="349">
        <f t="shared" si="58"/>
        <v>5.2200000000000003E-2</v>
      </c>
      <c r="T178" s="349"/>
      <c r="U178" s="295"/>
      <c r="V178" s="260">
        <f t="shared" si="45"/>
        <v>0</v>
      </c>
      <c r="W178" s="261"/>
      <c r="X178" s="262"/>
      <c r="Y178" s="356">
        <f>ABS(S177-S184)</f>
        <v>5.1000000000000004E-2</v>
      </c>
      <c r="Z178" s="357"/>
      <c r="AA178" s="358"/>
      <c r="AB178" s="321"/>
      <c r="AC178" s="322"/>
      <c r="AD178" s="322"/>
      <c r="AE178" s="323"/>
      <c r="AF178" s="263">
        <f t="shared" si="59"/>
        <v>0.54779999999999995</v>
      </c>
      <c r="AG178" s="263"/>
      <c r="AH178" s="263"/>
      <c r="AI178" s="395"/>
      <c r="AJ178" s="248"/>
      <c r="AK178" s="246"/>
      <c r="AL178" s="247"/>
      <c r="AM178" s="254"/>
      <c r="AN178" s="255"/>
      <c r="AO178" s="256"/>
    </row>
    <row r="179" spans="1:41">
      <c r="A179" s="365"/>
      <c r="B179" s="366"/>
      <c r="C179" s="367"/>
      <c r="D179" s="372"/>
      <c r="E179" s="347">
        <v>4</v>
      </c>
      <c r="F179" s="347"/>
      <c r="G179" s="345">
        <v>5.2400000000000002E-2</v>
      </c>
      <c r="H179" s="346"/>
      <c r="I179" s="348"/>
      <c r="J179" s="345">
        <f>G179</f>
        <v>5.2400000000000002E-2</v>
      </c>
      <c r="K179" s="346"/>
      <c r="L179" s="348"/>
      <c r="M179" s="345">
        <f>G179</f>
        <v>5.2400000000000002E-2</v>
      </c>
      <c r="N179" s="346"/>
      <c r="O179" s="348"/>
      <c r="P179" s="345">
        <f>G179</f>
        <v>5.2400000000000002E-2</v>
      </c>
      <c r="Q179" s="346"/>
      <c r="R179" s="348"/>
      <c r="S179" s="349">
        <f t="shared" si="58"/>
        <v>5.2400000000000002E-2</v>
      </c>
      <c r="T179" s="349"/>
      <c r="U179" s="295"/>
      <c r="V179" s="260">
        <f t="shared" si="45"/>
        <v>0</v>
      </c>
      <c r="W179" s="261"/>
      <c r="X179" s="262"/>
      <c r="Y179" s="359"/>
      <c r="Z179" s="360"/>
      <c r="AA179" s="361"/>
      <c r="AB179" s="321"/>
      <c r="AC179" s="322"/>
      <c r="AD179" s="322"/>
      <c r="AE179" s="323"/>
      <c r="AF179" s="263">
        <f t="shared" si="59"/>
        <v>0.54759999999999998</v>
      </c>
      <c r="AG179" s="263"/>
      <c r="AH179" s="263"/>
      <c r="AI179" s="395"/>
      <c r="AJ179" s="248"/>
      <c r="AK179" s="246"/>
      <c r="AL179" s="247"/>
      <c r="AM179" s="254"/>
      <c r="AN179" s="255"/>
      <c r="AO179" s="256"/>
    </row>
    <row r="180" spans="1:41">
      <c r="A180" s="365"/>
      <c r="B180" s="366"/>
      <c r="C180" s="367"/>
      <c r="D180" s="372"/>
      <c r="E180" s="347">
        <v>5</v>
      </c>
      <c r="F180" s="347"/>
      <c r="G180" s="345">
        <v>5.2400000000000002E-2</v>
      </c>
      <c r="H180" s="346"/>
      <c r="I180" s="348"/>
      <c r="J180" s="345">
        <f>G180</f>
        <v>5.2400000000000002E-2</v>
      </c>
      <c r="K180" s="346"/>
      <c r="L180" s="348"/>
      <c r="M180" s="345">
        <f>G180</f>
        <v>5.2400000000000002E-2</v>
      </c>
      <c r="N180" s="346"/>
      <c r="O180" s="348"/>
      <c r="P180" s="345">
        <f>G180</f>
        <v>5.2400000000000002E-2</v>
      </c>
      <c r="Q180" s="346"/>
      <c r="R180" s="348"/>
      <c r="S180" s="349">
        <f t="shared" si="58"/>
        <v>5.2400000000000002E-2</v>
      </c>
      <c r="T180" s="349"/>
      <c r="U180" s="295"/>
      <c r="V180" s="260">
        <f t="shared" si="45"/>
        <v>0</v>
      </c>
      <c r="W180" s="261"/>
      <c r="X180" s="262"/>
      <c r="Y180" s="356">
        <f>ABS(S178-S185)</f>
        <v>5.0899999999999994E-2</v>
      </c>
      <c r="Z180" s="357"/>
      <c r="AA180" s="358"/>
      <c r="AB180" s="321"/>
      <c r="AC180" s="322"/>
      <c r="AD180" s="322"/>
      <c r="AE180" s="323"/>
      <c r="AF180" s="263">
        <f t="shared" si="59"/>
        <v>0.54759999999999998</v>
      </c>
      <c r="AG180" s="263"/>
      <c r="AH180" s="263"/>
      <c r="AI180" s="395"/>
      <c r="AJ180" s="248"/>
      <c r="AK180" s="246"/>
      <c r="AL180" s="247"/>
      <c r="AM180" s="254"/>
      <c r="AN180" s="255"/>
      <c r="AO180" s="256"/>
    </row>
    <row r="181" spans="1:41">
      <c r="A181" s="365"/>
      <c r="B181" s="366"/>
      <c r="C181" s="367"/>
      <c r="D181" s="372"/>
      <c r="E181" s="347">
        <v>6</v>
      </c>
      <c r="F181" s="347"/>
      <c r="G181" s="345">
        <v>5.2200000000000003E-2</v>
      </c>
      <c r="H181" s="346"/>
      <c r="I181" s="348"/>
      <c r="J181" s="345">
        <f t="shared" ref="J181:J189" si="60">G181</f>
        <v>5.2200000000000003E-2</v>
      </c>
      <c r="K181" s="346"/>
      <c r="L181" s="348"/>
      <c r="M181" s="345">
        <f t="shared" ref="M181:M189" si="61">G181</f>
        <v>5.2200000000000003E-2</v>
      </c>
      <c r="N181" s="346"/>
      <c r="O181" s="348"/>
      <c r="P181" s="345">
        <f t="shared" ref="P181:P189" si="62">G181</f>
        <v>5.2200000000000003E-2</v>
      </c>
      <c r="Q181" s="346"/>
      <c r="R181" s="348"/>
      <c r="S181" s="349">
        <f t="shared" si="58"/>
        <v>5.2200000000000003E-2</v>
      </c>
      <c r="T181" s="349"/>
      <c r="U181" s="295"/>
      <c r="V181" s="260">
        <f t="shared" si="45"/>
        <v>0</v>
      </c>
      <c r="W181" s="261"/>
      <c r="X181" s="262"/>
      <c r="Y181" s="359"/>
      <c r="Z181" s="360"/>
      <c r="AA181" s="361"/>
      <c r="AB181" s="321"/>
      <c r="AC181" s="322"/>
      <c r="AD181" s="322"/>
      <c r="AE181" s="323"/>
      <c r="AF181" s="263">
        <f t="shared" si="59"/>
        <v>0.54779999999999995</v>
      </c>
      <c r="AG181" s="263"/>
      <c r="AH181" s="263"/>
      <c r="AI181" s="395"/>
      <c r="AJ181" s="248"/>
      <c r="AK181" s="246"/>
      <c r="AL181" s="247"/>
      <c r="AM181" s="254"/>
      <c r="AN181" s="255"/>
      <c r="AO181" s="256"/>
    </row>
    <row r="182" spans="1:41">
      <c r="A182" s="365"/>
      <c r="B182" s="366"/>
      <c r="C182" s="367"/>
      <c r="D182" s="372"/>
      <c r="E182" s="347">
        <v>7</v>
      </c>
      <c r="F182" s="347"/>
      <c r="G182" s="345">
        <v>5.1999999999999998E-2</v>
      </c>
      <c r="H182" s="346"/>
      <c r="I182" s="348"/>
      <c r="J182" s="345">
        <f t="shared" si="60"/>
        <v>5.1999999999999998E-2</v>
      </c>
      <c r="K182" s="346"/>
      <c r="L182" s="348"/>
      <c r="M182" s="345">
        <f t="shared" si="61"/>
        <v>5.1999999999999998E-2</v>
      </c>
      <c r="N182" s="346"/>
      <c r="O182" s="348"/>
      <c r="P182" s="345">
        <f t="shared" si="62"/>
        <v>5.1999999999999998E-2</v>
      </c>
      <c r="Q182" s="346"/>
      <c r="R182" s="348"/>
      <c r="S182" s="349">
        <f t="shared" si="58"/>
        <v>5.1999999999999998E-2</v>
      </c>
      <c r="T182" s="349"/>
      <c r="U182" s="295"/>
      <c r="V182" s="260">
        <f t="shared" si="45"/>
        <v>0</v>
      </c>
      <c r="W182" s="261"/>
      <c r="X182" s="262"/>
      <c r="Y182" s="356">
        <f>ABS(S179-S186)</f>
        <v>5.0699999999999995E-2</v>
      </c>
      <c r="Z182" s="357"/>
      <c r="AA182" s="358"/>
      <c r="AB182" s="324"/>
      <c r="AC182" s="325"/>
      <c r="AD182" s="325"/>
      <c r="AE182" s="326"/>
      <c r="AF182" s="263">
        <f t="shared" si="59"/>
        <v>0.54799999999999993</v>
      </c>
      <c r="AG182" s="263"/>
      <c r="AH182" s="263"/>
      <c r="AI182" s="395"/>
      <c r="AJ182" s="248"/>
      <c r="AK182" s="246"/>
      <c r="AL182" s="247"/>
      <c r="AM182" s="254"/>
      <c r="AN182" s="255"/>
      <c r="AO182" s="256"/>
    </row>
    <row r="183" spans="1:41">
      <c r="A183" s="365"/>
      <c r="B183" s="366"/>
      <c r="C183" s="367"/>
      <c r="D183" s="379" t="s">
        <v>139</v>
      </c>
      <c r="E183" s="350">
        <v>1</v>
      </c>
      <c r="F183" s="350"/>
      <c r="G183" s="351">
        <v>0.1032</v>
      </c>
      <c r="H183" s="352"/>
      <c r="I183" s="353"/>
      <c r="J183" s="351">
        <f t="shared" si="60"/>
        <v>0.1032</v>
      </c>
      <c r="K183" s="352"/>
      <c r="L183" s="353"/>
      <c r="M183" s="351">
        <f t="shared" si="61"/>
        <v>0.1032</v>
      </c>
      <c r="N183" s="352"/>
      <c r="O183" s="353"/>
      <c r="P183" s="351">
        <f t="shared" si="62"/>
        <v>0.1032</v>
      </c>
      <c r="Q183" s="352"/>
      <c r="R183" s="353"/>
      <c r="S183" s="355">
        <f>AVERAGE(G183:R183)</f>
        <v>0.1032</v>
      </c>
      <c r="T183" s="343"/>
      <c r="U183" s="343"/>
      <c r="V183" s="260">
        <f t="shared" si="45"/>
        <v>0</v>
      </c>
      <c r="W183" s="261"/>
      <c r="X183" s="262"/>
      <c r="Y183" s="359"/>
      <c r="Z183" s="360"/>
      <c r="AA183" s="361"/>
      <c r="AB183" s="333">
        <f>_xlfn.STDEV.S(S183:U189)/SQRT(4)</f>
        <v>4.4986770542123162E-5</v>
      </c>
      <c r="AC183" s="334"/>
      <c r="AD183" s="334"/>
      <c r="AE183" s="335"/>
      <c r="AF183" s="263">
        <f t="shared" si="59"/>
        <v>0.49679999999999996</v>
      </c>
      <c r="AG183" s="263"/>
      <c r="AH183" s="263"/>
      <c r="AI183" s="395"/>
      <c r="AJ183" s="248"/>
      <c r="AK183" s="246"/>
      <c r="AL183" s="247"/>
      <c r="AM183" s="254"/>
      <c r="AN183" s="255"/>
      <c r="AO183" s="256"/>
    </row>
    <row r="184" spans="1:41">
      <c r="A184" s="365"/>
      <c r="B184" s="366"/>
      <c r="C184" s="367"/>
      <c r="D184" s="380"/>
      <c r="E184" s="350">
        <v>2</v>
      </c>
      <c r="F184" s="350"/>
      <c r="G184" s="351">
        <v>0.1033</v>
      </c>
      <c r="H184" s="352"/>
      <c r="I184" s="353"/>
      <c r="J184" s="351">
        <f t="shared" si="60"/>
        <v>0.1033</v>
      </c>
      <c r="K184" s="352"/>
      <c r="L184" s="353"/>
      <c r="M184" s="351">
        <f t="shared" si="61"/>
        <v>0.1033</v>
      </c>
      <c r="N184" s="352"/>
      <c r="O184" s="353"/>
      <c r="P184" s="351">
        <f t="shared" si="62"/>
        <v>0.1033</v>
      </c>
      <c r="Q184" s="352"/>
      <c r="R184" s="353"/>
      <c r="S184" s="354">
        <f t="shared" ref="S184:S189" si="63">AVERAGE(G184:R184)</f>
        <v>0.1033</v>
      </c>
      <c r="T184" s="354"/>
      <c r="U184" s="260"/>
      <c r="V184" s="260">
        <f t="shared" si="45"/>
        <v>0</v>
      </c>
      <c r="W184" s="261"/>
      <c r="X184" s="262"/>
      <c r="Y184" s="356">
        <f>ABS(S180-S187)</f>
        <v>5.0900000000000001E-2</v>
      </c>
      <c r="Z184" s="357"/>
      <c r="AA184" s="358"/>
      <c r="AB184" s="336"/>
      <c r="AC184" s="337"/>
      <c r="AD184" s="337"/>
      <c r="AE184" s="338"/>
      <c r="AF184" s="263">
        <f t="shared" si="59"/>
        <v>0.49669999999999997</v>
      </c>
      <c r="AG184" s="263"/>
      <c r="AH184" s="263"/>
      <c r="AI184" s="395"/>
      <c r="AJ184" s="248"/>
      <c r="AK184" s="246"/>
      <c r="AL184" s="247"/>
      <c r="AM184" s="254"/>
      <c r="AN184" s="255"/>
      <c r="AO184" s="256"/>
    </row>
    <row r="185" spans="1:41">
      <c r="A185" s="365"/>
      <c r="B185" s="366"/>
      <c r="C185" s="367"/>
      <c r="D185" s="380"/>
      <c r="E185" s="350">
        <v>3</v>
      </c>
      <c r="F185" s="350"/>
      <c r="G185" s="351">
        <v>0.1031</v>
      </c>
      <c r="H185" s="352"/>
      <c r="I185" s="353"/>
      <c r="J185" s="351">
        <f t="shared" si="60"/>
        <v>0.1031</v>
      </c>
      <c r="K185" s="352"/>
      <c r="L185" s="353"/>
      <c r="M185" s="351">
        <f t="shared" si="61"/>
        <v>0.1031</v>
      </c>
      <c r="N185" s="352"/>
      <c r="O185" s="353"/>
      <c r="P185" s="351">
        <f t="shared" si="62"/>
        <v>0.1031</v>
      </c>
      <c r="Q185" s="352"/>
      <c r="R185" s="353"/>
      <c r="S185" s="354">
        <f t="shared" si="63"/>
        <v>0.1031</v>
      </c>
      <c r="T185" s="354"/>
      <c r="U185" s="260"/>
      <c r="V185" s="260">
        <f t="shared" si="45"/>
        <v>0</v>
      </c>
      <c r="W185" s="261"/>
      <c r="X185" s="262"/>
      <c r="Y185" s="359"/>
      <c r="Z185" s="360"/>
      <c r="AA185" s="361"/>
      <c r="AB185" s="336"/>
      <c r="AC185" s="337"/>
      <c r="AD185" s="337"/>
      <c r="AE185" s="338"/>
      <c r="AF185" s="263">
        <f t="shared" si="59"/>
        <v>0.49690000000000001</v>
      </c>
      <c r="AG185" s="263"/>
      <c r="AH185" s="263"/>
      <c r="AI185" s="395"/>
      <c r="AJ185" s="248"/>
      <c r="AK185" s="246"/>
      <c r="AL185" s="247"/>
      <c r="AM185" s="254"/>
      <c r="AN185" s="255"/>
      <c r="AO185" s="256"/>
    </row>
    <row r="186" spans="1:41">
      <c r="A186" s="365"/>
      <c r="B186" s="366"/>
      <c r="C186" s="367"/>
      <c r="D186" s="380"/>
      <c r="E186" s="350">
        <v>4</v>
      </c>
      <c r="F186" s="350"/>
      <c r="G186" s="351">
        <v>0.1031</v>
      </c>
      <c r="H186" s="352"/>
      <c r="I186" s="353"/>
      <c r="J186" s="351">
        <f t="shared" si="60"/>
        <v>0.1031</v>
      </c>
      <c r="K186" s="352"/>
      <c r="L186" s="353"/>
      <c r="M186" s="351">
        <f t="shared" si="61"/>
        <v>0.1031</v>
      </c>
      <c r="N186" s="352"/>
      <c r="O186" s="353"/>
      <c r="P186" s="351">
        <f t="shared" si="62"/>
        <v>0.1031</v>
      </c>
      <c r="Q186" s="352"/>
      <c r="R186" s="353"/>
      <c r="S186" s="354">
        <f t="shared" si="63"/>
        <v>0.1031</v>
      </c>
      <c r="T186" s="354"/>
      <c r="U186" s="260"/>
      <c r="V186" s="260">
        <f t="shared" si="45"/>
        <v>0</v>
      </c>
      <c r="W186" s="261"/>
      <c r="X186" s="262"/>
      <c r="Y186" s="356">
        <f>ABS(S181-S188)</f>
        <v>5.0999999999999997E-2</v>
      </c>
      <c r="Z186" s="357"/>
      <c r="AA186" s="358"/>
      <c r="AB186" s="336"/>
      <c r="AC186" s="337"/>
      <c r="AD186" s="337"/>
      <c r="AE186" s="338"/>
      <c r="AF186" s="263">
        <f t="shared" si="59"/>
        <v>0.49690000000000001</v>
      </c>
      <c r="AG186" s="263"/>
      <c r="AH186" s="263"/>
      <c r="AI186" s="395"/>
      <c r="AJ186" s="248"/>
      <c r="AK186" s="246"/>
      <c r="AL186" s="247"/>
      <c r="AM186" s="254"/>
      <c r="AN186" s="255"/>
      <c r="AO186" s="256"/>
    </row>
    <row r="187" spans="1:41">
      <c r="A187" s="365"/>
      <c r="B187" s="366"/>
      <c r="C187" s="367"/>
      <c r="D187" s="380"/>
      <c r="E187" s="350">
        <v>5</v>
      </c>
      <c r="F187" s="350"/>
      <c r="G187" s="351">
        <v>0.1033</v>
      </c>
      <c r="H187" s="352"/>
      <c r="I187" s="353"/>
      <c r="J187" s="351">
        <f t="shared" si="60"/>
        <v>0.1033</v>
      </c>
      <c r="K187" s="352"/>
      <c r="L187" s="353"/>
      <c r="M187" s="351">
        <f t="shared" si="61"/>
        <v>0.1033</v>
      </c>
      <c r="N187" s="352"/>
      <c r="O187" s="353"/>
      <c r="P187" s="351">
        <f t="shared" si="62"/>
        <v>0.1033</v>
      </c>
      <c r="Q187" s="352"/>
      <c r="R187" s="353"/>
      <c r="S187" s="354">
        <f t="shared" si="63"/>
        <v>0.1033</v>
      </c>
      <c r="T187" s="354"/>
      <c r="U187" s="260"/>
      <c r="V187" s="260">
        <f t="shared" si="45"/>
        <v>0</v>
      </c>
      <c r="W187" s="261"/>
      <c r="X187" s="262"/>
      <c r="Y187" s="359"/>
      <c r="Z187" s="360"/>
      <c r="AA187" s="361"/>
      <c r="AB187" s="336"/>
      <c r="AC187" s="337"/>
      <c r="AD187" s="337"/>
      <c r="AE187" s="338"/>
      <c r="AF187" s="263">
        <f t="shared" si="59"/>
        <v>0.49669999999999997</v>
      </c>
      <c r="AG187" s="263"/>
      <c r="AH187" s="263"/>
      <c r="AI187" s="395"/>
      <c r="AJ187" s="248"/>
      <c r="AK187" s="246"/>
      <c r="AL187" s="247"/>
      <c r="AM187" s="254"/>
      <c r="AN187" s="255"/>
      <c r="AO187" s="256"/>
    </row>
    <row r="188" spans="1:41">
      <c r="A188" s="365"/>
      <c r="B188" s="366"/>
      <c r="C188" s="367"/>
      <c r="D188" s="380"/>
      <c r="E188" s="350">
        <v>6</v>
      </c>
      <c r="F188" s="350"/>
      <c r="G188" s="351">
        <v>0.1032</v>
      </c>
      <c r="H188" s="352"/>
      <c r="I188" s="353"/>
      <c r="J188" s="351">
        <f t="shared" si="60"/>
        <v>0.1032</v>
      </c>
      <c r="K188" s="352"/>
      <c r="L188" s="353"/>
      <c r="M188" s="351">
        <f t="shared" si="61"/>
        <v>0.1032</v>
      </c>
      <c r="N188" s="352"/>
      <c r="O188" s="353"/>
      <c r="P188" s="351">
        <f t="shared" si="62"/>
        <v>0.1032</v>
      </c>
      <c r="Q188" s="352"/>
      <c r="R188" s="353"/>
      <c r="S188" s="354">
        <f t="shared" si="63"/>
        <v>0.1032</v>
      </c>
      <c r="T188" s="354"/>
      <c r="U188" s="260"/>
      <c r="V188" s="260">
        <f t="shared" si="45"/>
        <v>0</v>
      </c>
      <c r="W188" s="261"/>
      <c r="X188" s="262"/>
      <c r="Y188" s="356">
        <f>ABS(S182-S189)</f>
        <v>5.11E-2</v>
      </c>
      <c r="Z188" s="357"/>
      <c r="AA188" s="358"/>
      <c r="AB188" s="336"/>
      <c r="AC188" s="337"/>
      <c r="AD188" s="337"/>
      <c r="AE188" s="338"/>
      <c r="AF188" s="263">
        <f t="shared" si="59"/>
        <v>0.49679999999999996</v>
      </c>
      <c r="AG188" s="263"/>
      <c r="AH188" s="263"/>
      <c r="AI188" s="395"/>
      <c r="AJ188" s="248"/>
      <c r="AK188" s="246"/>
      <c r="AL188" s="247"/>
      <c r="AM188" s="254"/>
      <c r="AN188" s="255"/>
      <c r="AO188" s="256"/>
    </row>
    <row r="189" spans="1:41">
      <c r="A189" s="368"/>
      <c r="B189" s="369"/>
      <c r="C189" s="370"/>
      <c r="D189" s="381"/>
      <c r="E189" s="350">
        <v>7</v>
      </c>
      <c r="F189" s="350"/>
      <c r="G189" s="329">
        <v>0.1031</v>
      </c>
      <c r="H189" s="330"/>
      <c r="I189" s="331"/>
      <c r="J189" s="329">
        <f t="shared" si="60"/>
        <v>0.1031</v>
      </c>
      <c r="K189" s="330"/>
      <c r="L189" s="331"/>
      <c r="M189" s="329">
        <f t="shared" si="61"/>
        <v>0.1031</v>
      </c>
      <c r="N189" s="330"/>
      <c r="O189" s="331"/>
      <c r="P189" s="329">
        <f t="shared" si="62"/>
        <v>0.1031</v>
      </c>
      <c r="Q189" s="330"/>
      <c r="R189" s="331"/>
      <c r="S189" s="354">
        <f t="shared" si="63"/>
        <v>0.1031</v>
      </c>
      <c r="T189" s="354"/>
      <c r="U189" s="260"/>
      <c r="V189" s="260">
        <f t="shared" si="45"/>
        <v>0</v>
      </c>
      <c r="W189" s="261"/>
      <c r="X189" s="262"/>
      <c r="Y189" s="359"/>
      <c r="Z189" s="360"/>
      <c r="AA189" s="361"/>
      <c r="AB189" s="339"/>
      <c r="AC189" s="340"/>
      <c r="AD189" s="340"/>
      <c r="AE189" s="341"/>
      <c r="AF189" s="263">
        <f t="shared" si="59"/>
        <v>0.49690000000000001</v>
      </c>
      <c r="AG189" s="263"/>
      <c r="AH189" s="263"/>
      <c r="AI189" s="396"/>
      <c r="AJ189" s="248"/>
      <c r="AK189" s="246"/>
      <c r="AL189" s="247"/>
      <c r="AM189" s="257"/>
      <c r="AN189" s="258"/>
      <c r="AO189" s="259"/>
    </row>
    <row r="190" spans="1:41">
      <c r="A190" s="362">
        <v>0.65</v>
      </c>
      <c r="B190" s="363"/>
      <c r="C190" s="364"/>
      <c r="D190" s="371" t="s">
        <v>138</v>
      </c>
      <c r="E190" s="347">
        <v>1</v>
      </c>
      <c r="F190" s="347"/>
      <c r="G190" s="345">
        <v>5.21E-2</v>
      </c>
      <c r="H190" s="346"/>
      <c r="I190" s="348"/>
      <c r="J190" s="345">
        <f>G190</f>
        <v>5.21E-2</v>
      </c>
      <c r="K190" s="346"/>
      <c r="L190" s="348"/>
      <c r="M190" s="345">
        <f>G190</f>
        <v>5.21E-2</v>
      </c>
      <c r="N190" s="346"/>
      <c r="O190" s="348"/>
      <c r="P190" s="345">
        <f>G190</f>
        <v>5.21E-2</v>
      </c>
      <c r="Q190" s="346"/>
      <c r="R190" s="348"/>
      <c r="S190" s="345">
        <f>AVERAGE(G190:R190)</f>
        <v>5.21E-2</v>
      </c>
      <c r="T190" s="346"/>
      <c r="U190" s="346"/>
      <c r="V190" s="260">
        <f t="shared" si="45"/>
        <v>0</v>
      </c>
      <c r="W190" s="261"/>
      <c r="X190" s="262"/>
      <c r="Y190" s="356">
        <f>ABS(S190-S197)</f>
        <v>5.11E-2</v>
      </c>
      <c r="Z190" s="357"/>
      <c r="AA190" s="358"/>
      <c r="AB190" s="318">
        <f>_xlfn.STDEV.S(S190:U196)/SQRT(4)</f>
        <v>7.4801324154310101E-5</v>
      </c>
      <c r="AC190" s="319"/>
      <c r="AD190" s="319"/>
      <c r="AE190" s="320"/>
      <c r="AF190" s="263">
        <f>$A$190-S190</f>
        <v>0.59789999999999999</v>
      </c>
      <c r="AG190" s="263"/>
      <c r="AH190" s="263"/>
      <c r="AI190" s="394">
        <f>MAX(Y190:Y203)</f>
        <v>5.11E-2</v>
      </c>
      <c r="AJ190" s="245">
        <f>MAX(V190:X203)</f>
        <v>0</v>
      </c>
      <c r="AK190" s="246"/>
      <c r="AL190" s="247"/>
      <c r="AM190" s="251">
        <f t="shared" ref="AM190" si="64">AJ190/SQRT(4)</f>
        <v>0</v>
      </c>
      <c r="AN190" s="252"/>
      <c r="AO190" s="253"/>
    </row>
    <row r="191" spans="1:41">
      <c r="A191" s="365"/>
      <c r="B191" s="366"/>
      <c r="C191" s="367"/>
      <c r="D191" s="372"/>
      <c r="E191" s="347">
        <v>2</v>
      </c>
      <c r="F191" s="347"/>
      <c r="G191" s="345">
        <v>5.2299999999999999E-2</v>
      </c>
      <c r="H191" s="346"/>
      <c r="I191" s="348"/>
      <c r="J191" s="345">
        <f>G191</f>
        <v>5.2299999999999999E-2</v>
      </c>
      <c r="K191" s="346"/>
      <c r="L191" s="348"/>
      <c r="M191" s="345">
        <f>G191</f>
        <v>5.2299999999999999E-2</v>
      </c>
      <c r="N191" s="346"/>
      <c r="O191" s="348"/>
      <c r="P191" s="345">
        <f>G191</f>
        <v>5.2299999999999999E-2</v>
      </c>
      <c r="Q191" s="346"/>
      <c r="R191" s="348"/>
      <c r="S191" s="349">
        <f t="shared" ref="S191:S196" si="65">AVERAGE(G191:R191)</f>
        <v>5.2299999999999999E-2</v>
      </c>
      <c r="T191" s="349"/>
      <c r="U191" s="295"/>
      <c r="V191" s="260">
        <f t="shared" si="45"/>
        <v>0</v>
      </c>
      <c r="W191" s="261"/>
      <c r="X191" s="262"/>
      <c r="Y191" s="359"/>
      <c r="Z191" s="360"/>
      <c r="AA191" s="361"/>
      <c r="AB191" s="321"/>
      <c r="AC191" s="322"/>
      <c r="AD191" s="322"/>
      <c r="AE191" s="323"/>
      <c r="AF191" s="263">
        <f t="shared" ref="AF191:AF203" si="66">$A$190-S191</f>
        <v>0.59770000000000001</v>
      </c>
      <c r="AG191" s="263"/>
      <c r="AH191" s="263"/>
      <c r="AI191" s="395"/>
      <c r="AJ191" s="248"/>
      <c r="AK191" s="246"/>
      <c r="AL191" s="247"/>
      <c r="AM191" s="254"/>
      <c r="AN191" s="255"/>
      <c r="AO191" s="256"/>
    </row>
    <row r="192" spans="1:41">
      <c r="A192" s="365"/>
      <c r="B192" s="366"/>
      <c r="C192" s="367"/>
      <c r="D192" s="372"/>
      <c r="E192" s="347">
        <v>3</v>
      </c>
      <c r="F192" s="347"/>
      <c r="G192" s="345">
        <v>5.2200000000000003E-2</v>
      </c>
      <c r="H192" s="346"/>
      <c r="I192" s="348"/>
      <c r="J192" s="345">
        <f>G192</f>
        <v>5.2200000000000003E-2</v>
      </c>
      <c r="K192" s="346"/>
      <c r="L192" s="348"/>
      <c r="M192" s="345">
        <f>G192</f>
        <v>5.2200000000000003E-2</v>
      </c>
      <c r="N192" s="346"/>
      <c r="O192" s="348"/>
      <c r="P192" s="345">
        <f>G192</f>
        <v>5.2200000000000003E-2</v>
      </c>
      <c r="Q192" s="346"/>
      <c r="R192" s="348"/>
      <c r="S192" s="349">
        <f t="shared" si="65"/>
        <v>5.2200000000000003E-2</v>
      </c>
      <c r="T192" s="349"/>
      <c r="U192" s="295"/>
      <c r="V192" s="260">
        <f t="shared" si="45"/>
        <v>0</v>
      </c>
      <c r="W192" s="261"/>
      <c r="X192" s="262"/>
      <c r="Y192" s="356">
        <f>ABS(S191-S198)</f>
        <v>5.1000000000000004E-2</v>
      </c>
      <c r="Z192" s="357"/>
      <c r="AA192" s="358"/>
      <c r="AB192" s="321"/>
      <c r="AC192" s="322"/>
      <c r="AD192" s="322"/>
      <c r="AE192" s="323"/>
      <c r="AF192" s="263">
        <f t="shared" si="66"/>
        <v>0.5978</v>
      </c>
      <c r="AG192" s="263"/>
      <c r="AH192" s="263"/>
      <c r="AI192" s="395"/>
      <c r="AJ192" s="248"/>
      <c r="AK192" s="246"/>
      <c r="AL192" s="247"/>
      <c r="AM192" s="254"/>
      <c r="AN192" s="255"/>
      <c r="AO192" s="256"/>
    </row>
    <row r="193" spans="1:41">
      <c r="A193" s="365"/>
      <c r="B193" s="366"/>
      <c r="C193" s="367"/>
      <c r="D193" s="372"/>
      <c r="E193" s="347">
        <v>4</v>
      </c>
      <c r="F193" s="347"/>
      <c r="G193" s="345">
        <v>5.2400000000000002E-2</v>
      </c>
      <c r="H193" s="346"/>
      <c r="I193" s="348"/>
      <c r="J193" s="345">
        <f>G193</f>
        <v>5.2400000000000002E-2</v>
      </c>
      <c r="K193" s="346"/>
      <c r="L193" s="348"/>
      <c r="M193" s="345">
        <f>G193</f>
        <v>5.2400000000000002E-2</v>
      </c>
      <c r="N193" s="346"/>
      <c r="O193" s="348"/>
      <c r="P193" s="345">
        <f>G193</f>
        <v>5.2400000000000002E-2</v>
      </c>
      <c r="Q193" s="346"/>
      <c r="R193" s="348"/>
      <c r="S193" s="349">
        <f t="shared" si="65"/>
        <v>5.2400000000000002E-2</v>
      </c>
      <c r="T193" s="349"/>
      <c r="U193" s="295"/>
      <c r="V193" s="260">
        <f t="shared" si="45"/>
        <v>0</v>
      </c>
      <c r="W193" s="261"/>
      <c r="X193" s="262"/>
      <c r="Y193" s="359"/>
      <c r="Z193" s="360"/>
      <c r="AA193" s="361"/>
      <c r="AB193" s="321"/>
      <c r="AC193" s="322"/>
      <c r="AD193" s="322"/>
      <c r="AE193" s="323"/>
      <c r="AF193" s="263">
        <f t="shared" si="66"/>
        <v>0.59760000000000002</v>
      </c>
      <c r="AG193" s="263"/>
      <c r="AH193" s="263"/>
      <c r="AI193" s="395"/>
      <c r="AJ193" s="248"/>
      <c r="AK193" s="246"/>
      <c r="AL193" s="247"/>
      <c r="AM193" s="254"/>
      <c r="AN193" s="255"/>
      <c r="AO193" s="256"/>
    </row>
    <row r="194" spans="1:41">
      <c r="A194" s="365"/>
      <c r="B194" s="366"/>
      <c r="C194" s="367"/>
      <c r="D194" s="372"/>
      <c r="E194" s="347">
        <v>5</v>
      </c>
      <c r="F194" s="347"/>
      <c r="G194" s="345">
        <v>5.2400000000000002E-2</v>
      </c>
      <c r="H194" s="346"/>
      <c r="I194" s="348"/>
      <c r="J194" s="345">
        <f>G194</f>
        <v>5.2400000000000002E-2</v>
      </c>
      <c r="K194" s="346"/>
      <c r="L194" s="348"/>
      <c r="M194" s="345">
        <f>G194</f>
        <v>5.2400000000000002E-2</v>
      </c>
      <c r="N194" s="346"/>
      <c r="O194" s="348"/>
      <c r="P194" s="345">
        <f>G194</f>
        <v>5.2400000000000002E-2</v>
      </c>
      <c r="Q194" s="346"/>
      <c r="R194" s="348"/>
      <c r="S194" s="349">
        <f t="shared" si="65"/>
        <v>5.2400000000000002E-2</v>
      </c>
      <c r="T194" s="349"/>
      <c r="U194" s="295"/>
      <c r="V194" s="260">
        <f t="shared" si="45"/>
        <v>0</v>
      </c>
      <c r="W194" s="261"/>
      <c r="X194" s="262"/>
      <c r="Y194" s="356">
        <f>ABS(S192-S199)</f>
        <v>5.0899999999999994E-2</v>
      </c>
      <c r="Z194" s="357"/>
      <c r="AA194" s="358"/>
      <c r="AB194" s="321"/>
      <c r="AC194" s="322"/>
      <c r="AD194" s="322"/>
      <c r="AE194" s="323"/>
      <c r="AF194" s="263">
        <f t="shared" si="66"/>
        <v>0.59760000000000002</v>
      </c>
      <c r="AG194" s="263"/>
      <c r="AH194" s="263"/>
      <c r="AI194" s="395"/>
      <c r="AJ194" s="248"/>
      <c r="AK194" s="246"/>
      <c r="AL194" s="247"/>
      <c r="AM194" s="254"/>
      <c r="AN194" s="255"/>
      <c r="AO194" s="256"/>
    </row>
    <row r="195" spans="1:41">
      <c r="A195" s="365"/>
      <c r="B195" s="366"/>
      <c r="C195" s="367"/>
      <c r="D195" s="372"/>
      <c r="E195" s="347">
        <v>6</v>
      </c>
      <c r="F195" s="347"/>
      <c r="G195" s="345">
        <v>5.2200000000000003E-2</v>
      </c>
      <c r="H195" s="346"/>
      <c r="I195" s="348"/>
      <c r="J195" s="345">
        <f t="shared" ref="J195:J203" si="67">G195</f>
        <v>5.2200000000000003E-2</v>
      </c>
      <c r="K195" s="346"/>
      <c r="L195" s="348"/>
      <c r="M195" s="345">
        <f t="shared" ref="M195:M203" si="68">G195</f>
        <v>5.2200000000000003E-2</v>
      </c>
      <c r="N195" s="346"/>
      <c r="O195" s="348"/>
      <c r="P195" s="345">
        <f t="shared" ref="P195:P203" si="69">G195</f>
        <v>5.2200000000000003E-2</v>
      </c>
      <c r="Q195" s="346"/>
      <c r="R195" s="348"/>
      <c r="S195" s="349">
        <f t="shared" si="65"/>
        <v>5.2200000000000003E-2</v>
      </c>
      <c r="T195" s="349"/>
      <c r="U195" s="295"/>
      <c r="V195" s="260">
        <f t="shared" si="45"/>
        <v>0</v>
      </c>
      <c r="W195" s="261"/>
      <c r="X195" s="262"/>
      <c r="Y195" s="359"/>
      <c r="Z195" s="360"/>
      <c r="AA195" s="361"/>
      <c r="AB195" s="321"/>
      <c r="AC195" s="322"/>
      <c r="AD195" s="322"/>
      <c r="AE195" s="323"/>
      <c r="AF195" s="263">
        <f t="shared" si="66"/>
        <v>0.5978</v>
      </c>
      <c r="AG195" s="263"/>
      <c r="AH195" s="263"/>
      <c r="AI195" s="395"/>
      <c r="AJ195" s="248"/>
      <c r="AK195" s="246"/>
      <c r="AL195" s="247"/>
      <c r="AM195" s="254"/>
      <c r="AN195" s="255"/>
      <c r="AO195" s="256"/>
    </row>
    <row r="196" spans="1:41">
      <c r="A196" s="365"/>
      <c r="B196" s="366"/>
      <c r="C196" s="367"/>
      <c r="D196" s="372"/>
      <c r="E196" s="347">
        <v>7</v>
      </c>
      <c r="F196" s="347"/>
      <c r="G196" s="345">
        <v>5.1999999999999998E-2</v>
      </c>
      <c r="H196" s="346"/>
      <c r="I196" s="348"/>
      <c r="J196" s="345">
        <f t="shared" si="67"/>
        <v>5.1999999999999998E-2</v>
      </c>
      <c r="K196" s="346"/>
      <c r="L196" s="348"/>
      <c r="M196" s="345">
        <f t="shared" si="68"/>
        <v>5.1999999999999998E-2</v>
      </c>
      <c r="N196" s="346"/>
      <c r="O196" s="348"/>
      <c r="P196" s="345">
        <f t="shared" si="69"/>
        <v>5.1999999999999998E-2</v>
      </c>
      <c r="Q196" s="346"/>
      <c r="R196" s="348"/>
      <c r="S196" s="349">
        <f t="shared" si="65"/>
        <v>5.1999999999999998E-2</v>
      </c>
      <c r="T196" s="349"/>
      <c r="U196" s="295"/>
      <c r="V196" s="260">
        <f t="shared" si="45"/>
        <v>0</v>
      </c>
      <c r="W196" s="261"/>
      <c r="X196" s="262"/>
      <c r="Y196" s="356">
        <f>ABS(S193-S200)</f>
        <v>5.0699999999999995E-2</v>
      </c>
      <c r="Z196" s="357"/>
      <c r="AA196" s="358"/>
      <c r="AB196" s="324"/>
      <c r="AC196" s="325"/>
      <c r="AD196" s="325"/>
      <c r="AE196" s="326"/>
      <c r="AF196" s="263">
        <f t="shared" si="66"/>
        <v>0.59799999999999998</v>
      </c>
      <c r="AG196" s="263"/>
      <c r="AH196" s="263"/>
      <c r="AI196" s="395"/>
      <c r="AJ196" s="248"/>
      <c r="AK196" s="246"/>
      <c r="AL196" s="247"/>
      <c r="AM196" s="254"/>
      <c r="AN196" s="255"/>
      <c r="AO196" s="256"/>
    </row>
    <row r="197" spans="1:41">
      <c r="A197" s="365"/>
      <c r="B197" s="366"/>
      <c r="C197" s="367"/>
      <c r="D197" s="379" t="s">
        <v>139</v>
      </c>
      <c r="E197" s="350">
        <v>1</v>
      </c>
      <c r="F197" s="350"/>
      <c r="G197" s="351">
        <v>0.1032</v>
      </c>
      <c r="H197" s="352"/>
      <c r="I197" s="353"/>
      <c r="J197" s="351">
        <f t="shared" si="67"/>
        <v>0.1032</v>
      </c>
      <c r="K197" s="352"/>
      <c r="L197" s="353"/>
      <c r="M197" s="351">
        <f t="shared" si="68"/>
        <v>0.1032</v>
      </c>
      <c r="N197" s="352"/>
      <c r="O197" s="353"/>
      <c r="P197" s="351">
        <f t="shared" si="69"/>
        <v>0.1032</v>
      </c>
      <c r="Q197" s="352"/>
      <c r="R197" s="353"/>
      <c r="S197" s="355">
        <f>AVERAGE(G197:R197)</f>
        <v>0.1032</v>
      </c>
      <c r="T197" s="343"/>
      <c r="U197" s="343"/>
      <c r="V197" s="260">
        <f t="shared" si="45"/>
        <v>0</v>
      </c>
      <c r="W197" s="261"/>
      <c r="X197" s="262"/>
      <c r="Y197" s="359"/>
      <c r="Z197" s="360"/>
      <c r="AA197" s="361"/>
      <c r="AB197" s="333">
        <f>_xlfn.STDEV.S(S197:U203)/SQRT(4)</f>
        <v>4.4986770542123162E-5</v>
      </c>
      <c r="AC197" s="334"/>
      <c r="AD197" s="334"/>
      <c r="AE197" s="335"/>
      <c r="AF197" s="263">
        <f t="shared" si="66"/>
        <v>0.54680000000000006</v>
      </c>
      <c r="AG197" s="263"/>
      <c r="AH197" s="263"/>
      <c r="AI197" s="395"/>
      <c r="AJ197" s="248"/>
      <c r="AK197" s="246"/>
      <c r="AL197" s="247"/>
      <c r="AM197" s="254"/>
      <c r="AN197" s="255"/>
      <c r="AO197" s="256"/>
    </row>
    <row r="198" spans="1:41">
      <c r="A198" s="365"/>
      <c r="B198" s="366"/>
      <c r="C198" s="367"/>
      <c r="D198" s="380"/>
      <c r="E198" s="350">
        <v>2</v>
      </c>
      <c r="F198" s="350"/>
      <c r="G198" s="351">
        <v>0.1033</v>
      </c>
      <c r="H198" s="352"/>
      <c r="I198" s="353"/>
      <c r="J198" s="351">
        <f t="shared" si="67"/>
        <v>0.1033</v>
      </c>
      <c r="K198" s="352"/>
      <c r="L198" s="353"/>
      <c r="M198" s="351">
        <f t="shared" si="68"/>
        <v>0.1033</v>
      </c>
      <c r="N198" s="352"/>
      <c r="O198" s="353"/>
      <c r="P198" s="351">
        <f t="shared" si="69"/>
        <v>0.1033</v>
      </c>
      <c r="Q198" s="352"/>
      <c r="R198" s="353"/>
      <c r="S198" s="354">
        <f t="shared" ref="S198:S203" si="70">AVERAGE(G198:R198)</f>
        <v>0.1033</v>
      </c>
      <c r="T198" s="354"/>
      <c r="U198" s="260"/>
      <c r="V198" s="260">
        <f t="shared" si="45"/>
        <v>0</v>
      </c>
      <c r="W198" s="261"/>
      <c r="X198" s="262"/>
      <c r="Y198" s="356">
        <f>ABS(S194-S201)</f>
        <v>5.0900000000000001E-2</v>
      </c>
      <c r="Z198" s="357"/>
      <c r="AA198" s="358"/>
      <c r="AB198" s="336"/>
      <c r="AC198" s="337"/>
      <c r="AD198" s="337"/>
      <c r="AE198" s="338"/>
      <c r="AF198" s="263">
        <f t="shared" si="66"/>
        <v>0.54669999999999996</v>
      </c>
      <c r="AG198" s="263"/>
      <c r="AH198" s="263"/>
      <c r="AI198" s="395"/>
      <c r="AJ198" s="248"/>
      <c r="AK198" s="246"/>
      <c r="AL198" s="247"/>
      <c r="AM198" s="254"/>
      <c r="AN198" s="255"/>
      <c r="AO198" s="256"/>
    </row>
    <row r="199" spans="1:41">
      <c r="A199" s="365"/>
      <c r="B199" s="366"/>
      <c r="C199" s="367"/>
      <c r="D199" s="380"/>
      <c r="E199" s="350">
        <v>3</v>
      </c>
      <c r="F199" s="350"/>
      <c r="G199" s="351">
        <v>0.1031</v>
      </c>
      <c r="H199" s="352"/>
      <c r="I199" s="353"/>
      <c r="J199" s="351">
        <f t="shared" si="67"/>
        <v>0.1031</v>
      </c>
      <c r="K199" s="352"/>
      <c r="L199" s="353"/>
      <c r="M199" s="351">
        <f t="shared" si="68"/>
        <v>0.1031</v>
      </c>
      <c r="N199" s="352"/>
      <c r="O199" s="353"/>
      <c r="P199" s="351">
        <f t="shared" si="69"/>
        <v>0.1031</v>
      </c>
      <c r="Q199" s="352"/>
      <c r="R199" s="353"/>
      <c r="S199" s="354">
        <f t="shared" si="70"/>
        <v>0.1031</v>
      </c>
      <c r="T199" s="354"/>
      <c r="U199" s="260"/>
      <c r="V199" s="260">
        <f t="shared" si="45"/>
        <v>0</v>
      </c>
      <c r="W199" s="261"/>
      <c r="X199" s="262"/>
      <c r="Y199" s="359"/>
      <c r="Z199" s="360"/>
      <c r="AA199" s="361"/>
      <c r="AB199" s="336"/>
      <c r="AC199" s="337"/>
      <c r="AD199" s="337"/>
      <c r="AE199" s="338"/>
      <c r="AF199" s="263">
        <f t="shared" si="66"/>
        <v>0.54690000000000005</v>
      </c>
      <c r="AG199" s="263"/>
      <c r="AH199" s="263"/>
      <c r="AI199" s="395"/>
      <c r="AJ199" s="248"/>
      <c r="AK199" s="246"/>
      <c r="AL199" s="247"/>
      <c r="AM199" s="254"/>
      <c r="AN199" s="255"/>
      <c r="AO199" s="256"/>
    </row>
    <row r="200" spans="1:41">
      <c r="A200" s="365"/>
      <c r="B200" s="366"/>
      <c r="C200" s="367"/>
      <c r="D200" s="380"/>
      <c r="E200" s="350">
        <v>4</v>
      </c>
      <c r="F200" s="350"/>
      <c r="G200" s="351">
        <v>0.1031</v>
      </c>
      <c r="H200" s="352"/>
      <c r="I200" s="353"/>
      <c r="J200" s="351">
        <f t="shared" si="67"/>
        <v>0.1031</v>
      </c>
      <c r="K200" s="352"/>
      <c r="L200" s="353"/>
      <c r="M200" s="351">
        <f t="shared" si="68"/>
        <v>0.1031</v>
      </c>
      <c r="N200" s="352"/>
      <c r="O200" s="353"/>
      <c r="P200" s="351">
        <f t="shared" si="69"/>
        <v>0.1031</v>
      </c>
      <c r="Q200" s="352"/>
      <c r="R200" s="353"/>
      <c r="S200" s="354">
        <f t="shared" si="70"/>
        <v>0.1031</v>
      </c>
      <c r="T200" s="354"/>
      <c r="U200" s="260"/>
      <c r="V200" s="260">
        <f t="shared" si="45"/>
        <v>0</v>
      </c>
      <c r="W200" s="261"/>
      <c r="X200" s="262"/>
      <c r="Y200" s="356">
        <f>ABS(S195-S202)</f>
        <v>5.0999999999999997E-2</v>
      </c>
      <c r="Z200" s="357"/>
      <c r="AA200" s="358"/>
      <c r="AB200" s="336"/>
      <c r="AC200" s="337"/>
      <c r="AD200" s="337"/>
      <c r="AE200" s="338"/>
      <c r="AF200" s="263">
        <f t="shared" si="66"/>
        <v>0.54690000000000005</v>
      </c>
      <c r="AG200" s="263"/>
      <c r="AH200" s="263"/>
      <c r="AI200" s="395"/>
      <c r="AJ200" s="248"/>
      <c r="AK200" s="246"/>
      <c r="AL200" s="247"/>
      <c r="AM200" s="254"/>
      <c r="AN200" s="255"/>
      <c r="AO200" s="256"/>
    </row>
    <row r="201" spans="1:41">
      <c r="A201" s="365"/>
      <c r="B201" s="366"/>
      <c r="C201" s="367"/>
      <c r="D201" s="380"/>
      <c r="E201" s="350">
        <v>5</v>
      </c>
      <c r="F201" s="350"/>
      <c r="G201" s="351">
        <v>0.1033</v>
      </c>
      <c r="H201" s="352"/>
      <c r="I201" s="353"/>
      <c r="J201" s="351">
        <f t="shared" si="67"/>
        <v>0.1033</v>
      </c>
      <c r="K201" s="352"/>
      <c r="L201" s="353"/>
      <c r="M201" s="351">
        <f t="shared" si="68"/>
        <v>0.1033</v>
      </c>
      <c r="N201" s="352"/>
      <c r="O201" s="353"/>
      <c r="P201" s="351">
        <f t="shared" si="69"/>
        <v>0.1033</v>
      </c>
      <c r="Q201" s="352"/>
      <c r="R201" s="353"/>
      <c r="S201" s="354">
        <f t="shared" si="70"/>
        <v>0.1033</v>
      </c>
      <c r="T201" s="354"/>
      <c r="U201" s="260"/>
      <c r="V201" s="260">
        <f t="shared" si="45"/>
        <v>0</v>
      </c>
      <c r="W201" s="261"/>
      <c r="X201" s="262"/>
      <c r="Y201" s="359"/>
      <c r="Z201" s="360"/>
      <c r="AA201" s="361"/>
      <c r="AB201" s="336"/>
      <c r="AC201" s="337"/>
      <c r="AD201" s="337"/>
      <c r="AE201" s="338"/>
      <c r="AF201" s="263">
        <f t="shared" si="66"/>
        <v>0.54669999999999996</v>
      </c>
      <c r="AG201" s="263"/>
      <c r="AH201" s="263"/>
      <c r="AI201" s="395"/>
      <c r="AJ201" s="248"/>
      <c r="AK201" s="246"/>
      <c r="AL201" s="247"/>
      <c r="AM201" s="254"/>
      <c r="AN201" s="255"/>
      <c r="AO201" s="256"/>
    </row>
    <row r="202" spans="1:41">
      <c r="A202" s="365"/>
      <c r="B202" s="366"/>
      <c r="C202" s="367"/>
      <c r="D202" s="380"/>
      <c r="E202" s="350">
        <v>6</v>
      </c>
      <c r="F202" s="350"/>
      <c r="G202" s="351">
        <v>0.1032</v>
      </c>
      <c r="H202" s="352"/>
      <c r="I202" s="353"/>
      <c r="J202" s="351">
        <f t="shared" si="67"/>
        <v>0.1032</v>
      </c>
      <c r="K202" s="352"/>
      <c r="L202" s="353"/>
      <c r="M202" s="351">
        <f t="shared" si="68"/>
        <v>0.1032</v>
      </c>
      <c r="N202" s="352"/>
      <c r="O202" s="353"/>
      <c r="P202" s="351">
        <f t="shared" si="69"/>
        <v>0.1032</v>
      </c>
      <c r="Q202" s="352"/>
      <c r="R202" s="353"/>
      <c r="S202" s="354">
        <f t="shared" si="70"/>
        <v>0.1032</v>
      </c>
      <c r="T202" s="354"/>
      <c r="U202" s="260"/>
      <c r="V202" s="260">
        <f t="shared" si="45"/>
        <v>0</v>
      </c>
      <c r="W202" s="261"/>
      <c r="X202" s="262"/>
      <c r="Y202" s="356">
        <f>ABS(S196-S203)</f>
        <v>5.11E-2</v>
      </c>
      <c r="Z202" s="357"/>
      <c r="AA202" s="358"/>
      <c r="AB202" s="336"/>
      <c r="AC202" s="337"/>
      <c r="AD202" s="337"/>
      <c r="AE202" s="338"/>
      <c r="AF202" s="263">
        <f t="shared" si="66"/>
        <v>0.54680000000000006</v>
      </c>
      <c r="AG202" s="263"/>
      <c r="AH202" s="263"/>
      <c r="AI202" s="395"/>
      <c r="AJ202" s="248"/>
      <c r="AK202" s="246"/>
      <c r="AL202" s="247"/>
      <c r="AM202" s="254"/>
      <c r="AN202" s="255"/>
      <c r="AO202" s="256"/>
    </row>
    <row r="203" spans="1:41">
      <c r="A203" s="368"/>
      <c r="B203" s="369"/>
      <c r="C203" s="370"/>
      <c r="D203" s="381"/>
      <c r="E203" s="350">
        <v>7</v>
      </c>
      <c r="F203" s="350"/>
      <c r="G203" s="329">
        <v>0.1031</v>
      </c>
      <c r="H203" s="330"/>
      <c r="I203" s="331"/>
      <c r="J203" s="329">
        <f t="shared" si="67"/>
        <v>0.1031</v>
      </c>
      <c r="K203" s="330"/>
      <c r="L203" s="331"/>
      <c r="M203" s="329">
        <f t="shared" si="68"/>
        <v>0.1031</v>
      </c>
      <c r="N203" s="330"/>
      <c r="O203" s="331"/>
      <c r="P203" s="329">
        <f t="shared" si="69"/>
        <v>0.1031</v>
      </c>
      <c r="Q203" s="330"/>
      <c r="R203" s="331"/>
      <c r="S203" s="354">
        <f t="shared" si="70"/>
        <v>0.1031</v>
      </c>
      <c r="T203" s="354"/>
      <c r="U203" s="260"/>
      <c r="V203" s="260">
        <f t="shared" si="45"/>
        <v>0</v>
      </c>
      <c r="W203" s="261"/>
      <c r="X203" s="262"/>
      <c r="Y203" s="359"/>
      <c r="Z203" s="360"/>
      <c r="AA203" s="361"/>
      <c r="AB203" s="339"/>
      <c r="AC203" s="340"/>
      <c r="AD203" s="340"/>
      <c r="AE203" s="341"/>
      <c r="AF203" s="263">
        <f t="shared" si="66"/>
        <v>0.54690000000000005</v>
      </c>
      <c r="AG203" s="263"/>
      <c r="AH203" s="263"/>
      <c r="AI203" s="396"/>
      <c r="AJ203" s="248"/>
      <c r="AK203" s="246"/>
      <c r="AL203" s="247"/>
      <c r="AM203" s="257"/>
      <c r="AN203" s="258"/>
      <c r="AO203" s="259"/>
    </row>
    <row r="204" spans="1:41">
      <c r="A204" s="362">
        <v>0.7</v>
      </c>
      <c r="B204" s="363"/>
      <c r="C204" s="364"/>
      <c r="D204" s="371" t="s">
        <v>138</v>
      </c>
      <c r="E204" s="347">
        <v>1</v>
      </c>
      <c r="F204" s="347"/>
      <c r="G204" s="345">
        <v>5.21E-2</v>
      </c>
      <c r="H204" s="346"/>
      <c r="I204" s="348"/>
      <c r="J204" s="345">
        <f>G204</f>
        <v>5.21E-2</v>
      </c>
      <c r="K204" s="346"/>
      <c r="L204" s="348"/>
      <c r="M204" s="345">
        <f>G204</f>
        <v>5.21E-2</v>
      </c>
      <c r="N204" s="346"/>
      <c r="O204" s="348"/>
      <c r="P204" s="345">
        <f>G204</f>
        <v>5.21E-2</v>
      </c>
      <c r="Q204" s="346"/>
      <c r="R204" s="348"/>
      <c r="S204" s="345">
        <f>AVERAGE(G204:R204)</f>
        <v>5.21E-2</v>
      </c>
      <c r="T204" s="346"/>
      <c r="U204" s="346"/>
      <c r="V204" s="260">
        <f t="shared" si="45"/>
        <v>0</v>
      </c>
      <c r="W204" s="261"/>
      <c r="X204" s="262"/>
      <c r="Y204" s="356">
        <f>ABS(S204-S211)</f>
        <v>5.11E-2</v>
      </c>
      <c r="Z204" s="357"/>
      <c r="AA204" s="358"/>
      <c r="AB204" s="318">
        <f>_xlfn.STDEV.S(S204:U210)/SQRT(4)</f>
        <v>7.4801324154310101E-5</v>
      </c>
      <c r="AC204" s="319"/>
      <c r="AD204" s="319"/>
      <c r="AE204" s="320"/>
      <c r="AF204" s="263">
        <f>$A$204-S204</f>
        <v>0.64789999999999992</v>
      </c>
      <c r="AG204" s="263"/>
      <c r="AH204" s="263"/>
      <c r="AI204" s="394">
        <f>MAX(Y204:Y217)</f>
        <v>5.11E-2</v>
      </c>
      <c r="AJ204" s="245">
        <f>MAX(V204:X217)</f>
        <v>0</v>
      </c>
      <c r="AK204" s="246"/>
      <c r="AL204" s="247"/>
      <c r="AM204" s="251">
        <f t="shared" ref="AM204" si="71">AJ204/SQRT(4)</f>
        <v>0</v>
      </c>
      <c r="AN204" s="252"/>
      <c r="AO204" s="253"/>
    </row>
    <row r="205" spans="1:41">
      <c r="A205" s="365"/>
      <c r="B205" s="366"/>
      <c r="C205" s="367"/>
      <c r="D205" s="372"/>
      <c r="E205" s="347">
        <v>2</v>
      </c>
      <c r="F205" s="347"/>
      <c r="G205" s="345">
        <v>5.2299999999999999E-2</v>
      </c>
      <c r="H205" s="346"/>
      <c r="I205" s="348"/>
      <c r="J205" s="345">
        <f>G205</f>
        <v>5.2299999999999999E-2</v>
      </c>
      <c r="K205" s="346"/>
      <c r="L205" s="348"/>
      <c r="M205" s="345">
        <f>G205</f>
        <v>5.2299999999999999E-2</v>
      </c>
      <c r="N205" s="346"/>
      <c r="O205" s="348"/>
      <c r="P205" s="345">
        <f>G205</f>
        <v>5.2299999999999999E-2</v>
      </c>
      <c r="Q205" s="346"/>
      <c r="R205" s="348"/>
      <c r="S205" s="349">
        <f t="shared" ref="S205:S210" si="72">AVERAGE(G205:R205)</f>
        <v>5.2299999999999999E-2</v>
      </c>
      <c r="T205" s="349"/>
      <c r="U205" s="295"/>
      <c r="V205" s="260">
        <f t="shared" si="45"/>
        <v>0</v>
      </c>
      <c r="W205" s="261"/>
      <c r="X205" s="262"/>
      <c r="Y205" s="359"/>
      <c r="Z205" s="360"/>
      <c r="AA205" s="361"/>
      <c r="AB205" s="321"/>
      <c r="AC205" s="322"/>
      <c r="AD205" s="322"/>
      <c r="AE205" s="323"/>
      <c r="AF205" s="263">
        <f t="shared" ref="AF205:AF217" si="73">$A$204-S205</f>
        <v>0.64769999999999994</v>
      </c>
      <c r="AG205" s="263"/>
      <c r="AH205" s="263"/>
      <c r="AI205" s="395"/>
      <c r="AJ205" s="248"/>
      <c r="AK205" s="246"/>
      <c r="AL205" s="247"/>
      <c r="AM205" s="254"/>
      <c r="AN205" s="255"/>
      <c r="AO205" s="256"/>
    </row>
    <row r="206" spans="1:41">
      <c r="A206" s="365"/>
      <c r="B206" s="366"/>
      <c r="C206" s="367"/>
      <c r="D206" s="372"/>
      <c r="E206" s="347">
        <v>3</v>
      </c>
      <c r="F206" s="347"/>
      <c r="G206" s="345">
        <v>5.2200000000000003E-2</v>
      </c>
      <c r="H206" s="346"/>
      <c r="I206" s="348"/>
      <c r="J206" s="345">
        <f>G206</f>
        <v>5.2200000000000003E-2</v>
      </c>
      <c r="K206" s="346"/>
      <c r="L206" s="348"/>
      <c r="M206" s="345">
        <f>G206</f>
        <v>5.2200000000000003E-2</v>
      </c>
      <c r="N206" s="346"/>
      <c r="O206" s="348"/>
      <c r="P206" s="345">
        <f>G206</f>
        <v>5.2200000000000003E-2</v>
      </c>
      <c r="Q206" s="346"/>
      <c r="R206" s="348"/>
      <c r="S206" s="349">
        <f t="shared" si="72"/>
        <v>5.2200000000000003E-2</v>
      </c>
      <c r="T206" s="349"/>
      <c r="U206" s="295"/>
      <c r="V206" s="260">
        <f t="shared" si="45"/>
        <v>0</v>
      </c>
      <c r="W206" s="261"/>
      <c r="X206" s="262"/>
      <c r="Y206" s="356">
        <f>ABS(S205-S212)</f>
        <v>5.1000000000000004E-2</v>
      </c>
      <c r="Z206" s="357"/>
      <c r="AA206" s="358"/>
      <c r="AB206" s="321"/>
      <c r="AC206" s="322"/>
      <c r="AD206" s="322"/>
      <c r="AE206" s="323"/>
      <c r="AF206" s="263">
        <f t="shared" si="73"/>
        <v>0.64779999999999993</v>
      </c>
      <c r="AG206" s="263"/>
      <c r="AH206" s="263"/>
      <c r="AI206" s="395"/>
      <c r="AJ206" s="248"/>
      <c r="AK206" s="246"/>
      <c r="AL206" s="247"/>
      <c r="AM206" s="254"/>
      <c r="AN206" s="255"/>
      <c r="AO206" s="256"/>
    </row>
    <row r="207" spans="1:41">
      <c r="A207" s="365"/>
      <c r="B207" s="366"/>
      <c r="C207" s="367"/>
      <c r="D207" s="372"/>
      <c r="E207" s="347">
        <v>4</v>
      </c>
      <c r="F207" s="347"/>
      <c r="G207" s="345">
        <v>5.2400000000000002E-2</v>
      </c>
      <c r="H207" s="346"/>
      <c r="I207" s="348"/>
      <c r="J207" s="345">
        <f>G207</f>
        <v>5.2400000000000002E-2</v>
      </c>
      <c r="K207" s="346"/>
      <c r="L207" s="348"/>
      <c r="M207" s="345">
        <f>G207</f>
        <v>5.2400000000000002E-2</v>
      </c>
      <c r="N207" s="346"/>
      <c r="O207" s="348"/>
      <c r="P207" s="345">
        <f>G207</f>
        <v>5.2400000000000002E-2</v>
      </c>
      <c r="Q207" s="346"/>
      <c r="R207" s="348"/>
      <c r="S207" s="349">
        <f t="shared" si="72"/>
        <v>5.2400000000000002E-2</v>
      </c>
      <c r="T207" s="349"/>
      <c r="U207" s="295"/>
      <c r="V207" s="260">
        <f t="shared" si="45"/>
        <v>0</v>
      </c>
      <c r="W207" s="261"/>
      <c r="X207" s="262"/>
      <c r="Y207" s="359"/>
      <c r="Z207" s="360"/>
      <c r="AA207" s="361"/>
      <c r="AB207" s="321"/>
      <c r="AC207" s="322"/>
      <c r="AD207" s="322"/>
      <c r="AE207" s="323"/>
      <c r="AF207" s="263">
        <f t="shared" si="73"/>
        <v>0.64759999999999995</v>
      </c>
      <c r="AG207" s="263"/>
      <c r="AH207" s="263"/>
      <c r="AI207" s="395"/>
      <c r="AJ207" s="248"/>
      <c r="AK207" s="246"/>
      <c r="AL207" s="247"/>
      <c r="AM207" s="254"/>
      <c r="AN207" s="255"/>
      <c r="AO207" s="256"/>
    </row>
    <row r="208" spans="1:41">
      <c r="A208" s="365"/>
      <c r="B208" s="366"/>
      <c r="C208" s="367"/>
      <c r="D208" s="372"/>
      <c r="E208" s="347">
        <v>5</v>
      </c>
      <c r="F208" s="347"/>
      <c r="G208" s="345">
        <v>5.2400000000000002E-2</v>
      </c>
      <c r="H208" s="346"/>
      <c r="I208" s="348"/>
      <c r="J208" s="345">
        <f>G208</f>
        <v>5.2400000000000002E-2</v>
      </c>
      <c r="K208" s="346"/>
      <c r="L208" s="348"/>
      <c r="M208" s="345">
        <f>G208</f>
        <v>5.2400000000000002E-2</v>
      </c>
      <c r="N208" s="346"/>
      <c r="O208" s="348"/>
      <c r="P208" s="345">
        <f>G208</f>
        <v>5.2400000000000002E-2</v>
      </c>
      <c r="Q208" s="346"/>
      <c r="R208" s="348"/>
      <c r="S208" s="349">
        <f t="shared" si="72"/>
        <v>5.2400000000000002E-2</v>
      </c>
      <c r="T208" s="349"/>
      <c r="U208" s="295"/>
      <c r="V208" s="260">
        <f t="shared" si="45"/>
        <v>0</v>
      </c>
      <c r="W208" s="261"/>
      <c r="X208" s="262"/>
      <c r="Y208" s="356">
        <f>ABS(S206-S213)</f>
        <v>5.0899999999999994E-2</v>
      </c>
      <c r="Z208" s="357"/>
      <c r="AA208" s="358"/>
      <c r="AB208" s="321"/>
      <c r="AC208" s="322"/>
      <c r="AD208" s="322"/>
      <c r="AE208" s="323"/>
      <c r="AF208" s="263">
        <f t="shared" si="73"/>
        <v>0.64759999999999995</v>
      </c>
      <c r="AG208" s="263"/>
      <c r="AH208" s="263"/>
      <c r="AI208" s="395"/>
      <c r="AJ208" s="248"/>
      <c r="AK208" s="246"/>
      <c r="AL208" s="247"/>
      <c r="AM208" s="254"/>
      <c r="AN208" s="255"/>
      <c r="AO208" s="256"/>
    </row>
    <row r="209" spans="1:41">
      <c r="A209" s="365"/>
      <c r="B209" s="366"/>
      <c r="C209" s="367"/>
      <c r="D209" s="372"/>
      <c r="E209" s="347">
        <v>6</v>
      </c>
      <c r="F209" s="347"/>
      <c r="G209" s="345">
        <v>5.2200000000000003E-2</v>
      </c>
      <c r="H209" s="346"/>
      <c r="I209" s="348"/>
      <c r="J209" s="345">
        <f t="shared" ref="J209:J217" si="74">G209</f>
        <v>5.2200000000000003E-2</v>
      </c>
      <c r="K209" s="346"/>
      <c r="L209" s="348"/>
      <c r="M209" s="345">
        <f t="shared" ref="M209:M217" si="75">G209</f>
        <v>5.2200000000000003E-2</v>
      </c>
      <c r="N209" s="346"/>
      <c r="O209" s="348"/>
      <c r="P209" s="345">
        <f t="shared" ref="P209:P217" si="76">G209</f>
        <v>5.2200000000000003E-2</v>
      </c>
      <c r="Q209" s="346"/>
      <c r="R209" s="348"/>
      <c r="S209" s="349">
        <f t="shared" si="72"/>
        <v>5.2200000000000003E-2</v>
      </c>
      <c r="T209" s="349"/>
      <c r="U209" s="295"/>
      <c r="V209" s="260">
        <f t="shared" si="45"/>
        <v>0</v>
      </c>
      <c r="W209" s="261"/>
      <c r="X209" s="262"/>
      <c r="Y209" s="359"/>
      <c r="Z209" s="360"/>
      <c r="AA209" s="361"/>
      <c r="AB209" s="321"/>
      <c r="AC209" s="322"/>
      <c r="AD209" s="322"/>
      <c r="AE209" s="323"/>
      <c r="AF209" s="263">
        <f t="shared" si="73"/>
        <v>0.64779999999999993</v>
      </c>
      <c r="AG209" s="263"/>
      <c r="AH209" s="263"/>
      <c r="AI209" s="395"/>
      <c r="AJ209" s="248"/>
      <c r="AK209" s="246"/>
      <c r="AL209" s="247"/>
      <c r="AM209" s="254"/>
      <c r="AN209" s="255"/>
      <c r="AO209" s="256"/>
    </row>
    <row r="210" spans="1:41">
      <c r="A210" s="365"/>
      <c r="B210" s="366"/>
      <c r="C210" s="367"/>
      <c r="D210" s="372"/>
      <c r="E210" s="347">
        <v>7</v>
      </c>
      <c r="F210" s="347"/>
      <c r="G210" s="345">
        <v>5.1999999999999998E-2</v>
      </c>
      <c r="H210" s="346"/>
      <c r="I210" s="348"/>
      <c r="J210" s="345">
        <f t="shared" si="74"/>
        <v>5.1999999999999998E-2</v>
      </c>
      <c r="K210" s="346"/>
      <c r="L210" s="348"/>
      <c r="M210" s="345">
        <f t="shared" si="75"/>
        <v>5.1999999999999998E-2</v>
      </c>
      <c r="N210" s="346"/>
      <c r="O210" s="348"/>
      <c r="P210" s="345">
        <f t="shared" si="76"/>
        <v>5.1999999999999998E-2</v>
      </c>
      <c r="Q210" s="346"/>
      <c r="R210" s="348"/>
      <c r="S210" s="349">
        <f t="shared" si="72"/>
        <v>5.1999999999999998E-2</v>
      </c>
      <c r="T210" s="349"/>
      <c r="U210" s="295"/>
      <c r="V210" s="260">
        <f t="shared" si="45"/>
        <v>0</v>
      </c>
      <c r="W210" s="261"/>
      <c r="X210" s="262"/>
      <c r="Y210" s="356">
        <f>ABS(S207-S214)</f>
        <v>5.0699999999999995E-2</v>
      </c>
      <c r="Z210" s="357"/>
      <c r="AA210" s="358"/>
      <c r="AB210" s="324"/>
      <c r="AC210" s="325"/>
      <c r="AD210" s="325"/>
      <c r="AE210" s="326"/>
      <c r="AF210" s="263">
        <f t="shared" si="73"/>
        <v>0.64799999999999991</v>
      </c>
      <c r="AG210" s="263"/>
      <c r="AH210" s="263"/>
      <c r="AI210" s="395"/>
      <c r="AJ210" s="248"/>
      <c r="AK210" s="246"/>
      <c r="AL210" s="247"/>
      <c r="AM210" s="254"/>
      <c r="AN210" s="255"/>
      <c r="AO210" s="256"/>
    </row>
    <row r="211" spans="1:41">
      <c r="A211" s="365"/>
      <c r="B211" s="366"/>
      <c r="C211" s="367"/>
      <c r="D211" s="379" t="s">
        <v>139</v>
      </c>
      <c r="E211" s="350">
        <v>1</v>
      </c>
      <c r="F211" s="350"/>
      <c r="G211" s="351">
        <v>0.1032</v>
      </c>
      <c r="H211" s="352"/>
      <c r="I211" s="353"/>
      <c r="J211" s="351">
        <f t="shared" si="74"/>
        <v>0.1032</v>
      </c>
      <c r="K211" s="352"/>
      <c r="L211" s="353"/>
      <c r="M211" s="351">
        <f t="shared" si="75"/>
        <v>0.1032</v>
      </c>
      <c r="N211" s="352"/>
      <c r="O211" s="353"/>
      <c r="P211" s="351">
        <f t="shared" si="76"/>
        <v>0.1032</v>
      </c>
      <c r="Q211" s="352"/>
      <c r="R211" s="353"/>
      <c r="S211" s="355">
        <f>AVERAGE(G211:R211)</f>
        <v>0.1032</v>
      </c>
      <c r="T211" s="343"/>
      <c r="U211" s="343"/>
      <c r="V211" s="260">
        <f t="shared" si="45"/>
        <v>0</v>
      </c>
      <c r="W211" s="261"/>
      <c r="X211" s="262"/>
      <c r="Y211" s="359"/>
      <c r="Z211" s="360"/>
      <c r="AA211" s="361"/>
      <c r="AB211" s="333">
        <f>_xlfn.STDEV.S(S211:U217)/SQRT(4)</f>
        <v>4.4986770542123162E-5</v>
      </c>
      <c r="AC211" s="334"/>
      <c r="AD211" s="334"/>
      <c r="AE211" s="335"/>
      <c r="AF211" s="263">
        <f t="shared" si="73"/>
        <v>0.5968</v>
      </c>
      <c r="AG211" s="263"/>
      <c r="AH211" s="263"/>
      <c r="AI211" s="395"/>
      <c r="AJ211" s="248"/>
      <c r="AK211" s="246"/>
      <c r="AL211" s="247"/>
      <c r="AM211" s="254"/>
      <c r="AN211" s="255"/>
      <c r="AO211" s="256"/>
    </row>
    <row r="212" spans="1:41">
      <c r="A212" s="365"/>
      <c r="B212" s="366"/>
      <c r="C212" s="367"/>
      <c r="D212" s="380"/>
      <c r="E212" s="350">
        <v>2</v>
      </c>
      <c r="F212" s="350"/>
      <c r="G212" s="351">
        <v>0.1033</v>
      </c>
      <c r="H212" s="352"/>
      <c r="I212" s="353"/>
      <c r="J212" s="351">
        <f t="shared" si="74"/>
        <v>0.1033</v>
      </c>
      <c r="K212" s="352"/>
      <c r="L212" s="353"/>
      <c r="M212" s="351">
        <f t="shared" si="75"/>
        <v>0.1033</v>
      </c>
      <c r="N212" s="352"/>
      <c r="O212" s="353"/>
      <c r="P212" s="351">
        <f t="shared" si="76"/>
        <v>0.1033</v>
      </c>
      <c r="Q212" s="352"/>
      <c r="R212" s="353"/>
      <c r="S212" s="354">
        <f t="shared" ref="S212:S217" si="77">AVERAGE(G212:R212)</f>
        <v>0.1033</v>
      </c>
      <c r="T212" s="354"/>
      <c r="U212" s="260"/>
      <c r="V212" s="260">
        <f t="shared" si="45"/>
        <v>0</v>
      </c>
      <c r="W212" s="261"/>
      <c r="X212" s="262"/>
      <c r="Y212" s="356">
        <f>ABS(S208-S215)</f>
        <v>5.0900000000000001E-2</v>
      </c>
      <c r="Z212" s="357"/>
      <c r="AA212" s="358"/>
      <c r="AB212" s="336"/>
      <c r="AC212" s="337"/>
      <c r="AD212" s="337"/>
      <c r="AE212" s="338"/>
      <c r="AF212" s="263">
        <f t="shared" si="73"/>
        <v>0.59670000000000001</v>
      </c>
      <c r="AG212" s="263"/>
      <c r="AH212" s="263"/>
      <c r="AI212" s="395"/>
      <c r="AJ212" s="248"/>
      <c r="AK212" s="246"/>
      <c r="AL212" s="247"/>
      <c r="AM212" s="254"/>
      <c r="AN212" s="255"/>
      <c r="AO212" s="256"/>
    </row>
    <row r="213" spans="1:41">
      <c r="A213" s="365"/>
      <c r="B213" s="366"/>
      <c r="C213" s="367"/>
      <c r="D213" s="380"/>
      <c r="E213" s="350">
        <v>3</v>
      </c>
      <c r="F213" s="350"/>
      <c r="G213" s="351">
        <v>0.1031</v>
      </c>
      <c r="H213" s="352"/>
      <c r="I213" s="353"/>
      <c r="J213" s="351">
        <f t="shared" si="74"/>
        <v>0.1031</v>
      </c>
      <c r="K213" s="352"/>
      <c r="L213" s="353"/>
      <c r="M213" s="351">
        <f t="shared" si="75"/>
        <v>0.1031</v>
      </c>
      <c r="N213" s="352"/>
      <c r="O213" s="353"/>
      <c r="P213" s="351">
        <f t="shared" si="76"/>
        <v>0.1031</v>
      </c>
      <c r="Q213" s="352"/>
      <c r="R213" s="353"/>
      <c r="S213" s="354">
        <f t="shared" si="77"/>
        <v>0.1031</v>
      </c>
      <c r="T213" s="354"/>
      <c r="U213" s="260"/>
      <c r="V213" s="260">
        <f t="shared" si="45"/>
        <v>0</v>
      </c>
      <c r="W213" s="261"/>
      <c r="X213" s="262"/>
      <c r="Y213" s="359"/>
      <c r="Z213" s="360"/>
      <c r="AA213" s="361"/>
      <c r="AB213" s="336"/>
      <c r="AC213" s="337"/>
      <c r="AD213" s="337"/>
      <c r="AE213" s="338"/>
      <c r="AF213" s="263">
        <f t="shared" si="73"/>
        <v>0.59689999999999999</v>
      </c>
      <c r="AG213" s="263"/>
      <c r="AH213" s="263"/>
      <c r="AI213" s="395"/>
      <c r="AJ213" s="248"/>
      <c r="AK213" s="246"/>
      <c r="AL213" s="247"/>
      <c r="AM213" s="254"/>
      <c r="AN213" s="255"/>
      <c r="AO213" s="256"/>
    </row>
    <row r="214" spans="1:41">
      <c r="A214" s="365"/>
      <c r="B214" s="366"/>
      <c r="C214" s="367"/>
      <c r="D214" s="380"/>
      <c r="E214" s="350">
        <v>4</v>
      </c>
      <c r="F214" s="350"/>
      <c r="G214" s="351">
        <v>0.1031</v>
      </c>
      <c r="H214" s="352"/>
      <c r="I214" s="353"/>
      <c r="J214" s="351">
        <f t="shared" si="74"/>
        <v>0.1031</v>
      </c>
      <c r="K214" s="352"/>
      <c r="L214" s="353"/>
      <c r="M214" s="351">
        <f t="shared" si="75"/>
        <v>0.1031</v>
      </c>
      <c r="N214" s="352"/>
      <c r="O214" s="353"/>
      <c r="P214" s="351">
        <f t="shared" si="76"/>
        <v>0.1031</v>
      </c>
      <c r="Q214" s="352"/>
      <c r="R214" s="353"/>
      <c r="S214" s="354">
        <f t="shared" si="77"/>
        <v>0.1031</v>
      </c>
      <c r="T214" s="354"/>
      <c r="U214" s="260"/>
      <c r="V214" s="260">
        <f t="shared" ref="V214:V277" si="78">_xlfn.STDEV.S(G214:R214)</f>
        <v>0</v>
      </c>
      <c r="W214" s="261"/>
      <c r="X214" s="262"/>
      <c r="Y214" s="356">
        <f>ABS(S209-S216)</f>
        <v>5.0999999999999997E-2</v>
      </c>
      <c r="Z214" s="357"/>
      <c r="AA214" s="358"/>
      <c r="AB214" s="336"/>
      <c r="AC214" s="337"/>
      <c r="AD214" s="337"/>
      <c r="AE214" s="338"/>
      <c r="AF214" s="263">
        <f t="shared" si="73"/>
        <v>0.59689999999999999</v>
      </c>
      <c r="AG214" s="263"/>
      <c r="AH214" s="263"/>
      <c r="AI214" s="395"/>
      <c r="AJ214" s="248"/>
      <c r="AK214" s="246"/>
      <c r="AL214" s="247"/>
      <c r="AM214" s="254"/>
      <c r="AN214" s="255"/>
      <c r="AO214" s="256"/>
    </row>
    <row r="215" spans="1:41">
      <c r="A215" s="365"/>
      <c r="B215" s="366"/>
      <c r="C215" s="367"/>
      <c r="D215" s="380"/>
      <c r="E215" s="350">
        <v>5</v>
      </c>
      <c r="F215" s="350"/>
      <c r="G215" s="351">
        <v>0.1033</v>
      </c>
      <c r="H215" s="352"/>
      <c r="I215" s="353"/>
      <c r="J215" s="351">
        <f t="shared" si="74"/>
        <v>0.1033</v>
      </c>
      <c r="K215" s="352"/>
      <c r="L215" s="353"/>
      <c r="M215" s="351">
        <f t="shared" si="75"/>
        <v>0.1033</v>
      </c>
      <c r="N215" s="352"/>
      <c r="O215" s="353"/>
      <c r="P215" s="351">
        <f t="shared" si="76"/>
        <v>0.1033</v>
      </c>
      <c r="Q215" s="352"/>
      <c r="R215" s="353"/>
      <c r="S215" s="354">
        <f t="shared" si="77"/>
        <v>0.1033</v>
      </c>
      <c r="T215" s="354"/>
      <c r="U215" s="260"/>
      <c r="V215" s="260">
        <f t="shared" si="78"/>
        <v>0</v>
      </c>
      <c r="W215" s="261"/>
      <c r="X215" s="262"/>
      <c r="Y215" s="359"/>
      <c r="Z215" s="360"/>
      <c r="AA215" s="361"/>
      <c r="AB215" s="336"/>
      <c r="AC215" s="337"/>
      <c r="AD215" s="337"/>
      <c r="AE215" s="338"/>
      <c r="AF215" s="263">
        <f t="shared" si="73"/>
        <v>0.59670000000000001</v>
      </c>
      <c r="AG215" s="263"/>
      <c r="AH215" s="263"/>
      <c r="AI215" s="395"/>
      <c r="AJ215" s="248"/>
      <c r="AK215" s="246"/>
      <c r="AL215" s="247"/>
      <c r="AM215" s="254"/>
      <c r="AN215" s="255"/>
      <c r="AO215" s="256"/>
    </row>
    <row r="216" spans="1:41">
      <c r="A216" s="365"/>
      <c r="B216" s="366"/>
      <c r="C216" s="367"/>
      <c r="D216" s="380"/>
      <c r="E216" s="350">
        <v>6</v>
      </c>
      <c r="F216" s="350"/>
      <c r="G216" s="351">
        <v>0.1032</v>
      </c>
      <c r="H216" s="352"/>
      <c r="I216" s="353"/>
      <c r="J216" s="351">
        <f t="shared" si="74"/>
        <v>0.1032</v>
      </c>
      <c r="K216" s="352"/>
      <c r="L216" s="353"/>
      <c r="M216" s="351">
        <f t="shared" si="75"/>
        <v>0.1032</v>
      </c>
      <c r="N216" s="352"/>
      <c r="O216" s="353"/>
      <c r="P216" s="351">
        <f t="shared" si="76"/>
        <v>0.1032</v>
      </c>
      <c r="Q216" s="352"/>
      <c r="R216" s="353"/>
      <c r="S216" s="354">
        <f t="shared" si="77"/>
        <v>0.1032</v>
      </c>
      <c r="T216" s="354"/>
      <c r="U216" s="260"/>
      <c r="V216" s="260">
        <f t="shared" si="78"/>
        <v>0</v>
      </c>
      <c r="W216" s="261"/>
      <c r="X216" s="262"/>
      <c r="Y216" s="356">
        <f>ABS(S210-S217)</f>
        <v>5.11E-2</v>
      </c>
      <c r="Z216" s="357"/>
      <c r="AA216" s="358"/>
      <c r="AB216" s="336"/>
      <c r="AC216" s="337"/>
      <c r="AD216" s="337"/>
      <c r="AE216" s="338"/>
      <c r="AF216" s="263">
        <f t="shared" si="73"/>
        <v>0.5968</v>
      </c>
      <c r="AG216" s="263"/>
      <c r="AH216" s="263"/>
      <c r="AI216" s="395"/>
      <c r="AJ216" s="248"/>
      <c r="AK216" s="246"/>
      <c r="AL216" s="247"/>
      <c r="AM216" s="254"/>
      <c r="AN216" s="255"/>
      <c r="AO216" s="256"/>
    </row>
    <row r="217" spans="1:41">
      <c r="A217" s="368"/>
      <c r="B217" s="369"/>
      <c r="C217" s="370"/>
      <c r="D217" s="381"/>
      <c r="E217" s="350">
        <v>7</v>
      </c>
      <c r="F217" s="350"/>
      <c r="G217" s="329">
        <v>0.1031</v>
      </c>
      <c r="H217" s="330"/>
      <c r="I217" s="331"/>
      <c r="J217" s="329">
        <f t="shared" si="74"/>
        <v>0.1031</v>
      </c>
      <c r="K217" s="330"/>
      <c r="L217" s="331"/>
      <c r="M217" s="329">
        <f t="shared" si="75"/>
        <v>0.1031</v>
      </c>
      <c r="N217" s="330"/>
      <c r="O217" s="331"/>
      <c r="P217" s="329">
        <f t="shared" si="76"/>
        <v>0.1031</v>
      </c>
      <c r="Q217" s="330"/>
      <c r="R217" s="331"/>
      <c r="S217" s="354">
        <f t="shared" si="77"/>
        <v>0.1031</v>
      </c>
      <c r="T217" s="354"/>
      <c r="U217" s="260"/>
      <c r="V217" s="260">
        <f t="shared" si="78"/>
        <v>0</v>
      </c>
      <c r="W217" s="261"/>
      <c r="X217" s="262"/>
      <c r="Y217" s="359"/>
      <c r="Z217" s="360"/>
      <c r="AA217" s="361"/>
      <c r="AB217" s="339"/>
      <c r="AC217" s="340"/>
      <c r="AD217" s="340"/>
      <c r="AE217" s="341"/>
      <c r="AF217" s="263">
        <f t="shared" si="73"/>
        <v>0.59689999999999999</v>
      </c>
      <c r="AG217" s="263"/>
      <c r="AH217" s="263"/>
      <c r="AI217" s="396"/>
      <c r="AJ217" s="248"/>
      <c r="AK217" s="246"/>
      <c r="AL217" s="247"/>
      <c r="AM217" s="257"/>
      <c r="AN217" s="258"/>
      <c r="AO217" s="259"/>
    </row>
    <row r="218" spans="1:41">
      <c r="A218" s="362">
        <v>0.75</v>
      </c>
      <c r="B218" s="363"/>
      <c r="C218" s="364"/>
      <c r="D218" s="371" t="s">
        <v>138</v>
      </c>
      <c r="E218" s="347">
        <v>1</v>
      </c>
      <c r="F218" s="347"/>
      <c r="G218" s="345">
        <v>5.21E-2</v>
      </c>
      <c r="H218" s="346"/>
      <c r="I218" s="348"/>
      <c r="J218" s="345">
        <f>G218</f>
        <v>5.21E-2</v>
      </c>
      <c r="K218" s="346"/>
      <c r="L218" s="348"/>
      <c r="M218" s="345">
        <f>G218</f>
        <v>5.21E-2</v>
      </c>
      <c r="N218" s="346"/>
      <c r="O218" s="348"/>
      <c r="P218" s="345">
        <f>G218</f>
        <v>5.21E-2</v>
      </c>
      <c r="Q218" s="346"/>
      <c r="R218" s="348"/>
      <c r="S218" s="345">
        <f>AVERAGE(G218:R218)</f>
        <v>5.21E-2</v>
      </c>
      <c r="T218" s="346"/>
      <c r="U218" s="346"/>
      <c r="V218" s="260">
        <f t="shared" si="78"/>
        <v>0</v>
      </c>
      <c r="W218" s="261"/>
      <c r="X218" s="262"/>
      <c r="Y218" s="356">
        <f>ABS(S218-S225)</f>
        <v>5.11E-2</v>
      </c>
      <c r="Z218" s="357"/>
      <c r="AA218" s="358"/>
      <c r="AB218" s="318">
        <f>_xlfn.STDEV.S(S218:U224)/SQRT(4)</f>
        <v>7.4801324154310101E-5</v>
      </c>
      <c r="AC218" s="319"/>
      <c r="AD218" s="319"/>
      <c r="AE218" s="320"/>
      <c r="AF218" s="263">
        <f>$A$218-S218</f>
        <v>0.69789999999999996</v>
      </c>
      <c r="AG218" s="263"/>
      <c r="AH218" s="263"/>
      <c r="AI218" s="394">
        <f>MAX(Y218:Y231)</f>
        <v>5.11E-2</v>
      </c>
      <c r="AJ218" s="245">
        <f>MAX(V218:X231)</f>
        <v>0</v>
      </c>
      <c r="AK218" s="246"/>
      <c r="AL218" s="247"/>
      <c r="AM218" s="251">
        <f t="shared" ref="AM218" si="79">AJ218/SQRT(4)</f>
        <v>0</v>
      </c>
      <c r="AN218" s="252"/>
      <c r="AO218" s="253"/>
    </row>
    <row r="219" spans="1:41">
      <c r="A219" s="365"/>
      <c r="B219" s="366"/>
      <c r="C219" s="367"/>
      <c r="D219" s="372"/>
      <c r="E219" s="347">
        <v>2</v>
      </c>
      <c r="F219" s="347"/>
      <c r="G219" s="345">
        <v>5.2299999999999999E-2</v>
      </c>
      <c r="H219" s="346"/>
      <c r="I219" s="348"/>
      <c r="J219" s="345">
        <f>G219</f>
        <v>5.2299999999999999E-2</v>
      </c>
      <c r="K219" s="346"/>
      <c r="L219" s="348"/>
      <c r="M219" s="345">
        <f>G219</f>
        <v>5.2299999999999999E-2</v>
      </c>
      <c r="N219" s="346"/>
      <c r="O219" s="348"/>
      <c r="P219" s="345">
        <f>G219</f>
        <v>5.2299999999999999E-2</v>
      </c>
      <c r="Q219" s="346"/>
      <c r="R219" s="348"/>
      <c r="S219" s="349">
        <f t="shared" ref="S219:S224" si="80">AVERAGE(G219:R219)</f>
        <v>5.2299999999999999E-2</v>
      </c>
      <c r="T219" s="349"/>
      <c r="U219" s="295"/>
      <c r="V219" s="260">
        <f t="shared" si="78"/>
        <v>0</v>
      </c>
      <c r="W219" s="261"/>
      <c r="X219" s="262"/>
      <c r="Y219" s="359"/>
      <c r="Z219" s="360"/>
      <c r="AA219" s="361"/>
      <c r="AB219" s="321"/>
      <c r="AC219" s="322"/>
      <c r="AD219" s="322"/>
      <c r="AE219" s="323"/>
      <c r="AF219" s="263">
        <f t="shared" ref="AF219:AF231" si="81">$A$218-S219</f>
        <v>0.69769999999999999</v>
      </c>
      <c r="AG219" s="263"/>
      <c r="AH219" s="263"/>
      <c r="AI219" s="395"/>
      <c r="AJ219" s="248"/>
      <c r="AK219" s="246"/>
      <c r="AL219" s="247"/>
      <c r="AM219" s="254"/>
      <c r="AN219" s="255"/>
      <c r="AO219" s="256"/>
    </row>
    <row r="220" spans="1:41">
      <c r="A220" s="365"/>
      <c r="B220" s="366"/>
      <c r="C220" s="367"/>
      <c r="D220" s="372"/>
      <c r="E220" s="347">
        <v>3</v>
      </c>
      <c r="F220" s="347"/>
      <c r="G220" s="345">
        <v>5.2200000000000003E-2</v>
      </c>
      <c r="H220" s="346"/>
      <c r="I220" s="348"/>
      <c r="J220" s="345">
        <f>G220</f>
        <v>5.2200000000000003E-2</v>
      </c>
      <c r="K220" s="346"/>
      <c r="L220" s="348"/>
      <c r="M220" s="345">
        <f>G220</f>
        <v>5.2200000000000003E-2</v>
      </c>
      <c r="N220" s="346"/>
      <c r="O220" s="348"/>
      <c r="P220" s="345">
        <f>G220</f>
        <v>5.2200000000000003E-2</v>
      </c>
      <c r="Q220" s="346"/>
      <c r="R220" s="348"/>
      <c r="S220" s="349">
        <f t="shared" si="80"/>
        <v>5.2200000000000003E-2</v>
      </c>
      <c r="T220" s="349"/>
      <c r="U220" s="295"/>
      <c r="V220" s="260">
        <f t="shared" si="78"/>
        <v>0</v>
      </c>
      <c r="W220" s="261"/>
      <c r="X220" s="262"/>
      <c r="Y220" s="356">
        <f>ABS(S219-S226)</f>
        <v>5.1000000000000004E-2</v>
      </c>
      <c r="Z220" s="357"/>
      <c r="AA220" s="358"/>
      <c r="AB220" s="321"/>
      <c r="AC220" s="322"/>
      <c r="AD220" s="322"/>
      <c r="AE220" s="323"/>
      <c r="AF220" s="263">
        <f t="shared" si="81"/>
        <v>0.69779999999999998</v>
      </c>
      <c r="AG220" s="263"/>
      <c r="AH220" s="263"/>
      <c r="AI220" s="395"/>
      <c r="AJ220" s="248"/>
      <c r="AK220" s="246"/>
      <c r="AL220" s="247"/>
      <c r="AM220" s="254"/>
      <c r="AN220" s="255"/>
      <c r="AO220" s="256"/>
    </row>
    <row r="221" spans="1:41">
      <c r="A221" s="365"/>
      <c r="B221" s="366"/>
      <c r="C221" s="367"/>
      <c r="D221" s="372"/>
      <c r="E221" s="347">
        <v>4</v>
      </c>
      <c r="F221" s="347"/>
      <c r="G221" s="345">
        <v>5.2400000000000002E-2</v>
      </c>
      <c r="H221" s="346"/>
      <c r="I221" s="348"/>
      <c r="J221" s="345">
        <f>G221</f>
        <v>5.2400000000000002E-2</v>
      </c>
      <c r="K221" s="346"/>
      <c r="L221" s="348"/>
      <c r="M221" s="345">
        <f>G221</f>
        <v>5.2400000000000002E-2</v>
      </c>
      <c r="N221" s="346"/>
      <c r="O221" s="348"/>
      <c r="P221" s="345">
        <f>G221</f>
        <v>5.2400000000000002E-2</v>
      </c>
      <c r="Q221" s="346"/>
      <c r="R221" s="348"/>
      <c r="S221" s="349">
        <f t="shared" si="80"/>
        <v>5.2400000000000002E-2</v>
      </c>
      <c r="T221" s="349"/>
      <c r="U221" s="295"/>
      <c r="V221" s="260">
        <f t="shared" si="78"/>
        <v>0</v>
      </c>
      <c r="W221" s="261"/>
      <c r="X221" s="262"/>
      <c r="Y221" s="359"/>
      <c r="Z221" s="360"/>
      <c r="AA221" s="361"/>
      <c r="AB221" s="321"/>
      <c r="AC221" s="322"/>
      <c r="AD221" s="322"/>
      <c r="AE221" s="323"/>
      <c r="AF221" s="263">
        <f t="shared" si="81"/>
        <v>0.6976</v>
      </c>
      <c r="AG221" s="263"/>
      <c r="AH221" s="263"/>
      <c r="AI221" s="395"/>
      <c r="AJ221" s="248"/>
      <c r="AK221" s="246"/>
      <c r="AL221" s="247"/>
      <c r="AM221" s="254"/>
      <c r="AN221" s="255"/>
      <c r="AO221" s="256"/>
    </row>
    <row r="222" spans="1:41">
      <c r="A222" s="365"/>
      <c r="B222" s="366"/>
      <c r="C222" s="367"/>
      <c r="D222" s="372"/>
      <c r="E222" s="347">
        <v>5</v>
      </c>
      <c r="F222" s="347"/>
      <c r="G222" s="345">
        <v>5.2400000000000002E-2</v>
      </c>
      <c r="H222" s="346"/>
      <c r="I222" s="348"/>
      <c r="J222" s="345">
        <f>G222</f>
        <v>5.2400000000000002E-2</v>
      </c>
      <c r="K222" s="346"/>
      <c r="L222" s="348"/>
      <c r="M222" s="345">
        <f>G222</f>
        <v>5.2400000000000002E-2</v>
      </c>
      <c r="N222" s="346"/>
      <c r="O222" s="348"/>
      <c r="P222" s="345">
        <f>G222</f>
        <v>5.2400000000000002E-2</v>
      </c>
      <c r="Q222" s="346"/>
      <c r="R222" s="348"/>
      <c r="S222" s="349">
        <f t="shared" si="80"/>
        <v>5.2400000000000002E-2</v>
      </c>
      <c r="T222" s="349"/>
      <c r="U222" s="295"/>
      <c r="V222" s="260">
        <f t="shared" si="78"/>
        <v>0</v>
      </c>
      <c r="W222" s="261"/>
      <c r="X222" s="262"/>
      <c r="Y222" s="356">
        <f>ABS(S220-S227)</f>
        <v>5.0899999999999994E-2</v>
      </c>
      <c r="Z222" s="357"/>
      <c r="AA222" s="358"/>
      <c r="AB222" s="321"/>
      <c r="AC222" s="322"/>
      <c r="AD222" s="322"/>
      <c r="AE222" s="323"/>
      <c r="AF222" s="263">
        <f t="shared" si="81"/>
        <v>0.6976</v>
      </c>
      <c r="AG222" s="263"/>
      <c r="AH222" s="263"/>
      <c r="AI222" s="395"/>
      <c r="AJ222" s="248"/>
      <c r="AK222" s="246"/>
      <c r="AL222" s="247"/>
      <c r="AM222" s="254"/>
      <c r="AN222" s="255"/>
      <c r="AO222" s="256"/>
    </row>
    <row r="223" spans="1:41">
      <c r="A223" s="365"/>
      <c r="B223" s="366"/>
      <c r="C223" s="367"/>
      <c r="D223" s="372"/>
      <c r="E223" s="347">
        <v>6</v>
      </c>
      <c r="F223" s="347"/>
      <c r="G223" s="345">
        <v>5.2200000000000003E-2</v>
      </c>
      <c r="H223" s="346"/>
      <c r="I223" s="348"/>
      <c r="J223" s="345">
        <f t="shared" ref="J223:J231" si="82">G223</f>
        <v>5.2200000000000003E-2</v>
      </c>
      <c r="K223" s="346"/>
      <c r="L223" s="348"/>
      <c r="M223" s="345">
        <f t="shared" ref="M223:M231" si="83">G223</f>
        <v>5.2200000000000003E-2</v>
      </c>
      <c r="N223" s="346"/>
      <c r="O223" s="348"/>
      <c r="P223" s="345">
        <f t="shared" ref="P223:P231" si="84">G223</f>
        <v>5.2200000000000003E-2</v>
      </c>
      <c r="Q223" s="346"/>
      <c r="R223" s="348"/>
      <c r="S223" s="349">
        <f t="shared" si="80"/>
        <v>5.2200000000000003E-2</v>
      </c>
      <c r="T223" s="349"/>
      <c r="U223" s="295"/>
      <c r="V223" s="260">
        <f t="shared" si="78"/>
        <v>0</v>
      </c>
      <c r="W223" s="261"/>
      <c r="X223" s="262"/>
      <c r="Y223" s="359"/>
      <c r="Z223" s="360"/>
      <c r="AA223" s="361"/>
      <c r="AB223" s="321"/>
      <c r="AC223" s="322"/>
      <c r="AD223" s="322"/>
      <c r="AE223" s="323"/>
      <c r="AF223" s="263">
        <f t="shared" si="81"/>
        <v>0.69779999999999998</v>
      </c>
      <c r="AG223" s="263"/>
      <c r="AH223" s="263"/>
      <c r="AI223" s="395"/>
      <c r="AJ223" s="248"/>
      <c r="AK223" s="246"/>
      <c r="AL223" s="247"/>
      <c r="AM223" s="254"/>
      <c r="AN223" s="255"/>
      <c r="AO223" s="256"/>
    </row>
    <row r="224" spans="1:41">
      <c r="A224" s="365"/>
      <c r="B224" s="366"/>
      <c r="C224" s="367"/>
      <c r="D224" s="372"/>
      <c r="E224" s="347">
        <v>7</v>
      </c>
      <c r="F224" s="347"/>
      <c r="G224" s="345">
        <v>5.1999999999999998E-2</v>
      </c>
      <c r="H224" s="346"/>
      <c r="I224" s="348"/>
      <c r="J224" s="345">
        <f t="shared" si="82"/>
        <v>5.1999999999999998E-2</v>
      </c>
      <c r="K224" s="346"/>
      <c r="L224" s="348"/>
      <c r="M224" s="345">
        <f t="shared" si="83"/>
        <v>5.1999999999999998E-2</v>
      </c>
      <c r="N224" s="346"/>
      <c r="O224" s="348"/>
      <c r="P224" s="345">
        <f t="shared" si="84"/>
        <v>5.1999999999999998E-2</v>
      </c>
      <c r="Q224" s="346"/>
      <c r="R224" s="348"/>
      <c r="S224" s="349">
        <f t="shared" si="80"/>
        <v>5.1999999999999998E-2</v>
      </c>
      <c r="T224" s="349"/>
      <c r="U224" s="295"/>
      <c r="V224" s="260">
        <f t="shared" si="78"/>
        <v>0</v>
      </c>
      <c r="W224" s="261"/>
      <c r="X224" s="262"/>
      <c r="Y224" s="356">
        <f>ABS(S221-S228)</f>
        <v>5.0699999999999995E-2</v>
      </c>
      <c r="Z224" s="357"/>
      <c r="AA224" s="358"/>
      <c r="AB224" s="324"/>
      <c r="AC224" s="325"/>
      <c r="AD224" s="325"/>
      <c r="AE224" s="326"/>
      <c r="AF224" s="263">
        <f t="shared" si="81"/>
        <v>0.69799999999999995</v>
      </c>
      <c r="AG224" s="263"/>
      <c r="AH224" s="263"/>
      <c r="AI224" s="395"/>
      <c r="AJ224" s="248"/>
      <c r="AK224" s="246"/>
      <c r="AL224" s="247"/>
      <c r="AM224" s="254"/>
      <c r="AN224" s="255"/>
      <c r="AO224" s="256"/>
    </row>
    <row r="225" spans="1:41">
      <c r="A225" s="365"/>
      <c r="B225" s="366"/>
      <c r="C225" s="367"/>
      <c r="D225" s="379" t="s">
        <v>139</v>
      </c>
      <c r="E225" s="350">
        <v>1</v>
      </c>
      <c r="F225" s="350"/>
      <c r="G225" s="351">
        <v>0.1032</v>
      </c>
      <c r="H225" s="352"/>
      <c r="I225" s="353"/>
      <c r="J225" s="351">
        <f t="shared" si="82"/>
        <v>0.1032</v>
      </c>
      <c r="K225" s="352"/>
      <c r="L225" s="353"/>
      <c r="M225" s="351">
        <f t="shared" si="83"/>
        <v>0.1032</v>
      </c>
      <c r="N225" s="352"/>
      <c r="O225" s="353"/>
      <c r="P225" s="351">
        <f t="shared" si="84"/>
        <v>0.1032</v>
      </c>
      <c r="Q225" s="352"/>
      <c r="R225" s="353"/>
      <c r="S225" s="355">
        <f>AVERAGE(G225:R225)</f>
        <v>0.1032</v>
      </c>
      <c r="T225" s="343"/>
      <c r="U225" s="343"/>
      <c r="V225" s="260">
        <f t="shared" si="78"/>
        <v>0</v>
      </c>
      <c r="W225" s="261"/>
      <c r="X225" s="262"/>
      <c r="Y225" s="359"/>
      <c r="Z225" s="360"/>
      <c r="AA225" s="361"/>
      <c r="AB225" s="333">
        <f>_xlfn.STDEV.S(S225:U231)/SQRT(4)</f>
        <v>4.4986770542123162E-5</v>
      </c>
      <c r="AC225" s="334"/>
      <c r="AD225" s="334"/>
      <c r="AE225" s="335"/>
      <c r="AF225" s="263">
        <f t="shared" si="81"/>
        <v>0.64680000000000004</v>
      </c>
      <c r="AG225" s="263"/>
      <c r="AH225" s="263"/>
      <c r="AI225" s="395"/>
      <c r="AJ225" s="248"/>
      <c r="AK225" s="246"/>
      <c r="AL225" s="247"/>
      <c r="AM225" s="254"/>
      <c r="AN225" s="255"/>
      <c r="AO225" s="256"/>
    </row>
    <row r="226" spans="1:41">
      <c r="A226" s="365"/>
      <c r="B226" s="366"/>
      <c r="C226" s="367"/>
      <c r="D226" s="380"/>
      <c r="E226" s="350">
        <v>2</v>
      </c>
      <c r="F226" s="350"/>
      <c r="G226" s="351">
        <v>0.1033</v>
      </c>
      <c r="H226" s="352"/>
      <c r="I226" s="353"/>
      <c r="J226" s="351">
        <f t="shared" si="82"/>
        <v>0.1033</v>
      </c>
      <c r="K226" s="352"/>
      <c r="L226" s="353"/>
      <c r="M226" s="351">
        <f t="shared" si="83"/>
        <v>0.1033</v>
      </c>
      <c r="N226" s="352"/>
      <c r="O226" s="353"/>
      <c r="P226" s="351">
        <f t="shared" si="84"/>
        <v>0.1033</v>
      </c>
      <c r="Q226" s="352"/>
      <c r="R226" s="353"/>
      <c r="S226" s="354">
        <f t="shared" ref="S226:S231" si="85">AVERAGE(G226:R226)</f>
        <v>0.1033</v>
      </c>
      <c r="T226" s="354"/>
      <c r="U226" s="260"/>
      <c r="V226" s="260">
        <f t="shared" si="78"/>
        <v>0</v>
      </c>
      <c r="W226" s="261"/>
      <c r="X226" s="262"/>
      <c r="Y226" s="356">
        <f>ABS(S222-S229)</f>
        <v>5.0900000000000001E-2</v>
      </c>
      <c r="Z226" s="357"/>
      <c r="AA226" s="358"/>
      <c r="AB226" s="336"/>
      <c r="AC226" s="337"/>
      <c r="AD226" s="337"/>
      <c r="AE226" s="338"/>
      <c r="AF226" s="263">
        <f t="shared" si="81"/>
        <v>0.64670000000000005</v>
      </c>
      <c r="AG226" s="263"/>
      <c r="AH226" s="263"/>
      <c r="AI226" s="395"/>
      <c r="AJ226" s="248"/>
      <c r="AK226" s="246"/>
      <c r="AL226" s="247"/>
      <c r="AM226" s="254"/>
      <c r="AN226" s="255"/>
      <c r="AO226" s="256"/>
    </row>
    <row r="227" spans="1:41">
      <c r="A227" s="365"/>
      <c r="B227" s="366"/>
      <c r="C227" s="367"/>
      <c r="D227" s="380"/>
      <c r="E227" s="350">
        <v>3</v>
      </c>
      <c r="F227" s="350"/>
      <c r="G227" s="351">
        <v>0.1031</v>
      </c>
      <c r="H227" s="352"/>
      <c r="I227" s="353"/>
      <c r="J227" s="351">
        <f t="shared" si="82"/>
        <v>0.1031</v>
      </c>
      <c r="K227" s="352"/>
      <c r="L227" s="353"/>
      <c r="M227" s="351">
        <f t="shared" si="83"/>
        <v>0.1031</v>
      </c>
      <c r="N227" s="352"/>
      <c r="O227" s="353"/>
      <c r="P227" s="351">
        <f t="shared" si="84"/>
        <v>0.1031</v>
      </c>
      <c r="Q227" s="352"/>
      <c r="R227" s="353"/>
      <c r="S227" s="354">
        <f t="shared" si="85"/>
        <v>0.1031</v>
      </c>
      <c r="T227" s="354"/>
      <c r="U227" s="260"/>
      <c r="V227" s="260">
        <f t="shared" si="78"/>
        <v>0</v>
      </c>
      <c r="W227" s="261"/>
      <c r="X227" s="262"/>
      <c r="Y227" s="359"/>
      <c r="Z227" s="360"/>
      <c r="AA227" s="361"/>
      <c r="AB227" s="336"/>
      <c r="AC227" s="337"/>
      <c r="AD227" s="337"/>
      <c r="AE227" s="338"/>
      <c r="AF227" s="263">
        <f t="shared" si="81"/>
        <v>0.64690000000000003</v>
      </c>
      <c r="AG227" s="263"/>
      <c r="AH227" s="263"/>
      <c r="AI227" s="395"/>
      <c r="AJ227" s="248"/>
      <c r="AK227" s="246"/>
      <c r="AL227" s="247"/>
      <c r="AM227" s="254"/>
      <c r="AN227" s="255"/>
      <c r="AO227" s="256"/>
    </row>
    <row r="228" spans="1:41">
      <c r="A228" s="365"/>
      <c r="B228" s="366"/>
      <c r="C228" s="367"/>
      <c r="D228" s="380"/>
      <c r="E228" s="350">
        <v>4</v>
      </c>
      <c r="F228" s="350"/>
      <c r="G228" s="351">
        <v>0.1031</v>
      </c>
      <c r="H228" s="352"/>
      <c r="I228" s="353"/>
      <c r="J228" s="351">
        <f t="shared" si="82"/>
        <v>0.1031</v>
      </c>
      <c r="K228" s="352"/>
      <c r="L228" s="353"/>
      <c r="M228" s="351">
        <f t="shared" si="83"/>
        <v>0.1031</v>
      </c>
      <c r="N228" s="352"/>
      <c r="O228" s="353"/>
      <c r="P228" s="351">
        <f t="shared" si="84"/>
        <v>0.1031</v>
      </c>
      <c r="Q228" s="352"/>
      <c r="R228" s="353"/>
      <c r="S228" s="354">
        <f t="shared" si="85"/>
        <v>0.1031</v>
      </c>
      <c r="T228" s="354"/>
      <c r="U228" s="260"/>
      <c r="V228" s="260">
        <f t="shared" si="78"/>
        <v>0</v>
      </c>
      <c r="W228" s="261"/>
      <c r="X228" s="262"/>
      <c r="Y228" s="356">
        <f>ABS(S223-S230)</f>
        <v>5.0999999999999997E-2</v>
      </c>
      <c r="Z228" s="357"/>
      <c r="AA228" s="358"/>
      <c r="AB228" s="336"/>
      <c r="AC228" s="337"/>
      <c r="AD228" s="337"/>
      <c r="AE228" s="338"/>
      <c r="AF228" s="263">
        <f t="shared" si="81"/>
        <v>0.64690000000000003</v>
      </c>
      <c r="AG228" s="263"/>
      <c r="AH228" s="263"/>
      <c r="AI228" s="395"/>
      <c r="AJ228" s="248"/>
      <c r="AK228" s="246"/>
      <c r="AL228" s="247"/>
      <c r="AM228" s="254"/>
      <c r="AN228" s="255"/>
      <c r="AO228" s="256"/>
    </row>
    <row r="229" spans="1:41">
      <c r="A229" s="365"/>
      <c r="B229" s="366"/>
      <c r="C229" s="367"/>
      <c r="D229" s="380"/>
      <c r="E229" s="350">
        <v>5</v>
      </c>
      <c r="F229" s="350"/>
      <c r="G229" s="351">
        <v>0.1033</v>
      </c>
      <c r="H229" s="352"/>
      <c r="I229" s="353"/>
      <c r="J229" s="351">
        <f t="shared" si="82"/>
        <v>0.1033</v>
      </c>
      <c r="K229" s="352"/>
      <c r="L229" s="353"/>
      <c r="M229" s="351">
        <f t="shared" si="83"/>
        <v>0.1033</v>
      </c>
      <c r="N229" s="352"/>
      <c r="O229" s="353"/>
      <c r="P229" s="351">
        <f t="shared" si="84"/>
        <v>0.1033</v>
      </c>
      <c r="Q229" s="352"/>
      <c r="R229" s="353"/>
      <c r="S229" s="354">
        <f t="shared" si="85"/>
        <v>0.1033</v>
      </c>
      <c r="T229" s="354"/>
      <c r="U229" s="260"/>
      <c r="V229" s="260">
        <f t="shared" si="78"/>
        <v>0</v>
      </c>
      <c r="W229" s="261"/>
      <c r="X229" s="262"/>
      <c r="Y229" s="359"/>
      <c r="Z229" s="360"/>
      <c r="AA229" s="361"/>
      <c r="AB229" s="336"/>
      <c r="AC229" s="337"/>
      <c r="AD229" s="337"/>
      <c r="AE229" s="338"/>
      <c r="AF229" s="263">
        <f t="shared" si="81"/>
        <v>0.64670000000000005</v>
      </c>
      <c r="AG229" s="263"/>
      <c r="AH229" s="263"/>
      <c r="AI229" s="395"/>
      <c r="AJ229" s="248"/>
      <c r="AK229" s="246"/>
      <c r="AL229" s="247"/>
      <c r="AM229" s="254"/>
      <c r="AN229" s="255"/>
      <c r="AO229" s="256"/>
    </row>
    <row r="230" spans="1:41">
      <c r="A230" s="365"/>
      <c r="B230" s="366"/>
      <c r="C230" s="367"/>
      <c r="D230" s="380"/>
      <c r="E230" s="350">
        <v>6</v>
      </c>
      <c r="F230" s="350"/>
      <c r="G230" s="351">
        <v>0.1032</v>
      </c>
      <c r="H230" s="352"/>
      <c r="I230" s="353"/>
      <c r="J230" s="351">
        <f t="shared" si="82"/>
        <v>0.1032</v>
      </c>
      <c r="K230" s="352"/>
      <c r="L230" s="353"/>
      <c r="M230" s="351">
        <f t="shared" si="83"/>
        <v>0.1032</v>
      </c>
      <c r="N230" s="352"/>
      <c r="O230" s="353"/>
      <c r="P230" s="351">
        <f t="shared" si="84"/>
        <v>0.1032</v>
      </c>
      <c r="Q230" s="352"/>
      <c r="R230" s="353"/>
      <c r="S230" s="354">
        <f t="shared" si="85"/>
        <v>0.1032</v>
      </c>
      <c r="T230" s="354"/>
      <c r="U230" s="260"/>
      <c r="V230" s="260">
        <f t="shared" si="78"/>
        <v>0</v>
      </c>
      <c r="W230" s="261"/>
      <c r="X230" s="262"/>
      <c r="Y230" s="356">
        <f>ABS(S224-S231)</f>
        <v>5.11E-2</v>
      </c>
      <c r="Z230" s="357"/>
      <c r="AA230" s="358"/>
      <c r="AB230" s="336"/>
      <c r="AC230" s="337"/>
      <c r="AD230" s="337"/>
      <c r="AE230" s="338"/>
      <c r="AF230" s="263">
        <f t="shared" si="81"/>
        <v>0.64680000000000004</v>
      </c>
      <c r="AG230" s="263"/>
      <c r="AH230" s="263"/>
      <c r="AI230" s="395"/>
      <c r="AJ230" s="248"/>
      <c r="AK230" s="246"/>
      <c r="AL230" s="247"/>
      <c r="AM230" s="254"/>
      <c r="AN230" s="255"/>
      <c r="AO230" s="256"/>
    </row>
    <row r="231" spans="1:41">
      <c r="A231" s="368"/>
      <c r="B231" s="369"/>
      <c r="C231" s="370"/>
      <c r="D231" s="381"/>
      <c r="E231" s="350">
        <v>7</v>
      </c>
      <c r="F231" s="350"/>
      <c r="G231" s="329">
        <v>0.1031</v>
      </c>
      <c r="H231" s="330"/>
      <c r="I231" s="331"/>
      <c r="J231" s="329">
        <f t="shared" si="82"/>
        <v>0.1031</v>
      </c>
      <c r="K231" s="330"/>
      <c r="L231" s="331"/>
      <c r="M231" s="329">
        <f t="shared" si="83"/>
        <v>0.1031</v>
      </c>
      <c r="N231" s="330"/>
      <c r="O231" s="331"/>
      <c r="P231" s="329">
        <f t="shared" si="84"/>
        <v>0.1031</v>
      </c>
      <c r="Q231" s="330"/>
      <c r="R231" s="331"/>
      <c r="S231" s="354">
        <f t="shared" si="85"/>
        <v>0.1031</v>
      </c>
      <c r="T231" s="354"/>
      <c r="U231" s="260"/>
      <c r="V231" s="260">
        <f t="shared" si="78"/>
        <v>0</v>
      </c>
      <c r="W231" s="261"/>
      <c r="X231" s="262"/>
      <c r="Y231" s="359"/>
      <c r="Z231" s="360"/>
      <c r="AA231" s="361"/>
      <c r="AB231" s="339"/>
      <c r="AC231" s="340"/>
      <c r="AD231" s="340"/>
      <c r="AE231" s="341"/>
      <c r="AF231" s="263">
        <f t="shared" si="81"/>
        <v>0.64690000000000003</v>
      </c>
      <c r="AG231" s="263"/>
      <c r="AH231" s="263"/>
      <c r="AI231" s="396"/>
      <c r="AJ231" s="248"/>
      <c r="AK231" s="246"/>
      <c r="AL231" s="247"/>
      <c r="AM231" s="257"/>
      <c r="AN231" s="258"/>
      <c r="AO231" s="259"/>
    </row>
    <row r="232" spans="1:41">
      <c r="A232" s="362">
        <v>0.8</v>
      </c>
      <c r="B232" s="363"/>
      <c r="C232" s="364"/>
      <c r="D232" s="371" t="s">
        <v>138</v>
      </c>
      <c r="E232" s="347">
        <v>1</v>
      </c>
      <c r="F232" s="347"/>
      <c r="G232" s="345">
        <v>5.21E-2</v>
      </c>
      <c r="H232" s="346"/>
      <c r="I232" s="348"/>
      <c r="J232" s="345">
        <f>G232</f>
        <v>5.21E-2</v>
      </c>
      <c r="K232" s="346"/>
      <c r="L232" s="348"/>
      <c r="M232" s="345">
        <f>G232</f>
        <v>5.21E-2</v>
      </c>
      <c r="N232" s="346"/>
      <c r="O232" s="348"/>
      <c r="P232" s="345">
        <f>G232</f>
        <v>5.21E-2</v>
      </c>
      <c r="Q232" s="346"/>
      <c r="R232" s="348"/>
      <c r="S232" s="345">
        <f>AVERAGE(G232:R232)</f>
        <v>5.21E-2</v>
      </c>
      <c r="T232" s="346"/>
      <c r="U232" s="346"/>
      <c r="V232" s="260">
        <f t="shared" si="78"/>
        <v>0</v>
      </c>
      <c r="W232" s="261"/>
      <c r="X232" s="262"/>
      <c r="Y232" s="356">
        <f>ABS(S232-S239)</f>
        <v>5.11E-2</v>
      </c>
      <c r="Z232" s="357"/>
      <c r="AA232" s="358"/>
      <c r="AB232" s="318">
        <f>_xlfn.STDEV.S(S232:U238)/SQRT(4)</f>
        <v>7.4801324154310101E-5</v>
      </c>
      <c r="AC232" s="319"/>
      <c r="AD232" s="319"/>
      <c r="AE232" s="320"/>
      <c r="AF232" s="263">
        <f>$A$232-S232</f>
        <v>0.74790000000000001</v>
      </c>
      <c r="AG232" s="263"/>
      <c r="AH232" s="263"/>
      <c r="AI232" s="394">
        <f>MAX(Y232:Y245)</f>
        <v>5.11E-2</v>
      </c>
      <c r="AJ232" s="245">
        <f>MAX(V232:X245)</f>
        <v>0</v>
      </c>
      <c r="AK232" s="246"/>
      <c r="AL232" s="247"/>
      <c r="AM232" s="251">
        <f t="shared" ref="AM232" si="86">AJ232/SQRT(4)</f>
        <v>0</v>
      </c>
      <c r="AN232" s="252"/>
      <c r="AO232" s="253"/>
    </row>
    <row r="233" spans="1:41">
      <c r="A233" s="365"/>
      <c r="B233" s="366"/>
      <c r="C233" s="367"/>
      <c r="D233" s="372"/>
      <c r="E233" s="347">
        <v>2</v>
      </c>
      <c r="F233" s="347"/>
      <c r="G233" s="345">
        <v>5.2299999999999999E-2</v>
      </c>
      <c r="H233" s="346"/>
      <c r="I233" s="348"/>
      <c r="J233" s="345">
        <f>G233</f>
        <v>5.2299999999999999E-2</v>
      </c>
      <c r="K233" s="346"/>
      <c r="L233" s="348"/>
      <c r="M233" s="345">
        <f>G233</f>
        <v>5.2299999999999999E-2</v>
      </c>
      <c r="N233" s="346"/>
      <c r="O233" s="348"/>
      <c r="P233" s="345">
        <f>G233</f>
        <v>5.2299999999999999E-2</v>
      </c>
      <c r="Q233" s="346"/>
      <c r="R233" s="348"/>
      <c r="S233" s="349">
        <f t="shared" ref="S233:S238" si="87">AVERAGE(G233:R233)</f>
        <v>5.2299999999999999E-2</v>
      </c>
      <c r="T233" s="349"/>
      <c r="U233" s="295"/>
      <c r="V233" s="260">
        <f t="shared" si="78"/>
        <v>0</v>
      </c>
      <c r="W233" s="261"/>
      <c r="X233" s="262"/>
      <c r="Y233" s="359"/>
      <c r="Z233" s="360"/>
      <c r="AA233" s="361"/>
      <c r="AB233" s="321"/>
      <c r="AC233" s="322"/>
      <c r="AD233" s="322"/>
      <c r="AE233" s="323"/>
      <c r="AF233" s="263">
        <f t="shared" ref="AF233:AF245" si="88">$A$232-S233</f>
        <v>0.74770000000000003</v>
      </c>
      <c r="AG233" s="263"/>
      <c r="AH233" s="263"/>
      <c r="AI233" s="395"/>
      <c r="AJ233" s="248"/>
      <c r="AK233" s="246"/>
      <c r="AL233" s="247"/>
      <c r="AM233" s="254"/>
      <c r="AN233" s="255"/>
      <c r="AO233" s="256"/>
    </row>
    <row r="234" spans="1:41">
      <c r="A234" s="365"/>
      <c r="B234" s="366"/>
      <c r="C234" s="367"/>
      <c r="D234" s="372"/>
      <c r="E234" s="347">
        <v>3</v>
      </c>
      <c r="F234" s="347"/>
      <c r="G234" s="345">
        <v>5.2200000000000003E-2</v>
      </c>
      <c r="H234" s="346"/>
      <c r="I234" s="348"/>
      <c r="J234" s="345">
        <f>G234</f>
        <v>5.2200000000000003E-2</v>
      </c>
      <c r="K234" s="346"/>
      <c r="L234" s="348"/>
      <c r="M234" s="345">
        <f>G234</f>
        <v>5.2200000000000003E-2</v>
      </c>
      <c r="N234" s="346"/>
      <c r="O234" s="348"/>
      <c r="P234" s="345">
        <f>G234</f>
        <v>5.2200000000000003E-2</v>
      </c>
      <c r="Q234" s="346"/>
      <c r="R234" s="348"/>
      <c r="S234" s="349">
        <f t="shared" si="87"/>
        <v>5.2200000000000003E-2</v>
      </c>
      <c r="T234" s="349"/>
      <c r="U234" s="295"/>
      <c r="V234" s="260">
        <f t="shared" si="78"/>
        <v>0</v>
      </c>
      <c r="W234" s="261"/>
      <c r="X234" s="262"/>
      <c r="Y234" s="356">
        <f>ABS(S233-S240)</f>
        <v>5.1000000000000004E-2</v>
      </c>
      <c r="Z234" s="357"/>
      <c r="AA234" s="358"/>
      <c r="AB234" s="321"/>
      <c r="AC234" s="322"/>
      <c r="AD234" s="322"/>
      <c r="AE234" s="323"/>
      <c r="AF234" s="263">
        <f t="shared" si="88"/>
        <v>0.74780000000000002</v>
      </c>
      <c r="AG234" s="263"/>
      <c r="AH234" s="263"/>
      <c r="AI234" s="395"/>
      <c r="AJ234" s="248"/>
      <c r="AK234" s="246"/>
      <c r="AL234" s="247"/>
      <c r="AM234" s="254"/>
      <c r="AN234" s="255"/>
      <c r="AO234" s="256"/>
    </row>
    <row r="235" spans="1:41">
      <c r="A235" s="365"/>
      <c r="B235" s="366"/>
      <c r="C235" s="367"/>
      <c r="D235" s="372"/>
      <c r="E235" s="347">
        <v>4</v>
      </c>
      <c r="F235" s="347"/>
      <c r="G235" s="345">
        <v>5.2400000000000002E-2</v>
      </c>
      <c r="H235" s="346"/>
      <c r="I235" s="348"/>
      <c r="J235" s="345">
        <f>G235</f>
        <v>5.2400000000000002E-2</v>
      </c>
      <c r="K235" s="346"/>
      <c r="L235" s="348"/>
      <c r="M235" s="345">
        <f>G235</f>
        <v>5.2400000000000002E-2</v>
      </c>
      <c r="N235" s="346"/>
      <c r="O235" s="348"/>
      <c r="P235" s="345">
        <f>G235</f>
        <v>5.2400000000000002E-2</v>
      </c>
      <c r="Q235" s="346"/>
      <c r="R235" s="348"/>
      <c r="S235" s="349">
        <f t="shared" si="87"/>
        <v>5.2400000000000002E-2</v>
      </c>
      <c r="T235" s="349"/>
      <c r="U235" s="295"/>
      <c r="V235" s="260">
        <f t="shared" si="78"/>
        <v>0</v>
      </c>
      <c r="W235" s="261"/>
      <c r="X235" s="262"/>
      <c r="Y235" s="359"/>
      <c r="Z235" s="360"/>
      <c r="AA235" s="361"/>
      <c r="AB235" s="321"/>
      <c r="AC235" s="322"/>
      <c r="AD235" s="322"/>
      <c r="AE235" s="323"/>
      <c r="AF235" s="263">
        <f t="shared" si="88"/>
        <v>0.74760000000000004</v>
      </c>
      <c r="AG235" s="263"/>
      <c r="AH235" s="263"/>
      <c r="AI235" s="395"/>
      <c r="AJ235" s="248"/>
      <c r="AK235" s="246"/>
      <c r="AL235" s="247"/>
      <c r="AM235" s="254"/>
      <c r="AN235" s="255"/>
      <c r="AO235" s="256"/>
    </row>
    <row r="236" spans="1:41">
      <c r="A236" s="365"/>
      <c r="B236" s="366"/>
      <c r="C236" s="367"/>
      <c r="D236" s="372"/>
      <c r="E236" s="347">
        <v>5</v>
      </c>
      <c r="F236" s="347"/>
      <c r="G236" s="345">
        <v>5.2400000000000002E-2</v>
      </c>
      <c r="H236" s="346"/>
      <c r="I236" s="348"/>
      <c r="J236" s="345">
        <f>G236</f>
        <v>5.2400000000000002E-2</v>
      </c>
      <c r="K236" s="346"/>
      <c r="L236" s="348"/>
      <c r="M236" s="345">
        <f>G236</f>
        <v>5.2400000000000002E-2</v>
      </c>
      <c r="N236" s="346"/>
      <c r="O236" s="348"/>
      <c r="P236" s="345">
        <f>G236</f>
        <v>5.2400000000000002E-2</v>
      </c>
      <c r="Q236" s="346"/>
      <c r="R236" s="348"/>
      <c r="S236" s="349">
        <f t="shared" si="87"/>
        <v>5.2400000000000002E-2</v>
      </c>
      <c r="T236" s="349"/>
      <c r="U236" s="295"/>
      <c r="V236" s="260">
        <f t="shared" si="78"/>
        <v>0</v>
      </c>
      <c r="W236" s="261"/>
      <c r="X236" s="262"/>
      <c r="Y236" s="356">
        <f>ABS(S234-S241)</f>
        <v>5.0899999999999994E-2</v>
      </c>
      <c r="Z236" s="357"/>
      <c r="AA236" s="358"/>
      <c r="AB236" s="321"/>
      <c r="AC236" s="322"/>
      <c r="AD236" s="322"/>
      <c r="AE236" s="323"/>
      <c r="AF236" s="263">
        <f t="shared" si="88"/>
        <v>0.74760000000000004</v>
      </c>
      <c r="AG236" s="263"/>
      <c r="AH236" s="263"/>
      <c r="AI236" s="395"/>
      <c r="AJ236" s="248"/>
      <c r="AK236" s="246"/>
      <c r="AL236" s="247"/>
      <c r="AM236" s="254"/>
      <c r="AN236" s="255"/>
      <c r="AO236" s="256"/>
    </row>
    <row r="237" spans="1:41">
      <c r="A237" s="365"/>
      <c r="B237" s="366"/>
      <c r="C237" s="367"/>
      <c r="D237" s="372"/>
      <c r="E237" s="347">
        <v>6</v>
      </c>
      <c r="F237" s="347"/>
      <c r="G237" s="345">
        <v>5.2200000000000003E-2</v>
      </c>
      <c r="H237" s="346"/>
      <c r="I237" s="348"/>
      <c r="J237" s="345">
        <f t="shared" ref="J237:J245" si="89">G237</f>
        <v>5.2200000000000003E-2</v>
      </c>
      <c r="K237" s="346"/>
      <c r="L237" s="348"/>
      <c r="M237" s="345">
        <f t="shared" ref="M237:M245" si="90">G237</f>
        <v>5.2200000000000003E-2</v>
      </c>
      <c r="N237" s="346"/>
      <c r="O237" s="348"/>
      <c r="P237" s="345">
        <f t="shared" ref="P237:P245" si="91">G237</f>
        <v>5.2200000000000003E-2</v>
      </c>
      <c r="Q237" s="346"/>
      <c r="R237" s="348"/>
      <c r="S237" s="349">
        <f t="shared" si="87"/>
        <v>5.2200000000000003E-2</v>
      </c>
      <c r="T237" s="349"/>
      <c r="U237" s="295"/>
      <c r="V237" s="260">
        <f t="shared" si="78"/>
        <v>0</v>
      </c>
      <c r="W237" s="261"/>
      <c r="X237" s="262"/>
      <c r="Y237" s="359"/>
      <c r="Z237" s="360"/>
      <c r="AA237" s="361"/>
      <c r="AB237" s="321"/>
      <c r="AC237" s="322"/>
      <c r="AD237" s="322"/>
      <c r="AE237" s="323"/>
      <c r="AF237" s="263">
        <f t="shared" si="88"/>
        <v>0.74780000000000002</v>
      </c>
      <c r="AG237" s="263"/>
      <c r="AH237" s="263"/>
      <c r="AI237" s="395"/>
      <c r="AJ237" s="248"/>
      <c r="AK237" s="246"/>
      <c r="AL237" s="247"/>
      <c r="AM237" s="254"/>
      <c r="AN237" s="255"/>
      <c r="AO237" s="256"/>
    </row>
    <row r="238" spans="1:41">
      <c r="A238" s="365"/>
      <c r="B238" s="366"/>
      <c r="C238" s="367"/>
      <c r="D238" s="372"/>
      <c r="E238" s="347">
        <v>7</v>
      </c>
      <c r="F238" s="347"/>
      <c r="G238" s="345">
        <v>5.1999999999999998E-2</v>
      </c>
      <c r="H238" s="346"/>
      <c r="I238" s="348"/>
      <c r="J238" s="345">
        <f t="shared" si="89"/>
        <v>5.1999999999999998E-2</v>
      </c>
      <c r="K238" s="346"/>
      <c r="L238" s="348"/>
      <c r="M238" s="345">
        <f t="shared" si="90"/>
        <v>5.1999999999999998E-2</v>
      </c>
      <c r="N238" s="346"/>
      <c r="O238" s="348"/>
      <c r="P238" s="345">
        <f t="shared" si="91"/>
        <v>5.1999999999999998E-2</v>
      </c>
      <c r="Q238" s="346"/>
      <c r="R238" s="348"/>
      <c r="S238" s="349">
        <f t="shared" si="87"/>
        <v>5.1999999999999998E-2</v>
      </c>
      <c r="T238" s="349"/>
      <c r="U238" s="295"/>
      <c r="V238" s="260">
        <f t="shared" si="78"/>
        <v>0</v>
      </c>
      <c r="W238" s="261"/>
      <c r="X238" s="262"/>
      <c r="Y238" s="356">
        <f>ABS(S235-S242)</f>
        <v>5.0699999999999995E-2</v>
      </c>
      <c r="Z238" s="357"/>
      <c r="AA238" s="358"/>
      <c r="AB238" s="324"/>
      <c r="AC238" s="325"/>
      <c r="AD238" s="325"/>
      <c r="AE238" s="326"/>
      <c r="AF238" s="263">
        <f t="shared" si="88"/>
        <v>0.748</v>
      </c>
      <c r="AG238" s="263"/>
      <c r="AH238" s="263"/>
      <c r="AI238" s="395"/>
      <c r="AJ238" s="248"/>
      <c r="AK238" s="246"/>
      <c r="AL238" s="247"/>
      <c r="AM238" s="254"/>
      <c r="AN238" s="255"/>
      <c r="AO238" s="256"/>
    </row>
    <row r="239" spans="1:41">
      <c r="A239" s="365"/>
      <c r="B239" s="366"/>
      <c r="C239" s="367"/>
      <c r="D239" s="379" t="s">
        <v>139</v>
      </c>
      <c r="E239" s="350">
        <v>1</v>
      </c>
      <c r="F239" s="350"/>
      <c r="G239" s="351">
        <v>0.1032</v>
      </c>
      <c r="H239" s="352"/>
      <c r="I239" s="353"/>
      <c r="J239" s="351">
        <f t="shared" si="89"/>
        <v>0.1032</v>
      </c>
      <c r="K239" s="352"/>
      <c r="L239" s="353"/>
      <c r="M239" s="351">
        <f t="shared" si="90"/>
        <v>0.1032</v>
      </c>
      <c r="N239" s="352"/>
      <c r="O239" s="353"/>
      <c r="P239" s="351">
        <f t="shared" si="91"/>
        <v>0.1032</v>
      </c>
      <c r="Q239" s="352"/>
      <c r="R239" s="353"/>
      <c r="S239" s="355">
        <f>AVERAGE(G239:R239)</f>
        <v>0.1032</v>
      </c>
      <c r="T239" s="343"/>
      <c r="U239" s="343"/>
      <c r="V239" s="260">
        <f t="shared" si="78"/>
        <v>0</v>
      </c>
      <c r="W239" s="261"/>
      <c r="X239" s="262"/>
      <c r="Y239" s="359"/>
      <c r="Z239" s="360"/>
      <c r="AA239" s="361"/>
      <c r="AB239" s="333">
        <f>_xlfn.STDEV.S(S239:U245)/SQRT(4)</f>
        <v>4.4986770542123162E-5</v>
      </c>
      <c r="AC239" s="334"/>
      <c r="AD239" s="334"/>
      <c r="AE239" s="335"/>
      <c r="AF239" s="263">
        <f t="shared" si="88"/>
        <v>0.69680000000000009</v>
      </c>
      <c r="AG239" s="263"/>
      <c r="AH239" s="263"/>
      <c r="AI239" s="395"/>
      <c r="AJ239" s="248"/>
      <c r="AK239" s="246"/>
      <c r="AL239" s="247"/>
      <c r="AM239" s="254"/>
      <c r="AN239" s="255"/>
      <c r="AO239" s="256"/>
    </row>
    <row r="240" spans="1:41">
      <c r="A240" s="365"/>
      <c r="B240" s="366"/>
      <c r="C240" s="367"/>
      <c r="D240" s="380"/>
      <c r="E240" s="350">
        <v>2</v>
      </c>
      <c r="F240" s="350"/>
      <c r="G240" s="351">
        <v>0.1033</v>
      </c>
      <c r="H240" s="352"/>
      <c r="I240" s="353"/>
      <c r="J240" s="351">
        <f t="shared" si="89"/>
        <v>0.1033</v>
      </c>
      <c r="K240" s="352"/>
      <c r="L240" s="353"/>
      <c r="M240" s="351">
        <f t="shared" si="90"/>
        <v>0.1033</v>
      </c>
      <c r="N240" s="352"/>
      <c r="O240" s="353"/>
      <c r="P240" s="351">
        <f t="shared" si="91"/>
        <v>0.1033</v>
      </c>
      <c r="Q240" s="352"/>
      <c r="R240" s="353"/>
      <c r="S240" s="354">
        <f t="shared" ref="S240:S245" si="92">AVERAGE(G240:R240)</f>
        <v>0.1033</v>
      </c>
      <c r="T240" s="354"/>
      <c r="U240" s="260"/>
      <c r="V240" s="260">
        <f t="shared" si="78"/>
        <v>0</v>
      </c>
      <c r="W240" s="261"/>
      <c r="X240" s="262"/>
      <c r="Y240" s="356">
        <f>ABS(S236-S243)</f>
        <v>5.0900000000000001E-2</v>
      </c>
      <c r="Z240" s="357"/>
      <c r="AA240" s="358"/>
      <c r="AB240" s="336"/>
      <c r="AC240" s="337"/>
      <c r="AD240" s="337"/>
      <c r="AE240" s="338"/>
      <c r="AF240" s="263">
        <f t="shared" si="88"/>
        <v>0.6967000000000001</v>
      </c>
      <c r="AG240" s="263"/>
      <c r="AH240" s="263"/>
      <c r="AI240" s="395"/>
      <c r="AJ240" s="248"/>
      <c r="AK240" s="246"/>
      <c r="AL240" s="247"/>
      <c r="AM240" s="254"/>
      <c r="AN240" s="255"/>
      <c r="AO240" s="256"/>
    </row>
    <row r="241" spans="1:41">
      <c r="A241" s="365"/>
      <c r="B241" s="366"/>
      <c r="C241" s="367"/>
      <c r="D241" s="380"/>
      <c r="E241" s="350">
        <v>3</v>
      </c>
      <c r="F241" s="350"/>
      <c r="G241" s="351">
        <v>0.1031</v>
      </c>
      <c r="H241" s="352"/>
      <c r="I241" s="353"/>
      <c r="J241" s="351">
        <f t="shared" si="89"/>
        <v>0.1031</v>
      </c>
      <c r="K241" s="352"/>
      <c r="L241" s="353"/>
      <c r="M241" s="351">
        <f t="shared" si="90"/>
        <v>0.1031</v>
      </c>
      <c r="N241" s="352"/>
      <c r="O241" s="353"/>
      <c r="P241" s="351">
        <f t="shared" si="91"/>
        <v>0.1031</v>
      </c>
      <c r="Q241" s="352"/>
      <c r="R241" s="353"/>
      <c r="S241" s="354">
        <f t="shared" si="92"/>
        <v>0.1031</v>
      </c>
      <c r="T241" s="354"/>
      <c r="U241" s="260"/>
      <c r="V241" s="260">
        <f t="shared" si="78"/>
        <v>0</v>
      </c>
      <c r="W241" s="261"/>
      <c r="X241" s="262"/>
      <c r="Y241" s="359"/>
      <c r="Z241" s="360"/>
      <c r="AA241" s="361"/>
      <c r="AB241" s="336"/>
      <c r="AC241" s="337"/>
      <c r="AD241" s="337"/>
      <c r="AE241" s="338"/>
      <c r="AF241" s="263">
        <f t="shared" si="88"/>
        <v>0.69690000000000007</v>
      </c>
      <c r="AG241" s="263"/>
      <c r="AH241" s="263"/>
      <c r="AI241" s="395"/>
      <c r="AJ241" s="248"/>
      <c r="AK241" s="246"/>
      <c r="AL241" s="247"/>
      <c r="AM241" s="254"/>
      <c r="AN241" s="255"/>
      <c r="AO241" s="256"/>
    </row>
    <row r="242" spans="1:41">
      <c r="A242" s="365"/>
      <c r="B242" s="366"/>
      <c r="C242" s="367"/>
      <c r="D242" s="380"/>
      <c r="E242" s="350">
        <v>4</v>
      </c>
      <c r="F242" s="350"/>
      <c r="G242" s="351">
        <v>0.1031</v>
      </c>
      <c r="H242" s="352"/>
      <c r="I242" s="353"/>
      <c r="J242" s="351">
        <f t="shared" si="89"/>
        <v>0.1031</v>
      </c>
      <c r="K242" s="352"/>
      <c r="L242" s="353"/>
      <c r="M242" s="351">
        <f t="shared" si="90"/>
        <v>0.1031</v>
      </c>
      <c r="N242" s="352"/>
      <c r="O242" s="353"/>
      <c r="P242" s="351">
        <f t="shared" si="91"/>
        <v>0.1031</v>
      </c>
      <c r="Q242" s="352"/>
      <c r="R242" s="353"/>
      <c r="S242" s="354">
        <f t="shared" si="92"/>
        <v>0.1031</v>
      </c>
      <c r="T242" s="354"/>
      <c r="U242" s="260"/>
      <c r="V242" s="260">
        <f t="shared" si="78"/>
        <v>0</v>
      </c>
      <c r="W242" s="261"/>
      <c r="X242" s="262"/>
      <c r="Y242" s="356">
        <f>ABS(S237-S244)</f>
        <v>5.0999999999999997E-2</v>
      </c>
      <c r="Z242" s="357"/>
      <c r="AA242" s="358"/>
      <c r="AB242" s="336"/>
      <c r="AC242" s="337"/>
      <c r="AD242" s="337"/>
      <c r="AE242" s="338"/>
      <c r="AF242" s="263">
        <f t="shared" si="88"/>
        <v>0.69690000000000007</v>
      </c>
      <c r="AG242" s="263"/>
      <c r="AH242" s="263"/>
      <c r="AI242" s="395"/>
      <c r="AJ242" s="248"/>
      <c r="AK242" s="246"/>
      <c r="AL242" s="247"/>
      <c r="AM242" s="254"/>
      <c r="AN242" s="255"/>
      <c r="AO242" s="256"/>
    </row>
    <row r="243" spans="1:41">
      <c r="A243" s="365"/>
      <c r="B243" s="366"/>
      <c r="C243" s="367"/>
      <c r="D243" s="380"/>
      <c r="E243" s="350">
        <v>5</v>
      </c>
      <c r="F243" s="350"/>
      <c r="G243" s="351">
        <v>0.1033</v>
      </c>
      <c r="H243" s="352"/>
      <c r="I243" s="353"/>
      <c r="J243" s="351">
        <f t="shared" si="89"/>
        <v>0.1033</v>
      </c>
      <c r="K243" s="352"/>
      <c r="L243" s="353"/>
      <c r="M243" s="351">
        <f t="shared" si="90"/>
        <v>0.1033</v>
      </c>
      <c r="N243" s="352"/>
      <c r="O243" s="353"/>
      <c r="P243" s="351">
        <f t="shared" si="91"/>
        <v>0.1033</v>
      </c>
      <c r="Q243" s="352"/>
      <c r="R243" s="353"/>
      <c r="S243" s="354">
        <f t="shared" si="92"/>
        <v>0.1033</v>
      </c>
      <c r="T243" s="354"/>
      <c r="U243" s="260"/>
      <c r="V243" s="260">
        <f t="shared" si="78"/>
        <v>0</v>
      </c>
      <c r="W243" s="261"/>
      <c r="X243" s="262"/>
      <c r="Y243" s="359"/>
      <c r="Z243" s="360"/>
      <c r="AA243" s="361"/>
      <c r="AB243" s="336"/>
      <c r="AC243" s="337"/>
      <c r="AD243" s="337"/>
      <c r="AE243" s="338"/>
      <c r="AF243" s="263">
        <f t="shared" si="88"/>
        <v>0.6967000000000001</v>
      </c>
      <c r="AG243" s="263"/>
      <c r="AH243" s="263"/>
      <c r="AI243" s="395"/>
      <c r="AJ243" s="248"/>
      <c r="AK243" s="246"/>
      <c r="AL243" s="247"/>
      <c r="AM243" s="254"/>
      <c r="AN243" s="255"/>
      <c r="AO243" s="256"/>
    </row>
    <row r="244" spans="1:41">
      <c r="A244" s="365"/>
      <c r="B244" s="366"/>
      <c r="C244" s="367"/>
      <c r="D244" s="380"/>
      <c r="E244" s="350">
        <v>6</v>
      </c>
      <c r="F244" s="350"/>
      <c r="G244" s="351">
        <v>0.1032</v>
      </c>
      <c r="H244" s="352"/>
      <c r="I244" s="353"/>
      <c r="J244" s="351">
        <f t="shared" si="89"/>
        <v>0.1032</v>
      </c>
      <c r="K244" s="352"/>
      <c r="L244" s="353"/>
      <c r="M244" s="351">
        <f t="shared" si="90"/>
        <v>0.1032</v>
      </c>
      <c r="N244" s="352"/>
      <c r="O244" s="353"/>
      <c r="P244" s="351">
        <f t="shared" si="91"/>
        <v>0.1032</v>
      </c>
      <c r="Q244" s="352"/>
      <c r="R244" s="353"/>
      <c r="S244" s="354">
        <f t="shared" si="92"/>
        <v>0.1032</v>
      </c>
      <c r="T244" s="354"/>
      <c r="U244" s="260"/>
      <c r="V244" s="260">
        <f t="shared" si="78"/>
        <v>0</v>
      </c>
      <c r="W244" s="261"/>
      <c r="X244" s="262"/>
      <c r="Y244" s="356">
        <f>ABS(S238-S245)</f>
        <v>5.11E-2</v>
      </c>
      <c r="Z244" s="357"/>
      <c r="AA244" s="358"/>
      <c r="AB244" s="336"/>
      <c r="AC244" s="337"/>
      <c r="AD244" s="337"/>
      <c r="AE244" s="338"/>
      <c r="AF244" s="263">
        <f t="shared" si="88"/>
        <v>0.69680000000000009</v>
      </c>
      <c r="AG244" s="263"/>
      <c r="AH244" s="263"/>
      <c r="AI244" s="395"/>
      <c r="AJ244" s="248"/>
      <c r="AK244" s="246"/>
      <c r="AL244" s="247"/>
      <c r="AM244" s="254"/>
      <c r="AN244" s="255"/>
      <c r="AO244" s="256"/>
    </row>
    <row r="245" spans="1:41">
      <c r="A245" s="368"/>
      <c r="B245" s="369"/>
      <c r="C245" s="370"/>
      <c r="D245" s="381"/>
      <c r="E245" s="350">
        <v>7</v>
      </c>
      <c r="F245" s="350"/>
      <c r="G245" s="329">
        <v>0.1031</v>
      </c>
      <c r="H245" s="330"/>
      <c r="I245" s="331"/>
      <c r="J245" s="329">
        <f t="shared" si="89"/>
        <v>0.1031</v>
      </c>
      <c r="K245" s="330"/>
      <c r="L245" s="331"/>
      <c r="M245" s="329">
        <f t="shared" si="90"/>
        <v>0.1031</v>
      </c>
      <c r="N245" s="330"/>
      <c r="O245" s="331"/>
      <c r="P245" s="329">
        <f t="shared" si="91"/>
        <v>0.1031</v>
      </c>
      <c r="Q245" s="330"/>
      <c r="R245" s="331"/>
      <c r="S245" s="354">
        <f t="shared" si="92"/>
        <v>0.1031</v>
      </c>
      <c r="T245" s="354"/>
      <c r="U245" s="260"/>
      <c r="V245" s="260">
        <f t="shared" si="78"/>
        <v>0</v>
      </c>
      <c r="W245" s="261"/>
      <c r="X245" s="262"/>
      <c r="Y245" s="359"/>
      <c r="Z245" s="360"/>
      <c r="AA245" s="361"/>
      <c r="AB245" s="339"/>
      <c r="AC245" s="340"/>
      <c r="AD245" s="340"/>
      <c r="AE245" s="341"/>
      <c r="AF245" s="263">
        <f t="shared" si="88"/>
        <v>0.69690000000000007</v>
      </c>
      <c r="AG245" s="263"/>
      <c r="AH245" s="263"/>
      <c r="AI245" s="396"/>
      <c r="AJ245" s="248"/>
      <c r="AK245" s="246"/>
      <c r="AL245" s="247"/>
      <c r="AM245" s="257"/>
      <c r="AN245" s="258"/>
      <c r="AO245" s="259"/>
    </row>
    <row r="246" spans="1:41">
      <c r="A246" s="362">
        <v>0.85</v>
      </c>
      <c r="B246" s="363"/>
      <c r="C246" s="364"/>
      <c r="D246" s="371" t="s">
        <v>138</v>
      </c>
      <c r="E246" s="347">
        <v>1</v>
      </c>
      <c r="F246" s="347"/>
      <c r="G246" s="345">
        <v>5.21E-2</v>
      </c>
      <c r="H246" s="346"/>
      <c r="I246" s="348"/>
      <c r="J246" s="345">
        <f>G246</f>
        <v>5.21E-2</v>
      </c>
      <c r="K246" s="346"/>
      <c r="L246" s="348"/>
      <c r="M246" s="345">
        <f>G246</f>
        <v>5.21E-2</v>
      </c>
      <c r="N246" s="346"/>
      <c r="O246" s="348"/>
      <c r="P246" s="345">
        <f>G246</f>
        <v>5.21E-2</v>
      </c>
      <c r="Q246" s="346"/>
      <c r="R246" s="348"/>
      <c r="S246" s="345">
        <f>AVERAGE(G246:R246)</f>
        <v>5.21E-2</v>
      </c>
      <c r="T246" s="346"/>
      <c r="U246" s="346"/>
      <c r="V246" s="260">
        <f t="shared" si="78"/>
        <v>0</v>
      </c>
      <c r="W246" s="261"/>
      <c r="X246" s="262"/>
      <c r="Y246" s="356">
        <f>ABS(S246-S253)</f>
        <v>5.11E-2</v>
      </c>
      <c r="Z246" s="357"/>
      <c r="AA246" s="358"/>
      <c r="AB246" s="318">
        <f>_xlfn.STDEV.S(S246:U252)/SQRT(4)</f>
        <v>7.4801324154310101E-5</v>
      </c>
      <c r="AC246" s="319"/>
      <c r="AD246" s="319"/>
      <c r="AE246" s="320"/>
      <c r="AF246" s="263">
        <f>$A$246-S246</f>
        <v>0.79789999999999994</v>
      </c>
      <c r="AG246" s="263"/>
      <c r="AH246" s="263"/>
      <c r="AI246" s="394">
        <f>MAX(Y246:Y259)</f>
        <v>5.11E-2</v>
      </c>
      <c r="AJ246" s="245">
        <f>MAX(V246:X259)</f>
        <v>0</v>
      </c>
      <c r="AK246" s="246"/>
      <c r="AL246" s="247"/>
      <c r="AM246" s="251">
        <f t="shared" ref="AM246" si="93">AJ246/SQRT(4)</f>
        <v>0</v>
      </c>
      <c r="AN246" s="252"/>
      <c r="AO246" s="253"/>
    </row>
    <row r="247" spans="1:41">
      <c r="A247" s="365"/>
      <c r="B247" s="366"/>
      <c r="C247" s="367"/>
      <c r="D247" s="372"/>
      <c r="E247" s="347">
        <v>2</v>
      </c>
      <c r="F247" s="347"/>
      <c r="G247" s="345">
        <v>5.2299999999999999E-2</v>
      </c>
      <c r="H247" s="346"/>
      <c r="I247" s="348"/>
      <c r="J247" s="345">
        <f>G247</f>
        <v>5.2299999999999999E-2</v>
      </c>
      <c r="K247" s="346"/>
      <c r="L247" s="348"/>
      <c r="M247" s="345">
        <f>G247</f>
        <v>5.2299999999999999E-2</v>
      </c>
      <c r="N247" s="346"/>
      <c r="O247" s="348"/>
      <c r="P247" s="345">
        <f>G247</f>
        <v>5.2299999999999999E-2</v>
      </c>
      <c r="Q247" s="346"/>
      <c r="R247" s="348"/>
      <c r="S247" s="349">
        <f t="shared" ref="S247:S252" si="94">AVERAGE(G247:R247)</f>
        <v>5.2299999999999999E-2</v>
      </c>
      <c r="T247" s="349"/>
      <c r="U247" s="295"/>
      <c r="V247" s="260">
        <f t="shared" si="78"/>
        <v>0</v>
      </c>
      <c r="W247" s="261"/>
      <c r="X247" s="262"/>
      <c r="Y247" s="359"/>
      <c r="Z247" s="360"/>
      <c r="AA247" s="361"/>
      <c r="AB247" s="321"/>
      <c r="AC247" s="322"/>
      <c r="AD247" s="322"/>
      <c r="AE247" s="323"/>
      <c r="AF247" s="263">
        <f t="shared" ref="AF247:AF259" si="95">$A$246-S247</f>
        <v>0.79769999999999996</v>
      </c>
      <c r="AG247" s="263"/>
      <c r="AH247" s="263"/>
      <c r="AI247" s="395"/>
      <c r="AJ247" s="248"/>
      <c r="AK247" s="246"/>
      <c r="AL247" s="247"/>
      <c r="AM247" s="254"/>
      <c r="AN247" s="255"/>
      <c r="AO247" s="256"/>
    </row>
    <row r="248" spans="1:41">
      <c r="A248" s="365"/>
      <c r="B248" s="366"/>
      <c r="C248" s="367"/>
      <c r="D248" s="372"/>
      <c r="E248" s="347">
        <v>3</v>
      </c>
      <c r="F248" s="347"/>
      <c r="G248" s="345">
        <v>5.2200000000000003E-2</v>
      </c>
      <c r="H248" s="346"/>
      <c r="I248" s="348"/>
      <c r="J248" s="345">
        <f>G248</f>
        <v>5.2200000000000003E-2</v>
      </c>
      <c r="K248" s="346"/>
      <c r="L248" s="348"/>
      <c r="M248" s="345">
        <f>G248</f>
        <v>5.2200000000000003E-2</v>
      </c>
      <c r="N248" s="346"/>
      <c r="O248" s="348"/>
      <c r="P248" s="345">
        <f>G248</f>
        <v>5.2200000000000003E-2</v>
      </c>
      <c r="Q248" s="346"/>
      <c r="R248" s="348"/>
      <c r="S248" s="349">
        <f t="shared" si="94"/>
        <v>5.2200000000000003E-2</v>
      </c>
      <c r="T248" s="349"/>
      <c r="U248" s="295"/>
      <c r="V248" s="260">
        <f t="shared" si="78"/>
        <v>0</v>
      </c>
      <c r="W248" s="261"/>
      <c r="X248" s="262"/>
      <c r="Y248" s="356">
        <f>ABS(S247-S254)</f>
        <v>5.1000000000000004E-2</v>
      </c>
      <c r="Z248" s="357"/>
      <c r="AA248" s="358"/>
      <c r="AB248" s="321"/>
      <c r="AC248" s="322"/>
      <c r="AD248" s="322"/>
      <c r="AE248" s="323"/>
      <c r="AF248" s="263">
        <f t="shared" si="95"/>
        <v>0.79779999999999995</v>
      </c>
      <c r="AG248" s="263"/>
      <c r="AH248" s="263"/>
      <c r="AI248" s="395"/>
      <c r="AJ248" s="248"/>
      <c r="AK248" s="246"/>
      <c r="AL248" s="247"/>
      <c r="AM248" s="254"/>
      <c r="AN248" s="255"/>
      <c r="AO248" s="256"/>
    </row>
    <row r="249" spans="1:41">
      <c r="A249" s="365"/>
      <c r="B249" s="366"/>
      <c r="C249" s="367"/>
      <c r="D249" s="372"/>
      <c r="E249" s="347">
        <v>4</v>
      </c>
      <c r="F249" s="347"/>
      <c r="G249" s="345">
        <v>5.2400000000000002E-2</v>
      </c>
      <c r="H249" s="346"/>
      <c r="I249" s="348"/>
      <c r="J249" s="345">
        <f>G249</f>
        <v>5.2400000000000002E-2</v>
      </c>
      <c r="K249" s="346"/>
      <c r="L249" s="348"/>
      <c r="M249" s="345">
        <f>G249</f>
        <v>5.2400000000000002E-2</v>
      </c>
      <c r="N249" s="346"/>
      <c r="O249" s="348"/>
      <c r="P249" s="345">
        <f>G249</f>
        <v>5.2400000000000002E-2</v>
      </c>
      <c r="Q249" s="346"/>
      <c r="R249" s="348"/>
      <c r="S249" s="349">
        <f t="shared" si="94"/>
        <v>5.2400000000000002E-2</v>
      </c>
      <c r="T249" s="349"/>
      <c r="U249" s="295"/>
      <c r="V249" s="260">
        <f t="shared" si="78"/>
        <v>0</v>
      </c>
      <c r="W249" s="261"/>
      <c r="X249" s="262"/>
      <c r="Y249" s="359"/>
      <c r="Z249" s="360"/>
      <c r="AA249" s="361"/>
      <c r="AB249" s="321"/>
      <c r="AC249" s="322"/>
      <c r="AD249" s="322"/>
      <c r="AE249" s="323"/>
      <c r="AF249" s="263">
        <f t="shared" si="95"/>
        <v>0.79759999999999998</v>
      </c>
      <c r="AG249" s="263"/>
      <c r="AH249" s="263"/>
      <c r="AI249" s="395"/>
      <c r="AJ249" s="248"/>
      <c r="AK249" s="246"/>
      <c r="AL249" s="247"/>
      <c r="AM249" s="254"/>
      <c r="AN249" s="255"/>
      <c r="AO249" s="256"/>
    </row>
    <row r="250" spans="1:41">
      <c r="A250" s="365"/>
      <c r="B250" s="366"/>
      <c r="C250" s="367"/>
      <c r="D250" s="372"/>
      <c r="E250" s="347">
        <v>5</v>
      </c>
      <c r="F250" s="347"/>
      <c r="G250" s="345">
        <v>5.2400000000000002E-2</v>
      </c>
      <c r="H250" s="346"/>
      <c r="I250" s="348"/>
      <c r="J250" s="345">
        <f>G250</f>
        <v>5.2400000000000002E-2</v>
      </c>
      <c r="K250" s="346"/>
      <c r="L250" s="348"/>
      <c r="M250" s="345">
        <f>G250</f>
        <v>5.2400000000000002E-2</v>
      </c>
      <c r="N250" s="346"/>
      <c r="O250" s="348"/>
      <c r="P250" s="345">
        <f>G250</f>
        <v>5.2400000000000002E-2</v>
      </c>
      <c r="Q250" s="346"/>
      <c r="R250" s="348"/>
      <c r="S250" s="349">
        <f t="shared" si="94"/>
        <v>5.2400000000000002E-2</v>
      </c>
      <c r="T250" s="349"/>
      <c r="U250" s="295"/>
      <c r="V250" s="260">
        <f t="shared" si="78"/>
        <v>0</v>
      </c>
      <c r="W250" s="261"/>
      <c r="X250" s="262"/>
      <c r="Y250" s="356">
        <f>ABS(S248-S255)</f>
        <v>5.0899999999999994E-2</v>
      </c>
      <c r="Z250" s="357"/>
      <c r="AA250" s="358"/>
      <c r="AB250" s="321"/>
      <c r="AC250" s="322"/>
      <c r="AD250" s="322"/>
      <c r="AE250" s="323"/>
      <c r="AF250" s="263">
        <f t="shared" si="95"/>
        <v>0.79759999999999998</v>
      </c>
      <c r="AG250" s="263"/>
      <c r="AH250" s="263"/>
      <c r="AI250" s="395"/>
      <c r="AJ250" s="248"/>
      <c r="AK250" s="246"/>
      <c r="AL250" s="247"/>
      <c r="AM250" s="254"/>
      <c r="AN250" s="255"/>
      <c r="AO250" s="256"/>
    </row>
    <row r="251" spans="1:41">
      <c r="A251" s="365"/>
      <c r="B251" s="366"/>
      <c r="C251" s="367"/>
      <c r="D251" s="372"/>
      <c r="E251" s="347">
        <v>6</v>
      </c>
      <c r="F251" s="347"/>
      <c r="G251" s="345">
        <v>5.2200000000000003E-2</v>
      </c>
      <c r="H251" s="346"/>
      <c r="I251" s="348"/>
      <c r="J251" s="345">
        <f t="shared" ref="J251:J259" si="96">G251</f>
        <v>5.2200000000000003E-2</v>
      </c>
      <c r="K251" s="346"/>
      <c r="L251" s="348"/>
      <c r="M251" s="345">
        <f t="shared" ref="M251:M259" si="97">G251</f>
        <v>5.2200000000000003E-2</v>
      </c>
      <c r="N251" s="346"/>
      <c r="O251" s="348"/>
      <c r="P251" s="345">
        <f t="shared" ref="P251:P259" si="98">G251</f>
        <v>5.2200000000000003E-2</v>
      </c>
      <c r="Q251" s="346"/>
      <c r="R251" s="348"/>
      <c r="S251" s="349">
        <f t="shared" si="94"/>
        <v>5.2200000000000003E-2</v>
      </c>
      <c r="T251" s="349"/>
      <c r="U251" s="295"/>
      <c r="V251" s="260">
        <f t="shared" si="78"/>
        <v>0</v>
      </c>
      <c r="W251" s="261"/>
      <c r="X251" s="262"/>
      <c r="Y251" s="359"/>
      <c r="Z251" s="360"/>
      <c r="AA251" s="361"/>
      <c r="AB251" s="321"/>
      <c r="AC251" s="322"/>
      <c r="AD251" s="322"/>
      <c r="AE251" s="323"/>
      <c r="AF251" s="263">
        <f t="shared" si="95"/>
        <v>0.79779999999999995</v>
      </c>
      <c r="AG251" s="263"/>
      <c r="AH251" s="263"/>
      <c r="AI251" s="395"/>
      <c r="AJ251" s="248"/>
      <c r="AK251" s="246"/>
      <c r="AL251" s="247"/>
      <c r="AM251" s="254"/>
      <c r="AN251" s="255"/>
      <c r="AO251" s="256"/>
    </row>
    <row r="252" spans="1:41">
      <c r="A252" s="365"/>
      <c r="B252" s="366"/>
      <c r="C252" s="367"/>
      <c r="D252" s="372"/>
      <c r="E252" s="347">
        <v>7</v>
      </c>
      <c r="F252" s="347"/>
      <c r="G252" s="345">
        <v>5.1999999999999998E-2</v>
      </c>
      <c r="H252" s="346"/>
      <c r="I252" s="348"/>
      <c r="J252" s="345">
        <f t="shared" si="96"/>
        <v>5.1999999999999998E-2</v>
      </c>
      <c r="K252" s="346"/>
      <c r="L252" s="348"/>
      <c r="M252" s="345">
        <f t="shared" si="97"/>
        <v>5.1999999999999998E-2</v>
      </c>
      <c r="N252" s="346"/>
      <c r="O252" s="348"/>
      <c r="P252" s="345">
        <f t="shared" si="98"/>
        <v>5.1999999999999998E-2</v>
      </c>
      <c r="Q252" s="346"/>
      <c r="R252" s="348"/>
      <c r="S252" s="349">
        <f t="shared" si="94"/>
        <v>5.1999999999999998E-2</v>
      </c>
      <c r="T252" s="349"/>
      <c r="U252" s="295"/>
      <c r="V252" s="260">
        <f t="shared" si="78"/>
        <v>0</v>
      </c>
      <c r="W252" s="261"/>
      <c r="X252" s="262"/>
      <c r="Y252" s="356">
        <f>ABS(S249-S256)</f>
        <v>5.0699999999999995E-2</v>
      </c>
      <c r="Z252" s="357"/>
      <c r="AA252" s="358"/>
      <c r="AB252" s="324"/>
      <c r="AC252" s="325"/>
      <c r="AD252" s="325"/>
      <c r="AE252" s="326"/>
      <c r="AF252" s="263">
        <f t="shared" si="95"/>
        <v>0.79799999999999993</v>
      </c>
      <c r="AG252" s="263"/>
      <c r="AH252" s="263"/>
      <c r="AI252" s="395"/>
      <c r="AJ252" s="248"/>
      <c r="AK252" s="246"/>
      <c r="AL252" s="247"/>
      <c r="AM252" s="254"/>
      <c r="AN252" s="255"/>
      <c r="AO252" s="256"/>
    </row>
    <row r="253" spans="1:41">
      <c r="A253" s="365"/>
      <c r="B253" s="366"/>
      <c r="C253" s="367"/>
      <c r="D253" s="379" t="s">
        <v>139</v>
      </c>
      <c r="E253" s="350">
        <v>1</v>
      </c>
      <c r="F253" s="350"/>
      <c r="G253" s="351">
        <v>0.1032</v>
      </c>
      <c r="H253" s="352"/>
      <c r="I253" s="353"/>
      <c r="J253" s="351">
        <f t="shared" si="96"/>
        <v>0.1032</v>
      </c>
      <c r="K253" s="352"/>
      <c r="L253" s="353"/>
      <c r="M253" s="351">
        <f t="shared" si="97"/>
        <v>0.1032</v>
      </c>
      <c r="N253" s="352"/>
      <c r="O253" s="353"/>
      <c r="P253" s="351">
        <f t="shared" si="98"/>
        <v>0.1032</v>
      </c>
      <c r="Q253" s="352"/>
      <c r="R253" s="353"/>
      <c r="S253" s="355">
        <f>AVERAGE(G253:R253)</f>
        <v>0.1032</v>
      </c>
      <c r="T253" s="343"/>
      <c r="U253" s="343"/>
      <c r="V253" s="260">
        <f t="shared" si="78"/>
        <v>0</v>
      </c>
      <c r="W253" s="261"/>
      <c r="X253" s="262"/>
      <c r="Y253" s="359"/>
      <c r="Z253" s="360"/>
      <c r="AA253" s="361"/>
      <c r="AB253" s="333">
        <f>_xlfn.STDEV.S(S253:U259)/SQRT(4)</f>
        <v>4.4986770542123162E-5</v>
      </c>
      <c r="AC253" s="334"/>
      <c r="AD253" s="334"/>
      <c r="AE253" s="335"/>
      <c r="AF253" s="263">
        <f t="shared" si="95"/>
        <v>0.74680000000000002</v>
      </c>
      <c r="AG253" s="263"/>
      <c r="AH253" s="263"/>
      <c r="AI253" s="395"/>
      <c r="AJ253" s="248"/>
      <c r="AK253" s="246"/>
      <c r="AL253" s="247"/>
      <c r="AM253" s="254"/>
      <c r="AN253" s="255"/>
      <c r="AO253" s="256"/>
    </row>
    <row r="254" spans="1:41">
      <c r="A254" s="365"/>
      <c r="B254" s="366"/>
      <c r="C254" s="367"/>
      <c r="D254" s="380"/>
      <c r="E254" s="350">
        <v>2</v>
      </c>
      <c r="F254" s="350"/>
      <c r="G254" s="351">
        <v>0.1033</v>
      </c>
      <c r="H254" s="352"/>
      <c r="I254" s="353"/>
      <c r="J254" s="351">
        <f t="shared" si="96"/>
        <v>0.1033</v>
      </c>
      <c r="K254" s="352"/>
      <c r="L254" s="353"/>
      <c r="M254" s="351">
        <f t="shared" si="97"/>
        <v>0.1033</v>
      </c>
      <c r="N254" s="352"/>
      <c r="O254" s="353"/>
      <c r="P254" s="351">
        <f t="shared" si="98"/>
        <v>0.1033</v>
      </c>
      <c r="Q254" s="352"/>
      <c r="R254" s="353"/>
      <c r="S254" s="354">
        <f t="shared" ref="S254:S259" si="99">AVERAGE(G254:R254)</f>
        <v>0.1033</v>
      </c>
      <c r="T254" s="354"/>
      <c r="U254" s="260"/>
      <c r="V254" s="260">
        <f t="shared" si="78"/>
        <v>0</v>
      </c>
      <c r="W254" s="261"/>
      <c r="X254" s="262"/>
      <c r="Y254" s="356">
        <f>ABS(S250-S257)</f>
        <v>5.0900000000000001E-2</v>
      </c>
      <c r="Z254" s="357"/>
      <c r="AA254" s="358"/>
      <c r="AB254" s="336"/>
      <c r="AC254" s="337"/>
      <c r="AD254" s="337"/>
      <c r="AE254" s="338"/>
      <c r="AF254" s="263">
        <f t="shared" si="95"/>
        <v>0.74669999999999992</v>
      </c>
      <c r="AG254" s="263"/>
      <c r="AH254" s="263"/>
      <c r="AI254" s="395"/>
      <c r="AJ254" s="248"/>
      <c r="AK254" s="246"/>
      <c r="AL254" s="247"/>
      <c r="AM254" s="254"/>
      <c r="AN254" s="255"/>
      <c r="AO254" s="256"/>
    </row>
    <row r="255" spans="1:41">
      <c r="A255" s="365"/>
      <c r="B255" s="366"/>
      <c r="C255" s="367"/>
      <c r="D255" s="380"/>
      <c r="E255" s="350">
        <v>3</v>
      </c>
      <c r="F255" s="350"/>
      <c r="G255" s="351">
        <v>0.1031</v>
      </c>
      <c r="H255" s="352"/>
      <c r="I255" s="353"/>
      <c r="J255" s="351">
        <f t="shared" si="96"/>
        <v>0.1031</v>
      </c>
      <c r="K255" s="352"/>
      <c r="L255" s="353"/>
      <c r="M255" s="351">
        <f t="shared" si="97"/>
        <v>0.1031</v>
      </c>
      <c r="N255" s="352"/>
      <c r="O255" s="353"/>
      <c r="P255" s="351">
        <f t="shared" si="98"/>
        <v>0.1031</v>
      </c>
      <c r="Q255" s="352"/>
      <c r="R255" s="353"/>
      <c r="S255" s="354">
        <f t="shared" si="99"/>
        <v>0.1031</v>
      </c>
      <c r="T255" s="354"/>
      <c r="U255" s="260"/>
      <c r="V255" s="260">
        <f t="shared" si="78"/>
        <v>0</v>
      </c>
      <c r="W255" s="261"/>
      <c r="X255" s="262"/>
      <c r="Y255" s="359"/>
      <c r="Z255" s="360"/>
      <c r="AA255" s="361"/>
      <c r="AB255" s="336"/>
      <c r="AC255" s="337"/>
      <c r="AD255" s="337"/>
      <c r="AE255" s="338"/>
      <c r="AF255" s="263">
        <f t="shared" si="95"/>
        <v>0.74690000000000001</v>
      </c>
      <c r="AG255" s="263"/>
      <c r="AH255" s="263"/>
      <c r="AI255" s="395"/>
      <c r="AJ255" s="248"/>
      <c r="AK255" s="246"/>
      <c r="AL255" s="247"/>
      <c r="AM255" s="254"/>
      <c r="AN255" s="255"/>
      <c r="AO255" s="256"/>
    </row>
    <row r="256" spans="1:41">
      <c r="A256" s="365"/>
      <c r="B256" s="366"/>
      <c r="C256" s="367"/>
      <c r="D256" s="380"/>
      <c r="E256" s="350">
        <v>4</v>
      </c>
      <c r="F256" s="350"/>
      <c r="G256" s="351">
        <v>0.1031</v>
      </c>
      <c r="H256" s="352"/>
      <c r="I256" s="353"/>
      <c r="J256" s="351">
        <f t="shared" si="96"/>
        <v>0.1031</v>
      </c>
      <c r="K256" s="352"/>
      <c r="L256" s="353"/>
      <c r="M256" s="351">
        <f t="shared" si="97"/>
        <v>0.1031</v>
      </c>
      <c r="N256" s="352"/>
      <c r="O256" s="353"/>
      <c r="P256" s="351">
        <f t="shared" si="98"/>
        <v>0.1031</v>
      </c>
      <c r="Q256" s="352"/>
      <c r="R256" s="353"/>
      <c r="S256" s="354">
        <f t="shared" si="99"/>
        <v>0.1031</v>
      </c>
      <c r="T256" s="354"/>
      <c r="U256" s="260"/>
      <c r="V256" s="260">
        <f t="shared" si="78"/>
        <v>0</v>
      </c>
      <c r="W256" s="261"/>
      <c r="X256" s="262"/>
      <c r="Y256" s="356">
        <f>ABS(S251-S258)</f>
        <v>5.0999999999999997E-2</v>
      </c>
      <c r="Z256" s="357"/>
      <c r="AA256" s="358"/>
      <c r="AB256" s="336"/>
      <c r="AC256" s="337"/>
      <c r="AD256" s="337"/>
      <c r="AE256" s="338"/>
      <c r="AF256" s="263">
        <f t="shared" si="95"/>
        <v>0.74690000000000001</v>
      </c>
      <c r="AG256" s="263"/>
      <c r="AH256" s="263"/>
      <c r="AI256" s="395"/>
      <c r="AJ256" s="248"/>
      <c r="AK256" s="246"/>
      <c r="AL256" s="247"/>
      <c r="AM256" s="254"/>
      <c r="AN256" s="255"/>
      <c r="AO256" s="256"/>
    </row>
    <row r="257" spans="1:41">
      <c r="A257" s="365"/>
      <c r="B257" s="366"/>
      <c r="C257" s="367"/>
      <c r="D257" s="380"/>
      <c r="E257" s="350">
        <v>5</v>
      </c>
      <c r="F257" s="350"/>
      <c r="G257" s="351">
        <v>0.1033</v>
      </c>
      <c r="H257" s="352"/>
      <c r="I257" s="353"/>
      <c r="J257" s="351">
        <f t="shared" si="96"/>
        <v>0.1033</v>
      </c>
      <c r="K257" s="352"/>
      <c r="L257" s="353"/>
      <c r="M257" s="351">
        <f t="shared" si="97"/>
        <v>0.1033</v>
      </c>
      <c r="N257" s="352"/>
      <c r="O257" s="353"/>
      <c r="P257" s="351">
        <f t="shared" si="98"/>
        <v>0.1033</v>
      </c>
      <c r="Q257" s="352"/>
      <c r="R257" s="353"/>
      <c r="S257" s="354">
        <f t="shared" si="99"/>
        <v>0.1033</v>
      </c>
      <c r="T257" s="354"/>
      <c r="U257" s="260"/>
      <c r="V257" s="260">
        <f t="shared" si="78"/>
        <v>0</v>
      </c>
      <c r="W257" s="261"/>
      <c r="X257" s="262"/>
      <c r="Y257" s="359"/>
      <c r="Z257" s="360"/>
      <c r="AA257" s="361"/>
      <c r="AB257" s="336"/>
      <c r="AC257" s="337"/>
      <c r="AD257" s="337"/>
      <c r="AE257" s="338"/>
      <c r="AF257" s="263">
        <f t="shared" si="95"/>
        <v>0.74669999999999992</v>
      </c>
      <c r="AG257" s="263"/>
      <c r="AH257" s="263"/>
      <c r="AI257" s="395"/>
      <c r="AJ257" s="248"/>
      <c r="AK257" s="246"/>
      <c r="AL257" s="247"/>
      <c r="AM257" s="254"/>
      <c r="AN257" s="255"/>
      <c r="AO257" s="256"/>
    </row>
    <row r="258" spans="1:41">
      <c r="A258" s="365"/>
      <c r="B258" s="366"/>
      <c r="C258" s="367"/>
      <c r="D258" s="380"/>
      <c r="E258" s="350">
        <v>6</v>
      </c>
      <c r="F258" s="350"/>
      <c r="G258" s="351">
        <v>0.1032</v>
      </c>
      <c r="H258" s="352"/>
      <c r="I258" s="353"/>
      <c r="J258" s="351">
        <f t="shared" si="96"/>
        <v>0.1032</v>
      </c>
      <c r="K258" s="352"/>
      <c r="L258" s="353"/>
      <c r="M258" s="351">
        <f t="shared" si="97"/>
        <v>0.1032</v>
      </c>
      <c r="N258" s="352"/>
      <c r="O258" s="353"/>
      <c r="P258" s="351">
        <f t="shared" si="98"/>
        <v>0.1032</v>
      </c>
      <c r="Q258" s="352"/>
      <c r="R258" s="353"/>
      <c r="S258" s="354">
        <f t="shared" si="99"/>
        <v>0.1032</v>
      </c>
      <c r="T258" s="354"/>
      <c r="U258" s="260"/>
      <c r="V258" s="260">
        <f t="shared" si="78"/>
        <v>0</v>
      </c>
      <c r="W258" s="261"/>
      <c r="X258" s="262"/>
      <c r="Y258" s="356">
        <f>ABS(S252-S259)</f>
        <v>5.11E-2</v>
      </c>
      <c r="Z258" s="357"/>
      <c r="AA258" s="358"/>
      <c r="AB258" s="336"/>
      <c r="AC258" s="337"/>
      <c r="AD258" s="337"/>
      <c r="AE258" s="338"/>
      <c r="AF258" s="263">
        <f t="shared" si="95"/>
        <v>0.74680000000000002</v>
      </c>
      <c r="AG258" s="263"/>
      <c r="AH258" s="263"/>
      <c r="AI258" s="395"/>
      <c r="AJ258" s="248"/>
      <c r="AK258" s="246"/>
      <c r="AL258" s="247"/>
      <c r="AM258" s="254"/>
      <c r="AN258" s="255"/>
      <c r="AO258" s="256"/>
    </row>
    <row r="259" spans="1:41">
      <c r="A259" s="368"/>
      <c r="B259" s="369"/>
      <c r="C259" s="370"/>
      <c r="D259" s="381"/>
      <c r="E259" s="350">
        <v>7</v>
      </c>
      <c r="F259" s="350"/>
      <c r="G259" s="329">
        <v>0.1031</v>
      </c>
      <c r="H259" s="330"/>
      <c r="I259" s="331"/>
      <c r="J259" s="329">
        <f t="shared" si="96"/>
        <v>0.1031</v>
      </c>
      <c r="K259" s="330"/>
      <c r="L259" s="331"/>
      <c r="M259" s="329">
        <f t="shared" si="97"/>
        <v>0.1031</v>
      </c>
      <c r="N259" s="330"/>
      <c r="O259" s="331"/>
      <c r="P259" s="329">
        <f t="shared" si="98"/>
        <v>0.1031</v>
      </c>
      <c r="Q259" s="330"/>
      <c r="R259" s="331"/>
      <c r="S259" s="354">
        <f t="shared" si="99"/>
        <v>0.1031</v>
      </c>
      <c r="T259" s="354"/>
      <c r="U259" s="260"/>
      <c r="V259" s="260">
        <f t="shared" si="78"/>
        <v>0</v>
      </c>
      <c r="W259" s="261"/>
      <c r="X259" s="262"/>
      <c r="Y259" s="359"/>
      <c r="Z259" s="360"/>
      <c r="AA259" s="361"/>
      <c r="AB259" s="339"/>
      <c r="AC259" s="340"/>
      <c r="AD259" s="340"/>
      <c r="AE259" s="341"/>
      <c r="AF259" s="263">
        <f t="shared" si="95"/>
        <v>0.74690000000000001</v>
      </c>
      <c r="AG259" s="263"/>
      <c r="AH259" s="263"/>
      <c r="AI259" s="396"/>
      <c r="AJ259" s="248"/>
      <c r="AK259" s="246"/>
      <c r="AL259" s="247"/>
      <c r="AM259" s="257"/>
      <c r="AN259" s="258"/>
      <c r="AO259" s="259"/>
    </row>
    <row r="260" spans="1:41">
      <c r="A260" s="362">
        <v>0.9</v>
      </c>
      <c r="B260" s="363"/>
      <c r="C260" s="364"/>
      <c r="D260" s="371" t="s">
        <v>138</v>
      </c>
      <c r="E260" s="347">
        <v>1</v>
      </c>
      <c r="F260" s="347"/>
      <c r="G260" s="345">
        <v>5.21E-2</v>
      </c>
      <c r="H260" s="346"/>
      <c r="I260" s="348"/>
      <c r="J260" s="345">
        <f>G260</f>
        <v>5.21E-2</v>
      </c>
      <c r="K260" s="346"/>
      <c r="L260" s="348"/>
      <c r="M260" s="345">
        <f>G260</f>
        <v>5.21E-2</v>
      </c>
      <c r="N260" s="346"/>
      <c r="O260" s="348"/>
      <c r="P260" s="345">
        <f>G260</f>
        <v>5.21E-2</v>
      </c>
      <c r="Q260" s="346"/>
      <c r="R260" s="348"/>
      <c r="S260" s="345">
        <f>AVERAGE(G260:R260)</f>
        <v>5.21E-2</v>
      </c>
      <c r="T260" s="346"/>
      <c r="U260" s="346"/>
      <c r="V260" s="260">
        <f t="shared" si="78"/>
        <v>0</v>
      </c>
      <c r="W260" s="261"/>
      <c r="X260" s="262"/>
      <c r="Y260" s="356">
        <f>ABS(S260-S267)</f>
        <v>5.11E-2</v>
      </c>
      <c r="Z260" s="357"/>
      <c r="AA260" s="358"/>
      <c r="AB260" s="318">
        <f>_xlfn.STDEV.S(S260:U266)/SQRT(4)</f>
        <v>7.4801324154310101E-5</v>
      </c>
      <c r="AC260" s="319"/>
      <c r="AD260" s="319"/>
      <c r="AE260" s="320"/>
      <c r="AF260" s="263">
        <f>$A$260-S260</f>
        <v>0.84789999999999999</v>
      </c>
      <c r="AG260" s="263"/>
      <c r="AH260" s="263"/>
      <c r="AI260" s="394">
        <f>MAX(Y260:Y273)</f>
        <v>5.11E-2</v>
      </c>
      <c r="AJ260" s="245">
        <f>MAX(V260:X273)</f>
        <v>0</v>
      </c>
      <c r="AK260" s="246"/>
      <c r="AL260" s="247"/>
      <c r="AM260" s="251">
        <f t="shared" ref="AM260" si="100">AJ260/SQRT(4)</f>
        <v>0</v>
      </c>
      <c r="AN260" s="252"/>
      <c r="AO260" s="253"/>
    </row>
    <row r="261" spans="1:41">
      <c r="A261" s="365"/>
      <c r="B261" s="366"/>
      <c r="C261" s="367"/>
      <c r="D261" s="372"/>
      <c r="E261" s="347">
        <v>2</v>
      </c>
      <c r="F261" s="347"/>
      <c r="G261" s="345">
        <v>5.2299999999999999E-2</v>
      </c>
      <c r="H261" s="346"/>
      <c r="I261" s="348"/>
      <c r="J261" s="345">
        <f>G261</f>
        <v>5.2299999999999999E-2</v>
      </c>
      <c r="K261" s="346"/>
      <c r="L261" s="348"/>
      <c r="M261" s="345">
        <f>G261</f>
        <v>5.2299999999999999E-2</v>
      </c>
      <c r="N261" s="346"/>
      <c r="O261" s="348"/>
      <c r="P261" s="345">
        <f>G261</f>
        <v>5.2299999999999999E-2</v>
      </c>
      <c r="Q261" s="346"/>
      <c r="R261" s="348"/>
      <c r="S261" s="349">
        <f t="shared" ref="S261:S266" si="101">AVERAGE(G261:R261)</f>
        <v>5.2299999999999999E-2</v>
      </c>
      <c r="T261" s="349"/>
      <c r="U261" s="295"/>
      <c r="V261" s="260">
        <f t="shared" si="78"/>
        <v>0</v>
      </c>
      <c r="W261" s="261"/>
      <c r="X261" s="262"/>
      <c r="Y261" s="359"/>
      <c r="Z261" s="360"/>
      <c r="AA261" s="361"/>
      <c r="AB261" s="321"/>
      <c r="AC261" s="322"/>
      <c r="AD261" s="322"/>
      <c r="AE261" s="323"/>
      <c r="AF261" s="263">
        <f t="shared" ref="AF261:AF273" si="102">$A$260-S261</f>
        <v>0.84770000000000001</v>
      </c>
      <c r="AG261" s="263"/>
      <c r="AH261" s="263"/>
      <c r="AI261" s="395"/>
      <c r="AJ261" s="248"/>
      <c r="AK261" s="246"/>
      <c r="AL261" s="247"/>
      <c r="AM261" s="254"/>
      <c r="AN261" s="255"/>
      <c r="AO261" s="256"/>
    </row>
    <row r="262" spans="1:41">
      <c r="A262" s="365"/>
      <c r="B262" s="366"/>
      <c r="C262" s="367"/>
      <c r="D262" s="372"/>
      <c r="E262" s="347">
        <v>3</v>
      </c>
      <c r="F262" s="347"/>
      <c r="G262" s="345">
        <v>5.2200000000000003E-2</v>
      </c>
      <c r="H262" s="346"/>
      <c r="I262" s="348"/>
      <c r="J262" s="345">
        <f>G262</f>
        <v>5.2200000000000003E-2</v>
      </c>
      <c r="K262" s="346"/>
      <c r="L262" s="348"/>
      <c r="M262" s="345">
        <f>G262</f>
        <v>5.2200000000000003E-2</v>
      </c>
      <c r="N262" s="346"/>
      <c r="O262" s="348"/>
      <c r="P262" s="345">
        <f>G262</f>
        <v>5.2200000000000003E-2</v>
      </c>
      <c r="Q262" s="346"/>
      <c r="R262" s="348"/>
      <c r="S262" s="349">
        <f t="shared" si="101"/>
        <v>5.2200000000000003E-2</v>
      </c>
      <c r="T262" s="349"/>
      <c r="U262" s="295"/>
      <c r="V262" s="260">
        <f t="shared" si="78"/>
        <v>0</v>
      </c>
      <c r="W262" s="261"/>
      <c r="X262" s="262"/>
      <c r="Y262" s="356">
        <f>ABS(S261-S268)</f>
        <v>5.1000000000000004E-2</v>
      </c>
      <c r="Z262" s="357"/>
      <c r="AA262" s="358"/>
      <c r="AB262" s="321"/>
      <c r="AC262" s="322"/>
      <c r="AD262" s="322"/>
      <c r="AE262" s="323"/>
      <c r="AF262" s="263">
        <f t="shared" si="102"/>
        <v>0.8478</v>
      </c>
      <c r="AG262" s="263"/>
      <c r="AH262" s="263"/>
      <c r="AI262" s="395"/>
      <c r="AJ262" s="248"/>
      <c r="AK262" s="246"/>
      <c r="AL262" s="247"/>
      <c r="AM262" s="254"/>
      <c r="AN262" s="255"/>
      <c r="AO262" s="256"/>
    </row>
    <row r="263" spans="1:41">
      <c r="A263" s="365"/>
      <c r="B263" s="366"/>
      <c r="C263" s="367"/>
      <c r="D263" s="372"/>
      <c r="E263" s="347">
        <v>4</v>
      </c>
      <c r="F263" s="347"/>
      <c r="G263" s="345">
        <v>5.2400000000000002E-2</v>
      </c>
      <c r="H263" s="346"/>
      <c r="I263" s="348"/>
      <c r="J263" s="345">
        <f>G263</f>
        <v>5.2400000000000002E-2</v>
      </c>
      <c r="K263" s="346"/>
      <c r="L263" s="348"/>
      <c r="M263" s="345">
        <f>G263</f>
        <v>5.2400000000000002E-2</v>
      </c>
      <c r="N263" s="346"/>
      <c r="O263" s="348"/>
      <c r="P263" s="345">
        <f>G263</f>
        <v>5.2400000000000002E-2</v>
      </c>
      <c r="Q263" s="346"/>
      <c r="R263" s="348"/>
      <c r="S263" s="349">
        <f t="shared" si="101"/>
        <v>5.2400000000000002E-2</v>
      </c>
      <c r="T263" s="349"/>
      <c r="U263" s="295"/>
      <c r="V263" s="260">
        <f t="shared" si="78"/>
        <v>0</v>
      </c>
      <c r="W263" s="261"/>
      <c r="X263" s="262"/>
      <c r="Y263" s="359"/>
      <c r="Z263" s="360"/>
      <c r="AA263" s="361"/>
      <c r="AB263" s="321"/>
      <c r="AC263" s="322"/>
      <c r="AD263" s="322"/>
      <c r="AE263" s="323"/>
      <c r="AF263" s="263">
        <f t="shared" si="102"/>
        <v>0.84760000000000002</v>
      </c>
      <c r="AG263" s="263"/>
      <c r="AH263" s="263"/>
      <c r="AI263" s="395"/>
      <c r="AJ263" s="248"/>
      <c r="AK263" s="246"/>
      <c r="AL263" s="247"/>
      <c r="AM263" s="254"/>
      <c r="AN263" s="255"/>
      <c r="AO263" s="256"/>
    </row>
    <row r="264" spans="1:41">
      <c r="A264" s="365"/>
      <c r="B264" s="366"/>
      <c r="C264" s="367"/>
      <c r="D264" s="372"/>
      <c r="E264" s="347">
        <v>5</v>
      </c>
      <c r="F264" s="347"/>
      <c r="G264" s="345">
        <v>5.2400000000000002E-2</v>
      </c>
      <c r="H264" s="346"/>
      <c r="I264" s="348"/>
      <c r="J264" s="345">
        <f>G264</f>
        <v>5.2400000000000002E-2</v>
      </c>
      <c r="K264" s="346"/>
      <c r="L264" s="348"/>
      <c r="M264" s="345">
        <f>G264</f>
        <v>5.2400000000000002E-2</v>
      </c>
      <c r="N264" s="346"/>
      <c r="O264" s="348"/>
      <c r="P264" s="345">
        <f>G264</f>
        <v>5.2400000000000002E-2</v>
      </c>
      <c r="Q264" s="346"/>
      <c r="R264" s="348"/>
      <c r="S264" s="349">
        <f t="shared" si="101"/>
        <v>5.2400000000000002E-2</v>
      </c>
      <c r="T264" s="349"/>
      <c r="U264" s="295"/>
      <c r="V264" s="260">
        <f t="shared" si="78"/>
        <v>0</v>
      </c>
      <c r="W264" s="261"/>
      <c r="X264" s="262"/>
      <c r="Y264" s="356">
        <f>ABS(S262-S269)</f>
        <v>5.0899999999999994E-2</v>
      </c>
      <c r="Z264" s="357"/>
      <c r="AA264" s="358"/>
      <c r="AB264" s="321"/>
      <c r="AC264" s="322"/>
      <c r="AD264" s="322"/>
      <c r="AE264" s="323"/>
      <c r="AF264" s="263">
        <f t="shared" si="102"/>
        <v>0.84760000000000002</v>
      </c>
      <c r="AG264" s="263"/>
      <c r="AH264" s="263"/>
      <c r="AI264" s="395"/>
      <c r="AJ264" s="248"/>
      <c r="AK264" s="246"/>
      <c r="AL264" s="247"/>
      <c r="AM264" s="254"/>
      <c r="AN264" s="255"/>
      <c r="AO264" s="256"/>
    </row>
    <row r="265" spans="1:41">
      <c r="A265" s="365"/>
      <c r="B265" s="366"/>
      <c r="C265" s="367"/>
      <c r="D265" s="372"/>
      <c r="E265" s="347">
        <v>6</v>
      </c>
      <c r="F265" s="347"/>
      <c r="G265" s="345">
        <v>5.2200000000000003E-2</v>
      </c>
      <c r="H265" s="346"/>
      <c r="I265" s="348"/>
      <c r="J265" s="345">
        <f t="shared" ref="J265:J273" si="103">G265</f>
        <v>5.2200000000000003E-2</v>
      </c>
      <c r="K265" s="346"/>
      <c r="L265" s="348"/>
      <c r="M265" s="345">
        <f t="shared" ref="M265:M273" si="104">G265</f>
        <v>5.2200000000000003E-2</v>
      </c>
      <c r="N265" s="346"/>
      <c r="O265" s="348"/>
      <c r="P265" s="345">
        <f t="shared" ref="P265:P273" si="105">G265</f>
        <v>5.2200000000000003E-2</v>
      </c>
      <c r="Q265" s="346"/>
      <c r="R265" s="348"/>
      <c r="S265" s="349">
        <f t="shared" si="101"/>
        <v>5.2200000000000003E-2</v>
      </c>
      <c r="T265" s="349"/>
      <c r="U265" s="295"/>
      <c r="V265" s="260">
        <f t="shared" si="78"/>
        <v>0</v>
      </c>
      <c r="W265" s="261"/>
      <c r="X265" s="262"/>
      <c r="Y265" s="359"/>
      <c r="Z265" s="360"/>
      <c r="AA265" s="361"/>
      <c r="AB265" s="321"/>
      <c r="AC265" s="322"/>
      <c r="AD265" s="322"/>
      <c r="AE265" s="323"/>
      <c r="AF265" s="263">
        <f t="shared" si="102"/>
        <v>0.8478</v>
      </c>
      <c r="AG265" s="263"/>
      <c r="AH265" s="263"/>
      <c r="AI265" s="395"/>
      <c r="AJ265" s="248"/>
      <c r="AK265" s="246"/>
      <c r="AL265" s="247"/>
      <c r="AM265" s="254"/>
      <c r="AN265" s="255"/>
      <c r="AO265" s="256"/>
    </row>
    <row r="266" spans="1:41">
      <c r="A266" s="365"/>
      <c r="B266" s="366"/>
      <c r="C266" s="367"/>
      <c r="D266" s="372"/>
      <c r="E266" s="347">
        <v>7</v>
      </c>
      <c r="F266" s="347"/>
      <c r="G266" s="345">
        <v>5.1999999999999998E-2</v>
      </c>
      <c r="H266" s="346"/>
      <c r="I266" s="348"/>
      <c r="J266" s="345">
        <f t="shared" si="103"/>
        <v>5.1999999999999998E-2</v>
      </c>
      <c r="K266" s="346"/>
      <c r="L266" s="348"/>
      <c r="M266" s="345">
        <f t="shared" si="104"/>
        <v>5.1999999999999998E-2</v>
      </c>
      <c r="N266" s="346"/>
      <c r="O266" s="348"/>
      <c r="P266" s="345">
        <f t="shared" si="105"/>
        <v>5.1999999999999998E-2</v>
      </c>
      <c r="Q266" s="346"/>
      <c r="R266" s="348"/>
      <c r="S266" s="349">
        <f t="shared" si="101"/>
        <v>5.1999999999999998E-2</v>
      </c>
      <c r="T266" s="349"/>
      <c r="U266" s="295"/>
      <c r="V266" s="260">
        <f t="shared" si="78"/>
        <v>0</v>
      </c>
      <c r="W266" s="261"/>
      <c r="X266" s="262"/>
      <c r="Y266" s="356">
        <f>ABS(S263-S270)</f>
        <v>5.0699999999999995E-2</v>
      </c>
      <c r="Z266" s="357"/>
      <c r="AA266" s="358"/>
      <c r="AB266" s="324"/>
      <c r="AC266" s="325"/>
      <c r="AD266" s="325"/>
      <c r="AE266" s="326"/>
      <c r="AF266" s="263">
        <f t="shared" si="102"/>
        <v>0.84799999999999998</v>
      </c>
      <c r="AG266" s="263"/>
      <c r="AH266" s="263"/>
      <c r="AI266" s="395"/>
      <c r="AJ266" s="248"/>
      <c r="AK266" s="246"/>
      <c r="AL266" s="247"/>
      <c r="AM266" s="254"/>
      <c r="AN266" s="255"/>
      <c r="AO266" s="256"/>
    </row>
    <row r="267" spans="1:41">
      <c r="A267" s="365"/>
      <c r="B267" s="366"/>
      <c r="C267" s="367"/>
      <c r="D267" s="379" t="s">
        <v>139</v>
      </c>
      <c r="E267" s="350">
        <v>1</v>
      </c>
      <c r="F267" s="350"/>
      <c r="G267" s="351">
        <v>0.1032</v>
      </c>
      <c r="H267" s="352"/>
      <c r="I267" s="353"/>
      <c r="J267" s="351">
        <f t="shared" si="103"/>
        <v>0.1032</v>
      </c>
      <c r="K267" s="352"/>
      <c r="L267" s="353"/>
      <c r="M267" s="351">
        <f t="shared" si="104"/>
        <v>0.1032</v>
      </c>
      <c r="N267" s="352"/>
      <c r="O267" s="353"/>
      <c r="P267" s="351">
        <f t="shared" si="105"/>
        <v>0.1032</v>
      </c>
      <c r="Q267" s="352"/>
      <c r="R267" s="353"/>
      <c r="S267" s="355">
        <f>AVERAGE(G267:R267)</f>
        <v>0.1032</v>
      </c>
      <c r="T267" s="343"/>
      <c r="U267" s="343"/>
      <c r="V267" s="260">
        <f t="shared" si="78"/>
        <v>0</v>
      </c>
      <c r="W267" s="261"/>
      <c r="X267" s="262"/>
      <c r="Y267" s="359"/>
      <c r="Z267" s="360"/>
      <c r="AA267" s="361"/>
      <c r="AB267" s="333">
        <f>_xlfn.STDEV.S(S267:U273)/SQRT(4)</f>
        <v>4.4986770542123162E-5</v>
      </c>
      <c r="AC267" s="334"/>
      <c r="AD267" s="334"/>
      <c r="AE267" s="335"/>
      <c r="AF267" s="263">
        <f t="shared" si="102"/>
        <v>0.79680000000000006</v>
      </c>
      <c r="AG267" s="263"/>
      <c r="AH267" s="263"/>
      <c r="AI267" s="395"/>
      <c r="AJ267" s="248"/>
      <c r="AK267" s="246"/>
      <c r="AL267" s="247"/>
      <c r="AM267" s="254"/>
      <c r="AN267" s="255"/>
      <c r="AO267" s="256"/>
    </row>
    <row r="268" spans="1:41">
      <c r="A268" s="365"/>
      <c r="B268" s="366"/>
      <c r="C268" s="367"/>
      <c r="D268" s="380"/>
      <c r="E268" s="350">
        <v>2</v>
      </c>
      <c r="F268" s="350"/>
      <c r="G268" s="351">
        <v>0.1033</v>
      </c>
      <c r="H268" s="352"/>
      <c r="I268" s="353"/>
      <c r="J268" s="351">
        <f t="shared" si="103"/>
        <v>0.1033</v>
      </c>
      <c r="K268" s="352"/>
      <c r="L268" s="353"/>
      <c r="M268" s="351">
        <f t="shared" si="104"/>
        <v>0.1033</v>
      </c>
      <c r="N268" s="352"/>
      <c r="O268" s="353"/>
      <c r="P268" s="351">
        <f t="shared" si="105"/>
        <v>0.1033</v>
      </c>
      <c r="Q268" s="352"/>
      <c r="R268" s="353"/>
      <c r="S268" s="354">
        <f t="shared" ref="S268:S273" si="106">AVERAGE(G268:R268)</f>
        <v>0.1033</v>
      </c>
      <c r="T268" s="354"/>
      <c r="U268" s="260"/>
      <c r="V268" s="260">
        <f t="shared" si="78"/>
        <v>0</v>
      </c>
      <c r="W268" s="261"/>
      <c r="X268" s="262"/>
      <c r="Y268" s="356">
        <f>ABS(S264-S271)</f>
        <v>5.0900000000000001E-2</v>
      </c>
      <c r="Z268" s="357"/>
      <c r="AA268" s="358"/>
      <c r="AB268" s="336"/>
      <c r="AC268" s="337"/>
      <c r="AD268" s="337"/>
      <c r="AE268" s="338"/>
      <c r="AF268" s="263">
        <f t="shared" si="102"/>
        <v>0.79669999999999996</v>
      </c>
      <c r="AG268" s="263"/>
      <c r="AH268" s="263"/>
      <c r="AI268" s="395"/>
      <c r="AJ268" s="248"/>
      <c r="AK268" s="246"/>
      <c r="AL268" s="247"/>
      <c r="AM268" s="254"/>
      <c r="AN268" s="255"/>
      <c r="AO268" s="256"/>
    </row>
    <row r="269" spans="1:41">
      <c r="A269" s="365"/>
      <c r="B269" s="366"/>
      <c r="C269" s="367"/>
      <c r="D269" s="380"/>
      <c r="E269" s="350">
        <v>3</v>
      </c>
      <c r="F269" s="350"/>
      <c r="G269" s="351">
        <v>0.1031</v>
      </c>
      <c r="H269" s="352"/>
      <c r="I269" s="353"/>
      <c r="J269" s="351">
        <f t="shared" si="103"/>
        <v>0.1031</v>
      </c>
      <c r="K269" s="352"/>
      <c r="L269" s="353"/>
      <c r="M269" s="351">
        <f t="shared" si="104"/>
        <v>0.1031</v>
      </c>
      <c r="N269" s="352"/>
      <c r="O269" s="353"/>
      <c r="P269" s="351">
        <f t="shared" si="105"/>
        <v>0.1031</v>
      </c>
      <c r="Q269" s="352"/>
      <c r="R269" s="353"/>
      <c r="S269" s="354">
        <f t="shared" si="106"/>
        <v>0.1031</v>
      </c>
      <c r="T269" s="354"/>
      <c r="U269" s="260"/>
      <c r="V269" s="260">
        <f t="shared" si="78"/>
        <v>0</v>
      </c>
      <c r="W269" s="261"/>
      <c r="X269" s="262"/>
      <c r="Y269" s="359"/>
      <c r="Z269" s="360"/>
      <c r="AA269" s="361"/>
      <c r="AB269" s="336"/>
      <c r="AC269" s="337"/>
      <c r="AD269" s="337"/>
      <c r="AE269" s="338"/>
      <c r="AF269" s="263">
        <f t="shared" si="102"/>
        <v>0.79690000000000005</v>
      </c>
      <c r="AG269" s="263"/>
      <c r="AH269" s="263"/>
      <c r="AI269" s="395"/>
      <c r="AJ269" s="248"/>
      <c r="AK269" s="246"/>
      <c r="AL269" s="247"/>
      <c r="AM269" s="254"/>
      <c r="AN269" s="255"/>
      <c r="AO269" s="256"/>
    </row>
    <row r="270" spans="1:41">
      <c r="A270" s="365"/>
      <c r="B270" s="366"/>
      <c r="C270" s="367"/>
      <c r="D270" s="380"/>
      <c r="E270" s="350">
        <v>4</v>
      </c>
      <c r="F270" s="350"/>
      <c r="G270" s="351">
        <v>0.1031</v>
      </c>
      <c r="H270" s="352"/>
      <c r="I270" s="353"/>
      <c r="J270" s="351">
        <f t="shared" si="103"/>
        <v>0.1031</v>
      </c>
      <c r="K270" s="352"/>
      <c r="L270" s="353"/>
      <c r="M270" s="351">
        <f t="shared" si="104"/>
        <v>0.1031</v>
      </c>
      <c r="N270" s="352"/>
      <c r="O270" s="353"/>
      <c r="P270" s="351">
        <f t="shared" si="105"/>
        <v>0.1031</v>
      </c>
      <c r="Q270" s="352"/>
      <c r="R270" s="353"/>
      <c r="S270" s="354">
        <f t="shared" si="106"/>
        <v>0.1031</v>
      </c>
      <c r="T270" s="354"/>
      <c r="U270" s="260"/>
      <c r="V270" s="260">
        <f t="shared" si="78"/>
        <v>0</v>
      </c>
      <c r="W270" s="261"/>
      <c r="X270" s="262"/>
      <c r="Y270" s="356">
        <f>ABS(S265-S272)</f>
        <v>5.0999999999999997E-2</v>
      </c>
      <c r="Z270" s="357"/>
      <c r="AA270" s="358"/>
      <c r="AB270" s="336"/>
      <c r="AC270" s="337"/>
      <c r="AD270" s="337"/>
      <c r="AE270" s="338"/>
      <c r="AF270" s="263">
        <f t="shared" si="102"/>
        <v>0.79690000000000005</v>
      </c>
      <c r="AG270" s="263"/>
      <c r="AH270" s="263"/>
      <c r="AI270" s="395"/>
      <c r="AJ270" s="248"/>
      <c r="AK270" s="246"/>
      <c r="AL270" s="247"/>
      <c r="AM270" s="254"/>
      <c r="AN270" s="255"/>
      <c r="AO270" s="256"/>
    </row>
    <row r="271" spans="1:41">
      <c r="A271" s="365"/>
      <c r="B271" s="366"/>
      <c r="C271" s="367"/>
      <c r="D271" s="380"/>
      <c r="E271" s="350">
        <v>5</v>
      </c>
      <c r="F271" s="350"/>
      <c r="G271" s="351">
        <v>0.1033</v>
      </c>
      <c r="H271" s="352"/>
      <c r="I271" s="353"/>
      <c r="J271" s="351">
        <f t="shared" si="103"/>
        <v>0.1033</v>
      </c>
      <c r="K271" s="352"/>
      <c r="L271" s="353"/>
      <c r="M271" s="351">
        <f t="shared" si="104"/>
        <v>0.1033</v>
      </c>
      <c r="N271" s="352"/>
      <c r="O271" s="353"/>
      <c r="P271" s="351">
        <f t="shared" si="105"/>
        <v>0.1033</v>
      </c>
      <c r="Q271" s="352"/>
      <c r="R271" s="353"/>
      <c r="S271" s="354">
        <f t="shared" si="106"/>
        <v>0.1033</v>
      </c>
      <c r="T271" s="354"/>
      <c r="U271" s="260"/>
      <c r="V271" s="260">
        <f t="shared" si="78"/>
        <v>0</v>
      </c>
      <c r="W271" s="261"/>
      <c r="X271" s="262"/>
      <c r="Y271" s="359"/>
      <c r="Z271" s="360"/>
      <c r="AA271" s="361"/>
      <c r="AB271" s="336"/>
      <c r="AC271" s="337"/>
      <c r="AD271" s="337"/>
      <c r="AE271" s="338"/>
      <c r="AF271" s="263">
        <f t="shared" si="102"/>
        <v>0.79669999999999996</v>
      </c>
      <c r="AG271" s="263"/>
      <c r="AH271" s="263"/>
      <c r="AI271" s="395"/>
      <c r="AJ271" s="248"/>
      <c r="AK271" s="246"/>
      <c r="AL271" s="247"/>
      <c r="AM271" s="254"/>
      <c r="AN271" s="255"/>
      <c r="AO271" s="256"/>
    </row>
    <row r="272" spans="1:41">
      <c r="A272" s="365"/>
      <c r="B272" s="366"/>
      <c r="C272" s="367"/>
      <c r="D272" s="380"/>
      <c r="E272" s="350">
        <v>6</v>
      </c>
      <c r="F272" s="350"/>
      <c r="G272" s="351">
        <v>0.1032</v>
      </c>
      <c r="H272" s="352"/>
      <c r="I272" s="353"/>
      <c r="J272" s="351">
        <f t="shared" si="103"/>
        <v>0.1032</v>
      </c>
      <c r="K272" s="352"/>
      <c r="L272" s="353"/>
      <c r="M272" s="351">
        <f t="shared" si="104"/>
        <v>0.1032</v>
      </c>
      <c r="N272" s="352"/>
      <c r="O272" s="353"/>
      <c r="P272" s="351">
        <f t="shared" si="105"/>
        <v>0.1032</v>
      </c>
      <c r="Q272" s="352"/>
      <c r="R272" s="353"/>
      <c r="S272" s="354">
        <f t="shared" si="106"/>
        <v>0.1032</v>
      </c>
      <c r="T272" s="354"/>
      <c r="U272" s="260"/>
      <c r="V272" s="260">
        <f t="shared" si="78"/>
        <v>0</v>
      </c>
      <c r="W272" s="261"/>
      <c r="X272" s="262"/>
      <c r="Y272" s="356">
        <f>ABS(S266-S273)</f>
        <v>5.11E-2</v>
      </c>
      <c r="Z272" s="357"/>
      <c r="AA272" s="358"/>
      <c r="AB272" s="336"/>
      <c r="AC272" s="337"/>
      <c r="AD272" s="337"/>
      <c r="AE272" s="338"/>
      <c r="AF272" s="263">
        <f t="shared" si="102"/>
        <v>0.79680000000000006</v>
      </c>
      <c r="AG272" s="263"/>
      <c r="AH272" s="263"/>
      <c r="AI272" s="395"/>
      <c r="AJ272" s="248"/>
      <c r="AK272" s="246"/>
      <c r="AL272" s="247"/>
      <c r="AM272" s="254"/>
      <c r="AN272" s="255"/>
      <c r="AO272" s="256"/>
    </row>
    <row r="273" spans="1:41">
      <c r="A273" s="368"/>
      <c r="B273" s="369"/>
      <c r="C273" s="370"/>
      <c r="D273" s="381"/>
      <c r="E273" s="350">
        <v>7</v>
      </c>
      <c r="F273" s="350"/>
      <c r="G273" s="329">
        <v>0.1031</v>
      </c>
      <c r="H273" s="330"/>
      <c r="I273" s="331"/>
      <c r="J273" s="329">
        <f t="shared" si="103"/>
        <v>0.1031</v>
      </c>
      <c r="K273" s="330"/>
      <c r="L273" s="331"/>
      <c r="M273" s="329">
        <f t="shared" si="104"/>
        <v>0.1031</v>
      </c>
      <c r="N273" s="330"/>
      <c r="O273" s="331"/>
      <c r="P273" s="329">
        <f t="shared" si="105"/>
        <v>0.1031</v>
      </c>
      <c r="Q273" s="330"/>
      <c r="R273" s="331"/>
      <c r="S273" s="354">
        <f t="shared" si="106"/>
        <v>0.1031</v>
      </c>
      <c r="T273" s="354"/>
      <c r="U273" s="260"/>
      <c r="V273" s="260">
        <f t="shared" si="78"/>
        <v>0</v>
      </c>
      <c r="W273" s="261"/>
      <c r="X273" s="262"/>
      <c r="Y273" s="359"/>
      <c r="Z273" s="360"/>
      <c r="AA273" s="361"/>
      <c r="AB273" s="339"/>
      <c r="AC273" s="340"/>
      <c r="AD273" s="340"/>
      <c r="AE273" s="341"/>
      <c r="AF273" s="263">
        <f t="shared" si="102"/>
        <v>0.79690000000000005</v>
      </c>
      <c r="AG273" s="263"/>
      <c r="AH273" s="263"/>
      <c r="AI273" s="396"/>
      <c r="AJ273" s="248"/>
      <c r="AK273" s="246"/>
      <c r="AL273" s="247"/>
      <c r="AM273" s="257"/>
      <c r="AN273" s="258"/>
      <c r="AO273" s="259"/>
    </row>
    <row r="274" spans="1:41">
      <c r="A274" s="362">
        <v>0.95</v>
      </c>
      <c r="B274" s="363"/>
      <c r="C274" s="364"/>
      <c r="D274" s="371" t="s">
        <v>138</v>
      </c>
      <c r="E274" s="347">
        <v>1</v>
      </c>
      <c r="F274" s="347"/>
      <c r="G274" s="345">
        <v>5.21E-2</v>
      </c>
      <c r="H274" s="346"/>
      <c r="I274" s="348"/>
      <c r="J274" s="345">
        <f>G274</f>
        <v>5.21E-2</v>
      </c>
      <c r="K274" s="346"/>
      <c r="L274" s="348"/>
      <c r="M274" s="345">
        <f>G274</f>
        <v>5.21E-2</v>
      </c>
      <c r="N274" s="346"/>
      <c r="O274" s="348"/>
      <c r="P274" s="345">
        <f>G274</f>
        <v>5.21E-2</v>
      </c>
      <c r="Q274" s="346"/>
      <c r="R274" s="348"/>
      <c r="S274" s="345">
        <f>AVERAGE(G274:R274)</f>
        <v>5.21E-2</v>
      </c>
      <c r="T274" s="346"/>
      <c r="U274" s="346"/>
      <c r="V274" s="260">
        <f t="shared" si="78"/>
        <v>0</v>
      </c>
      <c r="W274" s="261"/>
      <c r="X274" s="262"/>
      <c r="Y274" s="356">
        <f>ABS(S274-S281)</f>
        <v>5.11E-2</v>
      </c>
      <c r="Z274" s="357"/>
      <c r="AA274" s="358"/>
      <c r="AB274" s="318">
        <f>_xlfn.STDEV.S(S274:U280)/SQRT(4)</f>
        <v>7.4801324154310101E-5</v>
      </c>
      <c r="AC274" s="319"/>
      <c r="AD274" s="319"/>
      <c r="AE274" s="320"/>
      <c r="AF274" s="263">
        <f>$A$274-S274</f>
        <v>0.89789999999999992</v>
      </c>
      <c r="AG274" s="263"/>
      <c r="AH274" s="263"/>
      <c r="AI274" s="394">
        <f>MAX(Y274:Y287)</f>
        <v>5.11E-2</v>
      </c>
      <c r="AJ274" s="245">
        <f>MAX(V274:X287)</f>
        <v>0</v>
      </c>
      <c r="AK274" s="246"/>
      <c r="AL274" s="247"/>
      <c r="AM274" s="251">
        <f t="shared" ref="AM274" si="107">AJ274/SQRT(4)</f>
        <v>0</v>
      </c>
      <c r="AN274" s="252"/>
      <c r="AO274" s="253"/>
    </row>
    <row r="275" spans="1:41">
      <c r="A275" s="365"/>
      <c r="B275" s="366"/>
      <c r="C275" s="367"/>
      <c r="D275" s="372"/>
      <c r="E275" s="347">
        <v>2</v>
      </c>
      <c r="F275" s="347"/>
      <c r="G275" s="345">
        <v>5.2299999999999999E-2</v>
      </c>
      <c r="H275" s="346"/>
      <c r="I275" s="348"/>
      <c r="J275" s="345">
        <f>G275</f>
        <v>5.2299999999999999E-2</v>
      </c>
      <c r="K275" s="346"/>
      <c r="L275" s="348"/>
      <c r="M275" s="345">
        <f>G275</f>
        <v>5.2299999999999999E-2</v>
      </c>
      <c r="N275" s="346"/>
      <c r="O275" s="348"/>
      <c r="P275" s="345">
        <f>G275</f>
        <v>5.2299999999999999E-2</v>
      </c>
      <c r="Q275" s="346"/>
      <c r="R275" s="348"/>
      <c r="S275" s="349">
        <f t="shared" ref="S275:S280" si="108">AVERAGE(G275:R275)</f>
        <v>5.2299999999999999E-2</v>
      </c>
      <c r="T275" s="349"/>
      <c r="U275" s="295"/>
      <c r="V275" s="260">
        <f t="shared" si="78"/>
        <v>0</v>
      </c>
      <c r="W275" s="261"/>
      <c r="X275" s="262"/>
      <c r="Y275" s="359"/>
      <c r="Z275" s="360"/>
      <c r="AA275" s="361"/>
      <c r="AB275" s="321"/>
      <c r="AC275" s="322"/>
      <c r="AD275" s="322"/>
      <c r="AE275" s="323"/>
      <c r="AF275" s="263">
        <f t="shared" ref="AF275:AF287" si="109">$A$274-S275</f>
        <v>0.89769999999999994</v>
      </c>
      <c r="AG275" s="263"/>
      <c r="AH275" s="263"/>
      <c r="AI275" s="395"/>
      <c r="AJ275" s="248"/>
      <c r="AK275" s="246"/>
      <c r="AL275" s="247"/>
      <c r="AM275" s="254"/>
      <c r="AN275" s="255"/>
      <c r="AO275" s="256"/>
    </row>
    <row r="276" spans="1:41">
      <c r="A276" s="365"/>
      <c r="B276" s="366"/>
      <c r="C276" s="367"/>
      <c r="D276" s="372"/>
      <c r="E276" s="347">
        <v>3</v>
      </c>
      <c r="F276" s="347"/>
      <c r="G276" s="345">
        <v>5.2200000000000003E-2</v>
      </c>
      <c r="H276" s="346"/>
      <c r="I276" s="348"/>
      <c r="J276" s="345">
        <f>G276</f>
        <v>5.2200000000000003E-2</v>
      </c>
      <c r="K276" s="346"/>
      <c r="L276" s="348"/>
      <c r="M276" s="345">
        <f>G276</f>
        <v>5.2200000000000003E-2</v>
      </c>
      <c r="N276" s="346"/>
      <c r="O276" s="348"/>
      <c r="P276" s="345">
        <f>G276</f>
        <v>5.2200000000000003E-2</v>
      </c>
      <c r="Q276" s="346"/>
      <c r="R276" s="348"/>
      <c r="S276" s="349">
        <f t="shared" si="108"/>
        <v>5.2200000000000003E-2</v>
      </c>
      <c r="T276" s="349"/>
      <c r="U276" s="295"/>
      <c r="V276" s="260">
        <f t="shared" si="78"/>
        <v>0</v>
      </c>
      <c r="W276" s="261"/>
      <c r="X276" s="262"/>
      <c r="Y276" s="356">
        <f>ABS(S275-S282)</f>
        <v>5.1000000000000004E-2</v>
      </c>
      <c r="Z276" s="357"/>
      <c r="AA276" s="358"/>
      <c r="AB276" s="321"/>
      <c r="AC276" s="322"/>
      <c r="AD276" s="322"/>
      <c r="AE276" s="323"/>
      <c r="AF276" s="263">
        <f t="shared" si="109"/>
        <v>0.89779999999999993</v>
      </c>
      <c r="AG276" s="263"/>
      <c r="AH276" s="263"/>
      <c r="AI276" s="395"/>
      <c r="AJ276" s="248"/>
      <c r="AK276" s="246"/>
      <c r="AL276" s="247"/>
      <c r="AM276" s="254"/>
      <c r="AN276" s="255"/>
      <c r="AO276" s="256"/>
    </row>
    <row r="277" spans="1:41">
      <c r="A277" s="365"/>
      <c r="B277" s="366"/>
      <c r="C277" s="367"/>
      <c r="D277" s="372"/>
      <c r="E277" s="347">
        <v>4</v>
      </c>
      <c r="F277" s="347"/>
      <c r="G277" s="345">
        <v>5.2400000000000002E-2</v>
      </c>
      <c r="H277" s="346"/>
      <c r="I277" s="348"/>
      <c r="J277" s="345">
        <f>G277</f>
        <v>5.2400000000000002E-2</v>
      </c>
      <c r="K277" s="346"/>
      <c r="L277" s="348"/>
      <c r="M277" s="345">
        <f>G277</f>
        <v>5.2400000000000002E-2</v>
      </c>
      <c r="N277" s="346"/>
      <c r="O277" s="348"/>
      <c r="P277" s="345">
        <f>G277</f>
        <v>5.2400000000000002E-2</v>
      </c>
      <c r="Q277" s="346"/>
      <c r="R277" s="348"/>
      <c r="S277" s="349">
        <f t="shared" si="108"/>
        <v>5.2400000000000002E-2</v>
      </c>
      <c r="T277" s="349"/>
      <c r="U277" s="295"/>
      <c r="V277" s="260">
        <f t="shared" si="78"/>
        <v>0</v>
      </c>
      <c r="W277" s="261"/>
      <c r="X277" s="262"/>
      <c r="Y277" s="359"/>
      <c r="Z277" s="360"/>
      <c r="AA277" s="361"/>
      <c r="AB277" s="321"/>
      <c r="AC277" s="322"/>
      <c r="AD277" s="322"/>
      <c r="AE277" s="323"/>
      <c r="AF277" s="263">
        <f t="shared" si="109"/>
        <v>0.89759999999999995</v>
      </c>
      <c r="AG277" s="263"/>
      <c r="AH277" s="263"/>
      <c r="AI277" s="395"/>
      <c r="AJ277" s="248"/>
      <c r="AK277" s="246"/>
      <c r="AL277" s="247"/>
      <c r="AM277" s="254"/>
      <c r="AN277" s="255"/>
      <c r="AO277" s="256"/>
    </row>
    <row r="278" spans="1:41">
      <c r="A278" s="365"/>
      <c r="B278" s="366"/>
      <c r="C278" s="367"/>
      <c r="D278" s="372"/>
      <c r="E278" s="347">
        <v>5</v>
      </c>
      <c r="F278" s="347"/>
      <c r="G278" s="345">
        <v>5.2400000000000002E-2</v>
      </c>
      <c r="H278" s="346"/>
      <c r="I278" s="348"/>
      <c r="J278" s="345">
        <f>G278</f>
        <v>5.2400000000000002E-2</v>
      </c>
      <c r="K278" s="346"/>
      <c r="L278" s="348"/>
      <c r="M278" s="345">
        <f>G278</f>
        <v>5.2400000000000002E-2</v>
      </c>
      <c r="N278" s="346"/>
      <c r="O278" s="348"/>
      <c r="P278" s="345">
        <f>G278</f>
        <v>5.2400000000000002E-2</v>
      </c>
      <c r="Q278" s="346"/>
      <c r="R278" s="348"/>
      <c r="S278" s="349">
        <f t="shared" si="108"/>
        <v>5.2400000000000002E-2</v>
      </c>
      <c r="T278" s="349"/>
      <c r="U278" s="295"/>
      <c r="V278" s="260">
        <f t="shared" ref="V278:V301" si="110">_xlfn.STDEV.S(G278:R278)</f>
        <v>0</v>
      </c>
      <c r="W278" s="261"/>
      <c r="X278" s="262"/>
      <c r="Y278" s="356">
        <f>ABS(S276-S283)</f>
        <v>5.0899999999999994E-2</v>
      </c>
      <c r="Z278" s="357"/>
      <c r="AA278" s="358"/>
      <c r="AB278" s="321"/>
      <c r="AC278" s="322"/>
      <c r="AD278" s="322"/>
      <c r="AE278" s="323"/>
      <c r="AF278" s="263">
        <f t="shared" si="109"/>
        <v>0.89759999999999995</v>
      </c>
      <c r="AG278" s="263"/>
      <c r="AH278" s="263"/>
      <c r="AI278" s="395"/>
      <c r="AJ278" s="248"/>
      <c r="AK278" s="246"/>
      <c r="AL278" s="247"/>
      <c r="AM278" s="254"/>
      <c r="AN278" s="255"/>
      <c r="AO278" s="256"/>
    </row>
    <row r="279" spans="1:41">
      <c r="A279" s="365"/>
      <c r="B279" s="366"/>
      <c r="C279" s="367"/>
      <c r="D279" s="372"/>
      <c r="E279" s="347">
        <v>6</v>
      </c>
      <c r="F279" s="347"/>
      <c r="G279" s="345">
        <v>5.2200000000000003E-2</v>
      </c>
      <c r="H279" s="346"/>
      <c r="I279" s="348"/>
      <c r="J279" s="345">
        <f t="shared" ref="J279:J287" si="111">G279</f>
        <v>5.2200000000000003E-2</v>
      </c>
      <c r="K279" s="346"/>
      <c r="L279" s="348"/>
      <c r="M279" s="345">
        <f t="shared" ref="M279:M287" si="112">G279</f>
        <v>5.2200000000000003E-2</v>
      </c>
      <c r="N279" s="346"/>
      <c r="O279" s="348"/>
      <c r="P279" s="345">
        <f t="shared" ref="P279:P287" si="113">G279</f>
        <v>5.2200000000000003E-2</v>
      </c>
      <c r="Q279" s="346"/>
      <c r="R279" s="348"/>
      <c r="S279" s="349">
        <f t="shared" si="108"/>
        <v>5.2200000000000003E-2</v>
      </c>
      <c r="T279" s="349"/>
      <c r="U279" s="295"/>
      <c r="V279" s="260">
        <f t="shared" si="110"/>
        <v>0</v>
      </c>
      <c r="W279" s="261"/>
      <c r="X279" s="262"/>
      <c r="Y279" s="359"/>
      <c r="Z279" s="360"/>
      <c r="AA279" s="361"/>
      <c r="AB279" s="321"/>
      <c r="AC279" s="322"/>
      <c r="AD279" s="322"/>
      <c r="AE279" s="323"/>
      <c r="AF279" s="263">
        <f t="shared" si="109"/>
        <v>0.89779999999999993</v>
      </c>
      <c r="AG279" s="263"/>
      <c r="AH279" s="263"/>
      <c r="AI279" s="395"/>
      <c r="AJ279" s="248"/>
      <c r="AK279" s="246"/>
      <c r="AL279" s="247"/>
      <c r="AM279" s="254"/>
      <c r="AN279" s="255"/>
      <c r="AO279" s="256"/>
    </row>
    <row r="280" spans="1:41">
      <c r="A280" s="365"/>
      <c r="B280" s="366"/>
      <c r="C280" s="367"/>
      <c r="D280" s="372"/>
      <c r="E280" s="347">
        <v>7</v>
      </c>
      <c r="F280" s="347"/>
      <c r="G280" s="345">
        <v>5.1999999999999998E-2</v>
      </c>
      <c r="H280" s="346"/>
      <c r="I280" s="348"/>
      <c r="J280" s="345">
        <f t="shared" si="111"/>
        <v>5.1999999999999998E-2</v>
      </c>
      <c r="K280" s="346"/>
      <c r="L280" s="348"/>
      <c r="M280" s="345">
        <f t="shared" si="112"/>
        <v>5.1999999999999998E-2</v>
      </c>
      <c r="N280" s="346"/>
      <c r="O280" s="348"/>
      <c r="P280" s="345">
        <f t="shared" si="113"/>
        <v>5.1999999999999998E-2</v>
      </c>
      <c r="Q280" s="346"/>
      <c r="R280" s="348"/>
      <c r="S280" s="349">
        <f t="shared" si="108"/>
        <v>5.1999999999999998E-2</v>
      </c>
      <c r="T280" s="349"/>
      <c r="U280" s="295"/>
      <c r="V280" s="260">
        <f t="shared" si="110"/>
        <v>0</v>
      </c>
      <c r="W280" s="261"/>
      <c r="X280" s="262"/>
      <c r="Y280" s="356">
        <f>ABS(S277-S284)</f>
        <v>5.0699999999999995E-2</v>
      </c>
      <c r="Z280" s="357"/>
      <c r="AA280" s="358"/>
      <c r="AB280" s="324"/>
      <c r="AC280" s="325"/>
      <c r="AD280" s="325"/>
      <c r="AE280" s="326"/>
      <c r="AF280" s="263">
        <f t="shared" si="109"/>
        <v>0.89799999999999991</v>
      </c>
      <c r="AG280" s="263"/>
      <c r="AH280" s="263"/>
      <c r="AI280" s="395"/>
      <c r="AJ280" s="248"/>
      <c r="AK280" s="246"/>
      <c r="AL280" s="247"/>
      <c r="AM280" s="254"/>
      <c r="AN280" s="255"/>
      <c r="AO280" s="256"/>
    </row>
    <row r="281" spans="1:41">
      <c r="A281" s="365"/>
      <c r="B281" s="366"/>
      <c r="C281" s="367"/>
      <c r="D281" s="379" t="s">
        <v>139</v>
      </c>
      <c r="E281" s="350">
        <v>1</v>
      </c>
      <c r="F281" s="350"/>
      <c r="G281" s="351">
        <v>0.1032</v>
      </c>
      <c r="H281" s="352"/>
      <c r="I281" s="353"/>
      <c r="J281" s="351">
        <f t="shared" si="111"/>
        <v>0.1032</v>
      </c>
      <c r="K281" s="352"/>
      <c r="L281" s="353"/>
      <c r="M281" s="351">
        <f t="shared" si="112"/>
        <v>0.1032</v>
      </c>
      <c r="N281" s="352"/>
      <c r="O281" s="353"/>
      <c r="P281" s="351">
        <f t="shared" si="113"/>
        <v>0.1032</v>
      </c>
      <c r="Q281" s="352"/>
      <c r="R281" s="353"/>
      <c r="S281" s="355">
        <f>AVERAGE(G281:R281)</f>
        <v>0.1032</v>
      </c>
      <c r="T281" s="343"/>
      <c r="U281" s="343"/>
      <c r="V281" s="260">
        <f t="shared" si="110"/>
        <v>0</v>
      </c>
      <c r="W281" s="261"/>
      <c r="X281" s="262"/>
      <c r="Y281" s="359"/>
      <c r="Z281" s="360"/>
      <c r="AA281" s="361"/>
      <c r="AB281" s="333">
        <f>_xlfn.STDEV.S(S281:U287)/SQRT(4)</f>
        <v>4.4986770542123162E-5</v>
      </c>
      <c r="AC281" s="334"/>
      <c r="AD281" s="334"/>
      <c r="AE281" s="335"/>
      <c r="AF281" s="263">
        <f t="shared" si="109"/>
        <v>0.8468</v>
      </c>
      <c r="AG281" s="263"/>
      <c r="AH281" s="263"/>
      <c r="AI281" s="395"/>
      <c r="AJ281" s="248"/>
      <c r="AK281" s="246"/>
      <c r="AL281" s="247"/>
      <c r="AM281" s="254"/>
      <c r="AN281" s="255"/>
      <c r="AO281" s="256"/>
    </row>
    <row r="282" spans="1:41">
      <c r="A282" s="365"/>
      <c r="B282" s="366"/>
      <c r="C282" s="367"/>
      <c r="D282" s="380"/>
      <c r="E282" s="350">
        <v>2</v>
      </c>
      <c r="F282" s="350"/>
      <c r="G282" s="351">
        <v>0.1033</v>
      </c>
      <c r="H282" s="352"/>
      <c r="I282" s="353"/>
      <c r="J282" s="351">
        <f t="shared" si="111"/>
        <v>0.1033</v>
      </c>
      <c r="K282" s="352"/>
      <c r="L282" s="353"/>
      <c r="M282" s="351">
        <f t="shared" si="112"/>
        <v>0.1033</v>
      </c>
      <c r="N282" s="352"/>
      <c r="O282" s="353"/>
      <c r="P282" s="351">
        <f t="shared" si="113"/>
        <v>0.1033</v>
      </c>
      <c r="Q282" s="352"/>
      <c r="R282" s="353"/>
      <c r="S282" s="354">
        <f t="shared" ref="S282:S287" si="114">AVERAGE(G282:R282)</f>
        <v>0.1033</v>
      </c>
      <c r="T282" s="354"/>
      <c r="U282" s="260"/>
      <c r="V282" s="260">
        <f t="shared" si="110"/>
        <v>0</v>
      </c>
      <c r="W282" s="261"/>
      <c r="X282" s="262"/>
      <c r="Y282" s="356">
        <f>ABS(S278-S285)</f>
        <v>5.0900000000000001E-2</v>
      </c>
      <c r="Z282" s="357"/>
      <c r="AA282" s="358"/>
      <c r="AB282" s="336"/>
      <c r="AC282" s="337"/>
      <c r="AD282" s="337"/>
      <c r="AE282" s="338"/>
      <c r="AF282" s="263">
        <f t="shared" si="109"/>
        <v>0.84670000000000001</v>
      </c>
      <c r="AG282" s="263"/>
      <c r="AH282" s="263"/>
      <c r="AI282" s="395"/>
      <c r="AJ282" s="248"/>
      <c r="AK282" s="246"/>
      <c r="AL282" s="247"/>
      <c r="AM282" s="254"/>
      <c r="AN282" s="255"/>
      <c r="AO282" s="256"/>
    </row>
    <row r="283" spans="1:41">
      <c r="A283" s="365"/>
      <c r="B283" s="366"/>
      <c r="C283" s="367"/>
      <c r="D283" s="380"/>
      <c r="E283" s="350">
        <v>3</v>
      </c>
      <c r="F283" s="350"/>
      <c r="G283" s="351">
        <v>0.1031</v>
      </c>
      <c r="H283" s="352"/>
      <c r="I283" s="353"/>
      <c r="J283" s="351">
        <f t="shared" si="111"/>
        <v>0.1031</v>
      </c>
      <c r="K283" s="352"/>
      <c r="L283" s="353"/>
      <c r="M283" s="351">
        <f t="shared" si="112"/>
        <v>0.1031</v>
      </c>
      <c r="N283" s="352"/>
      <c r="O283" s="353"/>
      <c r="P283" s="351">
        <f t="shared" si="113"/>
        <v>0.1031</v>
      </c>
      <c r="Q283" s="352"/>
      <c r="R283" s="353"/>
      <c r="S283" s="354">
        <f t="shared" si="114"/>
        <v>0.1031</v>
      </c>
      <c r="T283" s="354"/>
      <c r="U283" s="260"/>
      <c r="V283" s="260">
        <f t="shared" si="110"/>
        <v>0</v>
      </c>
      <c r="W283" s="261"/>
      <c r="X283" s="262"/>
      <c r="Y283" s="359"/>
      <c r="Z283" s="360"/>
      <c r="AA283" s="361"/>
      <c r="AB283" s="336"/>
      <c r="AC283" s="337"/>
      <c r="AD283" s="337"/>
      <c r="AE283" s="338"/>
      <c r="AF283" s="263">
        <f t="shared" si="109"/>
        <v>0.84689999999999999</v>
      </c>
      <c r="AG283" s="263"/>
      <c r="AH283" s="263"/>
      <c r="AI283" s="395"/>
      <c r="AJ283" s="248"/>
      <c r="AK283" s="246"/>
      <c r="AL283" s="247"/>
      <c r="AM283" s="254"/>
      <c r="AN283" s="255"/>
      <c r="AO283" s="256"/>
    </row>
    <row r="284" spans="1:41">
      <c r="A284" s="365"/>
      <c r="B284" s="366"/>
      <c r="C284" s="367"/>
      <c r="D284" s="380"/>
      <c r="E284" s="350">
        <v>4</v>
      </c>
      <c r="F284" s="350"/>
      <c r="G284" s="351">
        <v>0.1031</v>
      </c>
      <c r="H284" s="352"/>
      <c r="I284" s="353"/>
      <c r="J284" s="351">
        <f t="shared" si="111"/>
        <v>0.1031</v>
      </c>
      <c r="K284" s="352"/>
      <c r="L284" s="353"/>
      <c r="M284" s="351">
        <f t="shared" si="112"/>
        <v>0.1031</v>
      </c>
      <c r="N284" s="352"/>
      <c r="O284" s="353"/>
      <c r="P284" s="351">
        <f t="shared" si="113"/>
        <v>0.1031</v>
      </c>
      <c r="Q284" s="352"/>
      <c r="R284" s="353"/>
      <c r="S284" s="354">
        <f t="shared" si="114"/>
        <v>0.1031</v>
      </c>
      <c r="T284" s="354"/>
      <c r="U284" s="260"/>
      <c r="V284" s="260">
        <f t="shared" si="110"/>
        <v>0</v>
      </c>
      <c r="W284" s="261"/>
      <c r="X284" s="262"/>
      <c r="Y284" s="356">
        <f>ABS(S279-S286)</f>
        <v>5.0999999999999997E-2</v>
      </c>
      <c r="Z284" s="357"/>
      <c r="AA284" s="358"/>
      <c r="AB284" s="336"/>
      <c r="AC284" s="337"/>
      <c r="AD284" s="337"/>
      <c r="AE284" s="338"/>
      <c r="AF284" s="263">
        <f t="shared" si="109"/>
        <v>0.84689999999999999</v>
      </c>
      <c r="AG284" s="263"/>
      <c r="AH284" s="263"/>
      <c r="AI284" s="395"/>
      <c r="AJ284" s="248"/>
      <c r="AK284" s="246"/>
      <c r="AL284" s="247"/>
      <c r="AM284" s="254"/>
      <c r="AN284" s="255"/>
      <c r="AO284" s="256"/>
    </row>
    <row r="285" spans="1:41">
      <c r="A285" s="365"/>
      <c r="B285" s="366"/>
      <c r="C285" s="367"/>
      <c r="D285" s="380"/>
      <c r="E285" s="350">
        <v>5</v>
      </c>
      <c r="F285" s="350"/>
      <c r="G285" s="351">
        <v>0.1033</v>
      </c>
      <c r="H285" s="352"/>
      <c r="I285" s="353"/>
      <c r="J285" s="351">
        <f t="shared" si="111"/>
        <v>0.1033</v>
      </c>
      <c r="K285" s="352"/>
      <c r="L285" s="353"/>
      <c r="M285" s="351">
        <f t="shared" si="112"/>
        <v>0.1033</v>
      </c>
      <c r="N285" s="352"/>
      <c r="O285" s="353"/>
      <c r="P285" s="351">
        <f t="shared" si="113"/>
        <v>0.1033</v>
      </c>
      <c r="Q285" s="352"/>
      <c r="R285" s="353"/>
      <c r="S285" s="354">
        <f t="shared" si="114"/>
        <v>0.1033</v>
      </c>
      <c r="T285" s="354"/>
      <c r="U285" s="260"/>
      <c r="V285" s="260">
        <f t="shared" si="110"/>
        <v>0</v>
      </c>
      <c r="W285" s="261"/>
      <c r="X285" s="262"/>
      <c r="Y285" s="359"/>
      <c r="Z285" s="360"/>
      <c r="AA285" s="361"/>
      <c r="AB285" s="336"/>
      <c r="AC285" s="337"/>
      <c r="AD285" s="337"/>
      <c r="AE285" s="338"/>
      <c r="AF285" s="263">
        <f t="shared" si="109"/>
        <v>0.84670000000000001</v>
      </c>
      <c r="AG285" s="263"/>
      <c r="AH285" s="263"/>
      <c r="AI285" s="395"/>
      <c r="AJ285" s="248"/>
      <c r="AK285" s="246"/>
      <c r="AL285" s="247"/>
      <c r="AM285" s="254"/>
      <c r="AN285" s="255"/>
      <c r="AO285" s="256"/>
    </row>
    <row r="286" spans="1:41">
      <c r="A286" s="365"/>
      <c r="B286" s="366"/>
      <c r="C286" s="367"/>
      <c r="D286" s="380"/>
      <c r="E286" s="350">
        <v>6</v>
      </c>
      <c r="F286" s="350"/>
      <c r="G286" s="351">
        <v>0.1032</v>
      </c>
      <c r="H286" s="352"/>
      <c r="I286" s="353"/>
      <c r="J286" s="351">
        <f t="shared" si="111"/>
        <v>0.1032</v>
      </c>
      <c r="K286" s="352"/>
      <c r="L286" s="353"/>
      <c r="M286" s="351">
        <f t="shared" si="112"/>
        <v>0.1032</v>
      </c>
      <c r="N286" s="352"/>
      <c r="O286" s="353"/>
      <c r="P286" s="351">
        <f t="shared" si="113"/>
        <v>0.1032</v>
      </c>
      <c r="Q286" s="352"/>
      <c r="R286" s="353"/>
      <c r="S286" s="354">
        <f t="shared" si="114"/>
        <v>0.1032</v>
      </c>
      <c r="T286" s="354"/>
      <c r="U286" s="260"/>
      <c r="V286" s="260">
        <f t="shared" si="110"/>
        <v>0</v>
      </c>
      <c r="W286" s="261"/>
      <c r="X286" s="262"/>
      <c r="Y286" s="356">
        <f>ABS(S280-S287)</f>
        <v>5.11E-2</v>
      </c>
      <c r="Z286" s="357"/>
      <c r="AA286" s="358"/>
      <c r="AB286" s="336"/>
      <c r="AC286" s="337"/>
      <c r="AD286" s="337"/>
      <c r="AE286" s="338"/>
      <c r="AF286" s="263">
        <f t="shared" si="109"/>
        <v>0.8468</v>
      </c>
      <c r="AG286" s="263"/>
      <c r="AH286" s="263"/>
      <c r="AI286" s="395"/>
      <c r="AJ286" s="248"/>
      <c r="AK286" s="246"/>
      <c r="AL286" s="247"/>
      <c r="AM286" s="254"/>
      <c r="AN286" s="255"/>
      <c r="AO286" s="256"/>
    </row>
    <row r="287" spans="1:41">
      <c r="A287" s="368"/>
      <c r="B287" s="369"/>
      <c r="C287" s="370"/>
      <c r="D287" s="381"/>
      <c r="E287" s="350">
        <v>7</v>
      </c>
      <c r="F287" s="350"/>
      <c r="G287" s="329">
        <v>0.1031</v>
      </c>
      <c r="H287" s="330"/>
      <c r="I287" s="331"/>
      <c r="J287" s="329">
        <f t="shared" si="111"/>
        <v>0.1031</v>
      </c>
      <c r="K287" s="330"/>
      <c r="L287" s="331"/>
      <c r="M287" s="329">
        <f t="shared" si="112"/>
        <v>0.1031</v>
      </c>
      <c r="N287" s="330"/>
      <c r="O287" s="331"/>
      <c r="P287" s="329">
        <f t="shared" si="113"/>
        <v>0.1031</v>
      </c>
      <c r="Q287" s="330"/>
      <c r="R287" s="331"/>
      <c r="S287" s="354">
        <f t="shared" si="114"/>
        <v>0.1031</v>
      </c>
      <c r="T287" s="354"/>
      <c r="U287" s="260"/>
      <c r="V287" s="260">
        <f t="shared" si="110"/>
        <v>0</v>
      </c>
      <c r="W287" s="261"/>
      <c r="X287" s="262"/>
      <c r="Y287" s="359"/>
      <c r="Z287" s="360"/>
      <c r="AA287" s="361"/>
      <c r="AB287" s="339"/>
      <c r="AC287" s="340"/>
      <c r="AD287" s="340"/>
      <c r="AE287" s="341"/>
      <c r="AF287" s="263">
        <f t="shared" si="109"/>
        <v>0.84689999999999999</v>
      </c>
      <c r="AG287" s="263"/>
      <c r="AH287" s="263"/>
      <c r="AI287" s="396"/>
      <c r="AJ287" s="248"/>
      <c r="AK287" s="246"/>
      <c r="AL287" s="247"/>
      <c r="AM287" s="257"/>
      <c r="AN287" s="258"/>
      <c r="AO287" s="259"/>
    </row>
    <row r="288" spans="1:41">
      <c r="A288" s="362">
        <v>1</v>
      </c>
      <c r="B288" s="363"/>
      <c r="C288" s="364"/>
      <c r="D288" s="371" t="s">
        <v>138</v>
      </c>
      <c r="E288" s="347">
        <v>1</v>
      </c>
      <c r="F288" s="347"/>
      <c r="G288" s="345">
        <v>5.21E-2</v>
      </c>
      <c r="H288" s="346"/>
      <c r="I288" s="348"/>
      <c r="J288" s="345">
        <f>G288</f>
        <v>5.21E-2</v>
      </c>
      <c r="K288" s="346"/>
      <c r="L288" s="348"/>
      <c r="M288" s="345">
        <f>G288</f>
        <v>5.21E-2</v>
      </c>
      <c r="N288" s="346"/>
      <c r="O288" s="348"/>
      <c r="P288" s="345">
        <f>G288</f>
        <v>5.21E-2</v>
      </c>
      <c r="Q288" s="346"/>
      <c r="R288" s="348"/>
      <c r="S288" s="345">
        <f>AVERAGE(G288:R288)</f>
        <v>5.21E-2</v>
      </c>
      <c r="T288" s="346"/>
      <c r="U288" s="346"/>
      <c r="V288" s="260">
        <f t="shared" si="110"/>
        <v>0</v>
      </c>
      <c r="W288" s="261"/>
      <c r="X288" s="262"/>
      <c r="Y288" s="356">
        <f>ABS(S288-S295)</f>
        <v>5.11E-2</v>
      </c>
      <c r="Z288" s="357"/>
      <c r="AA288" s="358"/>
      <c r="AB288" s="318">
        <f>_xlfn.STDEV.S(S288:U294)/SQRT(4)</f>
        <v>7.4801324154310101E-5</v>
      </c>
      <c r="AC288" s="319"/>
      <c r="AD288" s="319"/>
      <c r="AE288" s="320"/>
      <c r="AF288" s="263">
        <f>$A$288-S288</f>
        <v>0.94789999999999996</v>
      </c>
      <c r="AG288" s="263"/>
      <c r="AH288" s="263"/>
      <c r="AI288" s="394">
        <f>MAX(Y288:Y301)</f>
        <v>5.11E-2</v>
      </c>
      <c r="AJ288" s="245">
        <f>MAX(V288:X301)</f>
        <v>0</v>
      </c>
      <c r="AK288" s="246"/>
      <c r="AL288" s="247"/>
      <c r="AM288" s="251">
        <f t="shared" ref="AM288" si="115">AJ288/SQRT(4)</f>
        <v>0</v>
      </c>
      <c r="AN288" s="252"/>
      <c r="AO288" s="253"/>
    </row>
    <row r="289" spans="1:41">
      <c r="A289" s="365"/>
      <c r="B289" s="366"/>
      <c r="C289" s="367"/>
      <c r="D289" s="372"/>
      <c r="E289" s="347">
        <v>2</v>
      </c>
      <c r="F289" s="347"/>
      <c r="G289" s="345">
        <v>5.2299999999999999E-2</v>
      </c>
      <c r="H289" s="346"/>
      <c r="I289" s="348"/>
      <c r="J289" s="345">
        <f>G289</f>
        <v>5.2299999999999999E-2</v>
      </c>
      <c r="K289" s="346"/>
      <c r="L289" s="348"/>
      <c r="M289" s="345">
        <f>G289</f>
        <v>5.2299999999999999E-2</v>
      </c>
      <c r="N289" s="346"/>
      <c r="O289" s="348"/>
      <c r="P289" s="345">
        <f>G289</f>
        <v>5.2299999999999999E-2</v>
      </c>
      <c r="Q289" s="346"/>
      <c r="R289" s="348"/>
      <c r="S289" s="349">
        <f t="shared" ref="S289:S294" si="116">AVERAGE(G289:R289)</f>
        <v>5.2299999999999999E-2</v>
      </c>
      <c r="T289" s="349"/>
      <c r="U289" s="295"/>
      <c r="V289" s="260">
        <f t="shared" si="110"/>
        <v>0</v>
      </c>
      <c r="W289" s="261"/>
      <c r="X289" s="262"/>
      <c r="Y289" s="359"/>
      <c r="Z289" s="360"/>
      <c r="AA289" s="361"/>
      <c r="AB289" s="321"/>
      <c r="AC289" s="322"/>
      <c r="AD289" s="322"/>
      <c r="AE289" s="323"/>
      <c r="AF289" s="388">
        <f t="shared" ref="AF289:AF301" si="117">$A$50-S289</f>
        <v>9.7699999999999995E-2</v>
      </c>
      <c r="AG289" s="389"/>
      <c r="AH289" s="390"/>
      <c r="AI289" s="395"/>
      <c r="AJ289" s="248"/>
      <c r="AK289" s="246"/>
      <c r="AL289" s="247"/>
      <c r="AM289" s="254"/>
      <c r="AN289" s="255"/>
      <c r="AO289" s="256"/>
    </row>
    <row r="290" spans="1:41">
      <c r="A290" s="365"/>
      <c r="B290" s="366"/>
      <c r="C290" s="367"/>
      <c r="D290" s="372"/>
      <c r="E290" s="347">
        <v>3</v>
      </c>
      <c r="F290" s="347"/>
      <c r="G290" s="345">
        <v>5.2200000000000003E-2</v>
      </c>
      <c r="H290" s="346"/>
      <c r="I290" s="348"/>
      <c r="J290" s="345">
        <f>G290</f>
        <v>5.2200000000000003E-2</v>
      </c>
      <c r="K290" s="346"/>
      <c r="L290" s="348"/>
      <c r="M290" s="345">
        <f>G290</f>
        <v>5.2200000000000003E-2</v>
      </c>
      <c r="N290" s="346"/>
      <c r="O290" s="348"/>
      <c r="P290" s="345">
        <f>G290</f>
        <v>5.2200000000000003E-2</v>
      </c>
      <c r="Q290" s="346"/>
      <c r="R290" s="348"/>
      <c r="S290" s="349">
        <f t="shared" si="116"/>
        <v>5.2200000000000003E-2</v>
      </c>
      <c r="T290" s="349"/>
      <c r="U290" s="295"/>
      <c r="V290" s="260">
        <f t="shared" si="110"/>
        <v>0</v>
      </c>
      <c r="W290" s="261"/>
      <c r="X290" s="262"/>
      <c r="Y290" s="356">
        <f>ABS(S289-S296)</f>
        <v>5.1000000000000004E-2</v>
      </c>
      <c r="Z290" s="357"/>
      <c r="AA290" s="358"/>
      <c r="AB290" s="321"/>
      <c r="AC290" s="322"/>
      <c r="AD290" s="322"/>
      <c r="AE290" s="323"/>
      <c r="AF290" s="388">
        <f t="shared" si="117"/>
        <v>9.7799999999999998E-2</v>
      </c>
      <c r="AG290" s="389"/>
      <c r="AH290" s="390"/>
      <c r="AI290" s="395"/>
      <c r="AJ290" s="248"/>
      <c r="AK290" s="246"/>
      <c r="AL290" s="247"/>
      <c r="AM290" s="254"/>
      <c r="AN290" s="255"/>
      <c r="AO290" s="256"/>
    </row>
    <row r="291" spans="1:41">
      <c r="A291" s="365"/>
      <c r="B291" s="366"/>
      <c r="C291" s="367"/>
      <c r="D291" s="372"/>
      <c r="E291" s="347">
        <v>4</v>
      </c>
      <c r="F291" s="347"/>
      <c r="G291" s="345">
        <v>5.2400000000000002E-2</v>
      </c>
      <c r="H291" s="346"/>
      <c r="I291" s="348"/>
      <c r="J291" s="345">
        <f>G291</f>
        <v>5.2400000000000002E-2</v>
      </c>
      <c r="K291" s="346"/>
      <c r="L291" s="348"/>
      <c r="M291" s="345">
        <f>G291</f>
        <v>5.2400000000000002E-2</v>
      </c>
      <c r="N291" s="346"/>
      <c r="O291" s="348"/>
      <c r="P291" s="345">
        <f>G291</f>
        <v>5.2400000000000002E-2</v>
      </c>
      <c r="Q291" s="346"/>
      <c r="R291" s="348"/>
      <c r="S291" s="349">
        <f t="shared" si="116"/>
        <v>5.2400000000000002E-2</v>
      </c>
      <c r="T291" s="349"/>
      <c r="U291" s="295"/>
      <c r="V291" s="260">
        <f t="shared" si="110"/>
        <v>0</v>
      </c>
      <c r="W291" s="261"/>
      <c r="X291" s="262"/>
      <c r="Y291" s="359"/>
      <c r="Z291" s="360"/>
      <c r="AA291" s="361"/>
      <c r="AB291" s="321"/>
      <c r="AC291" s="322"/>
      <c r="AD291" s="322"/>
      <c r="AE291" s="323"/>
      <c r="AF291" s="388">
        <f t="shared" si="117"/>
        <v>9.7599999999999992E-2</v>
      </c>
      <c r="AG291" s="389"/>
      <c r="AH291" s="390"/>
      <c r="AI291" s="395"/>
      <c r="AJ291" s="248"/>
      <c r="AK291" s="246"/>
      <c r="AL291" s="247"/>
      <c r="AM291" s="254"/>
      <c r="AN291" s="255"/>
      <c r="AO291" s="256"/>
    </row>
    <row r="292" spans="1:41">
      <c r="A292" s="365"/>
      <c r="B292" s="366"/>
      <c r="C292" s="367"/>
      <c r="D292" s="372"/>
      <c r="E292" s="347">
        <v>5</v>
      </c>
      <c r="F292" s="347"/>
      <c r="G292" s="345">
        <v>5.2400000000000002E-2</v>
      </c>
      <c r="H292" s="346"/>
      <c r="I292" s="348"/>
      <c r="J292" s="345">
        <f>G292</f>
        <v>5.2400000000000002E-2</v>
      </c>
      <c r="K292" s="346"/>
      <c r="L292" s="348"/>
      <c r="M292" s="345">
        <f>G292</f>
        <v>5.2400000000000002E-2</v>
      </c>
      <c r="N292" s="346"/>
      <c r="O292" s="348"/>
      <c r="P292" s="345">
        <f>G292</f>
        <v>5.2400000000000002E-2</v>
      </c>
      <c r="Q292" s="346"/>
      <c r="R292" s="348"/>
      <c r="S292" s="349">
        <f t="shared" si="116"/>
        <v>5.2400000000000002E-2</v>
      </c>
      <c r="T292" s="349"/>
      <c r="U292" s="295"/>
      <c r="V292" s="260">
        <f t="shared" si="110"/>
        <v>0</v>
      </c>
      <c r="W292" s="261"/>
      <c r="X292" s="262"/>
      <c r="Y292" s="356">
        <f>ABS(S290-S297)</f>
        <v>5.0899999999999994E-2</v>
      </c>
      <c r="Z292" s="357"/>
      <c r="AA292" s="358"/>
      <c r="AB292" s="321"/>
      <c r="AC292" s="322"/>
      <c r="AD292" s="322"/>
      <c r="AE292" s="323"/>
      <c r="AF292" s="388">
        <f t="shared" si="117"/>
        <v>9.7599999999999992E-2</v>
      </c>
      <c r="AG292" s="389"/>
      <c r="AH292" s="390"/>
      <c r="AI292" s="395"/>
      <c r="AJ292" s="248"/>
      <c r="AK292" s="246"/>
      <c r="AL292" s="247"/>
      <c r="AM292" s="254"/>
      <c r="AN292" s="255"/>
      <c r="AO292" s="256"/>
    </row>
    <row r="293" spans="1:41">
      <c r="A293" s="365"/>
      <c r="B293" s="366"/>
      <c r="C293" s="367"/>
      <c r="D293" s="372"/>
      <c r="E293" s="347">
        <v>6</v>
      </c>
      <c r="F293" s="347"/>
      <c r="G293" s="345">
        <v>5.2200000000000003E-2</v>
      </c>
      <c r="H293" s="346"/>
      <c r="I293" s="348"/>
      <c r="J293" s="345">
        <f t="shared" ref="J293:J301" si="118">G293</f>
        <v>5.2200000000000003E-2</v>
      </c>
      <c r="K293" s="346"/>
      <c r="L293" s="348"/>
      <c r="M293" s="345">
        <f t="shared" ref="M293:M301" si="119">G293</f>
        <v>5.2200000000000003E-2</v>
      </c>
      <c r="N293" s="346"/>
      <c r="O293" s="348"/>
      <c r="P293" s="345">
        <f t="shared" ref="P293:P301" si="120">G293</f>
        <v>5.2200000000000003E-2</v>
      </c>
      <c r="Q293" s="346"/>
      <c r="R293" s="348"/>
      <c r="S293" s="349">
        <f t="shared" si="116"/>
        <v>5.2200000000000003E-2</v>
      </c>
      <c r="T293" s="349"/>
      <c r="U293" s="295"/>
      <c r="V293" s="260">
        <f t="shared" si="110"/>
        <v>0</v>
      </c>
      <c r="W293" s="261"/>
      <c r="X293" s="262"/>
      <c r="Y293" s="359"/>
      <c r="Z293" s="360"/>
      <c r="AA293" s="361"/>
      <c r="AB293" s="321"/>
      <c r="AC293" s="322"/>
      <c r="AD293" s="322"/>
      <c r="AE293" s="323"/>
      <c r="AF293" s="388">
        <f t="shared" si="117"/>
        <v>9.7799999999999998E-2</v>
      </c>
      <c r="AG293" s="389"/>
      <c r="AH293" s="390"/>
      <c r="AI293" s="395"/>
      <c r="AJ293" s="248"/>
      <c r="AK293" s="246"/>
      <c r="AL293" s="247"/>
      <c r="AM293" s="254"/>
      <c r="AN293" s="255"/>
      <c r="AO293" s="256"/>
    </row>
    <row r="294" spans="1:41">
      <c r="A294" s="365"/>
      <c r="B294" s="366"/>
      <c r="C294" s="367"/>
      <c r="D294" s="372"/>
      <c r="E294" s="347">
        <v>7</v>
      </c>
      <c r="F294" s="347"/>
      <c r="G294" s="345">
        <v>5.1999999999999998E-2</v>
      </c>
      <c r="H294" s="346"/>
      <c r="I294" s="348"/>
      <c r="J294" s="345">
        <f t="shared" si="118"/>
        <v>5.1999999999999998E-2</v>
      </c>
      <c r="K294" s="346"/>
      <c r="L294" s="348"/>
      <c r="M294" s="345">
        <f t="shared" si="119"/>
        <v>5.1999999999999998E-2</v>
      </c>
      <c r="N294" s="346"/>
      <c r="O294" s="348"/>
      <c r="P294" s="345">
        <f t="shared" si="120"/>
        <v>5.1999999999999998E-2</v>
      </c>
      <c r="Q294" s="346"/>
      <c r="R294" s="348"/>
      <c r="S294" s="349">
        <f t="shared" si="116"/>
        <v>5.1999999999999998E-2</v>
      </c>
      <c r="T294" s="349"/>
      <c r="U294" s="295"/>
      <c r="V294" s="260">
        <f t="shared" si="110"/>
        <v>0</v>
      </c>
      <c r="W294" s="261"/>
      <c r="X294" s="262"/>
      <c r="Y294" s="356">
        <f>ABS(S291-S298)</f>
        <v>5.0699999999999995E-2</v>
      </c>
      <c r="Z294" s="357"/>
      <c r="AA294" s="358"/>
      <c r="AB294" s="324"/>
      <c r="AC294" s="325"/>
      <c r="AD294" s="325"/>
      <c r="AE294" s="326"/>
      <c r="AF294" s="388">
        <f t="shared" si="117"/>
        <v>9.8000000000000004E-2</v>
      </c>
      <c r="AG294" s="389"/>
      <c r="AH294" s="390"/>
      <c r="AI294" s="395"/>
      <c r="AJ294" s="248"/>
      <c r="AK294" s="246"/>
      <c r="AL294" s="247"/>
      <c r="AM294" s="254"/>
      <c r="AN294" s="255"/>
      <c r="AO294" s="256"/>
    </row>
    <row r="295" spans="1:41">
      <c r="A295" s="365"/>
      <c r="B295" s="366"/>
      <c r="C295" s="367"/>
      <c r="D295" s="379" t="s">
        <v>139</v>
      </c>
      <c r="E295" s="350">
        <v>1</v>
      </c>
      <c r="F295" s="350"/>
      <c r="G295" s="351">
        <v>0.1032</v>
      </c>
      <c r="H295" s="352"/>
      <c r="I295" s="353"/>
      <c r="J295" s="351">
        <f t="shared" si="118"/>
        <v>0.1032</v>
      </c>
      <c r="K295" s="352"/>
      <c r="L295" s="353"/>
      <c r="M295" s="351">
        <f t="shared" si="119"/>
        <v>0.1032</v>
      </c>
      <c r="N295" s="352"/>
      <c r="O295" s="353"/>
      <c r="P295" s="351">
        <f t="shared" si="120"/>
        <v>0.1032</v>
      </c>
      <c r="Q295" s="352"/>
      <c r="R295" s="353"/>
      <c r="S295" s="355">
        <f>AVERAGE(G295:R295)</f>
        <v>0.1032</v>
      </c>
      <c r="T295" s="343"/>
      <c r="U295" s="343"/>
      <c r="V295" s="260">
        <f t="shared" si="110"/>
        <v>0</v>
      </c>
      <c r="W295" s="261"/>
      <c r="X295" s="262"/>
      <c r="Y295" s="359"/>
      <c r="Z295" s="360"/>
      <c r="AA295" s="361"/>
      <c r="AB295" s="333">
        <f>_xlfn.STDEV.S(S295:U301)/SQRT(4)</f>
        <v>4.4986770542123162E-5</v>
      </c>
      <c r="AC295" s="334"/>
      <c r="AD295" s="334"/>
      <c r="AE295" s="335"/>
      <c r="AF295" s="388">
        <f t="shared" si="117"/>
        <v>4.6799999999999994E-2</v>
      </c>
      <c r="AG295" s="389"/>
      <c r="AH295" s="390"/>
      <c r="AI295" s="395"/>
      <c r="AJ295" s="248"/>
      <c r="AK295" s="246"/>
      <c r="AL295" s="247"/>
      <c r="AM295" s="254"/>
      <c r="AN295" s="255"/>
      <c r="AO295" s="256"/>
    </row>
    <row r="296" spans="1:41">
      <c r="A296" s="365"/>
      <c r="B296" s="366"/>
      <c r="C296" s="367"/>
      <c r="D296" s="380"/>
      <c r="E296" s="350">
        <v>2</v>
      </c>
      <c r="F296" s="350"/>
      <c r="G296" s="351">
        <v>0.1033</v>
      </c>
      <c r="H296" s="352"/>
      <c r="I296" s="353"/>
      <c r="J296" s="351">
        <f t="shared" si="118"/>
        <v>0.1033</v>
      </c>
      <c r="K296" s="352"/>
      <c r="L296" s="353"/>
      <c r="M296" s="351">
        <f t="shared" si="119"/>
        <v>0.1033</v>
      </c>
      <c r="N296" s="352"/>
      <c r="O296" s="353"/>
      <c r="P296" s="351">
        <f t="shared" si="120"/>
        <v>0.1033</v>
      </c>
      <c r="Q296" s="352"/>
      <c r="R296" s="353"/>
      <c r="S296" s="354">
        <f t="shared" ref="S296:S301" si="121">AVERAGE(G296:R296)</f>
        <v>0.1033</v>
      </c>
      <c r="T296" s="354"/>
      <c r="U296" s="260"/>
      <c r="V296" s="260">
        <f t="shared" si="110"/>
        <v>0</v>
      </c>
      <c r="W296" s="261"/>
      <c r="X296" s="262"/>
      <c r="Y296" s="356">
        <f>ABS(S292-S299)</f>
        <v>5.0900000000000001E-2</v>
      </c>
      <c r="Z296" s="357"/>
      <c r="AA296" s="358"/>
      <c r="AB296" s="336"/>
      <c r="AC296" s="337"/>
      <c r="AD296" s="337"/>
      <c r="AE296" s="338"/>
      <c r="AF296" s="388">
        <f t="shared" si="117"/>
        <v>4.6699999999999992E-2</v>
      </c>
      <c r="AG296" s="389"/>
      <c r="AH296" s="390"/>
      <c r="AI296" s="395"/>
      <c r="AJ296" s="248"/>
      <c r="AK296" s="246"/>
      <c r="AL296" s="247"/>
      <c r="AM296" s="254"/>
      <c r="AN296" s="255"/>
      <c r="AO296" s="256"/>
    </row>
    <row r="297" spans="1:41">
      <c r="A297" s="365"/>
      <c r="B297" s="366"/>
      <c r="C297" s="367"/>
      <c r="D297" s="380"/>
      <c r="E297" s="350">
        <v>3</v>
      </c>
      <c r="F297" s="350"/>
      <c r="G297" s="351">
        <v>0.1031</v>
      </c>
      <c r="H297" s="352"/>
      <c r="I297" s="353"/>
      <c r="J297" s="351">
        <f t="shared" si="118"/>
        <v>0.1031</v>
      </c>
      <c r="K297" s="352"/>
      <c r="L297" s="353"/>
      <c r="M297" s="351">
        <f t="shared" si="119"/>
        <v>0.1031</v>
      </c>
      <c r="N297" s="352"/>
      <c r="O297" s="353"/>
      <c r="P297" s="351">
        <f t="shared" si="120"/>
        <v>0.1031</v>
      </c>
      <c r="Q297" s="352"/>
      <c r="R297" s="353"/>
      <c r="S297" s="354">
        <f t="shared" si="121"/>
        <v>0.1031</v>
      </c>
      <c r="T297" s="354"/>
      <c r="U297" s="260"/>
      <c r="V297" s="260">
        <f t="shared" si="110"/>
        <v>0</v>
      </c>
      <c r="W297" s="261"/>
      <c r="X297" s="262"/>
      <c r="Y297" s="359"/>
      <c r="Z297" s="360"/>
      <c r="AA297" s="361"/>
      <c r="AB297" s="336"/>
      <c r="AC297" s="337"/>
      <c r="AD297" s="337"/>
      <c r="AE297" s="338"/>
      <c r="AF297" s="388">
        <f t="shared" si="117"/>
        <v>4.6899999999999997E-2</v>
      </c>
      <c r="AG297" s="389"/>
      <c r="AH297" s="390"/>
      <c r="AI297" s="395"/>
      <c r="AJ297" s="248"/>
      <c r="AK297" s="246"/>
      <c r="AL297" s="247"/>
      <c r="AM297" s="254"/>
      <c r="AN297" s="255"/>
      <c r="AO297" s="256"/>
    </row>
    <row r="298" spans="1:41">
      <c r="A298" s="365"/>
      <c r="B298" s="366"/>
      <c r="C298" s="367"/>
      <c r="D298" s="380"/>
      <c r="E298" s="350">
        <v>4</v>
      </c>
      <c r="F298" s="350"/>
      <c r="G298" s="351">
        <v>0.1031</v>
      </c>
      <c r="H298" s="352"/>
      <c r="I298" s="353"/>
      <c r="J298" s="351">
        <f t="shared" si="118"/>
        <v>0.1031</v>
      </c>
      <c r="K298" s="352"/>
      <c r="L298" s="353"/>
      <c r="M298" s="351">
        <f t="shared" si="119"/>
        <v>0.1031</v>
      </c>
      <c r="N298" s="352"/>
      <c r="O298" s="353"/>
      <c r="P298" s="351">
        <f t="shared" si="120"/>
        <v>0.1031</v>
      </c>
      <c r="Q298" s="352"/>
      <c r="R298" s="353"/>
      <c r="S298" s="354">
        <f t="shared" si="121"/>
        <v>0.1031</v>
      </c>
      <c r="T298" s="354"/>
      <c r="U298" s="260"/>
      <c r="V298" s="260">
        <f t="shared" si="110"/>
        <v>0</v>
      </c>
      <c r="W298" s="261"/>
      <c r="X298" s="262"/>
      <c r="Y298" s="356">
        <f>ABS(S293-S300)</f>
        <v>5.0999999999999997E-2</v>
      </c>
      <c r="Z298" s="357"/>
      <c r="AA298" s="358"/>
      <c r="AB298" s="336"/>
      <c r="AC298" s="337"/>
      <c r="AD298" s="337"/>
      <c r="AE298" s="338"/>
      <c r="AF298" s="388">
        <f t="shared" si="117"/>
        <v>4.6899999999999997E-2</v>
      </c>
      <c r="AG298" s="389"/>
      <c r="AH298" s="390"/>
      <c r="AI298" s="395"/>
      <c r="AJ298" s="248"/>
      <c r="AK298" s="246"/>
      <c r="AL298" s="247"/>
      <c r="AM298" s="254"/>
      <c r="AN298" s="255"/>
      <c r="AO298" s="256"/>
    </row>
    <row r="299" spans="1:41">
      <c r="A299" s="365"/>
      <c r="B299" s="366"/>
      <c r="C299" s="367"/>
      <c r="D299" s="380"/>
      <c r="E299" s="350">
        <v>5</v>
      </c>
      <c r="F299" s="350"/>
      <c r="G299" s="351">
        <v>0.1033</v>
      </c>
      <c r="H299" s="352"/>
      <c r="I299" s="353"/>
      <c r="J299" s="351">
        <f t="shared" si="118"/>
        <v>0.1033</v>
      </c>
      <c r="K299" s="352"/>
      <c r="L299" s="353"/>
      <c r="M299" s="351">
        <f t="shared" si="119"/>
        <v>0.1033</v>
      </c>
      <c r="N299" s="352"/>
      <c r="O299" s="353"/>
      <c r="P299" s="351">
        <f t="shared" si="120"/>
        <v>0.1033</v>
      </c>
      <c r="Q299" s="352"/>
      <c r="R299" s="353"/>
      <c r="S299" s="354">
        <f t="shared" si="121"/>
        <v>0.1033</v>
      </c>
      <c r="T299" s="354"/>
      <c r="U299" s="260"/>
      <c r="V299" s="260">
        <f t="shared" si="110"/>
        <v>0</v>
      </c>
      <c r="W299" s="261"/>
      <c r="X299" s="262"/>
      <c r="Y299" s="359"/>
      <c r="Z299" s="360"/>
      <c r="AA299" s="361"/>
      <c r="AB299" s="336"/>
      <c r="AC299" s="337"/>
      <c r="AD299" s="337"/>
      <c r="AE299" s="338"/>
      <c r="AF299" s="388">
        <f t="shared" si="117"/>
        <v>4.6699999999999992E-2</v>
      </c>
      <c r="AG299" s="389"/>
      <c r="AH299" s="390"/>
      <c r="AI299" s="395"/>
      <c r="AJ299" s="248"/>
      <c r="AK299" s="246"/>
      <c r="AL299" s="247"/>
      <c r="AM299" s="254"/>
      <c r="AN299" s="255"/>
      <c r="AO299" s="256"/>
    </row>
    <row r="300" spans="1:41">
      <c r="A300" s="365"/>
      <c r="B300" s="366"/>
      <c r="C300" s="367"/>
      <c r="D300" s="380"/>
      <c r="E300" s="350">
        <v>6</v>
      </c>
      <c r="F300" s="350"/>
      <c r="G300" s="351">
        <v>0.1032</v>
      </c>
      <c r="H300" s="352"/>
      <c r="I300" s="353"/>
      <c r="J300" s="351">
        <f t="shared" si="118"/>
        <v>0.1032</v>
      </c>
      <c r="K300" s="352"/>
      <c r="L300" s="353"/>
      <c r="M300" s="351">
        <f t="shared" si="119"/>
        <v>0.1032</v>
      </c>
      <c r="N300" s="352"/>
      <c r="O300" s="353"/>
      <c r="P300" s="351">
        <f t="shared" si="120"/>
        <v>0.1032</v>
      </c>
      <c r="Q300" s="352"/>
      <c r="R300" s="353"/>
      <c r="S300" s="354">
        <f t="shared" si="121"/>
        <v>0.1032</v>
      </c>
      <c r="T300" s="354"/>
      <c r="U300" s="260"/>
      <c r="V300" s="260">
        <f t="shared" si="110"/>
        <v>0</v>
      </c>
      <c r="W300" s="261"/>
      <c r="X300" s="262"/>
      <c r="Y300" s="356">
        <f>ABS(S294-S301)</f>
        <v>5.11E-2</v>
      </c>
      <c r="Z300" s="357"/>
      <c r="AA300" s="358"/>
      <c r="AB300" s="336"/>
      <c r="AC300" s="337"/>
      <c r="AD300" s="337"/>
      <c r="AE300" s="338"/>
      <c r="AF300" s="388">
        <f t="shared" si="117"/>
        <v>4.6799999999999994E-2</v>
      </c>
      <c r="AG300" s="389"/>
      <c r="AH300" s="390"/>
      <c r="AI300" s="395"/>
      <c r="AJ300" s="248"/>
      <c r="AK300" s="246"/>
      <c r="AL300" s="247"/>
      <c r="AM300" s="254"/>
      <c r="AN300" s="255"/>
      <c r="AO300" s="256"/>
    </row>
    <row r="301" spans="1:41">
      <c r="A301" s="368"/>
      <c r="B301" s="369"/>
      <c r="C301" s="370"/>
      <c r="D301" s="381"/>
      <c r="E301" s="350">
        <v>7</v>
      </c>
      <c r="F301" s="350"/>
      <c r="G301" s="329">
        <v>0.1031</v>
      </c>
      <c r="H301" s="330"/>
      <c r="I301" s="331"/>
      <c r="J301" s="329">
        <f t="shared" si="118"/>
        <v>0.1031</v>
      </c>
      <c r="K301" s="330"/>
      <c r="L301" s="331"/>
      <c r="M301" s="329">
        <f t="shared" si="119"/>
        <v>0.1031</v>
      </c>
      <c r="N301" s="330"/>
      <c r="O301" s="331"/>
      <c r="P301" s="329">
        <f t="shared" si="120"/>
        <v>0.1031</v>
      </c>
      <c r="Q301" s="330"/>
      <c r="R301" s="331"/>
      <c r="S301" s="354">
        <f t="shared" si="121"/>
        <v>0.1031</v>
      </c>
      <c r="T301" s="354"/>
      <c r="U301" s="260"/>
      <c r="V301" s="260">
        <f t="shared" si="110"/>
        <v>0</v>
      </c>
      <c r="W301" s="261"/>
      <c r="X301" s="262"/>
      <c r="Y301" s="391"/>
      <c r="Z301" s="392"/>
      <c r="AA301" s="393"/>
      <c r="AB301" s="339"/>
      <c r="AC301" s="340"/>
      <c r="AD301" s="340"/>
      <c r="AE301" s="341"/>
      <c r="AF301" s="388">
        <f t="shared" si="117"/>
        <v>4.6899999999999997E-2</v>
      </c>
      <c r="AG301" s="389"/>
      <c r="AH301" s="390"/>
      <c r="AI301" s="396"/>
      <c r="AJ301" s="248"/>
      <c r="AK301" s="246"/>
      <c r="AL301" s="247"/>
      <c r="AM301" s="257"/>
      <c r="AN301" s="258"/>
      <c r="AO301" s="259"/>
    </row>
  </sheetData>
  <mergeCells count="2577">
    <mergeCell ref="Y294:AA295"/>
    <mergeCell ref="Y296:AA297"/>
    <mergeCell ref="Y298:AA299"/>
    <mergeCell ref="Y282:AA283"/>
    <mergeCell ref="Y284:AA285"/>
    <mergeCell ref="Y286:AA287"/>
    <mergeCell ref="Y288:AA289"/>
    <mergeCell ref="Y290:AA291"/>
    <mergeCell ref="Y292:AA293"/>
    <mergeCell ref="Y266:AA267"/>
    <mergeCell ref="Y268:AA269"/>
    <mergeCell ref="Y270:AA271"/>
    <mergeCell ref="Y272:AA273"/>
    <mergeCell ref="Y274:AA275"/>
    <mergeCell ref="Y276:AA277"/>
    <mergeCell ref="Y254:AA255"/>
    <mergeCell ref="Y256:AA257"/>
    <mergeCell ref="Y258:AA259"/>
    <mergeCell ref="Y260:AA261"/>
    <mergeCell ref="Y246:AA247"/>
    <mergeCell ref="Y248:AA249"/>
    <mergeCell ref="Y170:AA171"/>
    <mergeCell ref="Y172:AA173"/>
    <mergeCell ref="Y174:AA175"/>
    <mergeCell ref="Y176:AA177"/>
    <mergeCell ref="Y180:AA181"/>
    <mergeCell ref="Y148:AA149"/>
    <mergeCell ref="Y150:AA151"/>
    <mergeCell ref="Y152:AA153"/>
    <mergeCell ref="Y154:AA155"/>
    <mergeCell ref="Y156:AA157"/>
    <mergeCell ref="Y158:AA159"/>
    <mergeCell ref="Y134:AA135"/>
    <mergeCell ref="Y136:AA137"/>
    <mergeCell ref="Y138:AA139"/>
    <mergeCell ref="Y140:AA141"/>
    <mergeCell ref="Y142:AA143"/>
    <mergeCell ref="Y144:AA145"/>
    <mergeCell ref="Y232:AA233"/>
    <mergeCell ref="Y234:AA235"/>
    <mergeCell ref="Y236:AA237"/>
    <mergeCell ref="Y182:AA183"/>
    <mergeCell ref="Y184:AA185"/>
    <mergeCell ref="Y186:AA187"/>
    <mergeCell ref="Y188:AA189"/>
    <mergeCell ref="Y190:AA191"/>
    <mergeCell ref="Y192:AA193"/>
    <mergeCell ref="Y238:AA239"/>
    <mergeCell ref="Y240:AA241"/>
    <mergeCell ref="Y242:AA243"/>
    <mergeCell ref="Y244:AA245"/>
    <mergeCell ref="Y72:AA73"/>
    <mergeCell ref="Y74:AA75"/>
    <mergeCell ref="Y50:AA51"/>
    <mergeCell ref="Y52:AA53"/>
    <mergeCell ref="Y54:AA55"/>
    <mergeCell ref="Y56:AA57"/>
    <mergeCell ref="Y58:AA59"/>
    <mergeCell ref="Y60:AA61"/>
    <mergeCell ref="Y120:AA121"/>
    <mergeCell ref="Y122:AA123"/>
    <mergeCell ref="Y124:AA125"/>
    <mergeCell ref="Y126:AA127"/>
    <mergeCell ref="Y128:AA129"/>
    <mergeCell ref="Y130:AA131"/>
    <mergeCell ref="Y106:AA107"/>
    <mergeCell ref="Y108:AA109"/>
    <mergeCell ref="Y110:AA111"/>
    <mergeCell ref="Y112:AA113"/>
    <mergeCell ref="Y114:AA115"/>
    <mergeCell ref="Y116:AA117"/>
    <mergeCell ref="Y92:AA93"/>
    <mergeCell ref="Y94:AA95"/>
    <mergeCell ref="Y96:AA97"/>
    <mergeCell ref="Y98:AA99"/>
    <mergeCell ref="Y100:AA101"/>
    <mergeCell ref="Y102:AA103"/>
    <mergeCell ref="Y38:AA39"/>
    <mergeCell ref="Y40:AA41"/>
    <mergeCell ref="Y42:AA43"/>
    <mergeCell ref="Y44:AA45"/>
    <mergeCell ref="Y22:AA23"/>
    <mergeCell ref="Y24:AA25"/>
    <mergeCell ref="Y26:AA27"/>
    <mergeCell ref="Y28:AA29"/>
    <mergeCell ref="Y30:AA31"/>
    <mergeCell ref="Y32:AA33"/>
    <mergeCell ref="AI260:AI273"/>
    <mergeCell ref="AI274:AI287"/>
    <mergeCell ref="AI288:AI301"/>
    <mergeCell ref="Y20:AA21"/>
    <mergeCell ref="AI176:AI189"/>
    <mergeCell ref="AI190:AI203"/>
    <mergeCell ref="AI204:AI217"/>
    <mergeCell ref="AI218:AI231"/>
    <mergeCell ref="AI232:AI245"/>
    <mergeCell ref="AI246:AI259"/>
    <mergeCell ref="AI92:AI105"/>
    <mergeCell ref="AI106:AI119"/>
    <mergeCell ref="AI120:AI133"/>
    <mergeCell ref="AI134:AI147"/>
    <mergeCell ref="AI148:AI161"/>
    <mergeCell ref="AI162:AI175"/>
    <mergeCell ref="AI20:AI21"/>
    <mergeCell ref="AI22:AI35"/>
    <mergeCell ref="AI36:AI49"/>
    <mergeCell ref="AI50:AI63"/>
    <mergeCell ref="Y78:AA79"/>
    <mergeCell ref="Y80:AA81"/>
    <mergeCell ref="AI64:AI77"/>
    <mergeCell ref="AI78:AI91"/>
    <mergeCell ref="AF300:AH300"/>
    <mergeCell ref="E301:F301"/>
    <mergeCell ref="G301:I301"/>
    <mergeCell ref="J301:L301"/>
    <mergeCell ref="M301:O301"/>
    <mergeCell ref="P301:R301"/>
    <mergeCell ref="S301:U301"/>
    <mergeCell ref="AF301:AH301"/>
    <mergeCell ref="E300:F300"/>
    <mergeCell ref="G300:I300"/>
    <mergeCell ref="J300:L300"/>
    <mergeCell ref="M300:O300"/>
    <mergeCell ref="P300:R300"/>
    <mergeCell ref="S300:U300"/>
    <mergeCell ref="AF298:AH298"/>
    <mergeCell ref="E299:F299"/>
    <mergeCell ref="G299:I299"/>
    <mergeCell ref="J299:L299"/>
    <mergeCell ref="M299:O299"/>
    <mergeCell ref="P299:R299"/>
    <mergeCell ref="S299:U299"/>
    <mergeCell ref="AF299:AH299"/>
    <mergeCell ref="E298:F298"/>
    <mergeCell ref="G298:I298"/>
    <mergeCell ref="J298:L298"/>
    <mergeCell ref="M298:O298"/>
    <mergeCell ref="P298:R298"/>
    <mergeCell ref="S298:U298"/>
    <mergeCell ref="AF296:AH296"/>
    <mergeCell ref="E297:F297"/>
    <mergeCell ref="G297:I297"/>
    <mergeCell ref="J297:L297"/>
    <mergeCell ref="M297:O297"/>
    <mergeCell ref="P297:R297"/>
    <mergeCell ref="S297:U297"/>
    <mergeCell ref="AF297:AH297"/>
    <mergeCell ref="E296:F296"/>
    <mergeCell ref="G296:I296"/>
    <mergeCell ref="J296:L296"/>
    <mergeCell ref="M296:O296"/>
    <mergeCell ref="P296:R296"/>
    <mergeCell ref="S296:U296"/>
    <mergeCell ref="AF294:AH294"/>
    <mergeCell ref="D295:D301"/>
    <mergeCell ref="E295:F295"/>
    <mergeCell ref="G295:I295"/>
    <mergeCell ref="J295:L295"/>
    <mergeCell ref="M295:O295"/>
    <mergeCell ref="P295:R295"/>
    <mergeCell ref="S295:U295"/>
    <mergeCell ref="AB295:AE301"/>
    <mergeCell ref="AF295:AH295"/>
    <mergeCell ref="E294:F294"/>
    <mergeCell ref="G294:I294"/>
    <mergeCell ref="J294:L294"/>
    <mergeCell ref="M294:O294"/>
    <mergeCell ref="P294:R294"/>
    <mergeCell ref="S294:U294"/>
    <mergeCell ref="Y300:AA301"/>
    <mergeCell ref="V294:X294"/>
    <mergeCell ref="V295:X295"/>
    <mergeCell ref="V296:X296"/>
    <mergeCell ref="S293:U293"/>
    <mergeCell ref="AF293:AH293"/>
    <mergeCell ref="E292:F292"/>
    <mergeCell ref="G292:I292"/>
    <mergeCell ref="J292:L292"/>
    <mergeCell ref="M292:O292"/>
    <mergeCell ref="P292:R292"/>
    <mergeCell ref="S292:U292"/>
    <mergeCell ref="AF290:AH290"/>
    <mergeCell ref="E291:F291"/>
    <mergeCell ref="G291:I291"/>
    <mergeCell ref="J291:L291"/>
    <mergeCell ref="M291:O291"/>
    <mergeCell ref="P291:R291"/>
    <mergeCell ref="S291:U291"/>
    <mergeCell ref="AF291:AH291"/>
    <mergeCell ref="E290:F290"/>
    <mergeCell ref="G290:I290"/>
    <mergeCell ref="J290:L290"/>
    <mergeCell ref="M290:O290"/>
    <mergeCell ref="P290:R290"/>
    <mergeCell ref="S290:U290"/>
    <mergeCell ref="V293:X293"/>
    <mergeCell ref="AF288:AH288"/>
    <mergeCell ref="E289:F289"/>
    <mergeCell ref="G289:I289"/>
    <mergeCell ref="J289:L289"/>
    <mergeCell ref="M289:O289"/>
    <mergeCell ref="P289:R289"/>
    <mergeCell ref="S289:U289"/>
    <mergeCell ref="AF289:AH289"/>
    <mergeCell ref="AF287:AH287"/>
    <mergeCell ref="A288:C301"/>
    <mergeCell ref="D288:D294"/>
    <mergeCell ref="E288:F288"/>
    <mergeCell ref="G288:I288"/>
    <mergeCell ref="J288:L288"/>
    <mergeCell ref="M288:O288"/>
    <mergeCell ref="P288:R288"/>
    <mergeCell ref="S288:U288"/>
    <mergeCell ref="AB288:AE294"/>
    <mergeCell ref="E287:F287"/>
    <mergeCell ref="G287:I287"/>
    <mergeCell ref="J287:L287"/>
    <mergeCell ref="M287:O287"/>
    <mergeCell ref="P287:R287"/>
    <mergeCell ref="S287:U287"/>
    <mergeCell ref="A274:C287"/>
    <mergeCell ref="D274:D280"/>
    <mergeCell ref="AF292:AH292"/>
    <mergeCell ref="E293:F293"/>
    <mergeCell ref="G293:I293"/>
    <mergeCell ref="J293:L293"/>
    <mergeCell ref="M293:O293"/>
    <mergeCell ref="P293:R293"/>
    <mergeCell ref="D281:D287"/>
    <mergeCell ref="E281:F281"/>
    <mergeCell ref="G281:I281"/>
    <mergeCell ref="J281:L281"/>
    <mergeCell ref="M281:O281"/>
    <mergeCell ref="P281:R281"/>
    <mergeCell ref="E283:F283"/>
    <mergeCell ref="G283:I283"/>
    <mergeCell ref="J283:L283"/>
    <mergeCell ref="M283:O283"/>
    <mergeCell ref="AF285:AH285"/>
    <mergeCell ref="E286:F286"/>
    <mergeCell ref="G286:I286"/>
    <mergeCell ref="J286:L286"/>
    <mergeCell ref="M286:O286"/>
    <mergeCell ref="P286:R286"/>
    <mergeCell ref="S286:U286"/>
    <mergeCell ref="AF286:AH286"/>
    <mergeCell ref="E285:F285"/>
    <mergeCell ref="G285:I285"/>
    <mergeCell ref="J285:L285"/>
    <mergeCell ref="M285:O285"/>
    <mergeCell ref="P285:R285"/>
    <mergeCell ref="S285:U285"/>
    <mergeCell ref="P283:R283"/>
    <mergeCell ref="S283:U283"/>
    <mergeCell ref="AF283:AH283"/>
    <mergeCell ref="E284:F284"/>
    <mergeCell ref="G284:I284"/>
    <mergeCell ref="J284:L284"/>
    <mergeCell ref="M284:O284"/>
    <mergeCell ref="P284:R284"/>
    <mergeCell ref="S280:U280"/>
    <mergeCell ref="AF280:AH280"/>
    <mergeCell ref="Y278:AA279"/>
    <mergeCell ref="Y280:AA281"/>
    <mergeCell ref="E279:F279"/>
    <mergeCell ref="G279:I279"/>
    <mergeCell ref="J279:L279"/>
    <mergeCell ref="M279:O279"/>
    <mergeCell ref="P279:R279"/>
    <mergeCell ref="S279:U279"/>
    <mergeCell ref="P277:R277"/>
    <mergeCell ref="S277:U277"/>
    <mergeCell ref="AF277:AH277"/>
    <mergeCell ref="E278:F278"/>
    <mergeCell ref="G278:I278"/>
    <mergeCell ref="J278:L278"/>
    <mergeCell ref="M278:O278"/>
    <mergeCell ref="P278:R278"/>
    <mergeCell ref="S278:U278"/>
    <mergeCell ref="AF278:AH278"/>
    <mergeCell ref="S281:U281"/>
    <mergeCell ref="AB281:AE287"/>
    <mergeCell ref="AF281:AH281"/>
    <mergeCell ref="E282:F282"/>
    <mergeCell ref="G282:I282"/>
    <mergeCell ref="J282:L282"/>
    <mergeCell ref="M282:O282"/>
    <mergeCell ref="P282:R282"/>
    <mergeCell ref="S282:U282"/>
    <mergeCell ref="AF282:AH282"/>
    <mergeCell ref="S284:U284"/>
    <mergeCell ref="AF284:AH284"/>
    <mergeCell ref="AF275:AH275"/>
    <mergeCell ref="E276:F276"/>
    <mergeCell ref="G276:I276"/>
    <mergeCell ref="J276:L276"/>
    <mergeCell ref="M276:O276"/>
    <mergeCell ref="P276:R276"/>
    <mergeCell ref="S276:U276"/>
    <mergeCell ref="AF276:AH276"/>
    <mergeCell ref="P274:R274"/>
    <mergeCell ref="S274:U274"/>
    <mergeCell ref="AB274:AE280"/>
    <mergeCell ref="AF274:AH274"/>
    <mergeCell ref="E275:F275"/>
    <mergeCell ref="G275:I275"/>
    <mergeCell ref="J275:L275"/>
    <mergeCell ref="M275:O275"/>
    <mergeCell ref="P275:R275"/>
    <mergeCell ref="S275:U275"/>
    <mergeCell ref="E274:F274"/>
    <mergeCell ref="G274:I274"/>
    <mergeCell ref="J274:L274"/>
    <mergeCell ref="M274:O274"/>
    <mergeCell ref="E277:F277"/>
    <mergeCell ref="G277:I277"/>
    <mergeCell ref="J277:L277"/>
    <mergeCell ref="M277:O277"/>
    <mergeCell ref="AF279:AH279"/>
    <mergeCell ref="E280:F280"/>
    <mergeCell ref="G280:I280"/>
    <mergeCell ref="J280:L280"/>
    <mergeCell ref="M280:O280"/>
    <mergeCell ref="P280:R280"/>
    <mergeCell ref="G273:I273"/>
    <mergeCell ref="J273:L273"/>
    <mergeCell ref="M273:O273"/>
    <mergeCell ref="P273:R273"/>
    <mergeCell ref="S273:U273"/>
    <mergeCell ref="AF273:AH273"/>
    <mergeCell ref="E272:F272"/>
    <mergeCell ref="G272:I272"/>
    <mergeCell ref="J272:L272"/>
    <mergeCell ref="M272:O272"/>
    <mergeCell ref="P272:R272"/>
    <mergeCell ref="S272:U272"/>
    <mergeCell ref="AF270:AH270"/>
    <mergeCell ref="E271:F271"/>
    <mergeCell ref="G271:I271"/>
    <mergeCell ref="J271:L271"/>
    <mergeCell ref="M271:O271"/>
    <mergeCell ref="P271:R271"/>
    <mergeCell ref="S271:U271"/>
    <mergeCell ref="AF271:AH271"/>
    <mergeCell ref="E270:F270"/>
    <mergeCell ref="G270:I270"/>
    <mergeCell ref="J270:L270"/>
    <mergeCell ref="M270:O270"/>
    <mergeCell ref="P270:R270"/>
    <mergeCell ref="S270:U270"/>
    <mergeCell ref="AF268:AH268"/>
    <mergeCell ref="E269:F269"/>
    <mergeCell ref="G269:I269"/>
    <mergeCell ref="J269:L269"/>
    <mergeCell ref="M269:O269"/>
    <mergeCell ref="P269:R269"/>
    <mergeCell ref="S269:U269"/>
    <mergeCell ref="AF269:AH269"/>
    <mergeCell ref="E268:F268"/>
    <mergeCell ref="G268:I268"/>
    <mergeCell ref="J268:L268"/>
    <mergeCell ref="M268:O268"/>
    <mergeCell ref="P268:R268"/>
    <mergeCell ref="S268:U268"/>
    <mergeCell ref="AF266:AH266"/>
    <mergeCell ref="D267:D273"/>
    <mergeCell ref="E267:F267"/>
    <mergeCell ref="G267:I267"/>
    <mergeCell ref="J267:L267"/>
    <mergeCell ref="M267:O267"/>
    <mergeCell ref="P267:R267"/>
    <mergeCell ref="S267:U267"/>
    <mergeCell ref="AB267:AE273"/>
    <mergeCell ref="AF267:AH267"/>
    <mergeCell ref="E266:F266"/>
    <mergeCell ref="G266:I266"/>
    <mergeCell ref="J266:L266"/>
    <mergeCell ref="M266:O266"/>
    <mergeCell ref="P266:R266"/>
    <mergeCell ref="S266:U266"/>
    <mergeCell ref="AF272:AH272"/>
    <mergeCell ref="E273:F273"/>
    <mergeCell ref="S265:U265"/>
    <mergeCell ref="AF265:AH265"/>
    <mergeCell ref="E264:F264"/>
    <mergeCell ref="G264:I264"/>
    <mergeCell ref="J264:L264"/>
    <mergeCell ref="M264:O264"/>
    <mergeCell ref="P264:R264"/>
    <mergeCell ref="S264:U264"/>
    <mergeCell ref="AF262:AH262"/>
    <mergeCell ref="E263:F263"/>
    <mergeCell ref="G263:I263"/>
    <mergeCell ref="J263:L263"/>
    <mergeCell ref="M263:O263"/>
    <mergeCell ref="P263:R263"/>
    <mergeCell ref="S263:U263"/>
    <mergeCell ref="AF263:AH263"/>
    <mergeCell ref="E262:F262"/>
    <mergeCell ref="G262:I262"/>
    <mergeCell ref="J262:L262"/>
    <mergeCell ref="M262:O262"/>
    <mergeCell ref="P262:R262"/>
    <mergeCell ref="S262:U262"/>
    <mergeCell ref="Y262:AA263"/>
    <mergeCell ref="Y264:AA265"/>
    <mergeCell ref="AF260:AH260"/>
    <mergeCell ref="E261:F261"/>
    <mergeCell ref="G261:I261"/>
    <mergeCell ref="J261:L261"/>
    <mergeCell ref="M261:O261"/>
    <mergeCell ref="P261:R261"/>
    <mergeCell ref="S261:U261"/>
    <mergeCell ref="AF261:AH261"/>
    <mergeCell ref="AF259:AH259"/>
    <mergeCell ref="A260:C273"/>
    <mergeCell ref="D260:D266"/>
    <mergeCell ref="E260:F260"/>
    <mergeCell ref="G260:I260"/>
    <mergeCell ref="J260:L260"/>
    <mergeCell ref="M260:O260"/>
    <mergeCell ref="P260:R260"/>
    <mergeCell ref="S260:U260"/>
    <mergeCell ref="AB260:AE266"/>
    <mergeCell ref="E259:F259"/>
    <mergeCell ref="G259:I259"/>
    <mergeCell ref="J259:L259"/>
    <mergeCell ref="M259:O259"/>
    <mergeCell ref="P259:R259"/>
    <mergeCell ref="S259:U259"/>
    <mergeCell ref="A246:C259"/>
    <mergeCell ref="D246:D252"/>
    <mergeCell ref="AF264:AH264"/>
    <mergeCell ref="E265:F265"/>
    <mergeCell ref="G265:I265"/>
    <mergeCell ref="J265:L265"/>
    <mergeCell ref="M265:O265"/>
    <mergeCell ref="P265:R265"/>
    <mergeCell ref="D253:D259"/>
    <mergeCell ref="E253:F253"/>
    <mergeCell ref="G253:I253"/>
    <mergeCell ref="J253:L253"/>
    <mergeCell ref="M253:O253"/>
    <mergeCell ref="P253:R253"/>
    <mergeCell ref="E255:F255"/>
    <mergeCell ref="G255:I255"/>
    <mergeCell ref="J255:L255"/>
    <mergeCell ref="M255:O255"/>
    <mergeCell ref="AF257:AH257"/>
    <mergeCell ref="E258:F258"/>
    <mergeCell ref="G258:I258"/>
    <mergeCell ref="J258:L258"/>
    <mergeCell ref="M258:O258"/>
    <mergeCell ref="P258:R258"/>
    <mergeCell ref="S258:U258"/>
    <mergeCell ref="AF258:AH258"/>
    <mergeCell ref="E257:F257"/>
    <mergeCell ref="G257:I257"/>
    <mergeCell ref="J257:L257"/>
    <mergeCell ref="M257:O257"/>
    <mergeCell ref="P257:R257"/>
    <mergeCell ref="S257:U257"/>
    <mergeCell ref="P255:R255"/>
    <mergeCell ref="S255:U255"/>
    <mergeCell ref="AF255:AH255"/>
    <mergeCell ref="E256:F256"/>
    <mergeCell ref="G256:I256"/>
    <mergeCell ref="J256:L256"/>
    <mergeCell ref="M256:O256"/>
    <mergeCell ref="P256:R256"/>
    <mergeCell ref="S252:U252"/>
    <mergeCell ref="AF252:AH252"/>
    <mergeCell ref="Y250:AA251"/>
    <mergeCell ref="Y252:AA253"/>
    <mergeCell ref="E251:F251"/>
    <mergeCell ref="G251:I251"/>
    <mergeCell ref="J251:L251"/>
    <mergeCell ref="M251:O251"/>
    <mergeCell ref="P251:R251"/>
    <mergeCell ref="S251:U251"/>
    <mergeCell ref="P249:R249"/>
    <mergeCell ref="S249:U249"/>
    <mergeCell ref="AF249:AH249"/>
    <mergeCell ref="E250:F250"/>
    <mergeCell ref="G250:I250"/>
    <mergeCell ref="J250:L250"/>
    <mergeCell ref="M250:O250"/>
    <mergeCell ref="P250:R250"/>
    <mergeCell ref="S250:U250"/>
    <mergeCell ref="AF250:AH250"/>
    <mergeCell ref="S253:U253"/>
    <mergeCell ref="AB253:AE259"/>
    <mergeCell ref="AF253:AH253"/>
    <mergeCell ref="E254:F254"/>
    <mergeCell ref="G254:I254"/>
    <mergeCell ref="J254:L254"/>
    <mergeCell ref="M254:O254"/>
    <mergeCell ref="P254:R254"/>
    <mergeCell ref="S254:U254"/>
    <mergeCell ref="AF254:AH254"/>
    <mergeCell ref="S256:U256"/>
    <mergeCell ref="AF256:AH256"/>
    <mergeCell ref="AF247:AH247"/>
    <mergeCell ref="E248:F248"/>
    <mergeCell ref="G248:I248"/>
    <mergeCell ref="J248:L248"/>
    <mergeCell ref="M248:O248"/>
    <mergeCell ref="P248:R248"/>
    <mergeCell ref="S248:U248"/>
    <mergeCell ref="AF248:AH248"/>
    <mergeCell ref="P246:R246"/>
    <mergeCell ref="S246:U246"/>
    <mergeCell ref="AB246:AE252"/>
    <mergeCell ref="AF246:AH246"/>
    <mergeCell ref="E247:F247"/>
    <mergeCell ref="G247:I247"/>
    <mergeCell ref="J247:L247"/>
    <mergeCell ref="M247:O247"/>
    <mergeCell ref="P247:R247"/>
    <mergeCell ref="S247:U247"/>
    <mergeCell ref="E246:F246"/>
    <mergeCell ref="G246:I246"/>
    <mergeCell ref="J246:L246"/>
    <mergeCell ref="M246:O246"/>
    <mergeCell ref="E249:F249"/>
    <mergeCell ref="G249:I249"/>
    <mergeCell ref="J249:L249"/>
    <mergeCell ref="M249:O249"/>
    <mergeCell ref="AF251:AH251"/>
    <mergeCell ref="E252:F252"/>
    <mergeCell ref="G252:I252"/>
    <mergeCell ref="J252:L252"/>
    <mergeCell ref="M252:O252"/>
    <mergeCell ref="P252:R252"/>
    <mergeCell ref="G245:I245"/>
    <mergeCell ref="J245:L245"/>
    <mergeCell ref="M245:O245"/>
    <mergeCell ref="P245:R245"/>
    <mergeCell ref="S245:U245"/>
    <mergeCell ref="AF245:AH245"/>
    <mergeCell ref="E244:F244"/>
    <mergeCell ref="G244:I244"/>
    <mergeCell ref="J244:L244"/>
    <mergeCell ref="M244:O244"/>
    <mergeCell ref="P244:R244"/>
    <mergeCell ref="S244:U244"/>
    <mergeCell ref="AF242:AH242"/>
    <mergeCell ref="E243:F243"/>
    <mergeCell ref="G243:I243"/>
    <mergeCell ref="J243:L243"/>
    <mergeCell ref="M243:O243"/>
    <mergeCell ref="P243:R243"/>
    <mergeCell ref="S243:U243"/>
    <mergeCell ref="AF243:AH243"/>
    <mergeCell ref="E242:F242"/>
    <mergeCell ref="G242:I242"/>
    <mergeCell ref="J242:L242"/>
    <mergeCell ref="M242:O242"/>
    <mergeCell ref="P242:R242"/>
    <mergeCell ref="S242:U242"/>
    <mergeCell ref="AF240:AH240"/>
    <mergeCell ref="E241:F241"/>
    <mergeCell ref="G241:I241"/>
    <mergeCell ref="J241:L241"/>
    <mergeCell ref="M241:O241"/>
    <mergeCell ref="P241:R241"/>
    <mergeCell ref="S241:U241"/>
    <mergeCell ref="AF241:AH241"/>
    <mergeCell ref="E240:F240"/>
    <mergeCell ref="G240:I240"/>
    <mergeCell ref="J240:L240"/>
    <mergeCell ref="M240:O240"/>
    <mergeCell ref="P240:R240"/>
    <mergeCell ref="S240:U240"/>
    <mergeCell ref="AF238:AH238"/>
    <mergeCell ref="D239:D245"/>
    <mergeCell ref="E239:F239"/>
    <mergeCell ref="G239:I239"/>
    <mergeCell ref="J239:L239"/>
    <mergeCell ref="M239:O239"/>
    <mergeCell ref="P239:R239"/>
    <mergeCell ref="S239:U239"/>
    <mergeCell ref="AB239:AE245"/>
    <mergeCell ref="AF239:AH239"/>
    <mergeCell ref="E238:F238"/>
    <mergeCell ref="G238:I238"/>
    <mergeCell ref="J238:L238"/>
    <mergeCell ref="M238:O238"/>
    <mergeCell ref="P238:R238"/>
    <mergeCell ref="S238:U238"/>
    <mergeCell ref="AF244:AH244"/>
    <mergeCell ref="E245:F245"/>
    <mergeCell ref="E237:F237"/>
    <mergeCell ref="G237:I237"/>
    <mergeCell ref="J237:L237"/>
    <mergeCell ref="M237:O237"/>
    <mergeCell ref="P237:R237"/>
    <mergeCell ref="S237:U237"/>
    <mergeCell ref="AF237:AH237"/>
    <mergeCell ref="E236:F236"/>
    <mergeCell ref="G236:I236"/>
    <mergeCell ref="J236:L236"/>
    <mergeCell ref="M236:O236"/>
    <mergeCell ref="P236:R236"/>
    <mergeCell ref="S236:U236"/>
    <mergeCell ref="AF234:AH234"/>
    <mergeCell ref="E235:F235"/>
    <mergeCell ref="G235:I235"/>
    <mergeCell ref="J235:L235"/>
    <mergeCell ref="M235:O235"/>
    <mergeCell ref="P235:R235"/>
    <mergeCell ref="S235:U235"/>
    <mergeCell ref="AF235:AH235"/>
    <mergeCell ref="E234:F234"/>
    <mergeCell ref="G234:I234"/>
    <mergeCell ref="J234:L234"/>
    <mergeCell ref="M234:O234"/>
    <mergeCell ref="P234:R234"/>
    <mergeCell ref="S234:U234"/>
    <mergeCell ref="E228:F228"/>
    <mergeCell ref="G228:I228"/>
    <mergeCell ref="J228:L228"/>
    <mergeCell ref="M228:O228"/>
    <mergeCell ref="P228:R228"/>
    <mergeCell ref="S228:U228"/>
    <mergeCell ref="AF228:AH228"/>
    <mergeCell ref="AF232:AH232"/>
    <mergeCell ref="E233:F233"/>
    <mergeCell ref="G233:I233"/>
    <mergeCell ref="J233:L233"/>
    <mergeCell ref="M233:O233"/>
    <mergeCell ref="P233:R233"/>
    <mergeCell ref="S233:U233"/>
    <mergeCell ref="AF233:AH233"/>
    <mergeCell ref="AF231:AH231"/>
    <mergeCell ref="A232:C245"/>
    <mergeCell ref="D232:D238"/>
    <mergeCell ref="E232:F232"/>
    <mergeCell ref="G232:I232"/>
    <mergeCell ref="J232:L232"/>
    <mergeCell ref="M232:O232"/>
    <mergeCell ref="P232:R232"/>
    <mergeCell ref="S232:U232"/>
    <mergeCell ref="AB232:AE238"/>
    <mergeCell ref="E231:F231"/>
    <mergeCell ref="G231:I231"/>
    <mergeCell ref="J231:L231"/>
    <mergeCell ref="M231:O231"/>
    <mergeCell ref="P231:R231"/>
    <mergeCell ref="S231:U231"/>
    <mergeCell ref="AF236:AH236"/>
    <mergeCell ref="E226:F226"/>
    <mergeCell ref="G226:I226"/>
    <mergeCell ref="J226:L226"/>
    <mergeCell ref="M226:O226"/>
    <mergeCell ref="P226:R226"/>
    <mergeCell ref="S226:U226"/>
    <mergeCell ref="AF226:AH226"/>
    <mergeCell ref="D225:D231"/>
    <mergeCell ref="E225:F225"/>
    <mergeCell ref="G225:I225"/>
    <mergeCell ref="J225:L225"/>
    <mergeCell ref="M225:O225"/>
    <mergeCell ref="P225:R225"/>
    <mergeCell ref="E227:F227"/>
    <mergeCell ref="G227:I227"/>
    <mergeCell ref="J227:L227"/>
    <mergeCell ref="M227:O227"/>
    <mergeCell ref="AF229:AH229"/>
    <mergeCell ref="E230:F230"/>
    <mergeCell ref="G230:I230"/>
    <mergeCell ref="J230:L230"/>
    <mergeCell ref="M230:O230"/>
    <mergeCell ref="P230:R230"/>
    <mergeCell ref="S230:U230"/>
    <mergeCell ref="AF230:AH230"/>
    <mergeCell ref="E229:F229"/>
    <mergeCell ref="G229:I229"/>
    <mergeCell ref="J229:L229"/>
    <mergeCell ref="M229:O229"/>
    <mergeCell ref="P229:R229"/>
    <mergeCell ref="S229:U229"/>
    <mergeCell ref="P227:R227"/>
    <mergeCell ref="P224:R224"/>
    <mergeCell ref="S224:U224"/>
    <mergeCell ref="AF224:AH224"/>
    <mergeCell ref="Y224:AA225"/>
    <mergeCell ref="G223:I223"/>
    <mergeCell ref="J223:L223"/>
    <mergeCell ref="M223:O223"/>
    <mergeCell ref="P223:R223"/>
    <mergeCell ref="S223:U223"/>
    <mergeCell ref="AF223:AH223"/>
    <mergeCell ref="Y222:AA223"/>
    <mergeCell ref="G222:I222"/>
    <mergeCell ref="J222:L222"/>
    <mergeCell ref="M222:O222"/>
    <mergeCell ref="P222:R222"/>
    <mergeCell ref="S222:U222"/>
    <mergeCell ref="AF222:AH222"/>
    <mergeCell ref="S225:U225"/>
    <mergeCell ref="AB225:AE231"/>
    <mergeCell ref="AF225:AH225"/>
    <mergeCell ref="S227:U227"/>
    <mergeCell ref="AF227:AH227"/>
    <mergeCell ref="V227:X227"/>
    <mergeCell ref="V228:X228"/>
    <mergeCell ref="V229:X229"/>
    <mergeCell ref="V230:X230"/>
    <mergeCell ref="V231:X231"/>
    <mergeCell ref="Y226:AA227"/>
    <mergeCell ref="Y228:AA229"/>
    <mergeCell ref="Y230:AA231"/>
    <mergeCell ref="S220:U220"/>
    <mergeCell ref="AF220:AH220"/>
    <mergeCell ref="E221:F221"/>
    <mergeCell ref="G221:I221"/>
    <mergeCell ref="J221:L221"/>
    <mergeCell ref="M221:O221"/>
    <mergeCell ref="P221:R221"/>
    <mergeCell ref="S221:U221"/>
    <mergeCell ref="AF221:AH221"/>
    <mergeCell ref="Y220:AA221"/>
    <mergeCell ref="AF218:AH218"/>
    <mergeCell ref="E219:F219"/>
    <mergeCell ref="G219:I219"/>
    <mergeCell ref="J219:L219"/>
    <mergeCell ref="M219:O219"/>
    <mergeCell ref="P219:R219"/>
    <mergeCell ref="S219:U219"/>
    <mergeCell ref="AF219:AH219"/>
    <mergeCell ref="Y218:AA219"/>
    <mergeCell ref="G218:I218"/>
    <mergeCell ref="J218:L218"/>
    <mergeCell ref="M218:O218"/>
    <mergeCell ref="P218:R218"/>
    <mergeCell ref="S218:U218"/>
    <mergeCell ref="AB218:AE224"/>
    <mergeCell ref="G220:I220"/>
    <mergeCell ref="J220:L220"/>
    <mergeCell ref="M220:O220"/>
    <mergeCell ref="P220:R220"/>
    <mergeCell ref="G224:I224"/>
    <mergeCell ref="J224:L224"/>
    <mergeCell ref="M224:O224"/>
    <mergeCell ref="D204:D210"/>
    <mergeCell ref="D211:D217"/>
    <mergeCell ref="A204:C217"/>
    <mergeCell ref="A218:C231"/>
    <mergeCell ref="D218:D224"/>
    <mergeCell ref="E218:F218"/>
    <mergeCell ref="E220:F220"/>
    <mergeCell ref="E222:F222"/>
    <mergeCell ref="E223:F223"/>
    <mergeCell ref="E224:F224"/>
    <mergeCell ref="E205:F205"/>
    <mergeCell ref="AF204:AH204"/>
    <mergeCell ref="AB204:AE210"/>
    <mergeCell ref="S204:U204"/>
    <mergeCell ref="P204:R204"/>
    <mergeCell ref="M204:O204"/>
    <mergeCell ref="J204:L204"/>
    <mergeCell ref="G204:I204"/>
    <mergeCell ref="E204:F204"/>
    <mergeCell ref="Y204:AA205"/>
    <mergeCell ref="AF205:AH205"/>
    <mergeCell ref="S205:U205"/>
    <mergeCell ref="P205:R205"/>
    <mergeCell ref="M205:O205"/>
    <mergeCell ref="J205:L205"/>
    <mergeCell ref="G205:I205"/>
    <mergeCell ref="E207:F207"/>
    <mergeCell ref="AF206:AH206"/>
    <mergeCell ref="S206:U206"/>
    <mergeCell ref="P206:R206"/>
    <mergeCell ref="M206:O206"/>
    <mergeCell ref="J206:L206"/>
    <mergeCell ref="G206:I206"/>
    <mergeCell ref="E206:F206"/>
    <mergeCell ref="Y206:AA207"/>
    <mergeCell ref="AF207:AH207"/>
    <mergeCell ref="S207:U207"/>
    <mergeCell ref="P207:R207"/>
    <mergeCell ref="M207:O207"/>
    <mergeCell ref="J207:L207"/>
    <mergeCell ref="G207:I207"/>
    <mergeCell ref="E209:F209"/>
    <mergeCell ref="AF208:AH208"/>
    <mergeCell ref="S208:U208"/>
    <mergeCell ref="P208:R208"/>
    <mergeCell ref="M208:O208"/>
    <mergeCell ref="J208:L208"/>
    <mergeCell ref="G208:I208"/>
    <mergeCell ref="E208:F208"/>
    <mergeCell ref="Y208:AA209"/>
    <mergeCell ref="AF209:AH209"/>
    <mergeCell ref="S209:U209"/>
    <mergeCell ref="P209:R209"/>
    <mergeCell ref="M209:O209"/>
    <mergeCell ref="J209:L209"/>
    <mergeCell ref="G209:I209"/>
    <mergeCell ref="V206:X206"/>
    <mergeCell ref="V207:X207"/>
    <mergeCell ref="V208:X208"/>
    <mergeCell ref="V209:X209"/>
    <mergeCell ref="G211:I211"/>
    <mergeCell ref="E211:F211"/>
    <mergeCell ref="AF210:AH210"/>
    <mergeCell ref="S210:U210"/>
    <mergeCell ref="P210:R210"/>
    <mergeCell ref="M210:O210"/>
    <mergeCell ref="J210:L210"/>
    <mergeCell ref="G210:I210"/>
    <mergeCell ref="E210:F210"/>
    <mergeCell ref="Y210:AA211"/>
    <mergeCell ref="AF211:AH211"/>
    <mergeCell ref="AB211:AE217"/>
    <mergeCell ref="S211:U211"/>
    <mergeCell ref="P211:R211"/>
    <mergeCell ref="M211:O211"/>
    <mergeCell ref="J211:L211"/>
    <mergeCell ref="Y212:AA213"/>
    <mergeCell ref="Y214:AA215"/>
    <mergeCell ref="Y216:AA217"/>
    <mergeCell ref="E213:F213"/>
    <mergeCell ref="AF212:AH212"/>
    <mergeCell ref="S212:U212"/>
    <mergeCell ref="P212:R212"/>
    <mergeCell ref="M212:O212"/>
    <mergeCell ref="J212:L212"/>
    <mergeCell ref="G212:I212"/>
    <mergeCell ref="E212:F212"/>
    <mergeCell ref="AF213:AH213"/>
    <mergeCell ref="S213:U213"/>
    <mergeCell ref="P213:R213"/>
    <mergeCell ref="M213:O213"/>
    <mergeCell ref="J213:L213"/>
    <mergeCell ref="G213:I213"/>
    <mergeCell ref="E215:F215"/>
    <mergeCell ref="AF214:AH214"/>
    <mergeCell ref="S214:U214"/>
    <mergeCell ref="P214:R214"/>
    <mergeCell ref="M214:O214"/>
    <mergeCell ref="J214:L214"/>
    <mergeCell ref="G214:I214"/>
    <mergeCell ref="E214:F214"/>
    <mergeCell ref="AF215:AH215"/>
    <mergeCell ref="S215:U215"/>
    <mergeCell ref="P215:R215"/>
    <mergeCell ref="M215:O215"/>
    <mergeCell ref="J215:L215"/>
    <mergeCell ref="G215:I215"/>
    <mergeCell ref="E217:F217"/>
    <mergeCell ref="AF216:AH216"/>
    <mergeCell ref="S216:U216"/>
    <mergeCell ref="P216:R216"/>
    <mergeCell ref="M216:O216"/>
    <mergeCell ref="J216:L216"/>
    <mergeCell ref="G216:I216"/>
    <mergeCell ref="E216:F216"/>
    <mergeCell ref="D190:D196"/>
    <mergeCell ref="D197:D203"/>
    <mergeCell ref="A190:C203"/>
    <mergeCell ref="AF217:AH217"/>
    <mergeCell ref="S217:U217"/>
    <mergeCell ref="P217:R217"/>
    <mergeCell ref="M217:O217"/>
    <mergeCell ref="J217:L217"/>
    <mergeCell ref="G217:I217"/>
    <mergeCell ref="E191:F191"/>
    <mergeCell ref="AF190:AH190"/>
    <mergeCell ref="AB190:AE196"/>
    <mergeCell ref="S190:U190"/>
    <mergeCell ref="P190:R190"/>
    <mergeCell ref="M190:O190"/>
    <mergeCell ref="J190:L190"/>
    <mergeCell ref="G190:I190"/>
    <mergeCell ref="E190:F190"/>
    <mergeCell ref="Y194:AA195"/>
    <mergeCell ref="AF191:AH191"/>
    <mergeCell ref="S191:U191"/>
    <mergeCell ref="P191:R191"/>
    <mergeCell ref="M191:O191"/>
    <mergeCell ref="J191:L191"/>
    <mergeCell ref="G191:I191"/>
    <mergeCell ref="E193:F193"/>
    <mergeCell ref="AF192:AH192"/>
    <mergeCell ref="S192:U192"/>
    <mergeCell ref="P192:R192"/>
    <mergeCell ref="M192:O192"/>
    <mergeCell ref="J192:L192"/>
    <mergeCell ref="G192:I192"/>
    <mergeCell ref="S198:U198"/>
    <mergeCell ref="P198:R198"/>
    <mergeCell ref="M198:O198"/>
    <mergeCell ref="J198:L198"/>
    <mergeCell ref="G198:I198"/>
    <mergeCell ref="E198:F198"/>
    <mergeCell ref="AF199:AH199"/>
    <mergeCell ref="S199:U199"/>
    <mergeCell ref="P199:R199"/>
    <mergeCell ref="M199:O199"/>
    <mergeCell ref="J199:L199"/>
    <mergeCell ref="E192:F192"/>
    <mergeCell ref="AF193:AH193"/>
    <mergeCell ref="S193:U193"/>
    <mergeCell ref="P193:R193"/>
    <mergeCell ref="M193:O193"/>
    <mergeCell ref="J193:L193"/>
    <mergeCell ref="G193:I193"/>
    <mergeCell ref="E195:F195"/>
    <mergeCell ref="AF194:AH194"/>
    <mergeCell ref="S194:U194"/>
    <mergeCell ref="P194:R194"/>
    <mergeCell ref="M194:O194"/>
    <mergeCell ref="J194:L194"/>
    <mergeCell ref="G194:I194"/>
    <mergeCell ref="E194:F194"/>
    <mergeCell ref="AF195:AH195"/>
    <mergeCell ref="S195:U195"/>
    <mergeCell ref="P195:R195"/>
    <mergeCell ref="M195:O195"/>
    <mergeCell ref="J195:L195"/>
    <mergeCell ref="G195:I195"/>
    <mergeCell ref="E200:F200"/>
    <mergeCell ref="P202:R202"/>
    <mergeCell ref="M202:O202"/>
    <mergeCell ref="J202:L202"/>
    <mergeCell ref="G202:I202"/>
    <mergeCell ref="E202:F202"/>
    <mergeCell ref="AF201:AH201"/>
    <mergeCell ref="S201:U201"/>
    <mergeCell ref="P201:R201"/>
    <mergeCell ref="M201:O201"/>
    <mergeCell ref="J201:L201"/>
    <mergeCell ref="G197:I197"/>
    <mergeCell ref="E197:F197"/>
    <mergeCell ref="AF196:AH196"/>
    <mergeCell ref="S196:U196"/>
    <mergeCell ref="P196:R196"/>
    <mergeCell ref="M196:O196"/>
    <mergeCell ref="J196:L196"/>
    <mergeCell ref="G196:I196"/>
    <mergeCell ref="E196:F196"/>
    <mergeCell ref="Y196:AA197"/>
    <mergeCell ref="AF197:AH197"/>
    <mergeCell ref="AB197:AE203"/>
    <mergeCell ref="S197:U197"/>
    <mergeCell ref="P197:R197"/>
    <mergeCell ref="M197:O197"/>
    <mergeCell ref="J197:L197"/>
    <mergeCell ref="Y198:AA199"/>
    <mergeCell ref="Y200:AA201"/>
    <mergeCell ref="Y202:AA203"/>
    <mergeCell ref="E199:F199"/>
    <mergeCell ref="AF198:AH198"/>
    <mergeCell ref="AF203:AH203"/>
    <mergeCell ref="S203:U203"/>
    <mergeCell ref="P203:R203"/>
    <mergeCell ref="M203:O203"/>
    <mergeCell ref="J203:L203"/>
    <mergeCell ref="G203:I203"/>
    <mergeCell ref="E203:F203"/>
    <mergeCell ref="AF202:AH202"/>
    <mergeCell ref="S202:U202"/>
    <mergeCell ref="AF188:AH188"/>
    <mergeCell ref="E189:F189"/>
    <mergeCell ref="G189:I189"/>
    <mergeCell ref="J189:L189"/>
    <mergeCell ref="M189:O189"/>
    <mergeCell ref="P189:R189"/>
    <mergeCell ref="S189:U189"/>
    <mergeCell ref="AF189:AH189"/>
    <mergeCell ref="E188:F188"/>
    <mergeCell ref="G188:I188"/>
    <mergeCell ref="J188:L188"/>
    <mergeCell ref="M188:O188"/>
    <mergeCell ref="P188:R188"/>
    <mergeCell ref="S188:U188"/>
    <mergeCell ref="G199:I199"/>
    <mergeCell ref="G201:I201"/>
    <mergeCell ref="E201:F201"/>
    <mergeCell ref="AF200:AH200"/>
    <mergeCell ref="S200:U200"/>
    <mergeCell ref="P200:R200"/>
    <mergeCell ref="M200:O200"/>
    <mergeCell ref="J200:L200"/>
    <mergeCell ref="G200:I200"/>
    <mergeCell ref="G187:I187"/>
    <mergeCell ref="J187:L187"/>
    <mergeCell ref="M187:O187"/>
    <mergeCell ref="P187:R187"/>
    <mergeCell ref="S187:U187"/>
    <mergeCell ref="AF187:AH187"/>
    <mergeCell ref="E186:F186"/>
    <mergeCell ref="G186:I186"/>
    <mergeCell ref="J186:L186"/>
    <mergeCell ref="M186:O186"/>
    <mergeCell ref="P186:R186"/>
    <mergeCell ref="S186:U186"/>
    <mergeCell ref="AF184:AH184"/>
    <mergeCell ref="E185:F185"/>
    <mergeCell ref="G185:I185"/>
    <mergeCell ref="J185:L185"/>
    <mergeCell ref="M185:O185"/>
    <mergeCell ref="P185:R185"/>
    <mergeCell ref="S185:U185"/>
    <mergeCell ref="AF185:AH185"/>
    <mergeCell ref="E184:F184"/>
    <mergeCell ref="G184:I184"/>
    <mergeCell ref="J184:L184"/>
    <mergeCell ref="M184:O184"/>
    <mergeCell ref="P184:R184"/>
    <mergeCell ref="S184:U184"/>
    <mergeCell ref="AF182:AH182"/>
    <mergeCell ref="D183:D189"/>
    <mergeCell ref="E183:F183"/>
    <mergeCell ref="G183:I183"/>
    <mergeCell ref="J183:L183"/>
    <mergeCell ref="M183:O183"/>
    <mergeCell ref="P183:R183"/>
    <mergeCell ref="S183:U183"/>
    <mergeCell ref="AB183:AE189"/>
    <mergeCell ref="AF183:AH183"/>
    <mergeCell ref="E182:F182"/>
    <mergeCell ref="G182:I182"/>
    <mergeCell ref="J182:L182"/>
    <mergeCell ref="M182:O182"/>
    <mergeCell ref="P182:R182"/>
    <mergeCell ref="S182:U182"/>
    <mergeCell ref="AF180:AH180"/>
    <mergeCell ref="E181:F181"/>
    <mergeCell ref="G181:I181"/>
    <mergeCell ref="J181:L181"/>
    <mergeCell ref="M181:O181"/>
    <mergeCell ref="P181:R181"/>
    <mergeCell ref="S181:U181"/>
    <mergeCell ref="AF181:AH181"/>
    <mergeCell ref="E180:F180"/>
    <mergeCell ref="G180:I180"/>
    <mergeCell ref="J180:L180"/>
    <mergeCell ref="M180:O180"/>
    <mergeCell ref="P180:R180"/>
    <mergeCell ref="S180:U180"/>
    <mergeCell ref="AF186:AH186"/>
    <mergeCell ref="E187:F187"/>
    <mergeCell ref="AF174:AH174"/>
    <mergeCell ref="E173:F173"/>
    <mergeCell ref="G173:I173"/>
    <mergeCell ref="J173:L173"/>
    <mergeCell ref="M173:O173"/>
    <mergeCell ref="P173:R173"/>
    <mergeCell ref="S173:U173"/>
    <mergeCell ref="D169:D175"/>
    <mergeCell ref="A162:C175"/>
    <mergeCell ref="AF178:AH178"/>
    <mergeCell ref="E179:F179"/>
    <mergeCell ref="G179:I179"/>
    <mergeCell ref="J179:L179"/>
    <mergeCell ref="M179:O179"/>
    <mergeCell ref="P179:R179"/>
    <mergeCell ref="S179:U179"/>
    <mergeCell ref="AF179:AH179"/>
    <mergeCell ref="E178:F178"/>
    <mergeCell ref="G178:I178"/>
    <mergeCell ref="J178:L178"/>
    <mergeCell ref="M178:O178"/>
    <mergeCell ref="P178:R178"/>
    <mergeCell ref="S178:U178"/>
    <mergeCell ref="AF176:AH176"/>
    <mergeCell ref="E177:F177"/>
    <mergeCell ref="G177:I177"/>
    <mergeCell ref="J177:L177"/>
    <mergeCell ref="M177:O177"/>
    <mergeCell ref="P177:R177"/>
    <mergeCell ref="S177:U177"/>
    <mergeCell ref="AF177:AH177"/>
    <mergeCell ref="Y178:AA179"/>
    <mergeCell ref="E169:F169"/>
    <mergeCell ref="G169:I169"/>
    <mergeCell ref="J169:L169"/>
    <mergeCell ref="M169:O169"/>
    <mergeCell ref="P169:R169"/>
    <mergeCell ref="E171:F171"/>
    <mergeCell ref="G171:I171"/>
    <mergeCell ref="J171:L171"/>
    <mergeCell ref="M171:O171"/>
    <mergeCell ref="AF175:AH175"/>
    <mergeCell ref="A176:C189"/>
    <mergeCell ref="D176:D182"/>
    <mergeCell ref="E176:F176"/>
    <mergeCell ref="G176:I176"/>
    <mergeCell ref="J176:L176"/>
    <mergeCell ref="M176:O176"/>
    <mergeCell ref="P176:R176"/>
    <mergeCell ref="S176:U176"/>
    <mergeCell ref="AB176:AE182"/>
    <mergeCell ref="E175:F175"/>
    <mergeCell ref="G175:I175"/>
    <mergeCell ref="J175:L175"/>
    <mergeCell ref="M175:O175"/>
    <mergeCell ref="P175:R175"/>
    <mergeCell ref="S175:U175"/>
    <mergeCell ref="AF173:AH173"/>
    <mergeCell ref="E174:F174"/>
    <mergeCell ref="G174:I174"/>
    <mergeCell ref="J174:L174"/>
    <mergeCell ref="M174:O174"/>
    <mergeCell ref="P174:R174"/>
    <mergeCell ref="S174:U174"/>
    <mergeCell ref="P167:R167"/>
    <mergeCell ref="S167:U167"/>
    <mergeCell ref="P165:R165"/>
    <mergeCell ref="S165:U165"/>
    <mergeCell ref="AF165:AH165"/>
    <mergeCell ref="E166:F166"/>
    <mergeCell ref="G166:I166"/>
    <mergeCell ref="J166:L166"/>
    <mergeCell ref="M166:O166"/>
    <mergeCell ref="P166:R166"/>
    <mergeCell ref="S166:U166"/>
    <mergeCell ref="AF166:AH166"/>
    <mergeCell ref="P171:R171"/>
    <mergeCell ref="S171:U171"/>
    <mergeCell ref="AF171:AH171"/>
    <mergeCell ref="E172:F172"/>
    <mergeCell ref="G172:I172"/>
    <mergeCell ref="J172:L172"/>
    <mergeCell ref="M172:O172"/>
    <mergeCell ref="P172:R172"/>
    <mergeCell ref="S172:U172"/>
    <mergeCell ref="AF172:AH172"/>
    <mergeCell ref="S169:U169"/>
    <mergeCell ref="AB169:AE175"/>
    <mergeCell ref="AF169:AH169"/>
    <mergeCell ref="E170:F170"/>
    <mergeCell ref="G170:I170"/>
    <mergeCell ref="J170:L170"/>
    <mergeCell ref="M170:O170"/>
    <mergeCell ref="P170:R170"/>
    <mergeCell ref="S170:U170"/>
    <mergeCell ref="AF170:AH170"/>
    <mergeCell ref="AF163:AH163"/>
    <mergeCell ref="E164:F164"/>
    <mergeCell ref="G164:I164"/>
    <mergeCell ref="J164:L164"/>
    <mergeCell ref="M164:O164"/>
    <mergeCell ref="P164:R164"/>
    <mergeCell ref="S164:U164"/>
    <mergeCell ref="AF164:AH164"/>
    <mergeCell ref="Y162:AA163"/>
    <mergeCell ref="Y164:AA165"/>
    <mergeCell ref="P162:R162"/>
    <mergeCell ref="S162:U162"/>
    <mergeCell ref="AB162:AE168"/>
    <mergeCell ref="AF162:AH162"/>
    <mergeCell ref="E163:F163"/>
    <mergeCell ref="G163:I163"/>
    <mergeCell ref="J163:L163"/>
    <mergeCell ref="M163:O163"/>
    <mergeCell ref="P163:R163"/>
    <mergeCell ref="S163:U163"/>
    <mergeCell ref="AF167:AH167"/>
    <mergeCell ref="E168:F168"/>
    <mergeCell ref="G168:I168"/>
    <mergeCell ref="J168:L168"/>
    <mergeCell ref="M168:O168"/>
    <mergeCell ref="P168:R168"/>
    <mergeCell ref="S168:U168"/>
    <mergeCell ref="AF168:AH168"/>
    <mergeCell ref="Y166:AA167"/>
    <mergeCell ref="Y168:AA169"/>
    <mergeCell ref="E167:F167"/>
    <mergeCell ref="G167:I167"/>
    <mergeCell ref="A22:C35"/>
    <mergeCell ref="D20:D21"/>
    <mergeCell ref="D22:D28"/>
    <mergeCell ref="D29:D35"/>
    <mergeCell ref="A36:C49"/>
    <mergeCell ref="D36:D42"/>
    <mergeCell ref="D43:D49"/>
    <mergeCell ref="A20:C21"/>
    <mergeCell ref="D162:D168"/>
    <mergeCell ref="E162:F162"/>
    <mergeCell ref="G162:I162"/>
    <mergeCell ref="J162:L162"/>
    <mergeCell ref="M162:O162"/>
    <mergeCell ref="E165:F165"/>
    <mergeCell ref="G165:I165"/>
    <mergeCell ref="J165:L165"/>
    <mergeCell ref="M165:O165"/>
    <mergeCell ref="A134:C147"/>
    <mergeCell ref="A148:C161"/>
    <mergeCell ref="D134:D140"/>
    <mergeCell ref="D141:D147"/>
    <mergeCell ref="D148:D154"/>
    <mergeCell ref="D155:D161"/>
    <mergeCell ref="A106:C119"/>
    <mergeCell ref="D106:D112"/>
    <mergeCell ref="D113:D119"/>
    <mergeCell ref="A120:C133"/>
    <mergeCell ref="D120:D126"/>
    <mergeCell ref="D127:D133"/>
    <mergeCell ref="J167:L167"/>
    <mergeCell ref="M167:O167"/>
    <mergeCell ref="G158:I158"/>
    <mergeCell ref="A78:C91"/>
    <mergeCell ref="D78:D84"/>
    <mergeCell ref="D85:D91"/>
    <mergeCell ref="A92:C105"/>
    <mergeCell ref="D92:D98"/>
    <mergeCell ref="D99:D105"/>
    <mergeCell ref="A50:C63"/>
    <mergeCell ref="D50:D56"/>
    <mergeCell ref="D57:D63"/>
    <mergeCell ref="A64:C77"/>
    <mergeCell ref="D64:D70"/>
    <mergeCell ref="D71:D77"/>
    <mergeCell ref="AB155:AE161"/>
    <mergeCell ref="S152:U152"/>
    <mergeCell ref="P150:R150"/>
    <mergeCell ref="S150:U150"/>
    <mergeCell ref="S148:U148"/>
    <mergeCell ref="G149:I149"/>
    <mergeCell ref="J149:L149"/>
    <mergeCell ref="M149:O149"/>
    <mergeCell ref="P149:R149"/>
    <mergeCell ref="S149:U149"/>
    <mergeCell ref="M147:O147"/>
    <mergeCell ref="P147:R147"/>
    <mergeCell ref="S147:U147"/>
    <mergeCell ref="E143:F143"/>
    <mergeCell ref="G143:I143"/>
    <mergeCell ref="J143:L143"/>
    <mergeCell ref="Y64:AA65"/>
    <mergeCell ref="Y66:AA67"/>
    <mergeCell ref="Y68:AA69"/>
    <mergeCell ref="Y70:AA71"/>
    <mergeCell ref="M154:O154"/>
    <mergeCell ref="P154:R154"/>
    <mergeCell ref="S154:U154"/>
    <mergeCell ref="AF160:AH160"/>
    <mergeCell ref="E161:F161"/>
    <mergeCell ref="G161:I161"/>
    <mergeCell ref="J161:L161"/>
    <mergeCell ref="M161:O161"/>
    <mergeCell ref="P161:R161"/>
    <mergeCell ref="S161:U161"/>
    <mergeCell ref="AF161:AH161"/>
    <mergeCell ref="Y160:AA161"/>
    <mergeCell ref="E160:F160"/>
    <mergeCell ref="G160:I160"/>
    <mergeCell ref="J160:L160"/>
    <mergeCell ref="M160:O160"/>
    <mergeCell ref="P160:R160"/>
    <mergeCell ref="S160:U160"/>
    <mergeCell ref="AF158:AH158"/>
    <mergeCell ref="E159:F159"/>
    <mergeCell ref="G159:I159"/>
    <mergeCell ref="J159:L159"/>
    <mergeCell ref="M159:O159"/>
    <mergeCell ref="P159:R159"/>
    <mergeCell ref="S159:U159"/>
    <mergeCell ref="AF159:AH159"/>
    <mergeCell ref="E158:F158"/>
    <mergeCell ref="V154:X154"/>
    <mergeCell ref="J158:L158"/>
    <mergeCell ref="M158:O158"/>
    <mergeCell ref="P158:R158"/>
    <mergeCell ref="S158:U158"/>
    <mergeCell ref="M151:O151"/>
    <mergeCell ref="P151:R151"/>
    <mergeCell ref="S151:U151"/>
    <mergeCell ref="AF151:AH151"/>
    <mergeCell ref="AF156:AH156"/>
    <mergeCell ref="E157:F157"/>
    <mergeCell ref="G157:I157"/>
    <mergeCell ref="J157:L157"/>
    <mergeCell ref="M157:O157"/>
    <mergeCell ref="P157:R157"/>
    <mergeCell ref="S157:U157"/>
    <mergeCell ref="AF157:AH157"/>
    <mergeCell ref="E156:F156"/>
    <mergeCell ref="G156:I156"/>
    <mergeCell ref="J156:L156"/>
    <mergeCell ref="M156:O156"/>
    <mergeCell ref="P156:R156"/>
    <mergeCell ref="S156:U156"/>
    <mergeCell ref="AF154:AH154"/>
    <mergeCell ref="E155:F155"/>
    <mergeCell ref="G155:I155"/>
    <mergeCell ref="J155:L155"/>
    <mergeCell ref="M155:O155"/>
    <mergeCell ref="P155:R155"/>
    <mergeCell ref="S155:U155"/>
    <mergeCell ref="AB148:AE154"/>
    <mergeCell ref="AF148:AH148"/>
    <mergeCell ref="E149:F149"/>
    <mergeCell ref="AF155:AH155"/>
    <mergeCell ref="E154:F154"/>
    <mergeCell ref="G154:I154"/>
    <mergeCell ref="J154:L154"/>
    <mergeCell ref="AF149:AH149"/>
    <mergeCell ref="E148:F148"/>
    <mergeCell ref="G148:I148"/>
    <mergeCell ref="J148:L148"/>
    <mergeCell ref="M148:O148"/>
    <mergeCell ref="P148:R148"/>
    <mergeCell ref="E150:F150"/>
    <mergeCell ref="G150:I150"/>
    <mergeCell ref="J150:L150"/>
    <mergeCell ref="M150:O150"/>
    <mergeCell ref="AF152:AH152"/>
    <mergeCell ref="E153:F153"/>
    <mergeCell ref="G153:I153"/>
    <mergeCell ref="J153:L153"/>
    <mergeCell ref="M153:O153"/>
    <mergeCell ref="P153:R153"/>
    <mergeCell ref="S153:U153"/>
    <mergeCell ref="AF153:AH153"/>
    <mergeCell ref="E152:F152"/>
    <mergeCell ref="G152:I152"/>
    <mergeCell ref="J152:L152"/>
    <mergeCell ref="M152:O152"/>
    <mergeCell ref="P152:R152"/>
    <mergeCell ref="V149:X149"/>
    <mergeCell ref="V150:X150"/>
    <mergeCell ref="V151:X151"/>
    <mergeCell ref="V152:X152"/>
    <mergeCell ref="V153:X153"/>
    <mergeCell ref="AF150:AH150"/>
    <mergeCell ref="E151:F151"/>
    <mergeCell ref="G151:I151"/>
    <mergeCell ref="J151:L151"/>
    <mergeCell ref="G146:I146"/>
    <mergeCell ref="J146:L146"/>
    <mergeCell ref="M146:O146"/>
    <mergeCell ref="P146:R146"/>
    <mergeCell ref="S146:U146"/>
    <mergeCell ref="AF144:AH144"/>
    <mergeCell ref="E145:F145"/>
    <mergeCell ref="G145:I145"/>
    <mergeCell ref="J145:L145"/>
    <mergeCell ref="M145:O145"/>
    <mergeCell ref="P145:R145"/>
    <mergeCell ref="S145:U145"/>
    <mergeCell ref="AF145:AH145"/>
    <mergeCell ref="E144:F144"/>
    <mergeCell ref="G144:I144"/>
    <mergeCell ref="J144:L144"/>
    <mergeCell ref="M144:O144"/>
    <mergeCell ref="P144:R144"/>
    <mergeCell ref="S144:U144"/>
    <mergeCell ref="M143:O143"/>
    <mergeCell ref="P143:R143"/>
    <mergeCell ref="S143:U143"/>
    <mergeCell ref="AF143:AH143"/>
    <mergeCell ref="E142:F142"/>
    <mergeCell ref="G142:I142"/>
    <mergeCell ref="J142:L142"/>
    <mergeCell ref="M142:O142"/>
    <mergeCell ref="P142:R142"/>
    <mergeCell ref="S142:U142"/>
    <mergeCell ref="AF140:AH140"/>
    <mergeCell ref="E141:F141"/>
    <mergeCell ref="G141:I141"/>
    <mergeCell ref="J141:L141"/>
    <mergeCell ref="M141:O141"/>
    <mergeCell ref="P141:R141"/>
    <mergeCell ref="S141:U141"/>
    <mergeCell ref="AB141:AE147"/>
    <mergeCell ref="AF141:AH141"/>
    <mergeCell ref="E140:F140"/>
    <mergeCell ref="G140:I140"/>
    <mergeCell ref="J140:L140"/>
    <mergeCell ref="M140:O140"/>
    <mergeCell ref="P140:R140"/>
    <mergeCell ref="S140:U140"/>
    <mergeCell ref="AF146:AH146"/>
    <mergeCell ref="E147:F147"/>
    <mergeCell ref="G147:I147"/>
    <mergeCell ref="J147:L147"/>
    <mergeCell ref="AF147:AH147"/>
    <mergeCell ref="Y146:AA147"/>
    <mergeCell ref="E146:F146"/>
    <mergeCell ref="E138:F138"/>
    <mergeCell ref="G138:I138"/>
    <mergeCell ref="J138:L138"/>
    <mergeCell ref="M138:O138"/>
    <mergeCell ref="P138:R138"/>
    <mergeCell ref="S138:U138"/>
    <mergeCell ref="P136:R136"/>
    <mergeCell ref="S136:U136"/>
    <mergeCell ref="AF136:AH136"/>
    <mergeCell ref="E137:F137"/>
    <mergeCell ref="G137:I137"/>
    <mergeCell ref="J137:L137"/>
    <mergeCell ref="M137:O137"/>
    <mergeCell ref="P137:R137"/>
    <mergeCell ref="S137:U137"/>
    <mergeCell ref="AF137:AH137"/>
    <mergeCell ref="AF142:AH142"/>
    <mergeCell ref="G130:I130"/>
    <mergeCell ref="J130:L130"/>
    <mergeCell ref="M130:O130"/>
    <mergeCell ref="P130:R130"/>
    <mergeCell ref="S130:U130"/>
    <mergeCell ref="S134:U134"/>
    <mergeCell ref="AB134:AE140"/>
    <mergeCell ref="AF134:AH134"/>
    <mergeCell ref="E135:F135"/>
    <mergeCell ref="G135:I135"/>
    <mergeCell ref="J135:L135"/>
    <mergeCell ref="M135:O135"/>
    <mergeCell ref="P135:R135"/>
    <mergeCell ref="S135:U135"/>
    <mergeCell ref="AF135:AH135"/>
    <mergeCell ref="E134:F134"/>
    <mergeCell ref="G134:I134"/>
    <mergeCell ref="J134:L134"/>
    <mergeCell ref="M134:O134"/>
    <mergeCell ref="P134:R134"/>
    <mergeCell ref="E136:F136"/>
    <mergeCell ref="G136:I136"/>
    <mergeCell ref="J136:L136"/>
    <mergeCell ref="M136:O136"/>
    <mergeCell ref="AF138:AH138"/>
    <mergeCell ref="E139:F139"/>
    <mergeCell ref="G139:I139"/>
    <mergeCell ref="J139:L139"/>
    <mergeCell ref="M139:O139"/>
    <mergeCell ref="P139:R139"/>
    <mergeCell ref="S139:U139"/>
    <mergeCell ref="AF139:AH139"/>
    <mergeCell ref="AB127:AE133"/>
    <mergeCell ref="AF127:AH127"/>
    <mergeCell ref="E126:F126"/>
    <mergeCell ref="G126:I126"/>
    <mergeCell ref="J126:L126"/>
    <mergeCell ref="M126:O126"/>
    <mergeCell ref="P126:R126"/>
    <mergeCell ref="S126:U126"/>
    <mergeCell ref="AF132:AH132"/>
    <mergeCell ref="E133:F133"/>
    <mergeCell ref="G133:I133"/>
    <mergeCell ref="J133:L133"/>
    <mergeCell ref="M133:O133"/>
    <mergeCell ref="P133:R133"/>
    <mergeCell ref="S133:U133"/>
    <mergeCell ref="AF133:AH133"/>
    <mergeCell ref="Y132:AA133"/>
    <mergeCell ref="E132:F132"/>
    <mergeCell ref="G132:I132"/>
    <mergeCell ref="J132:L132"/>
    <mergeCell ref="M132:O132"/>
    <mergeCell ref="P132:R132"/>
    <mergeCell ref="S132:U132"/>
    <mergeCell ref="AF130:AH130"/>
    <mergeCell ref="E131:F131"/>
    <mergeCell ref="G131:I131"/>
    <mergeCell ref="J131:L131"/>
    <mergeCell ref="M131:O131"/>
    <mergeCell ref="P131:R131"/>
    <mergeCell ref="S131:U131"/>
    <mergeCell ref="AF131:AH131"/>
    <mergeCell ref="E130:F130"/>
    <mergeCell ref="S124:U124"/>
    <mergeCell ref="P122:R122"/>
    <mergeCell ref="S122:U122"/>
    <mergeCell ref="AF122:AH122"/>
    <mergeCell ref="E123:F123"/>
    <mergeCell ref="G123:I123"/>
    <mergeCell ref="J123:L123"/>
    <mergeCell ref="M123:O123"/>
    <mergeCell ref="P123:R123"/>
    <mergeCell ref="S123:U123"/>
    <mergeCell ref="AF123:AH123"/>
    <mergeCell ref="AF128:AH128"/>
    <mergeCell ref="E129:F129"/>
    <mergeCell ref="G129:I129"/>
    <mergeCell ref="J129:L129"/>
    <mergeCell ref="M129:O129"/>
    <mergeCell ref="P129:R129"/>
    <mergeCell ref="S129:U129"/>
    <mergeCell ref="AF129:AH129"/>
    <mergeCell ref="E128:F128"/>
    <mergeCell ref="G128:I128"/>
    <mergeCell ref="J128:L128"/>
    <mergeCell ref="M128:O128"/>
    <mergeCell ref="P128:R128"/>
    <mergeCell ref="S128:U128"/>
    <mergeCell ref="AF126:AH126"/>
    <mergeCell ref="E127:F127"/>
    <mergeCell ref="G127:I127"/>
    <mergeCell ref="J127:L127"/>
    <mergeCell ref="M127:O127"/>
    <mergeCell ref="P127:R127"/>
    <mergeCell ref="S127:U127"/>
    <mergeCell ref="S120:U120"/>
    <mergeCell ref="AB120:AE126"/>
    <mergeCell ref="AF120:AH120"/>
    <mergeCell ref="E121:F121"/>
    <mergeCell ref="G121:I121"/>
    <mergeCell ref="J121:L121"/>
    <mergeCell ref="M121:O121"/>
    <mergeCell ref="P121:R121"/>
    <mergeCell ref="S121:U121"/>
    <mergeCell ref="AF121:AH121"/>
    <mergeCell ref="E120:F120"/>
    <mergeCell ref="G120:I120"/>
    <mergeCell ref="J120:L120"/>
    <mergeCell ref="M120:O120"/>
    <mergeCell ref="P120:R120"/>
    <mergeCell ref="E122:F122"/>
    <mergeCell ref="G122:I122"/>
    <mergeCell ref="J122:L122"/>
    <mergeCell ref="M122:O122"/>
    <mergeCell ref="AF124:AH124"/>
    <mergeCell ref="E125:F125"/>
    <mergeCell ref="G125:I125"/>
    <mergeCell ref="J125:L125"/>
    <mergeCell ref="M125:O125"/>
    <mergeCell ref="P125:R125"/>
    <mergeCell ref="S125:U125"/>
    <mergeCell ref="AF125:AH125"/>
    <mergeCell ref="E124:F124"/>
    <mergeCell ref="G124:I124"/>
    <mergeCell ref="J124:L124"/>
    <mergeCell ref="M124:O124"/>
    <mergeCell ref="P124:R124"/>
    <mergeCell ref="M112:O112"/>
    <mergeCell ref="P112:R112"/>
    <mergeCell ref="S112:U112"/>
    <mergeCell ref="AF118:AH118"/>
    <mergeCell ref="E119:F119"/>
    <mergeCell ref="G119:I119"/>
    <mergeCell ref="J119:L119"/>
    <mergeCell ref="M119:O119"/>
    <mergeCell ref="P119:R119"/>
    <mergeCell ref="S119:U119"/>
    <mergeCell ref="AF119:AH119"/>
    <mergeCell ref="Y118:AA119"/>
    <mergeCell ref="E118:F118"/>
    <mergeCell ref="G118:I118"/>
    <mergeCell ref="J118:L118"/>
    <mergeCell ref="M118:O118"/>
    <mergeCell ref="P118:R118"/>
    <mergeCell ref="S118:U118"/>
    <mergeCell ref="AF116:AH116"/>
    <mergeCell ref="E117:F117"/>
    <mergeCell ref="G117:I117"/>
    <mergeCell ref="J117:L117"/>
    <mergeCell ref="M117:O117"/>
    <mergeCell ref="P117:R117"/>
    <mergeCell ref="S117:U117"/>
    <mergeCell ref="AF117:AH117"/>
    <mergeCell ref="E116:F116"/>
    <mergeCell ref="G116:I116"/>
    <mergeCell ref="J116:L116"/>
    <mergeCell ref="M116:O116"/>
    <mergeCell ref="P116:R116"/>
    <mergeCell ref="S116:U116"/>
    <mergeCell ref="AF114:AH114"/>
    <mergeCell ref="V109:X109"/>
    <mergeCell ref="V110:X110"/>
    <mergeCell ref="V111:X111"/>
    <mergeCell ref="V112:X112"/>
    <mergeCell ref="V113:X113"/>
    <mergeCell ref="V114:X114"/>
    <mergeCell ref="E115:F115"/>
    <mergeCell ref="G115:I115"/>
    <mergeCell ref="J115:L115"/>
    <mergeCell ref="M115:O115"/>
    <mergeCell ref="P115:R115"/>
    <mergeCell ref="S115:U115"/>
    <mergeCell ref="AF115:AH115"/>
    <mergeCell ref="E114:F114"/>
    <mergeCell ref="G114:I114"/>
    <mergeCell ref="J114:L114"/>
    <mergeCell ref="M114:O114"/>
    <mergeCell ref="P114:R114"/>
    <mergeCell ref="S114:U114"/>
    <mergeCell ref="AF112:AH112"/>
    <mergeCell ref="E113:F113"/>
    <mergeCell ref="G113:I113"/>
    <mergeCell ref="J113:L113"/>
    <mergeCell ref="M113:O113"/>
    <mergeCell ref="P113:R113"/>
    <mergeCell ref="S113:U113"/>
    <mergeCell ref="AB113:AE119"/>
    <mergeCell ref="AF113:AH113"/>
    <mergeCell ref="E112:F112"/>
    <mergeCell ref="G112:I112"/>
    <mergeCell ref="J112:L112"/>
    <mergeCell ref="AF111:AH111"/>
    <mergeCell ref="E110:F110"/>
    <mergeCell ref="G110:I110"/>
    <mergeCell ref="J110:L110"/>
    <mergeCell ref="M110:O110"/>
    <mergeCell ref="P110:R110"/>
    <mergeCell ref="S110:U110"/>
    <mergeCell ref="P108:R108"/>
    <mergeCell ref="S108:U108"/>
    <mergeCell ref="AF108:AH108"/>
    <mergeCell ref="E109:F109"/>
    <mergeCell ref="G109:I109"/>
    <mergeCell ref="J109:L109"/>
    <mergeCell ref="M109:O109"/>
    <mergeCell ref="P109:R109"/>
    <mergeCell ref="S109:U109"/>
    <mergeCell ref="AF109:AH109"/>
    <mergeCell ref="E102:F102"/>
    <mergeCell ref="G102:I102"/>
    <mergeCell ref="J102:L102"/>
    <mergeCell ref="M102:O102"/>
    <mergeCell ref="P102:R102"/>
    <mergeCell ref="S102:U102"/>
    <mergeCell ref="S106:U106"/>
    <mergeCell ref="AB106:AE112"/>
    <mergeCell ref="AF106:AH106"/>
    <mergeCell ref="E107:F107"/>
    <mergeCell ref="G107:I107"/>
    <mergeCell ref="J107:L107"/>
    <mergeCell ref="M107:O107"/>
    <mergeCell ref="P107:R107"/>
    <mergeCell ref="S107:U107"/>
    <mergeCell ref="AF107:AH107"/>
    <mergeCell ref="E106:F106"/>
    <mergeCell ref="G106:I106"/>
    <mergeCell ref="J106:L106"/>
    <mergeCell ref="M106:O106"/>
    <mergeCell ref="P106:R106"/>
    <mergeCell ref="E108:F108"/>
    <mergeCell ref="G108:I108"/>
    <mergeCell ref="J108:L108"/>
    <mergeCell ref="M108:O108"/>
    <mergeCell ref="AF110:AH110"/>
    <mergeCell ref="E111:F111"/>
    <mergeCell ref="G111:I111"/>
    <mergeCell ref="J111:L111"/>
    <mergeCell ref="M111:O111"/>
    <mergeCell ref="P111:R111"/>
    <mergeCell ref="S111:U111"/>
    <mergeCell ref="S99:U99"/>
    <mergeCell ref="AB99:AE105"/>
    <mergeCell ref="AF99:AH99"/>
    <mergeCell ref="E98:F98"/>
    <mergeCell ref="G98:I98"/>
    <mergeCell ref="J98:L98"/>
    <mergeCell ref="M98:O98"/>
    <mergeCell ref="P98:R98"/>
    <mergeCell ref="S98:U98"/>
    <mergeCell ref="AF104:AH104"/>
    <mergeCell ref="E105:F105"/>
    <mergeCell ref="G105:I105"/>
    <mergeCell ref="J105:L105"/>
    <mergeCell ref="M105:O105"/>
    <mergeCell ref="P105:R105"/>
    <mergeCell ref="S105:U105"/>
    <mergeCell ref="AF105:AH105"/>
    <mergeCell ref="Y104:AA105"/>
    <mergeCell ref="E104:F104"/>
    <mergeCell ref="G104:I104"/>
    <mergeCell ref="J104:L104"/>
    <mergeCell ref="M104:O104"/>
    <mergeCell ref="P104:R104"/>
    <mergeCell ref="S104:U104"/>
    <mergeCell ref="AF102:AH102"/>
    <mergeCell ref="E103:F103"/>
    <mergeCell ref="G103:I103"/>
    <mergeCell ref="J103:L103"/>
    <mergeCell ref="M103:O103"/>
    <mergeCell ref="P103:R103"/>
    <mergeCell ref="S103:U103"/>
    <mergeCell ref="AF103:AH103"/>
    <mergeCell ref="P96:R96"/>
    <mergeCell ref="S96:U96"/>
    <mergeCell ref="P94:R94"/>
    <mergeCell ref="S94:U94"/>
    <mergeCell ref="AF94:AH94"/>
    <mergeCell ref="E95:F95"/>
    <mergeCell ref="G95:I95"/>
    <mergeCell ref="J95:L95"/>
    <mergeCell ref="M95:O95"/>
    <mergeCell ref="P95:R95"/>
    <mergeCell ref="S95:U95"/>
    <mergeCell ref="AF95:AH95"/>
    <mergeCell ref="AF100:AH100"/>
    <mergeCell ref="E101:F101"/>
    <mergeCell ref="G101:I101"/>
    <mergeCell ref="J101:L101"/>
    <mergeCell ref="M101:O101"/>
    <mergeCell ref="P101:R101"/>
    <mergeCell ref="S101:U101"/>
    <mergeCell ref="AF101:AH101"/>
    <mergeCell ref="E100:F100"/>
    <mergeCell ref="G100:I100"/>
    <mergeCell ref="J100:L100"/>
    <mergeCell ref="M100:O100"/>
    <mergeCell ref="P100:R100"/>
    <mergeCell ref="S100:U100"/>
    <mergeCell ref="AF98:AH98"/>
    <mergeCell ref="E99:F99"/>
    <mergeCell ref="G99:I99"/>
    <mergeCell ref="J99:L99"/>
    <mergeCell ref="M99:O99"/>
    <mergeCell ref="P99:R99"/>
    <mergeCell ref="V91:X91"/>
    <mergeCell ref="S92:U92"/>
    <mergeCell ref="AB92:AE98"/>
    <mergeCell ref="AF92:AH92"/>
    <mergeCell ref="E93:F93"/>
    <mergeCell ref="G93:I93"/>
    <mergeCell ref="J93:L93"/>
    <mergeCell ref="M93:O93"/>
    <mergeCell ref="P93:R93"/>
    <mergeCell ref="S93:U93"/>
    <mergeCell ref="AF93:AH93"/>
    <mergeCell ref="E92:F92"/>
    <mergeCell ref="G92:I92"/>
    <mergeCell ref="J92:L92"/>
    <mergeCell ref="M92:O92"/>
    <mergeCell ref="P92:R92"/>
    <mergeCell ref="E94:F94"/>
    <mergeCell ref="G94:I94"/>
    <mergeCell ref="J94:L94"/>
    <mergeCell ref="M94:O94"/>
    <mergeCell ref="AF96:AH96"/>
    <mergeCell ref="E97:F97"/>
    <mergeCell ref="G97:I97"/>
    <mergeCell ref="J97:L97"/>
    <mergeCell ref="M97:O97"/>
    <mergeCell ref="P97:R97"/>
    <mergeCell ref="S97:U97"/>
    <mergeCell ref="AF97:AH97"/>
    <mergeCell ref="E96:F96"/>
    <mergeCell ref="G96:I96"/>
    <mergeCell ref="J96:L96"/>
    <mergeCell ref="M96:O96"/>
    <mergeCell ref="G90:I90"/>
    <mergeCell ref="J90:L90"/>
    <mergeCell ref="M90:O90"/>
    <mergeCell ref="P90:R90"/>
    <mergeCell ref="S90:U90"/>
    <mergeCell ref="AF88:AH88"/>
    <mergeCell ref="E89:F89"/>
    <mergeCell ref="G89:I89"/>
    <mergeCell ref="J89:L89"/>
    <mergeCell ref="M89:O89"/>
    <mergeCell ref="P89:R89"/>
    <mergeCell ref="S89:U89"/>
    <mergeCell ref="AF89:AH89"/>
    <mergeCell ref="E88:F88"/>
    <mergeCell ref="G88:I88"/>
    <mergeCell ref="J88:L88"/>
    <mergeCell ref="M88:O88"/>
    <mergeCell ref="P88:R88"/>
    <mergeCell ref="S88:U88"/>
    <mergeCell ref="Y88:AA89"/>
    <mergeCell ref="V88:X88"/>
    <mergeCell ref="V89:X89"/>
    <mergeCell ref="V90:X90"/>
    <mergeCell ref="AF87:AH87"/>
    <mergeCell ref="E86:F86"/>
    <mergeCell ref="G86:I86"/>
    <mergeCell ref="J86:L86"/>
    <mergeCell ref="M86:O86"/>
    <mergeCell ref="P86:R86"/>
    <mergeCell ref="S86:U86"/>
    <mergeCell ref="AF84:AH84"/>
    <mergeCell ref="E85:F85"/>
    <mergeCell ref="G85:I85"/>
    <mergeCell ref="J85:L85"/>
    <mergeCell ref="M85:O85"/>
    <mergeCell ref="P85:R85"/>
    <mergeCell ref="S85:U85"/>
    <mergeCell ref="AB85:AE91"/>
    <mergeCell ref="AF85:AH85"/>
    <mergeCell ref="E84:F84"/>
    <mergeCell ref="G84:I84"/>
    <mergeCell ref="J84:L84"/>
    <mergeCell ref="M84:O84"/>
    <mergeCell ref="P84:R84"/>
    <mergeCell ref="S84:U84"/>
    <mergeCell ref="AF90:AH90"/>
    <mergeCell ref="E91:F91"/>
    <mergeCell ref="G91:I91"/>
    <mergeCell ref="J91:L91"/>
    <mergeCell ref="M91:O91"/>
    <mergeCell ref="P91:R91"/>
    <mergeCell ref="S91:U91"/>
    <mergeCell ref="AF91:AH91"/>
    <mergeCell ref="Y90:AA91"/>
    <mergeCell ref="E90:F90"/>
    <mergeCell ref="E82:F82"/>
    <mergeCell ref="G82:I82"/>
    <mergeCell ref="J82:L82"/>
    <mergeCell ref="M82:O82"/>
    <mergeCell ref="P82:R82"/>
    <mergeCell ref="S82:U82"/>
    <mergeCell ref="P80:R80"/>
    <mergeCell ref="S80:U80"/>
    <mergeCell ref="AF80:AH80"/>
    <mergeCell ref="E81:F81"/>
    <mergeCell ref="G81:I81"/>
    <mergeCell ref="J81:L81"/>
    <mergeCell ref="M81:O81"/>
    <mergeCell ref="P81:R81"/>
    <mergeCell ref="S81:U81"/>
    <mergeCell ref="AF81:AH81"/>
    <mergeCell ref="AF86:AH86"/>
    <mergeCell ref="Y82:AA83"/>
    <mergeCell ref="Y84:AA85"/>
    <mergeCell ref="Y86:AA87"/>
    <mergeCell ref="V82:X82"/>
    <mergeCell ref="V83:X83"/>
    <mergeCell ref="V84:X84"/>
    <mergeCell ref="V85:X85"/>
    <mergeCell ref="V86:X86"/>
    <mergeCell ref="V87:X87"/>
    <mergeCell ref="E87:F87"/>
    <mergeCell ref="G87:I87"/>
    <mergeCell ref="J87:L87"/>
    <mergeCell ref="M87:O87"/>
    <mergeCell ref="P87:R87"/>
    <mergeCell ref="S87:U87"/>
    <mergeCell ref="G74:I74"/>
    <mergeCell ref="J74:L74"/>
    <mergeCell ref="M74:O74"/>
    <mergeCell ref="P74:R74"/>
    <mergeCell ref="S74:U74"/>
    <mergeCell ref="S78:U78"/>
    <mergeCell ref="AB78:AE84"/>
    <mergeCell ref="AF78:AH78"/>
    <mergeCell ref="E79:F79"/>
    <mergeCell ref="G79:I79"/>
    <mergeCell ref="J79:L79"/>
    <mergeCell ref="M79:O79"/>
    <mergeCell ref="P79:R79"/>
    <mergeCell ref="S79:U79"/>
    <mergeCell ref="AF79:AH79"/>
    <mergeCell ref="E78:F78"/>
    <mergeCell ref="G78:I78"/>
    <mergeCell ref="J78:L78"/>
    <mergeCell ref="M78:O78"/>
    <mergeCell ref="P78:R78"/>
    <mergeCell ref="E80:F80"/>
    <mergeCell ref="G80:I80"/>
    <mergeCell ref="J80:L80"/>
    <mergeCell ref="M80:O80"/>
    <mergeCell ref="AF82:AH82"/>
    <mergeCell ref="E83:F83"/>
    <mergeCell ref="G83:I83"/>
    <mergeCell ref="J83:L83"/>
    <mergeCell ref="M83:O83"/>
    <mergeCell ref="P83:R83"/>
    <mergeCell ref="S83:U83"/>
    <mergeCell ref="AF83:AH83"/>
    <mergeCell ref="AB71:AE77"/>
    <mergeCell ref="AF71:AH71"/>
    <mergeCell ref="E70:F70"/>
    <mergeCell ref="G70:I70"/>
    <mergeCell ref="J70:L70"/>
    <mergeCell ref="M70:O70"/>
    <mergeCell ref="P70:R70"/>
    <mergeCell ref="S70:U70"/>
    <mergeCell ref="AF76:AH76"/>
    <mergeCell ref="E77:F77"/>
    <mergeCell ref="G77:I77"/>
    <mergeCell ref="J77:L77"/>
    <mergeCell ref="M77:O77"/>
    <mergeCell ref="P77:R77"/>
    <mergeCell ref="S77:U77"/>
    <mergeCell ref="AF77:AH77"/>
    <mergeCell ref="Y76:AA77"/>
    <mergeCell ref="E76:F76"/>
    <mergeCell ref="G76:I76"/>
    <mergeCell ref="J76:L76"/>
    <mergeCell ref="M76:O76"/>
    <mergeCell ref="P76:R76"/>
    <mergeCell ref="S76:U76"/>
    <mergeCell ref="AF74:AH74"/>
    <mergeCell ref="E75:F75"/>
    <mergeCell ref="G75:I75"/>
    <mergeCell ref="J75:L75"/>
    <mergeCell ref="M75:O75"/>
    <mergeCell ref="P75:R75"/>
    <mergeCell ref="S75:U75"/>
    <mergeCell ref="AF75:AH75"/>
    <mergeCell ref="E74:F74"/>
    <mergeCell ref="S68:U68"/>
    <mergeCell ref="P66:R66"/>
    <mergeCell ref="S66:U66"/>
    <mergeCell ref="AF66:AH66"/>
    <mergeCell ref="E67:F67"/>
    <mergeCell ref="G67:I67"/>
    <mergeCell ref="J67:L67"/>
    <mergeCell ref="M67:O67"/>
    <mergeCell ref="P67:R67"/>
    <mergeCell ref="S67:U67"/>
    <mergeCell ref="AF67:AH67"/>
    <mergeCell ref="AF72:AH72"/>
    <mergeCell ref="E73:F73"/>
    <mergeCell ref="G73:I73"/>
    <mergeCell ref="J73:L73"/>
    <mergeCell ref="M73:O73"/>
    <mergeCell ref="P73:R73"/>
    <mergeCell ref="S73:U73"/>
    <mergeCell ref="AF73:AH73"/>
    <mergeCell ref="E72:F72"/>
    <mergeCell ref="G72:I72"/>
    <mergeCell ref="J72:L72"/>
    <mergeCell ref="M72:O72"/>
    <mergeCell ref="P72:R72"/>
    <mergeCell ref="S72:U72"/>
    <mergeCell ref="AF70:AH70"/>
    <mergeCell ref="E71:F71"/>
    <mergeCell ref="G71:I71"/>
    <mergeCell ref="J71:L71"/>
    <mergeCell ref="M71:O71"/>
    <mergeCell ref="P71:R71"/>
    <mergeCell ref="S71:U71"/>
    <mergeCell ref="S64:U64"/>
    <mergeCell ref="AB64:AE70"/>
    <mergeCell ref="AF64:AH64"/>
    <mergeCell ref="E65:F65"/>
    <mergeCell ref="G65:I65"/>
    <mergeCell ref="J65:L65"/>
    <mergeCell ref="M65:O65"/>
    <mergeCell ref="P65:R65"/>
    <mergeCell ref="S65:U65"/>
    <mergeCell ref="AF65:AH65"/>
    <mergeCell ref="E64:F64"/>
    <mergeCell ref="G64:I64"/>
    <mergeCell ref="J64:L64"/>
    <mergeCell ref="M64:O64"/>
    <mergeCell ref="P64:R64"/>
    <mergeCell ref="E66:F66"/>
    <mergeCell ref="G66:I66"/>
    <mergeCell ref="J66:L66"/>
    <mergeCell ref="M66:O66"/>
    <mergeCell ref="AF68:AH68"/>
    <mergeCell ref="E69:F69"/>
    <mergeCell ref="G69:I69"/>
    <mergeCell ref="J69:L69"/>
    <mergeCell ref="M69:O69"/>
    <mergeCell ref="P69:R69"/>
    <mergeCell ref="S69:U69"/>
    <mergeCell ref="AF69:AH69"/>
    <mergeCell ref="E68:F68"/>
    <mergeCell ref="G68:I68"/>
    <mergeCell ref="J68:L68"/>
    <mergeCell ref="M68:O68"/>
    <mergeCell ref="P68:R68"/>
    <mergeCell ref="M63:O63"/>
    <mergeCell ref="P63:R63"/>
    <mergeCell ref="S63:U63"/>
    <mergeCell ref="AF63:AH63"/>
    <mergeCell ref="Y62:AA63"/>
    <mergeCell ref="E62:F62"/>
    <mergeCell ref="G62:I62"/>
    <mergeCell ref="J62:L62"/>
    <mergeCell ref="M62:O62"/>
    <mergeCell ref="P62:R62"/>
    <mergeCell ref="S62:U62"/>
    <mergeCell ref="AF60:AH60"/>
    <mergeCell ref="E61:F61"/>
    <mergeCell ref="G61:I61"/>
    <mergeCell ref="J61:L61"/>
    <mergeCell ref="M61:O61"/>
    <mergeCell ref="P61:R61"/>
    <mergeCell ref="S61:U61"/>
    <mergeCell ref="AF61:AH61"/>
    <mergeCell ref="E60:F60"/>
    <mergeCell ref="G60:I60"/>
    <mergeCell ref="J60:L60"/>
    <mergeCell ref="M60:O60"/>
    <mergeCell ref="P60:R60"/>
    <mergeCell ref="S60:U60"/>
    <mergeCell ref="E59:F59"/>
    <mergeCell ref="G59:I59"/>
    <mergeCell ref="J59:L59"/>
    <mergeCell ref="M59:O59"/>
    <mergeCell ref="P59:R59"/>
    <mergeCell ref="S59:U59"/>
    <mergeCell ref="AF59:AH59"/>
    <mergeCell ref="E58:F58"/>
    <mergeCell ref="G58:I58"/>
    <mergeCell ref="J58:L58"/>
    <mergeCell ref="M58:O58"/>
    <mergeCell ref="P58:R58"/>
    <mergeCell ref="S58:U58"/>
    <mergeCell ref="AF56:AH56"/>
    <mergeCell ref="E57:F57"/>
    <mergeCell ref="G57:I57"/>
    <mergeCell ref="J57:L57"/>
    <mergeCell ref="M57:O57"/>
    <mergeCell ref="P57:R57"/>
    <mergeCell ref="S57:U57"/>
    <mergeCell ref="AB57:AE63"/>
    <mergeCell ref="AF57:AH57"/>
    <mergeCell ref="E56:F56"/>
    <mergeCell ref="G56:I56"/>
    <mergeCell ref="J56:L56"/>
    <mergeCell ref="M56:O56"/>
    <mergeCell ref="P56:R56"/>
    <mergeCell ref="S56:U56"/>
    <mergeCell ref="AF62:AH62"/>
    <mergeCell ref="E63:F63"/>
    <mergeCell ref="G63:I63"/>
    <mergeCell ref="J63:L63"/>
    <mergeCell ref="E54:F54"/>
    <mergeCell ref="G54:I54"/>
    <mergeCell ref="J54:L54"/>
    <mergeCell ref="M54:O54"/>
    <mergeCell ref="P54:R54"/>
    <mergeCell ref="S54:U54"/>
    <mergeCell ref="P52:R52"/>
    <mergeCell ref="S52:U52"/>
    <mergeCell ref="AF52:AH52"/>
    <mergeCell ref="E53:F53"/>
    <mergeCell ref="G53:I53"/>
    <mergeCell ref="J53:L53"/>
    <mergeCell ref="M53:O53"/>
    <mergeCell ref="P53:R53"/>
    <mergeCell ref="S53:U53"/>
    <mergeCell ref="AF53:AH53"/>
    <mergeCell ref="AF58:AH58"/>
    <mergeCell ref="G46:I46"/>
    <mergeCell ref="J46:L46"/>
    <mergeCell ref="M46:O46"/>
    <mergeCell ref="P46:R46"/>
    <mergeCell ref="S46:U46"/>
    <mergeCell ref="S50:U50"/>
    <mergeCell ref="AB50:AE56"/>
    <mergeCell ref="AF50:AH50"/>
    <mergeCell ref="E51:F51"/>
    <mergeCell ref="G51:I51"/>
    <mergeCell ref="J51:L51"/>
    <mergeCell ref="M51:O51"/>
    <mergeCell ref="P51:R51"/>
    <mergeCell ref="S51:U51"/>
    <mergeCell ref="AF51:AH51"/>
    <mergeCell ref="E50:F50"/>
    <mergeCell ref="G50:I50"/>
    <mergeCell ref="J50:L50"/>
    <mergeCell ref="M50:O50"/>
    <mergeCell ref="P50:R50"/>
    <mergeCell ref="E52:F52"/>
    <mergeCell ref="G52:I52"/>
    <mergeCell ref="J52:L52"/>
    <mergeCell ref="M52:O52"/>
    <mergeCell ref="AF54:AH54"/>
    <mergeCell ref="E55:F55"/>
    <mergeCell ref="G55:I55"/>
    <mergeCell ref="J55:L55"/>
    <mergeCell ref="M55:O55"/>
    <mergeCell ref="P55:R55"/>
    <mergeCell ref="S55:U55"/>
    <mergeCell ref="AF55:AH55"/>
    <mergeCell ref="AF43:AH43"/>
    <mergeCell ref="E42:F42"/>
    <mergeCell ref="G42:I42"/>
    <mergeCell ref="J42:L42"/>
    <mergeCell ref="M42:O42"/>
    <mergeCell ref="P42:R42"/>
    <mergeCell ref="S42:U42"/>
    <mergeCell ref="AF48:AH48"/>
    <mergeCell ref="E49:F49"/>
    <mergeCell ref="G49:I49"/>
    <mergeCell ref="J49:L49"/>
    <mergeCell ref="M49:O49"/>
    <mergeCell ref="P49:R49"/>
    <mergeCell ref="S49:U49"/>
    <mergeCell ref="AF49:AH49"/>
    <mergeCell ref="Y48:AA49"/>
    <mergeCell ref="E48:F48"/>
    <mergeCell ref="G48:I48"/>
    <mergeCell ref="J48:L48"/>
    <mergeCell ref="M48:O48"/>
    <mergeCell ref="P48:R48"/>
    <mergeCell ref="S48:U48"/>
    <mergeCell ref="AF46:AH46"/>
    <mergeCell ref="E47:F47"/>
    <mergeCell ref="G47:I47"/>
    <mergeCell ref="J47:L47"/>
    <mergeCell ref="M47:O47"/>
    <mergeCell ref="P47:R47"/>
    <mergeCell ref="S47:U47"/>
    <mergeCell ref="AF47:AH47"/>
    <mergeCell ref="Y46:AA47"/>
    <mergeCell ref="E46:F46"/>
    <mergeCell ref="P38:R38"/>
    <mergeCell ref="S38:U38"/>
    <mergeCell ref="AF38:AH38"/>
    <mergeCell ref="E39:F39"/>
    <mergeCell ref="G39:I39"/>
    <mergeCell ref="J39:L39"/>
    <mergeCell ref="M39:O39"/>
    <mergeCell ref="P39:R39"/>
    <mergeCell ref="S39:U39"/>
    <mergeCell ref="AF39:AH39"/>
    <mergeCell ref="AF44:AH44"/>
    <mergeCell ref="E45:F45"/>
    <mergeCell ref="G45:I45"/>
    <mergeCell ref="J45:L45"/>
    <mergeCell ref="M45:O45"/>
    <mergeCell ref="P45:R45"/>
    <mergeCell ref="S45:U45"/>
    <mergeCell ref="AF45:AH45"/>
    <mergeCell ref="E44:F44"/>
    <mergeCell ref="G44:I44"/>
    <mergeCell ref="J44:L44"/>
    <mergeCell ref="M44:O44"/>
    <mergeCell ref="P44:R44"/>
    <mergeCell ref="S44:U44"/>
    <mergeCell ref="AF42:AH42"/>
    <mergeCell ref="E43:F43"/>
    <mergeCell ref="G43:I43"/>
    <mergeCell ref="J43:L43"/>
    <mergeCell ref="M43:O43"/>
    <mergeCell ref="P43:R43"/>
    <mergeCell ref="S43:U43"/>
    <mergeCell ref="AB43:AE49"/>
    <mergeCell ref="S36:U36"/>
    <mergeCell ref="AB36:AE42"/>
    <mergeCell ref="E37:F37"/>
    <mergeCell ref="G37:I37"/>
    <mergeCell ref="J37:L37"/>
    <mergeCell ref="M37:O37"/>
    <mergeCell ref="P37:R37"/>
    <mergeCell ref="S37:U37"/>
    <mergeCell ref="AF36:AH36"/>
    <mergeCell ref="E36:F36"/>
    <mergeCell ref="G36:I36"/>
    <mergeCell ref="J36:L36"/>
    <mergeCell ref="M36:O36"/>
    <mergeCell ref="P36:R36"/>
    <mergeCell ref="E38:F38"/>
    <mergeCell ref="G38:I38"/>
    <mergeCell ref="J38:L38"/>
    <mergeCell ref="M38:O38"/>
    <mergeCell ref="AF40:AH40"/>
    <mergeCell ref="E41:F41"/>
    <mergeCell ref="G41:I41"/>
    <mergeCell ref="J41:L41"/>
    <mergeCell ref="M41:O41"/>
    <mergeCell ref="P41:R41"/>
    <mergeCell ref="S41:U41"/>
    <mergeCell ref="AF41:AH41"/>
    <mergeCell ref="E40:F40"/>
    <mergeCell ref="G40:I40"/>
    <mergeCell ref="J40:L40"/>
    <mergeCell ref="M40:O40"/>
    <mergeCell ref="P40:R40"/>
    <mergeCell ref="S40:U40"/>
    <mergeCell ref="E35:F35"/>
    <mergeCell ref="G35:I35"/>
    <mergeCell ref="J35:L35"/>
    <mergeCell ref="M35:O35"/>
    <mergeCell ref="P35:R35"/>
    <mergeCell ref="S35:U35"/>
    <mergeCell ref="AF35:AH35"/>
    <mergeCell ref="E34:F34"/>
    <mergeCell ref="G34:I34"/>
    <mergeCell ref="J34:L34"/>
    <mergeCell ref="M34:O34"/>
    <mergeCell ref="P34:R34"/>
    <mergeCell ref="S34:U34"/>
    <mergeCell ref="AF32:AH32"/>
    <mergeCell ref="E33:F33"/>
    <mergeCell ref="G33:I33"/>
    <mergeCell ref="J33:L33"/>
    <mergeCell ref="M33:O33"/>
    <mergeCell ref="P33:R33"/>
    <mergeCell ref="S33:U33"/>
    <mergeCell ref="AF33:AH33"/>
    <mergeCell ref="E32:F32"/>
    <mergeCell ref="G32:I32"/>
    <mergeCell ref="J32:L32"/>
    <mergeCell ref="M32:O32"/>
    <mergeCell ref="P32:R32"/>
    <mergeCell ref="S32:U32"/>
    <mergeCell ref="Y34:AA35"/>
    <mergeCell ref="S25:U25"/>
    <mergeCell ref="AF25:AH25"/>
    <mergeCell ref="AF30:AH30"/>
    <mergeCell ref="E31:F31"/>
    <mergeCell ref="G31:I31"/>
    <mergeCell ref="J31:L31"/>
    <mergeCell ref="M31:O31"/>
    <mergeCell ref="P31:R31"/>
    <mergeCell ref="S31:U31"/>
    <mergeCell ref="AF31:AH31"/>
    <mergeCell ref="E30:F30"/>
    <mergeCell ref="G30:I30"/>
    <mergeCell ref="J30:L30"/>
    <mergeCell ref="M30:O30"/>
    <mergeCell ref="P30:R30"/>
    <mergeCell ref="S30:U30"/>
    <mergeCell ref="AF28:AH28"/>
    <mergeCell ref="E29:F29"/>
    <mergeCell ref="G29:I29"/>
    <mergeCell ref="J29:L29"/>
    <mergeCell ref="M29:O29"/>
    <mergeCell ref="P29:R29"/>
    <mergeCell ref="S29:U29"/>
    <mergeCell ref="AB29:AE35"/>
    <mergeCell ref="AF29:AH29"/>
    <mergeCell ref="E28:F28"/>
    <mergeCell ref="G28:I28"/>
    <mergeCell ref="J28:L28"/>
    <mergeCell ref="M28:O28"/>
    <mergeCell ref="P28:R28"/>
    <mergeCell ref="S28:U28"/>
    <mergeCell ref="AF34:AH34"/>
    <mergeCell ref="G11:P11"/>
    <mergeCell ref="T11:AB11"/>
    <mergeCell ref="G12:P12"/>
    <mergeCell ref="T12:AB12"/>
    <mergeCell ref="S22:U22"/>
    <mergeCell ref="AB22:AE28"/>
    <mergeCell ref="AF22:AH22"/>
    <mergeCell ref="E23:F23"/>
    <mergeCell ref="G23:I23"/>
    <mergeCell ref="J23:L23"/>
    <mergeCell ref="M23:O23"/>
    <mergeCell ref="P23:R23"/>
    <mergeCell ref="S23:U23"/>
    <mergeCell ref="AF23:AH23"/>
    <mergeCell ref="E22:F22"/>
    <mergeCell ref="G22:I22"/>
    <mergeCell ref="J22:L22"/>
    <mergeCell ref="M22:O22"/>
    <mergeCell ref="P22:R22"/>
    <mergeCell ref="E24:F24"/>
    <mergeCell ref="G24:I24"/>
    <mergeCell ref="J24:L24"/>
    <mergeCell ref="M24:O24"/>
    <mergeCell ref="AF26:AH26"/>
    <mergeCell ref="E27:F27"/>
    <mergeCell ref="G27:I27"/>
    <mergeCell ref="J27:L27"/>
    <mergeCell ref="M27:O27"/>
    <mergeCell ref="P27:R27"/>
    <mergeCell ref="S27:U27"/>
    <mergeCell ref="AF27:AH27"/>
    <mergeCell ref="E26:F26"/>
    <mergeCell ref="A1:K2"/>
    <mergeCell ref="P1:T1"/>
    <mergeCell ref="P2:S2"/>
    <mergeCell ref="Y2:AB2"/>
    <mergeCell ref="A3:K3"/>
    <mergeCell ref="Q3:R3"/>
    <mergeCell ref="T3:U3"/>
    <mergeCell ref="A4:K4"/>
    <mergeCell ref="F5:Y5"/>
    <mergeCell ref="F6:O6"/>
    <mergeCell ref="T6:AB6"/>
    <mergeCell ref="D7:J7"/>
    <mergeCell ref="O7:U7"/>
    <mergeCell ref="X7:AB7"/>
    <mergeCell ref="C8:D8"/>
    <mergeCell ref="F8:G8"/>
    <mergeCell ref="O9:AB9"/>
    <mergeCell ref="V38:X38"/>
    <mergeCell ref="V39:X39"/>
    <mergeCell ref="V40:X40"/>
    <mergeCell ref="V41:X41"/>
    <mergeCell ref="V42:X42"/>
    <mergeCell ref="V43:X43"/>
    <mergeCell ref="V44:X44"/>
    <mergeCell ref="V45:X45"/>
    <mergeCell ref="V46:X46"/>
    <mergeCell ref="V47:X47"/>
    <mergeCell ref="E20:F21"/>
    <mergeCell ref="G20:R20"/>
    <mergeCell ref="S20:U21"/>
    <mergeCell ref="AB20:AE21"/>
    <mergeCell ref="AF20:AH21"/>
    <mergeCell ref="G21:I21"/>
    <mergeCell ref="J21:L21"/>
    <mergeCell ref="M21:O21"/>
    <mergeCell ref="P21:R21"/>
    <mergeCell ref="G26:I26"/>
    <mergeCell ref="J26:L26"/>
    <mergeCell ref="M26:O26"/>
    <mergeCell ref="P26:R26"/>
    <mergeCell ref="S26:U26"/>
    <mergeCell ref="P24:R24"/>
    <mergeCell ref="S24:U24"/>
    <mergeCell ref="AF24:AH24"/>
    <mergeCell ref="E25:F25"/>
    <mergeCell ref="G25:I25"/>
    <mergeCell ref="J25:L25"/>
    <mergeCell ref="M25:O25"/>
    <mergeCell ref="P25:R25"/>
    <mergeCell ref="AF37:AH37"/>
    <mergeCell ref="V20:X21"/>
    <mergeCell ref="V22:X22"/>
    <mergeCell ref="V23:X23"/>
    <mergeCell ref="V24:X24"/>
    <mergeCell ref="V25:X25"/>
    <mergeCell ref="V26:X26"/>
    <mergeCell ref="V27:X27"/>
    <mergeCell ref="V28:X28"/>
    <mergeCell ref="V29:X29"/>
    <mergeCell ref="V30:X30"/>
    <mergeCell ref="V31:X31"/>
    <mergeCell ref="V32:X32"/>
    <mergeCell ref="V33:X33"/>
    <mergeCell ref="V34:X34"/>
    <mergeCell ref="V35:X35"/>
    <mergeCell ref="V36:X36"/>
    <mergeCell ref="V37:X37"/>
    <mergeCell ref="Y36:AA37"/>
    <mergeCell ref="V48:X48"/>
    <mergeCell ref="V49:X49"/>
    <mergeCell ref="V50:X50"/>
    <mergeCell ref="V51:X51"/>
    <mergeCell ref="V52:X52"/>
    <mergeCell ref="V53:X53"/>
    <mergeCell ref="V54:X54"/>
    <mergeCell ref="V55:X55"/>
    <mergeCell ref="V56:X56"/>
    <mergeCell ref="V57:X57"/>
    <mergeCell ref="V58:X58"/>
    <mergeCell ref="V59:X59"/>
    <mergeCell ref="V60:X60"/>
    <mergeCell ref="V61:X61"/>
    <mergeCell ref="V62:X62"/>
    <mergeCell ref="V63:X63"/>
    <mergeCell ref="V64:X64"/>
    <mergeCell ref="V65:X65"/>
    <mergeCell ref="V66:X66"/>
    <mergeCell ref="V67:X67"/>
    <mergeCell ref="V68:X68"/>
    <mergeCell ref="V69:X69"/>
    <mergeCell ref="V70:X70"/>
    <mergeCell ref="V71:X71"/>
    <mergeCell ref="V72:X72"/>
    <mergeCell ref="V73:X73"/>
    <mergeCell ref="V74:X74"/>
    <mergeCell ref="V75:X75"/>
    <mergeCell ref="V76:X76"/>
    <mergeCell ref="V77:X77"/>
    <mergeCell ref="V78:X78"/>
    <mergeCell ref="V79:X79"/>
    <mergeCell ref="V80:X80"/>
    <mergeCell ref="V81:X81"/>
    <mergeCell ref="V92:X92"/>
    <mergeCell ref="V93:X93"/>
    <mergeCell ref="V94:X94"/>
    <mergeCell ref="V95:X95"/>
    <mergeCell ref="V96:X96"/>
    <mergeCell ref="V97:X97"/>
    <mergeCell ref="V98:X98"/>
    <mergeCell ref="V99:X99"/>
    <mergeCell ref="V100:X100"/>
    <mergeCell ref="V101:X101"/>
    <mergeCell ref="V102:X102"/>
    <mergeCell ref="V103:X103"/>
    <mergeCell ref="V104:X104"/>
    <mergeCell ref="V105:X105"/>
    <mergeCell ref="V106:X106"/>
    <mergeCell ref="V107:X107"/>
    <mergeCell ref="V108:X108"/>
    <mergeCell ref="V115:X115"/>
    <mergeCell ref="V116:X116"/>
    <mergeCell ref="V117:X117"/>
    <mergeCell ref="V118:X118"/>
    <mergeCell ref="V119:X119"/>
    <mergeCell ref="V120:X120"/>
    <mergeCell ref="V121:X121"/>
    <mergeCell ref="V122:X122"/>
    <mergeCell ref="V123:X123"/>
    <mergeCell ref="V124:X124"/>
    <mergeCell ref="V125:X125"/>
    <mergeCell ref="V126:X126"/>
    <mergeCell ref="V127:X127"/>
    <mergeCell ref="V128:X128"/>
    <mergeCell ref="V129:X129"/>
    <mergeCell ref="V130:X130"/>
    <mergeCell ref="V131:X131"/>
    <mergeCell ref="V132:X132"/>
    <mergeCell ref="V133:X133"/>
    <mergeCell ref="V134:X134"/>
    <mergeCell ref="V135:X135"/>
    <mergeCell ref="V136:X136"/>
    <mergeCell ref="V137:X137"/>
    <mergeCell ref="V138:X138"/>
    <mergeCell ref="V139:X139"/>
    <mergeCell ref="V140:X140"/>
    <mergeCell ref="V141:X141"/>
    <mergeCell ref="V142:X142"/>
    <mergeCell ref="V143:X143"/>
    <mergeCell ref="V144:X144"/>
    <mergeCell ref="V145:X145"/>
    <mergeCell ref="V146:X146"/>
    <mergeCell ref="V147:X147"/>
    <mergeCell ref="V148:X148"/>
    <mergeCell ref="V155:X155"/>
    <mergeCell ref="V156:X156"/>
    <mergeCell ref="V157:X157"/>
    <mergeCell ref="V158:X158"/>
    <mergeCell ref="V159:X159"/>
    <mergeCell ref="V160:X160"/>
    <mergeCell ref="V161:X161"/>
    <mergeCell ref="V162:X162"/>
    <mergeCell ref="V163:X163"/>
    <mergeCell ref="V164:X164"/>
    <mergeCell ref="V165:X165"/>
    <mergeCell ref="V166:X166"/>
    <mergeCell ref="V167:X167"/>
    <mergeCell ref="V168:X168"/>
    <mergeCell ref="V169:X169"/>
    <mergeCell ref="V170:X170"/>
    <mergeCell ref="V171:X171"/>
    <mergeCell ref="V172:X172"/>
    <mergeCell ref="V173:X173"/>
    <mergeCell ref="V174:X174"/>
    <mergeCell ref="V175:X175"/>
    <mergeCell ref="V176:X176"/>
    <mergeCell ref="V177:X177"/>
    <mergeCell ref="V178:X178"/>
    <mergeCell ref="V179:X179"/>
    <mergeCell ref="V180:X180"/>
    <mergeCell ref="V181:X181"/>
    <mergeCell ref="V182:X182"/>
    <mergeCell ref="V183:X183"/>
    <mergeCell ref="V184:X184"/>
    <mergeCell ref="V185:X185"/>
    <mergeCell ref="V186:X186"/>
    <mergeCell ref="V187:X187"/>
    <mergeCell ref="V188:X188"/>
    <mergeCell ref="V189:X189"/>
    <mergeCell ref="V190:X190"/>
    <mergeCell ref="V191:X191"/>
    <mergeCell ref="V192:X192"/>
    <mergeCell ref="V193:X193"/>
    <mergeCell ref="V194:X194"/>
    <mergeCell ref="V195:X195"/>
    <mergeCell ref="V196:X196"/>
    <mergeCell ref="V197:X197"/>
    <mergeCell ref="V198:X198"/>
    <mergeCell ref="V199:X199"/>
    <mergeCell ref="V200:X200"/>
    <mergeCell ref="V201:X201"/>
    <mergeCell ref="V202:X202"/>
    <mergeCell ref="V203:X203"/>
    <mergeCell ref="V204:X204"/>
    <mergeCell ref="V205:X205"/>
    <mergeCell ref="V210:X210"/>
    <mergeCell ref="V211:X211"/>
    <mergeCell ref="V212:X212"/>
    <mergeCell ref="V213:X213"/>
    <mergeCell ref="V214:X214"/>
    <mergeCell ref="V215:X215"/>
    <mergeCell ref="V216:X216"/>
    <mergeCell ref="V217:X217"/>
    <mergeCell ref="V218:X218"/>
    <mergeCell ref="V219:X219"/>
    <mergeCell ref="V220:X220"/>
    <mergeCell ref="V221:X221"/>
    <mergeCell ref="V222:X222"/>
    <mergeCell ref="V223:X223"/>
    <mergeCell ref="V224:X224"/>
    <mergeCell ref="V225:X225"/>
    <mergeCell ref="V226:X226"/>
    <mergeCell ref="V232:X232"/>
    <mergeCell ref="V233:X233"/>
    <mergeCell ref="V234:X234"/>
    <mergeCell ref="V267:X267"/>
    <mergeCell ref="V268:X268"/>
    <mergeCell ref="V235:X235"/>
    <mergeCell ref="V236:X236"/>
    <mergeCell ref="V237:X237"/>
    <mergeCell ref="V238:X238"/>
    <mergeCell ref="V239:X239"/>
    <mergeCell ref="V240:X240"/>
    <mergeCell ref="V241:X241"/>
    <mergeCell ref="V242:X242"/>
    <mergeCell ref="V243:X243"/>
    <mergeCell ref="V244:X244"/>
    <mergeCell ref="V245:X245"/>
    <mergeCell ref="V246:X246"/>
    <mergeCell ref="V247:X247"/>
    <mergeCell ref="V248:X248"/>
    <mergeCell ref="V249:X249"/>
    <mergeCell ref="V250:X250"/>
    <mergeCell ref="V251:X251"/>
    <mergeCell ref="V297:X297"/>
    <mergeCell ref="V298:X298"/>
    <mergeCell ref="V299:X299"/>
    <mergeCell ref="V300:X300"/>
    <mergeCell ref="V301:X301"/>
    <mergeCell ref="V269:X269"/>
    <mergeCell ref="V270:X270"/>
    <mergeCell ref="V271:X271"/>
    <mergeCell ref="V272:X272"/>
    <mergeCell ref="V273:X273"/>
    <mergeCell ref="V274:X274"/>
    <mergeCell ref="V275:X275"/>
    <mergeCell ref="V276:X276"/>
    <mergeCell ref="V277:X277"/>
    <mergeCell ref="V278:X278"/>
    <mergeCell ref="V279:X279"/>
    <mergeCell ref="V280:X280"/>
    <mergeCell ref="V281:X281"/>
    <mergeCell ref="V282:X282"/>
    <mergeCell ref="V283:X283"/>
    <mergeCell ref="V284:X284"/>
    <mergeCell ref="V285:X285"/>
    <mergeCell ref="AJ106:AL119"/>
    <mergeCell ref="AJ120:AL133"/>
    <mergeCell ref="AJ134:AL147"/>
    <mergeCell ref="AJ148:AL161"/>
    <mergeCell ref="AJ162:AL175"/>
    <mergeCell ref="AJ176:AL189"/>
    <mergeCell ref="AJ190:AL203"/>
    <mergeCell ref="AJ204:AL217"/>
    <mergeCell ref="AJ218:AL231"/>
    <mergeCell ref="AJ232:AL245"/>
    <mergeCell ref="V286:X286"/>
    <mergeCell ref="V287:X287"/>
    <mergeCell ref="V288:X288"/>
    <mergeCell ref="V289:X289"/>
    <mergeCell ref="V290:X290"/>
    <mergeCell ref="V291:X291"/>
    <mergeCell ref="V292:X292"/>
    <mergeCell ref="V252:X252"/>
    <mergeCell ref="V253:X253"/>
    <mergeCell ref="V254:X254"/>
    <mergeCell ref="V255:X255"/>
    <mergeCell ref="V256:X256"/>
    <mergeCell ref="V257:X257"/>
    <mergeCell ref="V258:X258"/>
    <mergeCell ref="V259:X259"/>
    <mergeCell ref="V260:X260"/>
    <mergeCell ref="V261:X261"/>
    <mergeCell ref="V262:X262"/>
    <mergeCell ref="V263:X263"/>
    <mergeCell ref="V264:X264"/>
    <mergeCell ref="V265:X265"/>
    <mergeCell ref="V266:X266"/>
    <mergeCell ref="AJ246:AL259"/>
    <mergeCell ref="AJ260:AL273"/>
    <mergeCell ref="AJ274:AL287"/>
    <mergeCell ref="AJ288:AL301"/>
    <mergeCell ref="AM20:AO21"/>
    <mergeCell ref="AM22:AO35"/>
    <mergeCell ref="AM36:AO49"/>
    <mergeCell ref="AM50:AO63"/>
    <mergeCell ref="AM64:AO77"/>
    <mergeCell ref="AM78:AO91"/>
    <mergeCell ref="AM92:AO105"/>
    <mergeCell ref="AM106:AO119"/>
    <mergeCell ref="AM120:AO133"/>
    <mergeCell ref="AM134:AO147"/>
    <mergeCell ref="AM148:AO161"/>
    <mergeCell ref="AM162:AO175"/>
    <mergeCell ref="AM176:AO189"/>
    <mergeCell ref="AM190:AO203"/>
    <mergeCell ref="AM204:AO217"/>
    <mergeCell ref="AM218:AO231"/>
    <mergeCell ref="AM232:AO245"/>
    <mergeCell ref="AM246:AO259"/>
    <mergeCell ref="AM260:AO273"/>
    <mergeCell ref="AM274:AO287"/>
    <mergeCell ref="AM288:AO301"/>
    <mergeCell ref="AJ20:AL21"/>
    <mergeCell ref="AJ22:AL35"/>
    <mergeCell ref="AJ36:AL49"/>
    <mergeCell ref="AJ50:AL63"/>
    <mergeCell ref="AJ64:AL77"/>
    <mergeCell ref="AJ78:AL91"/>
    <mergeCell ref="AJ92:AL105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Check Box 1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4" name="Check Box 2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5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6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7" name="Check Box 5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8" name="Check Box 6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9" name="Check Box 7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0" name="Check Box 8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IV43"/>
  <sheetViews>
    <sheetView view="pageLayout" zoomScaleSheetLayoutView="100" workbookViewId="0">
      <selection activeCell="H36" sqref="H36"/>
    </sheetView>
  </sheetViews>
  <sheetFormatPr defaultColWidth="9.140625" defaultRowHeight="20.25"/>
  <cols>
    <col min="1" max="14" width="3.7109375" style="41" customWidth="1"/>
    <col min="15" max="28" width="3.28515625" style="41" customWidth="1"/>
    <col min="29" max="31" width="3.7109375" style="41" customWidth="1"/>
    <col min="32" max="16384" width="9.140625" style="41"/>
  </cols>
  <sheetData>
    <row r="1" spans="1:256" ht="12.75" customHeight="1"/>
    <row r="2" spans="1:256" ht="12.75" customHeight="1"/>
    <row r="3" spans="1:256" ht="35.25" customHeight="1">
      <c r="A3" s="406" t="s">
        <v>18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</row>
    <row r="4" spans="1:256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 customHeight="1">
      <c r="A5" s="43"/>
      <c r="B5" s="43"/>
      <c r="C5" s="136" t="s">
        <v>19</v>
      </c>
      <c r="D5" s="136"/>
      <c r="E5" s="137"/>
      <c r="F5" s="136"/>
      <c r="G5" s="137"/>
      <c r="H5" s="137"/>
      <c r="I5" s="138" t="s">
        <v>20</v>
      </c>
      <c r="J5" s="139" t="str">
        <f>'Data Side-A'!P1</f>
        <v>SPR17010147-1</v>
      </c>
      <c r="K5" s="140"/>
      <c r="L5" s="140"/>
      <c r="M5" s="139"/>
      <c r="N5" s="139"/>
      <c r="O5" s="139"/>
      <c r="P5" s="139"/>
      <c r="Q5" s="139"/>
      <c r="R5" s="140"/>
      <c r="S5" s="140"/>
      <c r="T5" s="140"/>
      <c r="U5" s="140"/>
      <c r="V5" s="140"/>
      <c r="W5" s="140"/>
      <c r="X5" s="6"/>
      <c r="Y5" s="141" t="s">
        <v>91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 customHeight="1">
      <c r="A6" s="43"/>
      <c r="B6" s="43"/>
      <c r="C6" s="137"/>
      <c r="D6" s="137"/>
      <c r="E6" s="137"/>
      <c r="F6" s="136"/>
      <c r="G6" s="142"/>
      <c r="H6" s="142"/>
      <c r="I6" s="136"/>
      <c r="J6" s="139"/>
      <c r="K6" s="140"/>
      <c r="L6" s="140"/>
      <c r="M6" s="139"/>
      <c r="N6" s="139"/>
      <c r="O6" s="139"/>
      <c r="P6" s="139"/>
      <c r="Q6" s="139"/>
      <c r="R6" s="140"/>
      <c r="S6" s="140"/>
      <c r="T6" s="140"/>
      <c r="U6" s="140"/>
      <c r="V6" s="140"/>
      <c r="W6" s="140"/>
      <c r="X6" s="14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24" customHeight="1">
      <c r="A7" s="43"/>
      <c r="B7" s="43"/>
      <c r="C7" s="143" t="s">
        <v>21</v>
      </c>
      <c r="D7" s="143"/>
      <c r="E7" s="137"/>
      <c r="F7" s="137"/>
      <c r="G7" s="137"/>
      <c r="H7" s="137"/>
      <c r="I7" s="138" t="s">
        <v>20</v>
      </c>
      <c r="J7" s="144"/>
      <c r="K7" s="140"/>
      <c r="L7" s="140"/>
      <c r="M7" s="145"/>
      <c r="N7" s="145"/>
      <c r="O7" s="145"/>
      <c r="P7" s="145"/>
      <c r="Q7" s="145"/>
      <c r="R7" s="145"/>
      <c r="S7" s="145"/>
      <c r="T7" s="145"/>
      <c r="U7" s="145"/>
      <c r="V7" s="146"/>
      <c r="W7" s="146"/>
      <c r="X7" s="146"/>
      <c r="Y7" s="53"/>
      <c r="Z7" s="53"/>
      <c r="AA7" s="5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24" customHeight="1">
      <c r="A8" s="43"/>
      <c r="B8" s="43"/>
      <c r="C8" s="137"/>
      <c r="D8" s="143"/>
      <c r="E8" s="143"/>
      <c r="F8" s="137"/>
      <c r="G8" s="137"/>
      <c r="H8" s="137"/>
      <c r="I8" s="138"/>
      <c r="J8" s="147"/>
      <c r="K8" s="140"/>
      <c r="L8" s="144"/>
      <c r="M8" s="148"/>
      <c r="N8" s="148"/>
      <c r="O8" s="145"/>
      <c r="P8" s="145"/>
      <c r="Q8" s="145"/>
      <c r="R8" s="145"/>
      <c r="S8" s="145"/>
      <c r="T8" s="145"/>
      <c r="U8" s="145"/>
      <c r="V8" s="145"/>
      <c r="W8" s="146"/>
      <c r="X8" s="146"/>
      <c r="Y8" s="50"/>
      <c r="Z8" s="50"/>
      <c r="AA8" s="5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24" customHeight="1">
      <c r="A9" s="43"/>
      <c r="B9" s="43"/>
      <c r="C9" s="109"/>
      <c r="D9" s="112"/>
      <c r="E9" s="112"/>
      <c r="F9" s="109"/>
      <c r="G9" s="109"/>
      <c r="H9" s="109"/>
      <c r="I9" s="109"/>
      <c r="J9" s="54"/>
      <c r="K9" s="6"/>
      <c r="L9" s="54"/>
      <c r="M9" s="113"/>
      <c r="N9" s="113"/>
      <c r="O9" s="48"/>
      <c r="P9" s="48"/>
      <c r="Q9" s="48"/>
      <c r="R9" s="48"/>
      <c r="S9" s="48"/>
      <c r="T9" s="48"/>
      <c r="U9" s="48"/>
      <c r="V9" s="48"/>
      <c r="W9" s="49"/>
      <c r="X9" s="50"/>
      <c r="Y9" s="50"/>
      <c r="Z9" s="50"/>
      <c r="AA9" s="5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15" customHeight="1">
      <c r="A10" s="51"/>
      <c r="B10" s="51"/>
      <c r="C10" s="114"/>
      <c r="D10" s="114"/>
      <c r="E10" s="114"/>
      <c r="F10" s="114"/>
      <c r="G10" s="114"/>
      <c r="H10" s="115"/>
      <c r="I10" s="114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116"/>
      <c r="V10" s="116"/>
      <c r="W10" s="52"/>
      <c r="X10" s="149"/>
      <c r="Y10" s="150"/>
      <c r="Z10" s="117"/>
      <c r="AA10" s="117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spans="1:256" ht="15" customHeight="1">
      <c r="A11" s="43"/>
      <c r="B11" s="43"/>
      <c r="C11" s="112"/>
      <c r="D11" s="112"/>
      <c r="E11" s="112"/>
      <c r="F11" s="112"/>
      <c r="G11" s="112"/>
      <c r="H11" s="118"/>
      <c r="I11" s="119"/>
      <c r="J11" s="49"/>
      <c r="K11" s="113"/>
      <c r="L11" s="48"/>
      <c r="M11" s="48"/>
      <c r="N11" s="48"/>
      <c r="O11" s="48"/>
      <c r="P11" s="48"/>
      <c r="Q11" s="48"/>
      <c r="R11" s="48"/>
      <c r="S11" s="48"/>
      <c r="T11" s="48"/>
      <c r="U11" s="49"/>
      <c r="V11" s="49"/>
      <c r="W11" s="46"/>
      <c r="X11" s="6"/>
      <c r="Y11" s="120"/>
      <c r="Z11" s="120"/>
      <c r="AA11" s="1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24" customHeight="1">
      <c r="A12" s="43"/>
      <c r="B12" s="43"/>
      <c r="C12" s="143" t="s">
        <v>22</v>
      </c>
      <c r="D12" s="112"/>
      <c r="E12" s="112"/>
      <c r="F12" s="112"/>
      <c r="G12" s="109"/>
      <c r="H12" s="109"/>
      <c r="I12" s="118" t="s">
        <v>20</v>
      </c>
      <c r="J12" s="144" t="str">
        <f>'Data Side-A'!F6</f>
        <v>Feeler Gauge</v>
      </c>
      <c r="K12" s="140"/>
      <c r="L12" s="144"/>
      <c r="M12" s="47"/>
      <c r="N12" s="47"/>
      <c r="O12" s="6"/>
      <c r="P12" s="47"/>
      <c r="Q12" s="54"/>
      <c r="R12" s="54"/>
      <c r="S12" s="54"/>
      <c r="T12" s="54"/>
      <c r="U12" s="54"/>
      <c r="V12" s="54"/>
      <c r="W12" s="54"/>
      <c r="X12" s="55"/>
      <c r="Y12" s="55"/>
      <c r="Z12" s="55"/>
      <c r="AA12" s="55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24" customHeight="1">
      <c r="A13" s="43"/>
      <c r="B13" s="43"/>
      <c r="C13" s="151" t="s">
        <v>23</v>
      </c>
      <c r="D13" s="112"/>
      <c r="E13" s="112"/>
      <c r="F13" s="112"/>
      <c r="G13" s="109"/>
      <c r="H13" s="109"/>
      <c r="I13" s="118" t="s">
        <v>20</v>
      </c>
      <c r="J13" s="144" t="str">
        <f>Data!T6</f>
        <v>INSIZE</v>
      </c>
      <c r="K13" s="140"/>
      <c r="L13" s="144"/>
      <c r="M13" s="47"/>
      <c r="N13" s="47"/>
      <c r="O13" s="6"/>
      <c r="P13" s="47"/>
      <c r="Q13" s="54"/>
      <c r="R13" s="54"/>
      <c r="S13" s="47"/>
      <c r="T13" s="47"/>
      <c r="U13" s="47"/>
      <c r="V13" s="47"/>
      <c r="W13" s="47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24" customHeight="1">
      <c r="A14" s="43"/>
      <c r="B14" s="43"/>
      <c r="C14" s="143" t="s">
        <v>24</v>
      </c>
      <c r="D14" s="112"/>
      <c r="E14" s="112"/>
      <c r="F14" s="112"/>
      <c r="G14" s="109"/>
      <c r="H14" s="109"/>
      <c r="I14" s="118" t="s">
        <v>20</v>
      </c>
      <c r="J14" s="152" t="str">
        <f>Data!D7</f>
        <v>4605-201</v>
      </c>
      <c r="K14" s="144"/>
      <c r="L14" s="144"/>
      <c r="M14" s="47"/>
      <c r="N14" s="47"/>
      <c r="O14" s="6"/>
      <c r="P14" s="47"/>
      <c r="Q14" s="54"/>
      <c r="R14" s="54"/>
      <c r="S14" s="54"/>
      <c r="T14" s="54"/>
      <c r="U14" s="54"/>
      <c r="V14" s="112"/>
      <c r="W14" s="47"/>
      <c r="X14" s="5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24" customHeight="1">
      <c r="A15" s="43"/>
      <c r="B15" s="43"/>
      <c r="C15" s="143" t="s">
        <v>25</v>
      </c>
      <c r="D15" s="112"/>
      <c r="E15" s="112"/>
      <c r="F15" s="112"/>
      <c r="G15" s="109"/>
      <c r="H15" s="109"/>
      <c r="I15" s="118" t="s">
        <v>20</v>
      </c>
      <c r="J15" s="407" t="str">
        <f>Data!O7</f>
        <v>0303110531</v>
      </c>
      <c r="K15" s="407"/>
      <c r="L15" s="407"/>
      <c r="M15" s="154"/>
      <c r="N15" s="154"/>
      <c r="O15" s="6"/>
      <c r="P15" s="47"/>
      <c r="Q15" s="47"/>
      <c r="R15" s="54"/>
      <c r="S15" s="47"/>
      <c r="T15" s="47"/>
      <c r="U15" s="47"/>
      <c r="V15" s="47"/>
      <c r="W15" s="47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24" customHeight="1">
      <c r="A16" s="43"/>
      <c r="B16" s="43"/>
      <c r="C16" s="143" t="s">
        <v>26</v>
      </c>
      <c r="D16" s="112"/>
      <c r="E16" s="112"/>
      <c r="F16" s="112"/>
      <c r="G16" s="109"/>
      <c r="H16" s="109"/>
      <c r="I16" s="118" t="s">
        <v>20</v>
      </c>
      <c r="J16" s="155" t="str">
        <f>Data!X7</f>
        <v>QA-QFG-002</v>
      </c>
      <c r="K16" s="144"/>
      <c r="L16" s="153"/>
      <c r="M16" s="47"/>
      <c r="N16" s="47"/>
      <c r="O16" s="6"/>
      <c r="P16" s="47"/>
      <c r="Q16" s="47"/>
      <c r="R16" s="54"/>
      <c r="S16" s="54"/>
      <c r="T16" s="54"/>
      <c r="U16" s="54"/>
      <c r="V16" s="56"/>
      <c r="W16" s="47"/>
      <c r="X16" s="5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18.75" customHeight="1">
      <c r="A17" s="43"/>
      <c r="B17" s="43"/>
      <c r="C17" s="112"/>
      <c r="D17" s="112"/>
      <c r="E17" s="112"/>
      <c r="F17" s="112"/>
      <c r="G17" s="109"/>
      <c r="H17" s="109"/>
      <c r="I17" s="56"/>
      <c r="J17" s="122"/>
      <c r="K17" s="47"/>
      <c r="L17" s="47"/>
      <c r="M17" s="54"/>
      <c r="N17" s="54"/>
      <c r="O17" s="6"/>
      <c r="P17" s="47"/>
      <c r="Q17" s="54"/>
      <c r="R17" s="54"/>
      <c r="S17" s="54"/>
      <c r="T17" s="56"/>
      <c r="U17" s="47"/>
      <c r="V17" s="54"/>
      <c r="W17" s="47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24" customHeight="1">
      <c r="A18" s="43"/>
      <c r="B18" s="43"/>
      <c r="C18" s="143" t="s">
        <v>30</v>
      </c>
      <c r="D18" s="143"/>
      <c r="E18" s="112"/>
      <c r="F18" s="112"/>
      <c r="G18" s="112"/>
      <c r="H18" s="112"/>
      <c r="I18" s="64"/>
      <c r="J18" s="54"/>
      <c r="K18" s="54"/>
      <c r="L18" s="109"/>
      <c r="M18" s="156"/>
      <c r="N18" s="156"/>
      <c r="O18" s="6"/>
      <c r="P18" s="6"/>
      <c r="Q18" s="6"/>
      <c r="R18" s="6"/>
      <c r="S18" s="6"/>
      <c r="T18" s="6"/>
      <c r="U18" s="6"/>
      <c r="V18" s="6"/>
      <c r="W18" s="47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24" customHeight="1">
      <c r="A19" s="43"/>
      <c r="B19" s="43"/>
      <c r="C19" s="143" t="s">
        <v>31</v>
      </c>
      <c r="D19" s="143"/>
      <c r="E19" s="112"/>
      <c r="F19" s="112"/>
      <c r="G19" s="109"/>
      <c r="H19" s="109"/>
      <c r="I19" s="110" t="s">
        <v>20</v>
      </c>
      <c r="J19" s="157" t="s">
        <v>92</v>
      </c>
      <c r="K19" s="140"/>
      <c r="L19" s="140"/>
      <c r="M19" s="156"/>
      <c r="N19" s="6"/>
      <c r="O19" s="151" t="s">
        <v>27</v>
      </c>
      <c r="P19" s="6"/>
      <c r="Q19" s="109"/>
      <c r="R19" s="123"/>
      <c r="S19" s="109"/>
      <c r="T19" s="6"/>
      <c r="U19" s="6"/>
      <c r="V19" s="118" t="s">
        <v>20</v>
      </c>
      <c r="W19" s="408">
        <f>Data!P2</f>
        <v>42762</v>
      </c>
      <c r="X19" s="408"/>
      <c r="Y19" s="408"/>
      <c r="Z19" s="158"/>
      <c r="AA19" s="158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24" customHeight="1">
      <c r="A20" s="43"/>
      <c r="B20" s="43"/>
      <c r="C20" s="143" t="s">
        <v>32</v>
      </c>
      <c r="D20" s="136"/>
      <c r="E20" s="108"/>
      <c r="F20" s="108"/>
      <c r="G20" s="109"/>
      <c r="H20" s="109"/>
      <c r="I20" s="111" t="s">
        <v>20</v>
      </c>
      <c r="J20" s="159" t="s">
        <v>93</v>
      </c>
      <c r="K20" s="140"/>
      <c r="L20" s="140"/>
      <c r="M20" s="160"/>
      <c r="N20" s="6"/>
      <c r="O20" s="151" t="s">
        <v>28</v>
      </c>
      <c r="P20" s="6"/>
      <c r="Q20" s="109"/>
      <c r="R20" s="121"/>
      <c r="S20" s="109"/>
      <c r="T20" s="6"/>
      <c r="U20" s="6"/>
      <c r="V20" s="118" t="s">
        <v>20</v>
      </c>
      <c r="W20" s="408">
        <f>Data!Y2</f>
        <v>42762</v>
      </c>
      <c r="X20" s="408"/>
      <c r="Y20" s="408"/>
      <c r="Z20" s="158"/>
      <c r="AA20" s="158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24" customHeight="1">
      <c r="A21" s="43"/>
      <c r="B21" s="43"/>
      <c r="C21" s="143" t="s">
        <v>33</v>
      </c>
      <c r="D21" s="136"/>
      <c r="E21" s="108"/>
      <c r="F21" s="108"/>
      <c r="G21" s="109"/>
      <c r="H21" s="109"/>
      <c r="I21" s="111" t="s">
        <v>20</v>
      </c>
      <c r="J21" s="157" t="s">
        <v>34</v>
      </c>
      <c r="K21" s="140"/>
      <c r="L21" s="140"/>
      <c r="M21" s="54"/>
      <c r="N21" s="6"/>
      <c r="O21" s="136" t="s">
        <v>29</v>
      </c>
      <c r="P21" s="6"/>
      <c r="Q21" s="109"/>
      <c r="R21" s="108"/>
      <c r="S21" s="109"/>
      <c r="T21" s="6"/>
      <c r="U21" s="6"/>
      <c r="V21" s="118" t="s">
        <v>20</v>
      </c>
      <c r="W21" s="409">
        <f>W20+365</f>
        <v>43127</v>
      </c>
      <c r="X21" s="409"/>
      <c r="Y21" s="409"/>
      <c r="Z21" s="161"/>
      <c r="AA21" s="161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24" customHeight="1">
      <c r="A22" s="43"/>
      <c r="B22" s="43"/>
      <c r="C22" s="143" t="s">
        <v>94</v>
      </c>
      <c r="D22" s="140"/>
      <c r="E22" s="6"/>
      <c r="F22" s="6"/>
      <c r="G22" s="6"/>
      <c r="H22" s="6"/>
      <c r="I22" s="111" t="s">
        <v>20</v>
      </c>
      <c r="J22" s="140" t="s">
        <v>103</v>
      </c>
      <c r="K22" s="140"/>
      <c r="L22" s="140"/>
      <c r="M22" s="47"/>
      <c r="N22" s="47"/>
      <c r="O22" s="6"/>
      <c r="P22" s="47"/>
      <c r="Q22" s="58"/>
      <c r="R22" s="58"/>
      <c r="S22" s="47"/>
      <c r="T22" s="47"/>
      <c r="U22" s="47"/>
      <c r="V22" s="47"/>
      <c r="W22" s="47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18.75" customHeight="1">
      <c r="A23" s="43"/>
      <c r="B23" s="43"/>
      <c r="C23" s="6"/>
      <c r="D23" s="6"/>
      <c r="E23" s="6"/>
      <c r="F23" s="6"/>
      <c r="G23" s="6"/>
      <c r="H23" s="6"/>
      <c r="I23" s="6"/>
      <c r="J23" s="6"/>
      <c r="K23" s="6"/>
      <c r="L23" s="6"/>
      <c r="M23" s="47"/>
      <c r="N23" s="47"/>
      <c r="O23" s="6"/>
      <c r="P23" s="47"/>
      <c r="Q23" s="47"/>
      <c r="R23" s="47"/>
      <c r="S23" s="47"/>
      <c r="T23" s="47"/>
      <c r="U23" s="47"/>
      <c r="V23" s="47"/>
      <c r="W23" s="47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 customHeight="1">
      <c r="A24" s="43"/>
      <c r="B24" s="43"/>
      <c r="C24" s="109" t="s">
        <v>35</v>
      </c>
      <c r="D24" s="59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124"/>
      <c r="X24" s="60"/>
      <c r="Y24" s="125"/>
      <c r="Z24" s="125"/>
      <c r="AA24" s="125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 customHeight="1">
      <c r="A25" s="43"/>
      <c r="B25" s="43"/>
      <c r="C25" s="126" t="s">
        <v>95</v>
      </c>
      <c r="D25" s="6"/>
      <c r="E25" s="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 customHeight="1">
      <c r="A26" s="43"/>
      <c r="B26" s="43"/>
      <c r="C26" s="126" t="s">
        <v>96</v>
      </c>
      <c r="D26" s="47"/>
      <c r="E26" s="43"/>
      <c r="F26" s="43"/>
      <c r="G26" s="43"/>
      <c r="H26" s="61"/>
      <c r="I26" s="61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 customHeight="1">
      <c r="A27" s="43"/>
      <c r="B27" s="43"/>
      <c r="C27" s="126" t="s">
        <v>97</v>
      </c>
      <c r="D27" s="47"/>
      <c r="E27" s="61"/>
      <c r="F27" s="61"/>
      <c r="G27" s="61"/>
      <c r="H27" s="61"/>
      <c r="I27" s="61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 customHeight="1">
      <c r="A28" s="43"/>
      <c r="B28" s="43"/>
      <c r="C28" s="126" t="s">
        <v>98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 customHeight="1">
      <c r="A29" s="43"/>
      <c r="B29" s="43"/>
      <c r="C29" s="126" t="s">
        <v>99</v>
      </c>
      <c r="D29" s="4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 customHeight="1">
      <c r="A30" s="43"/>
      <c r="B30" s="43"/>
      <c r="C30" s="126" t="s">
        <v>100</v>
      </c>
      <c r="D30" s="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3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15.75" customHeight="1">
      <c r="A31" s="43"/>
      <c r="B31" s="43"/>
      <c r="C31" s="8"/>
      <c r="D31" s="8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3"/>
      <c r="V31" s="43"/>
      <c r="W31" s="6"/>
      <c r="X31" s="6"/>
      <c r="Y31" s="6"/>
      <c r="Z31" s="6"/>
      <c r="AA31" s="6"/>
      <c r="AB31" s="6"/>
      <c r="AC31" s="6"/>
      <c r="AD31" s="6"/>
      <c r="AE31" s="162"/>
      <c r="AF31" s="106"/>
      <c r="AG31" s="39"/>
      <c r="AH31" s="39"/>
      <c r="AI31" s="39"/>
      <c r="AJ31" s="39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15.75" customHeight="1">
      <c r="A32" s="43"/>
      <c r="B32" s="43"/>
      <c r="C32" s="8"/>
      <c r="D32" s="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3"/>
      <c r="V32" s="43"/>
      <c r="W32" s="6"/>
      <c r="X32" s="6"/>
      <c r="Y32" s="6"/>
      <c r="Z32" s="6"/>
      <c r="AA32" s="6"/>
      <c r="AB32" s="6"/>
      <c r="AC32" s="6"/>
      <c r="AD32" s="6"/>
      <c r="AE32" s="162"/>
      <c r="AF32" s="106"/>
      <c r="AG32" s="39"/>
      <c r="AH32" s="39"/>
      <c r="AI32" s="39"/>
      <c r="AJ32" s="39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15.75" customHeight="1">
      <c r="A33" s="43"/>
      <c r="B33" s="43"/>
      <c r="C33" s="8"/>
      <c r="D33" s="8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3"/>
      <c r="V33" s="43"/>
      <c r="W33" s="6"/>
      <c r="X33" s="6"/>
      <c r="Y33" s="6"/>
      <c r="Z33" s="6"/>
      <c r="AA33" s="6"/>
      <c r="AB33" s="6"/>
      <c r="AC33" s="6"/>
      <c r="AD33" s="6"/>
      <c r="AE33" s="162"/>
      <c r="AF33" s="106"/>
      <c r="AG33" s="39"/>
      <c r="AH33" s="39"/>
      <c r="AI33" s="39"/>
      <c r="AJ33" s="39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6"/>
      <c r="X34" s="6"/>
      <c r="Y34" s="6"/>
      <c r="Z34" s="6"/>
      <c r="AA34" s="6"/>
      <c r="AB34" s="6"/>
      <c r="AC34" s="6"/>
      <c r="AD34" s="6"/>
      <c r="AE34" s="162"/>
      <c r="AF34" s="106"/>
      <c r="AG34" s="39"/>
      <c r="AH34" s="39"/>
      <c r="AI34" s="39"/>
      <c r="AJ34" s="39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 customHeight="1">
      <c r="A35" s="43"/>
      <c r="B35" s="43"/>
      <c r="C35" s="136" t="s">
        <v>101</v>
      </c>
      <c r="D35" s="140"/>
      <c r="E35" s="140"/>
      <c r="F35" s="140"/>
      <c r="G35" s="118" t="s">
        <v>20</v>
      </c>
      <c r="H35" s="410">
        <f>W20+1</f>
        <v>42763</v>
      </c>
      <c r="I35" s="410"/>
      <c r="J35" s="410"/>
      <c r="K35" s="163"/>
      <c r="L35" s="140"/>
      <c r="M35" s="140"/>
      <c r="N35" s="136"/>
      <c r="O35" s="136" t="s">
        <v>36</v>
      </c>
      <c r="P35" s="136"/>
      <c r="Q35" s="136"/>
      <c r="R35" s="140"/>
      <c r="S35" s="139"/>
      <c r="T35" s="164"/>
      <c r="U35" s="164"/>
      <c r="V35" s="164"/>
      <c r="W35" s="164"/>
      <c r="X35" s="164"/>
      <c r="Y35" s="165"/>
      <c r="Z35" s="6"/>
      <c r="AA35" s="6"/>
      <c r="AB35" s="6"/>
      <c r="AC35" s="6"/>
      <c r="AD35" s="6"/>
      <c r="AE35" s="162"/>
      <c r="AF35" s="220"/>
      <c r="AG35" s="39"/>
      <c r="AH35" s="39"/>
      <c r="AI35" s="39"/>
      <c r="AJ35" s="39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 customHeight="1">
      <c r="A36" s="62"/>
      <c r="B36" s="62"/>
      <c r="C36" s="136" t="s">
        <v>102</v>
      </c>
      <c r="D36" s="136"/>
      <c r="E36" s="136"/>
      <c r="F36" s="140"/>
      <c r="G36" s="118" t="s">
        <v>20</v>
      </c>
      <c r="H36" s="166">
        <f>'[1]Data Record'!F48</f>
        <v>0</v>
      </c>
      <c r="I36" s="140"/>
      <c r="J36" s="167"/>
      <c r="K36" s="140"/>
      <c r="L36" s="140"/>
      <c r="M36" s="140"/>
      <c r="N36" s="140"/>
      <c r="O36" s="140"/>
      <c r="P36" s="168"/>
      <c r="Q36" s="169">
        <v>3</v>
      </c>
      <c r="R36" s="140"/>
      <c r="S36" s="403" t="str">
        <f>IF(Q36=1,"( Mr.Sombut Srikampa )",IF(Q36=3,"( Mr. Natthaphol Boonmee )"))</f>
        <v>( Mr. Natthaphol Boonmee )</v>
      </c>
      <c r="T36" s="403"/>
      <c r="U36" s="403"/>
      <c r="V36" s="403"/>
      <c r="W36" s="403"/>
      <c r="X36" s="403"/>
      <c r="Y36" s="403"/>
      <c r="Z36" s="403"/>
      <c r="AA36" s="63"/>
      <c r="AB36" s="6"/>
      <c r="AC36" s="6"/>
      <c r="AD36" s="6"/>
      <c r="AE36" s="162"/>
      <c r="AF36" s="106"/>
      <c r="AG36" s="39"/>
      <c r="AH36" s="39"/>
      <c r="AI36" s="39"/>
      <c r="AJ36" s="39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1" customHeight="1">
      <c r="A37" s="43"/>
      <c r="B37" s="43"/>
      <c r="C37" s="140"/>
      <c r="D37" s="140"/>
      <c r="E37" s="140"/>
      <c r="F37" s="140"/>
      <c r="G37" s="140"/>
      <c r="H37" s="163"/>
      <c r="I37" s="163"/>
      <c r="J37" s="163"/>
      <c r="K37" s="140"/>
      <c r="L37" s="140"/>
      <c r="M37" s="139"/>
      <c r="N37" s="139"/>
      <c r="O37" s="140"/>
      <c r="P37" s="140"/>
      <c r="Q37" s="140"/>
      <c r="R37" s="140"/>
      <c r="S37" s="404" t="s">
        <v>37</v>
      </c>
      <c r="T37" s="404"/>
      <c r="U37" s="404"/>
      <c r="V37" s="404"/>
      <c r="W37" s="404"/>
      <c r="X37" s="404"/>
      <c r="Y37" s="404"/>
      <c r="Z37" s="404"/>
      <c r="AA37" s="63"/>
      <c r="AB37" s="45"/>
      <c r="AC37" s="170"/>
      <c r="AD37" s="171"/>
      <c r="AE37" s="172"/>
      <c r="AF37" s="172"/>
      <c r="AG37" s="172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>
      <c r="A38" s="43"/>
      <c r="B38" s="43"/>
      <c r="C38" s="6"/>
      <c r="D38" s="6"/>
      <c r="E38" s="46"/>
      <c r="F38" s="46"/>
      <c r="G38" s="46"/>
      <c r="H38" s="46"/>
      <c r="I38" s="46"/>
      <c r="J38" s="6"/>
      <c r="K38" s="6"/>
      <c r="L38" s="51"/>
      <c r="M38" s="43"/>
      <c r="N38" s="43"/>
      <c r="O38" s="43"/>
      <c r="P38" s="64"/>
      <c r="Q38" s="64"/>
      <c r="R38" s="64"/>
      <c r="S38" s="64"/>
      <c r="T38" s="64"/>
      <c r="U38" s="44"/>
      <c r="V38" s="63"/>
      <c r="W38" s="63"/>
      <c r="X38" s="63"/>
      <c r="Y38" s="63"/>
      <c r="Z38" s="63"/>
      <c r="AA38" s="6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67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1.75">
      <c r="C40" s="65">
        <v>11</v>
      </c>
      <c r="D40" s="170" t="s">
        <v>89</v>
      </c>
      <c r="T40" s="45">
        <v>1</v>
      </c>
      <c r="U40" s="173" t="s">
        <v>87</v>
      </c>
    </row>
    <row r="41" spans="1:256" ht="21.75">
      <c r="T41" s="57">
        <v>3</v>
      </c>
      <c r="U41" s="170" t="s">
        <v>88</v>
      </c>
    </row>
    <row r="42" spans="1:256" ht="21.75">
      <c r="T42" s="57"/>
      <c r="U42" s="170"/>
    </row>
    <row r="43" spans="1:256" ht="21.75">
      <c r="T43" s="65"/>
      <c r="U43" s="170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honeticPr fontId="45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AJ62"/>
  <sheetViews>
    <sheetView view="pageLayout" zoomScaleSheetLayoutView="100" workbookViewId="0">
      <selection activeCell="S12" sqref="S12:V13"/>
    </sheetView>
  </sheetViews>
  <sheetFormatPr defaultColWidth="10.28515625" defaultRowHeight="12"/>
  <cols>
    <col min="1" max="22" width="4.140625" style="47" customWidth="1"/>
    <col min="23" max="23" width="4.85546875" style="47" customWidth="1"/>
    <col min="24" max="29" width="5.140625" style="47" customWidth="1"/>
    <col min="30" max="16384" width="10.28515625" style="47"/>
  </cols>
  <sheetData>
    <row r="1" spans="1:36" ht="14.1" customHeight="1"/>
    <row r="3" spans="1:36" ht="34.5" customHeight="1">
      <c r="A3" s="411" t="s">
        <v>38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109"/>
    </row>
    <row r="4" spans="1:36" ht="18.75" customHeight="1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</row>
    <row r="5" spans="1:36" ht="17.850000000000001" customHeight="1">
      <c r="B5" s="108" t="s">
        <v>110</v>
      </c>
      <c r="C5" s="108"/>
      <c r="D5" s="109"/>
      <c r="E5" s="108"/>
      <c r="G5" s="110" t="s">
        <v>20</v>
      </c>
      <c r="H5" s="46" t="e">
        <f>[2]Certificate!J5</f>
        <v>#REF!</v>
      </c>
      <c r="L5" s="46"/>
      <c r="M5" s="46"/>
      <c r="N5" s="46"/>
      <c r="O5" s="46"/>
      <c r="U5" s="195" t="s">
        <v>104</v>
      </c>
    </row>
    <row r="6" spans="1:36" ht="18.75" customHeight="1">
      <c r="B6" s="109"/>
      <c r="C6" s="109"/>
      <c r="D6" s="109"/>
      <c r="E6" s="108"/>
      <c r="F6" s="111"/>
      <c r="G6" s="111"/>
      <c r="H6" s="111"/>
      <c r="I6" s="108"/>
      <c r="J6" s="46"/>
      <c r="L6" s="46"/>
      <c r="M6" s="46"/>
      <c r="N6" s="46"/>
      <c r="O6" s="46"/>
    </row>
    <row r="7" spans="1:36" ht="17.850000000000001" customHeight="1">
      <c r="B7" s="112"/>
      <c r="C7" s="112"/>
      <c r="D7" s="109"/>
      <c r="E7" s="109"/>
      <c r="F7" s="109"/>
      <c r="G7" s="109"/>
      <c r="H7" s="109"/>
      <c r="I7" s="110"/>
      <c r="J7" s="54"/>
      <c r="L7" s="48"/>
      <c r="M7" s="48"/>
      <c r="N7" s="48"/>
      <c r="O7" s="48"/>
      <c r="P7" s="48"/>
      <c r="Q7" s="48"/>
      <c r="R7" s="48"/>
      <c r="S7" s="48"/>
      <c r="T7" s="49"/>
      <c r="U7" s="49"/>
      <c r="V7" s="49"/>
      <c r="W7" s="46"/>
      <c r="AB7" s="47" t="s">
        <v>111</v>
      </c>
    </row>
    <row r="8" spans="1:36" ht="14.1" customHeight="1">
      <c r="B8" s="109"/>
      <c r="C8" s="112"/>
      <c r="D8" s="112"/>
      <c r="E8" s="109"/>
      <c r="F8" s="109"/>
      <c r="G8" s="414" t="s">
        <v>105</v>
      </c>
      <c r="H8" s="414"/>
      <c r="I8" s="414"/>
      <c r="J8" s="414"/>
      <c r="K8" s="414"/>
      <c r="L8" s="414"/>
      <c r="M8" s="414"/>
      <c r="N8" s="414"/>
      <c r="O8" s="414"/>
      <c r="P8" s="414"/>
      <c r="Q8" s="48"/>
      <c r="R8" s="48"/>
      <c r="S8" s="48"/>
      <c r="T8" s="48"/>
      <c r="U8" s="49"/>
      <c r="V8" s="49"/>
      <c r="W8" s="49"/>
      <c r="X8" s="46"/>
      <c r="Z8" s="126"/>
    </row>
    <row r="9" spans="1:36" ht="14.1" customHeight="1">
      <c r="B9" s="109"/>
      <c r="C9" s="112"/>
      <c r="D9" s="112"/>
      <c r="E9" s="109"/>
      <c r="F9" s="109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8"/>
      <c r="R9" s="48"/>
      <c r="S9" s="48"/>
      <c r="T9" s="48"/>
      <c r="U9" s="49"/>
      <c r="V9" s="49"/>
      <c r="W9" s="49"/>
      <c r="X9" s="46"/>
    </row>
    <row r="10" spans="1:36" s="46" customFormat="1" ht="18.75" customHeight="1">
      <c r="B10" s="114"/>
      <c r="C10" s="114"/>
      <c r="D10" s="114"/>
      <c r="E10" s="114"/>
      <c r="F10" s="114"/>
      <c r="G10" s="115"/>
      <c r="H10" s="114"/>
      <c r="I10" s="52"/>
      <c r="J10" s="52"/>
      <c r="K10" s="52"/>
      <c r="L10" s="52"/>
      <c r="M10" s="52"/>
      <c r="N10" s="52"/>
      <c r="O10" s="52"/>
      <c r="P10" s="52"/>
      <c r="Q10" s="52"/>
      <c r="S10" s="49"/>
      <c r="T10" s="49"/>
      <c r="V10" s="174"/>
      <c r="W10" s="196"/>
    </row>
    <row r="11" spans="1:36" ht="21" customHeight="1">
      <c r="B11" s="415" t="s">
        <v>22</v>
      </c>
      <c r="C11" s="416"/>
      <c r="D11" s="416"/>
      <c r="E11" s="416"/>
      <c r="F11" s="416"/>
      <c r="G11" s="417"/>
      <c r="H11" s="418" t="s">
        <v>24</v>
      </c>
      <c r="I11" s="418"/>
      <c r="J11" s="418"/>
      <c r="K11" s="418"/>
      <c r="L11" s="415" t="s">
        <v>39</v>
      </c>
      <c r="M11" s="416"/>
      <c r="N11" s="417"/>
      <c r="O11" s="415" t="s">
        <v>40</v>
      </c>
      <c r="P11" s="416"/>
      <c r="Q11" s="416"/>
      <c r="R11" s="417"/>
      <c r="S11" s="418" t="s">
        <v>41</v>
      </c>
      <c r="T11" s="418"/>
      <c r="U11" s="418"/>
      <c r="V11" s="418"/>
      <c r="W11" s="126"/>
    </row>
    <row r="12" spans="1:36" ht="21" customHeight="1">
      <c r="B12" s="419" t="s">
        <v>112</v>
      </c>
      <c r="C12" s="420"/>
      <c r="D12" s="420"/>
      <c r="E12" s="420"/>
      <c r="F12" s="420"/>
      <c r="G12" s="420"/>
      <c r="H12" s="420" t="s">
        <v>42</v>
      </c>
      <c r="I12" s="420"/>
      <c r="J12" s="420"/>
      <c r="K12" s="420"/>
      <c r="L12" s="426" t="s">
        <v>43</v>
      </c>
      <c r="M12" s="426"/>
      <c r="N12" s="426"/>
      <c r="O12" s="420" t="s">
        <v>113</v>
      </c>
      <c r="P12" s="420"/>
      <c r="Q12" s="420"/>
      <c r="R12" s="420"/>
      <c r="S12" s="423">
        <v>42853</v>
      </c>
      <c r="T12" s="423"/>
      <c r="U12" s="423"/>
      <c r="V12" s="423"/>
      <c r="W12" s="54"/>
      <c r="X12" s="54"/>
      <c r="Y12" s="54"/>
      <c r="Z12" s="71"/>
    </row>
    <row r="13" spans="1:36" ht="21" customHeight="1"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6"/>
      <c r="M13" s="426"/>
      <c r="N13" s="426"/>
      <c r="O13" s="420"/>
      <c r="P13" s="420"/>
      <c r="Q13" s="420"/>
      <c r="R13" s="420"/>
      <c r="S13" s="423"/>
      <c r="T13" s="423"/>
      <c r="U13" s="423"/>
      <c r="V13" s="423"/>
      <c r="AH13" s="54"/>
      <c r="AI13" s="54"/>
    </row>
    <row r="14" spans="1:36" ht="16.5" customHeight="1">
      <c r="B14" s="121"/>
      <c r="C14" s="112"/>
      <c r="D14" s="112"/>
      <c r="E14" s="112"/>
      <c r="F14" s="109"/>
      <c r="G14" s="109"/>
      <c r="H14" s="109"/>
      <c r="I14" s="118"/>
      <c r="J14" s="54"/>
      <c r="L14" s="54"/>
      <c r="O14" s="54"/>
      <c r="P14" s="54"/>
      <c r="AH14" s="54"/>
      <c r="AI14" s="54"/>
    </row>
    <row r="15" spans="1:36" ht="16.5" customHeight="1">
      <c r="B15" s="123" t="s">
        <v>44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54"/>
      <c r="AI15" s="54"/>
      <c r="AJ15" s="54"/>
    </row>
    <row r="16" spans="1:36" ht="16.5" customHeight="1">
      <c r="C16" s="47" t="s">
        <v>45</v>
      </c>
      <c r="P16" s="54"/>
      <c r="Q16" s="54"/>
      <c r="R16" s="54"/>
      <c r="S16" s="54"/>
      <c r="T16" s="56"/>
      <c r="V16" s="54"/>
      <c r="AI16" s="54"/>
      <c r="AJ16" s="54"/>
    </row>
    <row r="17" spans="1:35" ht="18.75" customHeight="1">
      <c r="B17" s="59" t="s">
        <v>46</v>
      </c>
      <c r="C17" s="61"/>
      <c r="D17" s="61"/>
      <c r="E17" s="61"/>
      <c r="F17" s="61"/>
      <c r="G17" s="61"/>
      <c r="H17" s="61"/>
      <c r="P17" s="54"/>
      <c r="Q17" s="54"/>
      <c r="R17" s="56"/>
      <c r="T17" s="54"/>
      <c r="AG17" s="54"/>
      <c r="AH17" s="54"/>
    </row>
    <row r="18" spans="1:35" ht="16.5" customHeight="1">
      <c r="B18" s="121"/>
      <c r="C18" s="118"/>
      <c r="D18" s="109"/>
      <c r="E18" s="123"/>
      <c r="F18" s="109"/>
      <c r="G18" s="109"/>
      <c r="H18" s="109"/>
      <c r="I18" s="118"/>
      <c r="J18" s="156"/>
      <c r="K18" s="160"/>
      <c r="L18" s="160"/>
      <c r="M18" s="160"/>
      <c r="O18" s="54"/>
      <c r="P18" s="54"/>
      <c r="Q18" s="54"/>
      <c r="R18" s="56"/>
      <c r="T18" s="54"/>
      <c r="Y18" s="197"/>
      <c r="Z18" s="118"/>
      <c r="AF18" s="198"/>
      <c r="AG18" s="198"/>
      <c r="AH18" s="198"/>
    </row>
    <row r="19" spans="1:35" ht="16.5" customHeight="1">
      <c r="B19" s="121"/>
      <c r="C19" s="118"/>
      <c r="D19" s="109"/>
      <c r="E19" s="121"/>
      <c r="F19" s="109"/>
      <c r="G19" s="109"/>
      <c r="H19" s="109"/>
      <c r="I19" s="118"/>
      <c r="J19" s="412"/>
      <c r="K19" s="413"/>
      <c r="L19" s="413"/>
      <c r="M19" s="413"/>
      <c r="O19" s="54"/>
      <c r="P19" s="54"/>
      <c r="Q19" s="54"/>
      <c r="R19" s="56"/>
      <c r="T19" s="54"/>
      <c r="AG19" s="54"/>
      <c r="AH19" s="54"/>
    </row>
    <row r="20" spans="1:35" ht="16.5" customHeight="1">
      <c r="B20" s="108"/>
      <c r="C20" s="118"/>
      <c r="D20" s="109"/>
      <c r="E20" s="108"/>
      <c r="F20" s="109"/>
      <c r="G20" s="109"/>
      <c r="H20" s="109"/>
      <c r="I20" s="118"/>
      <c r="J20" s="413"/>
      <c r="K20" s="413"/>
      <c r="L20" s="413"/>
      <c r="M20" s="413"/>
      <c r="O20" s="54"/>
      <c r="P20" s="54"/>
      <c r="Q20" s="54"/>
      <c r="R20" s="56"/>
      <c r="T20" s="54"/>
      <c r="AG20" s="54"/>
      <c r="AH20" s="54"/>
    </row>
    <row r="21" spans="1:35" ht="18.75" customHeight="1">
      <c r="B21" s="108"/>
      <c r="C21" s="118"/>
      <c r="D21" s="109"/>
      <c r="E21" s="108"/>
      <c r="F21" s="109"/>
      <c r="G21" s="118"/>
      <c r="H21" s="109"/>
      <c r="I21" s="199"/>
      <c r="J21" s="199"/>
      <c r="K21" s="199"/>
      <c r="L21" s="54"/>
      <c r="M21" s="54"/>
      <c r="O21" s="54"/>
      <c r="P21" s="56"/>
      <c r="R21" s="54"/>
      <c r="AF21" s="54"/>
    </row>
    <row r="22" spans="1:35" ht="16.5" customHeight="1">
      <c r="B22" s="112"/>
      <c r="C22" s="112"/>
      <c r="D22" s="112"/>
      <c r="E22" s="112"/>
      <c r="F22" s="112"/>
      <c r="G22" s="112"/>
      <c r="H22" s="112"/>
      <c r="I22" s="64"/>
      <c r="J22" s="54"/>
      <c r="K22" s="54"/>
      <c r="L22" s="109"/>
      <c r="O22" s="58"/>
      <c r="P22" s="58"/>
      <c r="AF22" s="58"/>
      <c r="AG22" s="58"/>
    </row>
    <row r="23" spans="1:35" ht="16.5" customHeight="1">
      <c r="B23" s="112"/>
      <c r="C23" s="112"/>
      <c r="D23" s="112"/>
      <c r="E23" s="112"/>
      <c r="F23" s="109"/>
      <c r="G23" s="109"/>
      <c r="H23" s="109"/>
      <c r="I23" s="110"/>
      <c r="J23" s="200"/>
      <c r="AG23" s="121"/>
      <c r="AH23" s="201"/>
      <c r="AI23" s="46"/>
    </row>
    <row r="24" spans="1:35" ht="16.5" customHeight="1">
      <c r="B24" s="112"/>
      <c r="C24" s="108"/>
      <c r="D24" s="108"/>
      <c r="E24" s="108"/>
      <c r="F24" s="109"/>
      <c r="G24" s="109"/>
      <c r="H24" s="109"/>
      <c r="I24" s="111"/>
      <c r="J24" s="200"/>
      <c r="V24" s="46"/>
      <c r="W24" s="46"/>
      <c r="AC24" s="112"/>
      <c r="AD24" s="112"/>
      <c r="AE24" s="112"/>
      <c r="AF24" s="112"/>
      <c r="AG24" s="121"/>
      <c r="AH24" s="201"/>
      <c r="AI24" s="46"/>
    </row>
    <row r="25" spans="1:35" ht="16.5" customHeight="1">
      <c r="B25" s="112"/>
      <c r="C25" s="108"/>
      <c r="D25" s="108"/>
      <c r="E25" s="108"/>
      <c r="F25" s="109"/>
      <c r="G25" s="109"/>
      <c r="H25" s="109"/>
      <c r="I25" s="111"/>
      <c r="J25" s="200"/>
      <c r="V25" s="46"/>
      <c r="W25" s="46"/>
      <c r="AC25" s="112"/>
      <c r="AD25" s="112"/>
      <c r="AE25" s="112"/>
      <c r="AF25" s="112"/>
      <c r="AG25" s="121"/>
      <c r="AH25" s="201"/>
      <c r="AI25" s="46"/>
    </row>
    <row r="26" spans="1:35" ht="18.75" customHeight="1">
      <c r="B26" s="109"/>
      <c r="C26" s="109"/>
      <c r="D26" s="108"/>
      <c r="E26" s="108"/>
      <c r="F26" s="108"/>
      <c r="G26" s="108"/>
      <c r="H26" s="111"/>
      <c r="N26" s="54"/>
      <c r="U26" s="46"/>
      <c r="V26" s="46"/>
      <c r="AA26" s="112"/>
      <c r="AB26" s="112"/>
      <c r="AC26" s="112"/>
      <c r="AD26" s="112"/>
      <c r="AE26" s="112"/>
      <c r="AF26" s="121"/>
      <c r="AG26" s="201"/>
      <c r="AH26" s="46"/>
    </row>
    <row r="27" spans="1:35" ht="16.5" customHeight="1">
      <c r="A27" s="46"/>
      <c r="B27" s="108"/>
      <c r="C27" s="109"/>
      <c r="D27" s="108"/>
      <c r="E27" s="108"/>
      <c r="F27" s="108"/>
      <c r="G27" s="108"/>
      <c r="I27" s="46"/>
      <c r="M27" s="46"/>
      <c r="T27" s="46"/>
    </row>
    <row r="28" spans="1:35" ht="16.5" customHeight="1">
      <c r="V28" s="202"/>
    </row>
    <row r="29" spans="1:35" ht="16.5" customHeight="1">
      <c r="V29" s="202"/>
    </row>
    <row r="30" spans="1:35" ht="18.75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124"/>
      <c r="W30" s="124"/>
      <c r="X30" s="61"/>
      <c r="Y30" s="61"/>
    </row>
    <row r="31" spans="1:35" ht="16.5" customHeight="1">
      <c r="P31" s="64"/>
      <c r="Q31" s="64"/>
      <c r="R31" s="64"/>
      <c r="S31" s="64"/>
      <c r="T31" s="64"/>
      <c r="U31" s="124"/>
      <c r="V31" s="124"/>
      <c r="W31" s="61"/>
      <c r="X31" s="61"/>
    </row>
    <row r="32" spans="1:35" ht="16.5" customHeight="1"/>
    <row r="33" spans="1:26" ht="16.5" customHeight="1"/>
    <row r="34" spans="1:26" ht="18.75" customHeight="1">
      <c r="B34" s="59"/>
      <c r="C34" s="61"/>
      <c r="D34" s="61"/>
      <c r="E34" s="61"/>
      <c r="F34" s="61"/>
      <c r="G34" s="61"/>
      <c r="H34" s="61"/>
    </row>
    <row r="35" spans="1:26" ht="16.5" customHeight="1">
      <c r="B35" s="108"/>
      <c r="C35" s="6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6" ht="16.5" customHeight="1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6" ht="16.5" customHeight="1">
      <c r="B37" s="66"/>
      <c r="C37" s="61"/>
      <c r="D37" s="61"/>
      <c r="E37" s="61"/>
      <c r="F37" s="61"/>
      <c r="G37" s="61"/>
      <c r="H37" s="61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6" ht="18.75" customHeight="1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6" ht="16.5" customHeight="1">
      <c r="B39" s="108"/>
      <c r="C39" s="46"/>
      <c r="D39" s="46"/>
      <c r="E39" s="46"/>
      <c r="F39" s="424"/>
      <c r="G39" s="424"/>
      <c r="H39" s="424"/>
      <c r="I39" s="424"/>
      <c r="J39" s="203"/>
      <c r="K39" s="46"/>
      <c r="L39" s="425"/>
      <c r="M39" s="425"/>
      <c r="N39" s="425"/>
      <c r="O39" s="425"/>
      <c r="P39" s="46"/>
      <c r="Q39" s="46"/>
      <c r="R39" s="46"/>
      <c r="S39" s="46"/>
      <c r="T39" s="46"/>
    </row>
    <row r="40" spans="1:26" ht="14.1" customHeight="1">
      <c r="A40" s="204"/>
      <c r="B40" s="46"/>
      <c r="C40" s="46"/>
      <c r="D40" s="46"/>
      <c r="E40" s="46"/>
      <c r="F40" s="46"/>
      <c r="G40" s="46"/>
      <c r="H40" s="46"/>
      <c r="I40" s="61"/>
      <c r="J40" s="46"/>
      <c r="K40" s="46"/>
      <c r="L40" s="46"/>
      <c r="M40" s="46"/>
      <c r="N40" s="205"/>
      <c r="O40" s="206"/>
      <c r="P40" s="61"/>
      <c r="Q40" s="61"/>
      <c r="R40" s="61"/>
      <c r="S40" s="61"/>
      <c r="T40" s="61"/>
      <c r="U40" s="108"/>
      <c r="V40" s="108"/>
      <c r="W40" s="108"/>
      <c r="X40" s="108"/>
      <c r="Y40" s="108"/>
      <c r="Z40" s="108"/>
    </row>
    <row r="41" spans="1:26" ht="16.5" customHeight="1">
      <c r="B41" s="108"/>
      <c r="C41" s="108"/>
      <c r="D41" s="108"/>
      <c r="E41" s="46"/>
      <c r="F41" s="46"/>
      <c r="G41" s="203"/>
      <c r="H41" s="203"/>
      <c r="I41" s="203"/>
      <c r="J41" s="46"/>
      <c r="K41" s="46"/>
      <c r="L41" s="46"/>
      <c r="M41" s="46"/>
      <c r="N41" s="46"/>
      <c r="O41" s="46"/>
      <c r="P41" s="421"/>
      <c r="Q41" s="421"/>
      <c r="R41" s="421"/>
      <c r="S41" s="421"/>
      <c r="T41" s="421"/>
      <c r="U41" s="108"/>
      <c r="V41" s="108"/>
      <c r="W41" s="108"/>
      <c r="X41" s="108"/>
      <c r="Y41" s="108"/>
      <c r="Z41" s="108"/>
    </row>
    <row r="42" spans="1:26" ht="18.75" customHeight="1">
      <c r="D42" s="421"/>
      <c r="E42" s="421"/>
      <c r="F42" s="421"/>
      <c r="G42" s="421"/>
      <c r="H42" s="421"/>
      <c r="K42" s="46"/>
      <c r="N42" s="64"/>
      <c r="O42" s="64"/>
      <c r="P42" s="64"/>
      <c r="Q42" s="64"/>
      <c r="R42" s="64"/>
      <c r="S42" s="108"/>
      <c r="T42" s="108"/>
      <c r="U42" s="108"/>
      <c r="V42" s="108"/>
      <c r="W42" s="108"/>
      <c r="X42" s="108"/>
      <c r="Y42" s="108"/>
    </row>
    <row r="43" spans="1:26" ht="16.5" customHeight="1">
      <c r="A43" s="422"/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207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19">
    <mergeCell ref="D42:H42"/>
    <mergeCell ref="A43:T43"/>
    <mergeCell ref="O12:R13"/>
    <mergeCell ref="S12:V13"/>
    <mergeCell ref="J20:M20"/>
    <mergeCell ref="F39:I39"/>
    <mergeCell ref="L39:O39"/>
    <mergeCell ref="P41:T41"/>
    <mergeCell ref="L12:N13"/>
    <mergeCell ref="A3:U3"/>
    <mergeCell ref="J19:M19"/>
    <mergeCell ref="G8:P9"/>
    <mergeCell ref="B11:G11"/>
    <mergeCell ref="H11:K11"/>
    <mergeCell ref="L11:N11"/>
    <mergeCell ref="O11:R11"/>
    <mergeCell ref="S11:V11"/>
    <mergeCell ref="B12:G13"/>
    <mergeCell ref="H12:K13"/>
  </mergeCells>
  <phoneticPr fontId="45" type="noConversion"/>
  <pageMargins left="0.23622047244094491" right="0" top="0.98425196850393704" bottom="0" header="0" footer="0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W250"/>
  <sheetViews>
    <sheetView view="pageLayout" topLeftCell="A8" zoomScaleSheetLayoutView="100" workbookViewId="0">
      <selection activeCell="R35" sqref="R35:S35"/>
    </sheetView>
  </sheetViews>
  <sheetFormatPr defaultColWidth="8.85546875" defaultRowHeight="15"/>
  <cols>
    <col min="1" max="1" width="4.140625" customWidth="1"/>
    <col min="2" max="119" width="4.28515625" customWidth="1"/>
  </cols>
  <sheetData>
    <row r="1" spans="1:23" ht="17.100000000000001" customHeight="1"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3" ht="17.100000000000001" customHeight="1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3" ht="34.5" customHeight="1">
      <c r="A3" s="437" t="s">
        <v>47</v>
      </c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72"/>
    </row>
    <row r="4" spans="1:23" ht="17.100000000000001" customHeight="1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R4" s="68"/>
      <c r="S4" s="68"/>
      <c r="T4" s="68"/>
      <c r="U4" s="68"/>
      <c r="V4" s="68"/>
    </row>
    <row r="5" spans="1:23" s="135" customFormat="1" ht="17.100000000000001" customHeight="1">
      <c r="B5" s="69"/>
      <c r="C5" s="181" t="s">
        <v>65</v>
      </c>
      <c r="D5" s="181"/>
      <c r="E5" s="181"/>
      <c r="F5" s="176"/>
      <c r="G5" s="208" t="e">
        <f>Report!H5</f>
        <v>#REF!</v>
      </c>
      <c r="H5" s="208"/>
      <c r="I5" s="208"/>
      <c r="J5" s="208"/>
      <c r="K5" s="208"/>
      <c r="L5" s="177"/>
      <c r="M5" s="177"/>
      <c r="N5" s="177"/>
      <c r="O5" s="69"/>
      <c r="P5" s="178"/>
      <c r="R5" s="179" t="s">
        <v>126</v>
      </c>
      <c r="T5" s="179"/>
      <c r="U5" s="179"/>
      <c r="V5" s="69"/>
    </row>
    <row r="6" spans="1:23" s="135" customFormat="1" ht="17.100000000000001" customHeight="1">
      <c r="B6" s="69"/>
      <c r="C6" s="180"/>
      <c r="D6" s="180"/>
      <c r="E6" s="180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69"/>
      <c r="Q6" s="69"/>
      <c r="R6" s="69"/>
      <c r="S6" s="69"/>
      <c r="T6" s="69"/>
      <c r="U6" s="69"/>
      <c r="V6" s="69"/>
    </row>
    <row r="7" spans="1:23" s="135" customFormat="1" ht="17.100000000000001" customHeight="1">
      <c r="B7" s="69"/>
      <c r="C7" s="69"/>
      <c r="D7" s="69"/>
      <c r="E7" s="69"/>
      <c r="F7" s="69"/>
      <c r="G7" s="69"/>
      <c r="H7" s="69"/>
      <c r="I7" s="69"/>
      <c r="J7" s="177"/>
      <c r="K7" s="177"/>
      <c r="L7" s="177"/>
      <c r="M7" s="177"/>
      <c r="N7" s="177"/>
      <c r="O7" s="177"/>
      <c r="P7" s="69"/>
      <c r="Q7" s="69"/>
      <c r="R7" s="69"/>
      <c r="S7" s="69"/>
      <c r="T7" s="69"/>
      <c r="U7" s="69"/>
      <c r="V7" s="69"/>
    </row>
    <row r="8" spans="1:23" s="135" customFormat="1" ht="17.100000000000001" customHeight="1">
      <c r="B8" s="69"/>
      <c r="C8" s="69"/>
      <c r="D8" s="69"/>
      <c r="E8" s="69"/>
      <c r="F8" s="69"/>
      <c r="G8" s="69"/>
      <c r="H8" s="69"/>
      <c r="I8" s="69"/>
      <c r="J8" s="177"/>
      <c r="K8" s="177"/>
      <c r="L8" s="177"/>
      <c r="M8" s="177"/>
      <c r="N8" s="177"/>
      <c r="O8" s="177"/>
      <c r="P8" s="69"/>
      <c r="Q8" s="69"/>
      <c r="R8" s="69"/>
      <c r="S8" s="69"/>
      <c r="T8" s="69"/>
      <c r="U8" s="69"/>
      <c r="V8" s="69"/>
    </row>
    <row r="9" spans="1:23" s="135" customFormat="1" ht="17.100000000000001" customHeight="1">
      <c r="B9" s="69"/>
      <c r="C9" s="69"/>
      <c r="D9" s="69"/>
      <c r="E9" s="69"/>
      <c r="F9" s="69"/>
      <c r="G9" s="69"/>
      <c r="H9" s="69"/>
      <c r="I9" s="69"/>
      <c r="J9" s="177"/>
      <c r="K9" s="177"/>
      <c r="L9" s="177"/>
      <c r="M9" s="177"/>
      <c r="N9" s="177"/>
      <c r="O9" s="177"/>
      <c r="P9" s="69"/>
      <c r="Q9" s="69"/>
      <c r="R9" s="69"/>
      <c r="S9" s="69"/>
      <c r="T9" s="69"/>
      <c r="U9" s="69"/>
      <c r="V9" s="69"/>
    </row>
    <row r="10" spans="1:23" s="135" customFormat="1" ht="17.100000000000001" customHeight="1">
      <c r="B10" s="69"/>
      <c r="C10" s="69"/>
      <c r="D10" s="69"/>
      <c r="E10" s="69"/>
      <c r="F10" s="69"/>
      <c r="G10" s="69"/>
      <c r="H10" s="69"/>
      <c r="I10" s="69"/>
      <c r="J10" s="177"/>
      <c r="K10" s="177"/>
      <c r="L10" s="177"/>
      <c r="M10" s="177"/>
      <c r="N10" s="177"/>
      <c r="O10" s="177"/>
      <c r="P10" s="69"/>
      <c r="Q10" s="69"/>
      <c r="R10" s="69"/>
      <c r="S10" s="69"/>
      <c r="T10" s="69"/>
      <c r="U10" s="69"/>
      <c r="V10" s="69"/>
    </row>
    <row r="11" spans="1:23" s="135" customFormat="1" ht="17.100000000000001" customHeight="1">
      <c r="B11" s="69"/>
      <c r="C11" s="69"/>
      <c r="D11" s="69"/>
      <c r="E11" s="69"/>
      <c r="F11" s="69"/>
      <c r="G11" s="69"/>
      <c r="H11" s="69"/>
      <c r="I11" s="69"/>
      <c r="J11" s="177"/>
      <c r="K11" s="177"/>
      <c r="L11" s="177"/>
      <c r="M11" s="177"/>
      <c r="N11" s="177"/>
      <c r="O11" s="177"/>
      <c r="P11" s="69"/>
      <c r="Q11" s="69"/>
      <c r="R11" s="69"/>
      <c r="S11" s="69"/>
      <c r="T11" s="69"/>
      <c r="U11" s="69"/>
      <c r="V11" s="69"/>
    </row>
    <row r="12" spans="1:23" s="135" customFormat="1" ht="17.100000000000001" customHeight="1">
      <c r="B12" s="69"/>
      <c r="C12" s="69"/>
      <c r="D12" s="69"/>
      <c r="E12" s="69"/>
      <c r="F12" s="69"/>
      <c r="G12" s="69"/>
      <c r="H12" s="69"/>
      <c r="I12" s="69"/>
      <c r="J12" s="177"/>
      <c r="K12" s="177"/>
      <c r="L12" s="177"/>
      <c r="M12" s="177"/>
      <c r="N12" s="177"/>
      <c r="O12" s="177"/>
      <c r="P12" s="69"/>
      <c r="Q12" s="69"/>
      <c r="R12" s="69"/>
      <c r="S12" s="69"/>
      <c r="T12" s="69"/>
      <c r="U12" s="69"/>
      <c r="V12" s="69"/>
    </row>
    <row r="13" spans="1:23" s="135" customFormat="1" ht="17.100000000000001" customHeight="1">
      <c r="B13" s="69"/>
      <c r="C13" s="69"/>
      <c r="D13" s="69"/>
      <c r="E13" s="69"/>
      <c r="F13" s="69"/>
      <c r="G13" s="69"/>
      <c r="H13" s="69"/>
      <c r="I13" s="69"/>
      <c r="J13" s="177"/>
      <c r="K13" s="177"/>
      <c r="L13" s="177"/>
      <c r="M13" s="177"/>
      <c r="N13" s="177"/>
      <c r="O13" s="177"/>
      <c r="P13" s="69"/>
      <c r="Q13" s="69"/>
      <c r="R13" s="69"/>
      <c r="S13" s="69"/>
      <c r="T13" s="448" t="s">
        <v>117</v>
      </c>
      <c r="U13" s="448"/>
      <c r="V13" s="69" t="s">
        <v>14</v>
      </c>
    </row>
    <row r="14" spans="1:23" s="135" customFormat="1" ht="21" customHeight="1">
      <c r="A14" s="434" t="s">
        <v>114</v>
      </c>
      <c r="B14" s="434"/>
      <c r="C14" s="434"/>
      <c r="D14" s="434" t="s">
        <v>115</v>
      </c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9" t="s">
        <v>48</v>
      </c>
      <c r="S14" s="440"/>
      <c r="T14" s="434" t="s">
        <v>128</v>
      </c>
      <c r="U14" s="434"/>
      <c r="V14" s="434"/>
      <c r="W14" s="209"/>
    </row>
    <row r="15" spans="1:23" s="135" customFormat="1" ht="21" customHeight="1">
      <c r="A15" s="434"/>
      <c r="B15" s="434"/>
      <c r="C15" s="434"/>
      <c r="D15" s="434">
        <v>1</v>
      </c>
      <c r="E15" s="434"/>
      <c r="F15" s="434">
        <v>2</v>
      </c>
      <c r="G15" s="434"/>
      <c r="H15" s="434">
        <v>3</v>
      </c>
      <c r="I15" s="434"/>
      <c r="J15" s="434">
        <v>4</v>
      </c>
      <c r="K15" s="434"/>
      <c r="L15" s="434">
        <v>5</v>
      </c>
      <c r="M15" s="434"/>
      <c r="N15" s="434">
        <v>6</v>
      </c>
      <c r="O15" s="434"/>
      <c r="P15" s="434">
        <v>7</v>
      </c>
      <c r="Q15" s="434"/>
      <c r="R15" s="441"/>
      <c r="S15" s="442"/>
      <c r="T15" s="434"/>
      <c r="U15" s="434"/>
      <c r="V15" s="434"/>
      <c r="W15" s="209"/>
    </row>
    <row r="16" spans="1:23" s="135" customFormat="1" ht="21" customHeight="1">
      <c r="A16" s="438">
        <f>'Data Side-A'!A21</f>
        <v>0.05</v>
      </c>
      <c r="B16" s="438"/>
      <c r="C16" s="438"/>
      <c r="D16" s="447">
        <f>AVERAGE(Data!S22,Data!S29)</f>
        <v>7.7649999999999997E-2</v>
      </c>
      <c r="E16" s="447"/>
      <c r="F16" s="435">
        <f>AVERAGE(Data!S23,Data!S30)</f>
        <v>7.7800000000000008E-2</v>
      </c>
      <c r="G16" s="436"/>
      <c r="H16" s="435">
        <f>AVERAGE(Data!S24,Data!S31)</f>
        <v>7.7649999999999997E-2</v>
      </c>
      <c r="I16" s="436"/>
      <c r="J16" s="435">
        <f>AVERAGE(Data!S25,Data!S32)</f>
        <v>7.775E-2</v>
      </c>
      <c r="K16" s="436"/>
      <c r="L16" s="435">
        <f>AVERAGE(Data!S26,Data!S33)</f>
        <v>7.7850000000000003E-2</v>
      </c>
      <c r="M16" s="436"/>
      <c r="N16" s="435">
        <f>AVERAGE(Data!S27,Data!S34)</f>
        <v>7.7700000000000005E-2</v>
      </c>
      <c r="O16" s="436"/>
      <c r="P16" s="435">
        <f>AVERAGE(Data!S28,Data!S35)</f>
        <v>7.7549999999999994E-2</v>
      </c>
      <c r="Q16" s="436"/>
      <c r="R16" s="443">
        <f>A16-(((MAX(D16:Q16)+MIN(D16:Q16))/2))</f>
        <v>-2.7699999999999989E-2</v>
      </c>
      <c r="S16" s="444"/>
      <c r="T16" s="445">
        <v>0.21</v>
      </c>
      <c r="U16" s="446"/>
      <c r="V16" s="446"/>
      <c r="W16" s="210"/>
    </row>
    <row r="17" spans="1:23" s="135" customFormat="1" ht="21" customHeight="1">
      <c r="A17" s="427">
        <f>'Data Side-A'!A28</f>
        <v>0.1</v>
      </c>
      <c r="B17" s="427"/>
      <c r="C17" s="427"/>
      <c r="D17" s="428">
        <f>AVERAGE(Data!S36,Data!S43)</f>
        <v>0.17730000000000001</v>
      </c>
      <c r="E17" s="428"/>
      <c r="F17" s="428">
        <f>AVERAGE(Data!S37,Data!S44)</f>
        <v>0.17749999999999999</v>
      </c>
      <c r="G17" s="428"/>
      <c r="H17" s="428">
        <f>AVERAGE(Data!S38,Data!S45)</f>
        <v>0.17749999999999999</v>
      </c>
      <c r="I17" s="428"/>
      <c r="J17" s="428">
        <f>AVERAGE(Data!S39,Data!S46)</f>
        <v>0.17710000000000001</v>
      </c>
      <c r="K17" s="428"/>
      <c r="L17" s="428">
        <f>AVERAGE(Data!S40,Data!S47)</f>
        <v>0.17735000000000001</v>
      </c>
      <c r="M17" s="428"/>
      <c r="N17" s="428">
        <f>AVERAGE(Data!S41,Data!S48)</f>
        <v>0.17754999999999999</v>
      </c>
      <c r="O17" s="428"/>
      <c r="P17" s="428">
        <f>AVERAGE(Data!S42,Data!S49)</f>
        <v>0.17735000000000001</v>
      </c>
      <c r="Q17" s="433"/>
      <c r="R17" s="431">
        <f t="shared" ref="R17:R24" si="0">A17-(((MAX(D17:Q17)+MIN(D17:Q17))/2))</f>
        <v>-7.7325000000000005E-2</v>
      </c>
      <c r="S17" s="432"/>
      <c r="T17" s="429">
        <v>0.21</v>
      </c>
      <c r="U17" s="430"/>
      <c r="V17" s="430"/>
      <c r="W17" s="210"/>
    </row>
    <row r="18" spans="1:23" s="135" customFormat="1" ht="21" customHeight="1">
      <c r="A18" s="427">
        <f>'Data Side-A'!A35</f>
        <v>0.15</v>
      </c>
      <c r="B18" s="427"/>
      <c r="C18" s="427"/>
      <c r="D18" s="428">
        <f>AVERAGE(Data!S50,Data!S57)</f>
        <v>0.27715000000000001</v>
      </c>
      <c r="E18" s="428"/>
      <c r="F18" s="428">
        <f>AVERAGE(Data!S51,Data!S58)</f>
        <v>0.27729999999999999</v>
      </c>
      <c r="G18" s="428"/>
      <c r="H18" s="428">
        <f>AVERAGE(Data!S52,Data!S59)</f>
        <v>0.27749999999999997</v>
      </c>
      <c r="I18" s="428"/>
      <c r="J18" s="428">
        <f>AVERAGE(Data!S53,Data!S60)</f>
        <v>0.27715000000000001</v>
      </c>
      <c r="K18" s="428"/>
      <c r="L18" s="428">
        <f>AVERAGE(Data!S54,Data!S61)</f>
        <v>0.27729999999999999</v>
      </c>
      <c r="M18" s="428"/>
      <c r="N18" s="428">
        <f>AVERAGE(Data!S55,Data!S62)</f>
        <v>0.27715000000000001</v>
      </c>
      <c r="O18" s="428"/>
      <c r="P18" s="428">
        <f>AVERAGE(Data!S56,Data!S63)</f>
        <v>0.27729999999999999</v>
      </c>
      <c r="Q18" s="433"/>
      <c r="R18" s="431">
        <f t="shared" si="0"/>
        <v>-0.12732499999999999</v>
      </c>
      <c r="S18" s="432"/>
      <c r="T18" s="429">
        <v>0.21</v>
      </c>
      <c r="U18" s="430"/>
      <c r="V18" s="430"/>
      <c r="W18" s="210"/>
    </row>
    <row r="19" spans="1:23" s="135" customFormat="1" ht="21" customHeight="1">
      <c r="A19" s="427">
        <f>'Data Side-A'!A42</f>
        <v>0.2</v>
      </c>
      <c r="B19" s="427"/>
      <c r="C19" s="427"/>
      <c r="D19" s="428">
        <f>AVERAGE(Data!S64,Data!S71)</f>
        <v>0.37685000000000002</v>
      </c>
      <c r="E19" s="428"/>
      <c r="F19" s="428">
        <f>AVERAGE(Data!S65,Data!S72)</f>
        <v>0.37690000000000001</v>
      </c>
      <c r="G19" s="428"/>
      <c r="H19" s="428">
        <f>AVERAGE(Data!S66,Data!S73)</f>
        <v>0.37675000000000003</v>
      </c>
      <c r="I19" s="428"/>
      <c r="J19" s="428">
        <f>AVERAGE(Data!S67,Data!S74)</f>
        <v>0.37690000000000001</v>
      </c>
      <c r="K19" s="428"/>
      <c r="L19" s="428">
        <f>AVERAGE(Data!S68,Data!S75)</f>
        <v>0.377</v>
      </c>
      <c r="M19" s="428"/>
      <c r="N19" s="428">
        <f>AVERAGE(Data!S69,Data!S76)</f>
        <v>0.37685000000000002</v>
      </c>
      <c r="O19" s="428"/>
      <c r="P19" s="428">
        <f>AVERAGE(Data!S70,Data!S77)</f>
        <v>0.37660000000000005</v>
      </c>
      <c r="Q19" s="433"/>
      <c r="R19" s="431">
        <f t="shared" si="0"/>
        <v>-0.17680000000000001</v>
      </c>
      <c r="S19" s="432"/>
      <c r="T19" s="429">
        <v>0.21</v>
      </c>
      <c r="U19" s="430"/>
      <c r="V19" s="430"/>
      <c r="W19" s="210"/>
    </row>
    <row r="20" spans="1:23" s="135" customFormat="1" ht="21" customHeight="1">
      <c r="A20" s="427">
        <f>'Data Side-A'!A49</f>
        <v>0.25</v>
      </c>
      <c r="B20" s="427"/>
      <c r="C20" s="427"/>
      <c r="D20" s="428">
        <f>AVERAGE(Data!S78,Data!S85)</f>
        <v>0.47725000000000001</v>
      </c>
      <c r="E20" s="428"/>
      <c r="F20" s="428">
        <f>AVERAGE(Data!S79,Data!S86)</f>
        <v>0.47739999999999999</v>
      </c>
      <c r="G20" s="428"/>
      <c r="H20" s="428">
        <f>AVERAGE(Data!S80,Data!S87)</f>
        <v>0.47745000000000004</v>
      </c>
      <c r="I20" s="428"/>
      <c r="J20" s="428">
        <f>AVERAGE(Data!S81,Data!S88)</f>
        <v>0.47760000000000002</v>
      </c>
      <c r="K20" s="428"/>
      <c r="L20" s="428">
        <f>AVERAGE(Data!S82,Data!S89)</f>
        <v>0.4773</v>
      </c>
      <c r="M20" s="428"/>
      <c r="N20" s="428">
        <f>AVERAGE(Data!S83,Data!S90)</f>
        <v>0.47714999999999996</v>
      </c>
      <c r="O20" s="428"/>
      <c r="P20" s="428">
        <f>AVERAGE(Data!S84,Data!S91)</f>
        <v>0.47729999999999995</v>
      </c>
      <c r="Q20" s="433"/>
      <c r="R20" s="431">
        <f t="shared" si="0"/>
        <v>-0.22737499999999999</v>
      </c>
      <c r="S20" s="432"/>
      <c r="T20" s="429">
        <v>0.21</v>
      </c>
      <c r="U20" s="430"/>
      <c r="V20" s="430"/>
      <c r="W20" s="210"/>
    </row>
    <row r="21" spans="1:23" s="135" customFormat="1" ht="21" customHeight="1">
      <c r="A21" s="427">
        <f>'Data Side-A'!A56</f>
        <v>0.3</v>
      </c>
      <c r="B21" s="427"/>
      <c r="C21" s="427"/>
      <c r="D21" s="428">
        <f>AVERAGE(Data!S92,Data!S99)</f>
        <v>0.57730000000000004</v>
      </c>
      <c r="E21" s="428"/>
      <c r="F21" s="428">
        <f>AVERAGE(Data!S93,Data!S100)</f>
        <v>0.57735000000000003</v>
      </c>
      <c r="G21" s="428"/>
      <c r="H21" s="428">
        <f>AVERAGE(Data!S94,Data!S101)</f>
        <v>0.57729999999999992</v>
      </c>
      <c r="I21" s="428"/>
      <c r="J21" s="428">
        <f>AVERAGE(Data!S95,Data!S102)</f>
        <v>0.57730000000000004</v>
      </c>
      <c r="K21" s="428"/>
      <c r="L21" s="428">
        <f>AVERAGE(Data!S96,Data!S103)</f>
        <v>0.57735000000000003</v>
      </c>
      <c r="M21" s="428"/>
      <c r="N21" s="428">
        <f>AVERAGE(Data!S97,Data!S104)</f>
        <v>0.57719999999999994</v>
      </c>
      <c r="O21" s="428"/>
      <c r="P21" s="428">
        <f>AVERAGE(Data!S98,Data!S105)</f>
        <v>0.57725000000000004</v>
      </c>
      <c r="Q21" s="433"/>
      <c r="R21" s="431">
        <f t="shared" si="0"/>
        <v>-0.27727499999999999</v>
      </c>
      <c r="S21" s="432"/>
      <c r="T21" s="429">
        <v>0.21</v>
      </c>
      <c r="U21" s="430"/>
      <c r="V21" s="430"/>
      <c r="W21" s="210"/>
    </row>
    <row r="22" spans="1:23" s="135" customFormat="1" ht="21" customHeight="1">
      <c r="A22" s="427">
        <f>'Data Side-A'!A63</f>
        <v>0.35</v>
      </c>
      <c r="B22" s="427"/>
      <c r="C22" s="427"/>
      <c r="D22" s="428">
        <f>AVERAGE(Data!S106,Data!S113)</f>
        <v>0.67684999999999995</v>
      </c>
      <c r="E22" s="428"/>
      <c r="F22" s="428">
        <f>AVERAGE(Data!S107,Data!S114)</f>
        <v>0.67720000000000002</v>
      </c>
      <c r="G22" s="428"/>
      <c r="H22" s="428">
        <f>AVERAGE(Data!S108,Data!S115)</f>
        <v>0.67700000000000005</v>
      </c>
      <c r="I22" s="428"/>
      <c r="J22" s="428">
        <f>AVERAGE(Data!S109,Data!S116)</f>
        <v>0.67705000000000004</v>
      </c>
      <c r="K22" s="428"/>
      <c r="L22" s="428">
        <f>AVERAGE(Data!S110,Data!S117)</f>
        <v>0.67684999999999995</v>
      </c>
      <c r="M22" s="428"/>
      <c r="N22" s="428">
        <f>AVERAGE(Data!S111,Data!S118)</f>
        <v>0.67690000000000006</v>
      </c>
      <c r="O22" s="428"/>
      <c r="P22" s="428">
        <f>AVERAGE(Data!S112,Data!S119)</f>
        <v>0.67714999999999992</v>
      </c>
      <c r="Q22" s="433"/>
      <c r="R22" s="431">
        <f t="shared" si="0"/>
        <v>-0.32702500000000001</v>
      </c>
      <c r="S22" s="432"/>
      <c r="T22" s="429">
        <v>0.21</v>
      </c>
      <c r="U22" s="430"/>
      <c r="V22" s="430"/>
      <c r="W22" s="210"/>
    </row>
    <row r="23" spans="1:23" s="135" customFormat="1" ht="21" customHeight="1">
      <c r="A23" s="427">
        <f>'Data Side-A'!A70</f>
        <v>0.4</v>
      </c>
      <c r="B23" s="427"/>
      <c r="C23" s="427"/>
      <c r="D23" s="428">
        <f>AVERAGE(Data!S120,Data!S127)</f>
        <v>0.77679999999999993</v>
      </c>
      <c r="E23" s="428"/>
      <c r="F23" s="428">
        <f>AVERAGE(Data!S121,Data!S128)</f>
        <v>0.77679999999999993</v>
      </c>
      <c r="G23" s="428"/>
      <c r="H23" s="428">
        <f>AVERAGE(Data!S122,Data!S129)</f>
        <v>0.77669999999999995</v>
      </c>
      <c r="I23" s="428"/>
      <c r="J23" s="428">
        <f>AVERAGE(Data!S123,Data!S130)</f>
        <v>0.77680000000000005</v>
      </c>
      <c r="K23" s="428"/>
      <c r="L23" s="428">
        <f>AVERAGE(Data!S124,Data!S131)</f>
        <v>0.77665000000000006</v>
      </c>
      <c r="M23" s="428"/>
      <c r="N23" s="428">
        <f>AVERAGE(Data!S125,Data!S132)</f>
        <v>0.77705000000000002</v>
      </c>
      <c r="O23" s="428"/>
      <c r="P23" s="428">
        <f>AVERAGE(Data!S126,Data!S133)</f>
        <v>0.77685000000000004</v>
      </c>
      <c r="Q23" s="433"/>
      <c r="R23" s="431">
        <f t="shared" si="0"/>
        <v>-0.37685000000000002</v>
      </c>
      <c r="S23" s="432"/>
      <c r="T23" s="429">
        <v>0.21</v>
      </c>
      <c r="U23" s="430"/>
      <c r="V23" s="430"/>
      <c r="W23" s="210"/>
    </row>
    <row r="24" spans="1:23" s="135" customFormat="1" ht="21" customHeight="1">
      <c r="A24" s="427">
        <f>'Data Side-A'!A77</f>
        <v>0.45</v>
      </c>
      <c r="B24" s="427"/>
      <c r="C24" s="427"/>
      <c r="D24" s="428">
        <f>AVERAGE(Data!S134,Data!S141)</f>
        <v>0.87724999999999997</v>
      </c>
      <c r="E24" s="428"/>
      <c r="F24" s="428">
        <f>AVERAGE(Data!S135,Data!S142)</f>
        <v>0.87739999999999996</v>
      </c>
      <c r="G24" s="428"/>
      <c r="H24" s="428">
        <f>AVERAGE(Data!S136,Data!S143)</f>
        <v>0.87714999999999999</v>
      </c>
      <c r="I24" s="428"/>
      <c r="J24" s="428">
        <f>AVERAGE(Data!S137,Data!S144)</f>
        <v>0.87739999999999996</v>
      </c>
      <c r="K24" s="428"/>
      <c r="L24" s="428">
        <f>AVERAGE(Data!S138,Data!S145)</f>
        <v>0.87734999999999996</v>
      </c>
      <c r="M24" s="428"/>
      <c r="N24" s="428">
        <f>AVERAGE(Data!S139,Data!S146)</f>
        <v>0.87725000000000009</v>
      </c>
      <c r="O24" s="428"/>
      <c r="P24" s="428">
        <f>AVERAGE(Data!S140,Data!S147)</f>
        <v>0.87724999999999997</v>
      </c>
      <c r="Q24" s="433"/>
      <c r="R24" s="431">
        <f t="shared" si="0"/>
        <v>-0.42727500000000002</v>
      </c>
      <c r="S24" s="432"/>
      <c r="T24" s="429">
        <v>0.21</v>
      </c>
      <c r="U24" s="430"/>
      <c r="V24" s="430"/>
      <c r="W24" s="210"/>
    </row>
    <row r="25" spans="1:23" s="135" customFormat="1" ht="21" customHeight="1">
      <c r="A25" s="427">
        <f>'Data Side-A'!A84</f>
        <v>0.5</v>
      </c>
      <c r="B25" s="427"/>
      <c r="C25" s="427"/>
      <c r="D25" s="428">
        <f>AVERAGE(Data!S148,Data!S155)</f>
        <v>0.97775000000000012</v>
      </c>
      <c r="E25" s="428"/>
      <c r="F25" s="428">
        <f>AVERAGE(Data!S149,Data!S156)</f>
        <v>0.97739999999999994</v>
      </c>
      <c r="G25" s="428"/>
      <c r="H25" s="428">
        <f>AVERAGE(Data!S150,Data!S157)</f>
        <v>0.97764999999999991</v>
      </c>
      <c r="I25" s="428"/>
      <c r="J25" s="428">
        <f>AVERAGE(Data!S151,Data!S158)</f>
        <v>0.97740000000000005</v>
      </c>
      <c r="K25" s="428"/>
      <c r="L25" s="428">
        <f>AVERAGE(Data!S152,Data!S159)</f>
        <v>0.97744999999999993</v>
      </c>
      <c r="M25" s="428"/>
      <c r="N25" s="428">
        <f>AVERAGE(Data!S153,Data!S160)</f>
        <v>0.97760000000000002</v>
      </c>
      <c r="O25" s="428"/>
      <c r="P25" s="428">
        <f>AVERAGE(Data!S154,Data!S161)</f>
        <v>0.97775000000000012</v>
      </c>
      <c r="Q25" s="433"/>
      <c r="R25" s="431">
        <f t="shared" ref="R25:R35" si="1">A25-(((MAX(D25:Q25)+MIN(D25:Q25))/2))</f>
        <v>-0.47757500000000008</v>
      </c>
      <c r="S25" s="432"/>
      <c r="T25" s="429">
        <v>0.21</v>
      </c>
      <c r="U25" s="430"/>
      <c r="V25" s="430"/>
      <c r="W25" s="210"/>
    </row>
    <row r="26" spans="1:23" s="135" customFormat="1" ht="21" customHeight="1">
      <c r="A26" s="427">
        <f>'Data Side-A'!A91</f>
        <v>0.55000000000000004</v>
      </c>
      <c r="B26" s="427"/>
      <c r="C26" s="427"/>
      <c r="D26" s="433">
        <f>AVERAGE(Data!S162,Data!S169)</f>
        <v>7.7649999999999997E-2</v>
      </c>
      <c r="E26" s="450"/>
      <c r="F26" s="428">
        <f>AVERAGE(Data!S163,Data!S170)</f>
        <v>7.7800000000000008E-2</v>
      </c>
      <c r="G26" s="428"/>
      <c r="H26" s="428">
        <f>AVERAGE(Data!S164,Data!S171)</f>
        <v>7.7649999999999997E-2</v>
      </c>
      <c r="I26" s="428"/>
      <c r="J26" s="428">
        <f>AVERAGE(Data!S165,Data!S172)</f>
        <v>7.775E-2</v>
      </c>
      <c r="K26" s="428"/>
      <c r="L26" s="428">
        <f>AVERAGE(Data!S166,Data!S173)</f>
        <v>7.7850000000000003E-2</v>
      </c>
      <c r="M26" s="428"/>
      <c r="N26" s="428">
        <f>AVERAGE(Data!S167,Data!S174)</f>
        <v>7.7700000000000005E-2</v>
      </c>
      <c r="O26" s="428"/>
      <c r="P26" s="428">
        <f>AVERAGE(Data!S168,Data!S175)</f>
        <v>7.7549999999999994E-2</v>
      </c>
      <c r="Q26" s="433"/>
      <c r="R26" s="431">
        <f t="shared" si="1"/>
        <v>0.47230000000000005</v>
      </c>
      <c r="S26" s="432"/>
      <c r="T26" s="429">
        <v>0.21</v>
      </c>
      <c r="U26" s="430"/>
      <c r="V26" s="430"/>
      <c r="W26" s="210"/>
    </row>
    <row r="27" spans="1:23" s="135" customFormat="1" ht="21" customHeight="1">
      <c r="A27" s="427">
        <f>'Data Side-A'!A98</f>
        <v>0.6</v>
      </c>
      <c r="B27" s="427"/>
      <c r="C27" s="427"/>
      <c r="D27" s="433">
        <f>AVERAGE(Data!S176,Data!S183)</f>
        <v>7.7649999999999997E-2</v>
      </c>
      <c r="E27" s="450"/>
      <c r="F27" s="428">
        <f>AVERAGE(Data!S177,Data!S184)</f>
        <v>7.7800000000000008E-2</v>
      </c>
      <c r="G27" s="428"/>
      <c r="H27" s="428">
        <f>AVERAGE(Data!S178,Data!S185)</f>
        <v>7.7649999999999997E-2</v>
      </c>
      <c r="I27" s="428"/>
      <c r="J27" s="428">
        <f>AVERAGE(Data!S179,Data!S186)</f>
        <v>7.775E-2</v>
      </c>
      <c r="K27" s="428"/>
      <c r="L27" s="428">
        <f>AVERAGE(Data!S180,Data!S187)</f>
        <v>7.7850000000000003E-2</v>
      </c>
      <c r="M27" s="428"/>
      <c r="N27" s="428">
        <f>AVERAGE(Data!S181,Data!S188)</f>
        <v>7.7700000000000005E-2</v>
      </c>
      <c r="O27" s="428"/>
      <c r="P27" s="428">
        <f>AVERAGE(Data!S182,Data!S189)</f>
        <v>7.7549999999999994E-2</v>
      </c>
      <c r="Q27" s="433"/>
      <c r="R27" s="431">
        <f t="shared" si="1"/>
        <v>0.52229999999999999</v>
      </c>
      <c r="S27" s="432"/>
      <c r="T27" s="429">
        <v>0.21</v>
      </c>
      <c r="U27" s="430"/>
      <c r="V27" s="430"/>
      <c r="W27" s="210"/>
    </row>
    <row r="28" spans="1:23" s="135" customFormat="1" ht="21" customHeight="1">
      <c r="A28" s="427">
        <f>'Data Side-A'!A105</f>
        <v>0.65</v>
      </c>
      <c r="B28" s="427"/>
      <c r="C28" s="427"/>
      <c r="D28" s="433">
        <f>AVERAGE(Data!S190,Data!S197)</f>
        <v>7.7649999999999997E-2</v>
      </c>
      <c r="E28" s="450"/>
      <c r="F28" s="428">
        <f>AVERAGE(Data!S191,Data!S198)</f>
        <v>7.7800000000000008E-2</v>
      </c>
      <c r="G28" s="428"/>
      <c r="H28" s="428">
        <f>AVERAGE(Data!S192,Data!S199)</f>
        <v>7.7649999999999997E-2</v>
      </c>
      <c r="I28" s="428"/>
      <c r="J28" s="428">
        <f>AVERAGE(Data!S193,Data!S200)</f>
        <v>7.775E-2</v>
      </c>
      <c r="K28" s="428"/>
      <c r="L28" s="428">
        <f>AVERAGE(Data!S194,Data!S201)</f>
        <v>7.7850000000000003E-2</v>
      </c>
      <c r="M28" s="428"/>
      <c r="N28" s="428">
        <f>AVERAGE(Data!S195,Data!S202)</f>
        <v>7.7700000000000005E-2</v>
      </c>
      <c r="O28" s="428"/>
      <c r="P28" s="428">
        <f>AVERAGE(Data!S196,Data!S203)</f>
        <v>7.7549999999999994E-2</v>
      </c>
      <c r="Q28" s="433"/>
      <c r="R28" s="431">
        <f t="shared" si="1"/>
        <v>0.57230000000000003</v>
      </c>
      <c r="S28" s="432"/>
      <c r="T28" s="429">
        <v>0.21</v>
      </c>
      <c r="U28" s="430"/>
      <c r="V28" s="430"/>
      <c r="W28" s="210"/>
    </row>
    <row r="29" spans="1:23" s="135" customFormat="1" ht="21" customHeight="1">
      <c r="A29" s="427">
        <f>'Data Side-A'!A112</f>
        <v>0.7</v>
      </c>
      <c r="B29" s="427"/>
      <c r="C29" s="427"/>
      <c r="D29" s="433">
        <f>AVERAGE(Data!S204,Data!S211)</f>
        <v>7.7649999999999997E-2</v>
      </c>
      <c r="E29" s="450"/>
      <c r="F29" s="428">
        <f>AVERAGE(Data!S205,Data!S212)</f>
        <v>7.7800000000000008E-2</v>
      </c>
      <c r="G29" s="428"/>
      <c r="H29" s="428">
        <f>AVERAGE(Data!S206,Data!S213)</f>
        <v>7.7649999999999997E-2</v>
      </c>
      <c r="I29" s="428"/>
      <c r="J29" s="428">
        <f>AVERAGE(Data!S207,Data!S214)</f>
        <v>7.775E-2</v>
      </c>
      <c r="K29" s="428"/>
      <c r="L29" s="428">
        <f>AVERAGE(Data!S208,Data!S215)</f>
        <v>7.7850000000000003E-2</v>
      </c>
      <c r="M29" s="428"/>
      <c r="N29" s="428">
        <f>AVERAGE(Data!S209,Data!S216)</f>
        <v>7.7700000000000005E-2</v>
      </c>
      <c r="O29" s="428"/>
      <c r="P29" s="428">
        <f>AVERAGE(Data!S210,Data!S217)</f>
        <v>7.7549999999999994E-2</v>
      </c>
      <c r="Q29" s="433"/>
      <c r="R29" s="431">
        <f t="shared" si="1"/>
        <v>0.62229999999999996</v>
      </c>
      <c r="S29" s="432"/>
      <c r="T29" s="429">
        <v>0.21</v>
      </c>
      <c r="U29" s="430"/>
      <c r="V29" s="430"/>
      <c r="W29" s="210"/>
    </row>
    <row r="30" spans="1:23" s="135" customFormat="1" ht="21" customHeight="1">
      <c r="A30" s="427">
        <f>'Data Side-A'!A119</f>
        <v>0.75</v>
      </c>
      <c r="B30" s="427"/>
      <c r="C30" s="427"/>
      <c r="D30" s="433">
        <f>AVERAGE(Data!S218,Data!S225)</f>
        <v>7.7649999999999997E-2</v>
      </c>
      <c r="E30" s="450"/>
      <c r="F30" s="428">
        <f>AVERAGE(Data!S219,Data!S226)</f>
        <v>7.7800000000000008E-2</v>
      </c>
      <c r="G30" s="428"/>
      <c r="H30" s="433">
        <f>AVERAGE(Data!S220,Data!S227)</f>
        <v>7.7649999999999997E-2</v>
      </c>
      <c r="I30" s="450"/>
      <c r="J30" s="433">
        <f>AVERAGE(Data!S221,Data!S228)</f>
        <v>7.775E-2</v>
      </c>
      <c r="K30" s="450"/>
      <c r="L30" s="433">
        <f>AVERAGE(Data!S222,Data!S229)</f>
        <v>7.7850000000000003E-2</v>
      </c>
      <c r="M30" s="450"/>
      <c r="N30" s="433">
        <f>AVERAGE(Data!S223,Data!S230)</f>
        <v>7.7700000000000005E-2</v>
      </c>
      <c r="O30" s="450"/>
      <c r="P30" s="428">
        <f>AVERAGE(Data!S224,Data!S231)</f>
        <v>7.7549999999999994E-2</v>
      </c>
      <c r="Q30" s="433"/>
      <c r="R30" s="431">
        <f t="shared" si="1"/>
        <v>0.67230000000000001</v>
      </c>
      <c r="S30" s="432"/>
      <c r="T30" s="429">
        <v>0.21</v>
      </c>
      <c r="U30" s="430"/>
      <c r="V30" s="430"/>
      <c r="W30" s="210"/>
    </row>
    <row r="31" spans="1:23" s="135" customFormat="1" ht="21" customHeight="1">
      <c r="A31" s="427">
        <f>'Data Side-A'!A126</f>
        <v>0.8</v>
      </c>
      <c r="B31" s="427"/>
      <c r="C31" s="427"/>
      <c r="D31" s="433">
        <f>AVERAGE(Data!S232,Data!S239)</f>
        <v>7.7649999999999997E-2</v>
      </c>
      <c r="E31" s="450"/>
      <c r="F31" s="428">
        <f>AVERAGE(Data!S233,Data!S240)</f>
        <v>7.7800000000000008E-2</v>
      </c>
      <c r="G31" s="428"/>
      <c r="H31" s="428">
        <f>AVERAGE(Data!S234,Data!S241)</f>
        <v>7.7649999999999997E-2</v>
      </c>
      <c r="I31" s="428"/>
      <c r="J31" s="428">
        <f>AVERAGE(Data!S235,Data!S242)</f>
        <v>7.775E-2</v>
      </c>
      <c r="K31" s="428"/>
      <c r="L31" s="428">
        <f>AVERAGE(Data!S236,Data!S243)</f>
        <v>7.7850000000000003E-2</v>
      </c>
      <c r="M31" s="428"/>
      <c r="N31" s="428">
        <f>AVERAGE(Data!S237,Data!S244)</f>
        <v>7.7700000000000005E-2</v>
      </c>
      <c r="O31" s="428"/>
      <c r="P31" s="428">
        <f>AVERAGE(Data!S238,Data!S245)</f>
        <v>7.7549999999999994E-2</v>
      </c>
      <c r="Q31" s="433"/>
      <c r="R31" s="431">
        <f t="shared" si="1"/>
        <v>0.72230000000000005</v>
      </c>
      <c r="S31" s="432"/>
      <c r="T31" s="429">
        <v>0.21</v>
      </c>
      <c r="U31" s="430"/>
      <c r="V31" s="430"/>
      <c r="W31" s="210"/>
    </row>
    <row r="32" spans="1:23" s="135" customFormat="1" ht="21" customHeight="1">
      <c r="A32" s="427">
        <f>'Data Side-A'!A133</f>
        <v>0.85</v>
      </c>
      <c r="B32" s="427"/>
      <c r="C32" s="427"/>
      <c r="D32" s="433">
        <f>AVERAGE(Data!S246,Data!S253)</f>
        <v>7.7649999999999997E-2</v>
      </c>
      <c r="E32" s="450"/>
      <c r="F32" s="428">
        <f>AVERAGE(Data!S247,Data!S254)</f>
        <v>7.7800000000000008E-2</v>
      </c>
      <c r="G32" s="428"/>
      <c r="H32" s="428">
        <f>AVERAGE(Data!S248,Data!S255)</f>
        <v>7.7649999999999997E-2</v>
      </c>
      <c r="I32" s="428"/>
      <c r="J32" s="428">
        <f>AVERAGE(Data!S249,Data!S256)</f>
        <v>7.775E-2</v>
      </c>
      <c r="K32" s="428"/>
      <c r="L32" s="428">
        <f>AVERAGE(Data!S250,Data!S257)</f>
        <v>7.7850000000000003E-2</v>
      </c>
      <c r="M32" s="428"/>
      <c r="N32" s="428">
        <f>AVERAGE(Data!S251,Data!S258)</f>
        <v>7.7700000000000005E-2</v>
      </c>
      <c r="O32" s="428"/>
      <c r="P32" s="428">
        <f>AVERAGE(Data!S252,Data!S259)</f>
        <v>7.7549999999999994E-2</v>
      </c>
      <c r="Q32" s="433"/>
      <c r="R32" s="431">
        <f t="shared" si="1"/>
        <v>0.77229999999999999</v>
      </c>
      <c r="S32" s="432"/>
      <c r="T32" s="429">
        <v>0.21</v>
      </c>
      <c r="U32" s="430"/>
      <c r="V32" s="430"/>
      <c r="W32" s="210"/>
    </row>
    <row r="33" spans="1:23" s="135" customFormat="1" ht="21" customHeight="1">
      <c r="A33" s="427">
        <f>'Data Side-A'!A140</f>
        <v>0.9</v>
      </c>
      <c r="B33" s="427"/>
      <c r="C33" s="427"/>
      <c r="D33" s="433">
        <f>AVERAGE(Data!S260,Data!S267)</f>
        <v>7.7649999999999997E-2</v>
      </c>
      <c r="E33" s="450"/>
      <c r="F33" s="428">
        <f>AVERAGE(Data!S261,Data!S268)</f>
        <v>7.7800000000000008E-2</v>
      </c>
      <c r="G33" s="428"/>
      <c r="H33" s="428">
        <f>AVERAGE(Data!S262,Data!S269)</f>
        <v>7.7649999999999997E-2</v>
      </c>
      <c r="I33" s="428"/>
      <c r="J33" s="428">
        <f>AVERAGE(Data!S263,Data!S270)</f>
        <v>7.775E-2</v>
      </c>
      <c r="K33" s="428"/>
      <c r="L33" s="428">
        <f>AVERAGE(Data!S264,Data!S271)</f>
        <v>7.7850000000000003E-2</v>
      </c>
      <c r="M33" s="428"/>
      <c r="N33" s="428">
        <f>AVERAGE(Data!S265,Data!S272)</f>
        <v>7.7700000000000005E-2</v>
      </c>
      <c r="O33" s="428"/>
      <c r="P33" s="428">
        <f>AVERAGE(Data!S266,Data!S273)</f>
        <v>7.7549999999999994E-2</v>
      </c>
      <c r="Q33" s="433"/>
      <c r="R33" s="431">
        <f t="shared" si="1"/>
        <v>0.82230000000000003</v>
      </c>
      <c r="S33" s="432"/>
      <c r="T33" s="429">
        <v>0.21</v>
      </c>
      <c r="U33" s="430"/>
      <c r="V33" s="430"/>
      <c r="W33" s="210"/>
    </row>
    <row r="34" spans="1:23" s="135" customFormat="1" ht="21" customHeight="1">
      <c r="A34" s="427">
        <f>'Data Side-A'!A147</f>
        <v>0.95</v>
      </c>
      <c r="B34" s="427"/>
      <c r="C34" s="427"/>
      <c r="D34" s="433">
        <f>AVERAGE(Data!S274,Data!S281)</f>
        <v>7.7649999999999997E-2</v>
      </c>
      <c r="E34" s="450"/>
      <c r="F34" s="428">
        <f>AVERAGE(Data!S275,Data!S282)</f>
        <v>7.7800000000000008E-2</v>
      </c>
      <c r="G34" s="428"/>
      <c r="H34" s="428">
        <f>AVERAGE(Data!S276,Data!S283)</f>
        <v>7.7649999999999997E-2</v>
      </c>
      <c r="I34" s="428"/>
      <c r="J34" s="428">
        <f>AVERAGE(Data!S277,Data!S284)</f>
        <v>7.775E-2</v>
      </c>
      <c r="K34" s="428"/>
      <c r="L34" s="428">
        <f>AVERAGE(Data!S278,Data!S285)</f>
        <v>7.7850000000000003E-2</v>
      </c>
      <c r="M34" s="428"/>
      <c r="N34" s="428">
        <f>AVERAGE(Data!S279,Data!S286)</f>
        <v>7.7700000000000005E-2</v>
      </c>
      <c r="O34" s="428"/>
      <c r="P34" s="428">
        <f>AVERAGE(Data!S280,Data!S287)</f>
        <v>7.7549999999999994E-2</v>
      </c>
      <c r="Q34" s="433"/>
      <c r="R34" s="431">
        <f t="shared" si="1"/>
        <v>0.87229999999999996</v>
      </c>
      <c r="S34" s="432"/>
      <c r="T34" s="429">
        <v>0.21</v>
      </c>
      <c r="U34" s="430"/>
      <c r="V34" s="430"/>
      <c r="W34" s="210"/>
    </row>
    <row r="35" spans="1:23" s="135" customFormat="1" ht="21" customHeight="1">
      <c r="A35" s="457">
        <f>'Data Side-A'!A154</f>
        <v>1</v>
      </c>
      <c r="B35" s="457"/>
      <c r="C35" s="457"/>
      <c r="D35" s="452">
        <f>AVERAGE(Data!S288,Data!S295)</f>
        <v>7.7649999999999997E-2</v>
      </c>
      <c r="E35" s="458"/>
      <c r="F35" s="451">
        <f>AVERAGE(Data!S289,Data!S296)</f>
        <v>7.7800000000000008E-2</v>
      </c>
      <c r="G35" s="451"/>
      <c r="H35" s="451">
        <f>AVERAGE(Data!S290,Data!S297)</f>
        <v>7.7649999999999997E-2</v>
      </c>
      <c r="I35" s="451"/>
      <c r="J35" s="451">
        <f>AVERAGE(Data!S291,Data!S298)</f>
        <v>7.775E-2</v>
      </c>
      <c r="K35" s="451"/>
      <c r="L35" s="451">
        <f>AVERAGE(Data!S292,Data!S299)</f>
        <v>7.7850000000000003E-2</v>
      </c>
      <c r="M35" s="451"/>
      <c r="N35" s="451">
        <f>AVERAGE(Data!S293,Data!S300)</f>
        <v>7.7700000000000005E-2</v>
      </c>
      <c r="O35" s="451"/>
      <c r="P35" s="451">
        <f>AVERAGE(Data!S294,Data!S301)</f>
        <v>7.7549999999999994E-2</v>
      </c>
      <c r="Q35" s="452"/>
      <c r="R35" s="453">
        <f t="shared" si="1"/>
        <v>0.92230000000000001</v>
      </c>
      <c r="S35" s="454"/>
      <c r="T35" s="455">
        <v>0.21</v>
      </c>
      <c r="U35" s="456"/>
      <c r="V35" s="456"/>
      <c r="W35" s="210"/>
    </row>
    <row r="36" spans="1:23" s="135" customFormat="1" ht="17.100000000000001" customHeight="1">
      <c r="B36" s="70"/>
      <c r="C36" s="70"/>
      <c r="D36" s="175"/>
      <c r="E36" s="175"/>
      <c r="F36" s="182"/>
      <c r="G36" s="175"/>
      <c r="H36" s="175"/>
      <c r="I36" s="175"/>
      <c r="J36" s="175"/>
      <c r="K36" s="183"/>
      <c r="L36" s="184"/>
      <c r="M36" s="185"/>
      <c r="N36" s="186"/>
      <c r="O36" s="69"/>
      <c r="P36" s="70"/>
      <c r="Q36" s="175"/>
      <c r="R36" s="175"/>
      <c r="S36" s="175"/>
      <c r="T36" s="175"/>
      <c r="U36" s="175"/>
      <c r="V36" s="175"/>
    </row>
    <row r="37" spans="1:23" s="135" customFormat="1" ht="21" customHeight="1">
      <c r="B37" s="112" t="s">
        <v>49</v>
      </c>
      <c r="C37" s="71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71"/>
      <c r="U37" s="71"/>
    </row>
    <row r="38" spans="1:23" s="135" customFormat="1" ht="21" customHeight="1">
      <c r="B38" s="188" t="s">
        <v>50</v>
      </c>
      <c r="C38" s="71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71"/>
      <c r="U38" s="71"/>
    </row>
    <row r="39" spans="1:23" s="135" customFormat="1" ht="21" customHeight="1">
      <c r="B39" s="188" t="s">
        <v>51</v>
      </c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71"/>
      <c r="U39" s="71"/>
    </row>
    <row r="40" spans="1:23" s="135" customFormat="1" ht="21" customHeight="1">
      <c r="A40" s="449" t="s">
        <v>52</v>
      </c>
      <c r="B40" s="449"/>
      <c r="C40" s="449"/>
      <c r="D40" s="449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49"/>
      <c r="U40" s="449"/>
      <c r="V40" s="449"/>
    </row>
    <row r="41" spans="1:23" s="135" customFormat="1" ht="17.100000000000001" customHeight="1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</row>
    <row r="42" spans="1:23" s="135" customFormat="1" ht="17.100000000000001" customHeight="1"/>
    <row r="43" spans="1:23" ht="17.100000000000001" customHeight="1"/>
    <row r="44" spans="1:23" ht="17.100000000000001" customHeight="1"/>
    <row r="45" spans="1:23" ht="17.100000000000001" customHeight="1"/>
    <row r="46" spans="1:23" ht="17.100000000000001" customHeight="1"/>
    <row r="47" spans="1:23" ht="17.100000000000001" customHeight="1"/>
    <row r="48" spans="1:23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  <row r="248" ht="17.100000000000001" customHeight="1"/>
    <row r="249" ht="17.100000000000001" customHeight="1"/>
    <row r="250" ht="17.100000000000001" customHeight="1"/>
  </sheetData>
  <mergeCells count="214">
    <mergeCell ref="R33:S33"/>
    <mergeCell ref="T33:V33"/>
    <mergeCell ref="A34:C34"/>
    <mergeCell ref="D34:E34"/>
    <mergeCell ref="F34:G34"/>
    <mergeCell ref="H34:I34"/>
    <mergeCell ref="J34:K34"/>
    <mergeCell ref="L34:M34"/>
    <mergeCell ref="R35:S35"/>
    <mergeCell ref="T35:V35"/>
    <mergeCell ref="R34:S34"/>
    <mergeCell ref="T34:V34"/>
    <mergeCell ref="A35:C35"/>
    <mergeCell ref="D35:E35"/>
    <mergeCell ref="F35:G35"/>
    <mergeCell ref="H35:I35"/>
    <mergeCell ref="J35:K35"/>
    <mergeCell ref="L35:M35"/>
    <mergeCell ref="N34:O34"/>
    <mergeCell ref="P34:Q34"/>
    <mergeCell ref="A33:C33"/>
    <mergeCell ref="D33:E33"/>
    <mergeCell ref="F33:G33"/>
    <mergeCell ref="H33:I33"/>
    <mergeCell ref="J33:K33"/>
    <mergeCell ref="L33:M33"/>
    <mergeCell ref="N33:O33"/>
    <mergeCell ref="P33:Q33"/>
    <mergeCell ref="N35:O35"/>
    <mergeCell ref="P35:Q35"/>
    <mergeCell ref="T31:V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V32"/>
    <mergeCell ref="A31:C31"/>
    <mergeCell ref="D31:E31"/>
    <mergeCell ref="F31:G31"/>
    <mergeCell ref="H31:I31"/>
    <mergeCell ref="J31:K31"/>
    <mergeCell ref="L31:M31"/>
    <mergeCell ref="N31:O31"/>
    <mergeCell ref="P31:Q31"/>
    <mergeCell ref="R31:S31"/>
    <mergeCell ref="R29:S29"/>
    <mergeCell ref="T29:V29"/>
    <mergeCell ref="A30:C30"/>
    <mergeCell ref="D30:E30"/>
    <mergeCell ref="F30:G30"/>
    <mergeCell ref="H30:I30"/>
    <mergeCell ref="J30:K30"/>
    <mergeCell ref="L30:M30"/>
    <mergeCell ref="F28:G28"/>
    <mergeCell ref="H28:I28"/>
    <mergeCell ref="J28:K28"/>
    <mergeCell ref="L28:M28"/>
    <mergeCell ref="N30:O30"/>
    <mergeCell ref="P30:Q30"/>
    <mergeCell ref="R28:S28"/>
    <mergeCell ref="T28:V28"/>
    <mergeCell ref="A29:C29"/>
    <mergeCell ref="D29:E29"/>
    <mergeCell ref="F29:G29"/>
    <mergeCell ref="H29:I29"/>
    <mergeCell ref="J29:K29"/>
    <mergeCell ref="L29:M29"/>
    <mergeCell ref="R30:S30"/>
    <mergeCell ref="T30:V30"/>
    <mergeCell ref="A40:V40"/>
    <mergeCell ref="P26:Q26"/>
    <mergeCell ref="D26:E26"/>
    <mergeCell ref="F26:G26"/>
    <mergeCell ref="H26:I26"/>
    <mergeCell ref="J26:K26"/>
    <mergeCell ref="L26:M26"/>
    <mergeCell ref="N26:O26"/>
    <mergeCell ref="A27:C27"/>
    <mergeCell ref="D27:E27"/>
    <mergeCell ref="N28:O28"/>
    <mergeCell ref="P28:Q28"/>
    <mergeCell ref="F27:G27"/>
    <mergeCell ref="H27:I27"/>
    <mergeCell ref="J27:K27"/>
    <mergeCell ref="L27:M27"/>
    <mergeCell ref="N27:O27"/>
    <mergeCell ref="P27:Q27"/>
    <mergeCell ref="N29:O29"/>
    <mergeCell ref="P29:Q29"/>
    <mergeCell ref="R27:S27"/>
    <mergeCell ref="T27:V27"/>
    <mergeCell ref="A28:C28"/>
    <mergeCell ref="D28:E28"/>
    <mergeCell ref="L24:M24"/>
    <mergeCell ref="N24:O24"/>
    <mergeCell ref="J25:K25"/>
    <mergeCell ref="L25:M25"/>
    <mergeCell ref="N25:O25"/>
    <mergeCell ref="T13:U13"/>
    <mergeCell ref="P24:Q24"/>
    <mergeCell ref="P20:Q20"/>
    <mergeCell ref="P21:Q21"/>
    <mergeCell ref="P22:Q22"/>
    <mergeCell ref="P25:Q25"/>
    <mergeCell ref="T22:V22"/>
    <mergeCell ref="T23:V23"/>
    <mergeCell ref="T24:V24"/>
    <mergeCell ref="T14:V15"/>
    <mergeCell ref="N20:O20"/>
    <mergeCell ref="L20:M20"/>
    <mergeCell ref="P17:Q17"/>
    <mergeCell ref="T17:V17"/>
    <mergeCell ref="T18:V18"/>
    <mergeCell ref="R17:S17"/>
    <mergeCell ref="R18:S18"/>
    <mergeCell ref="R19:S19"/>
    <mergeCell ref="T19:V19"/>
    <mergeCell ref="D22:E22"/>
    <mergeCell ref="F22:G22"/>
    <mergeCell ref="F20:G20"/>
    <mergeCell ref="H20:I20"/>
    <mergeCell ref="J20:K20"/>
    <mergeCell ref="D25:E25"/>
    <mergeCell ref="F25:G25"/>
    <mergeCell ref="H25:I25"/>
    <mergeCell ref="D23:E23"/>
    <mergeCell ref="F23:G23"/>
    <mergeCell ref="H23:I23"/>
    <mergeCell ref="F24:G24"/>
    <mergeCell ref="H24:I24"/>
    <mergeCell ref="J24:K24"/>
    <mergeCell ref="N21:O21"/>
    <mergeCell ref="H22:I22"/>
    <mergeCell ref="J22:K22"/>
    <mergeCell ref="L22:M22"/>
    <mergeCell ref="N22:O22"/>
    <mergeCell ref="F21:G21"/>
    <mergeCell ref="H21:I21"/>
    <mergeCell ref="J21:K21"/>
    <mergeCell ref="L21:M21"/>
    <mergeCell ref="N17:O17"/>
    <mergeCell ref="P18:Q18"/>
    <mergeCell ref="P19:Q19"/>
    <mergeCell ref="L18:M18"/>
    <mergeCell ref="N18:O18"/>
    <mergeCell ref="F17:G17"/>
    <mergeCell ref="H19:I19"/>
    <mergeCell ref="J19:K19"/>
    <mergeCell ref="L19:M19"/>
    <mergeCell ref="A14:C15"/>
    <mergeCell ref="D15:E15"/>
    <mergeCell ref="H15:I15"/>
    <mergeCell ref="J15:K15"/>
    <mergeCell ref="P16:Q16"/>
    <mergeCell ref="A3:U3"/>
    <mergeCell ref="A16:C16"/>
    <mergeCell ref="R14:S15"/>
    <mergeCell ref="R16:S16"/>
    <mergeCell ref="D14:Q14"/>
    <mergeCell ref="T16:V16"/>
    <mergeCell ref="P15:Q15"/>
    <mergeCell ref="F15:G15"/>
    <mergeCell ref="L15:M15"/>
    <mergeCell ref="N15:O15"/>
    <mergeCell ref="D16:E16"/>
    <mergeCell ref="H16:I16"/>
    <mergeCell ref="J16:K16"/>
    <mergeCell ref="L16:M16"/>
    <mergeCell ref="N16:O16"/>
    <mergeCell ref="F16:G16"/>
    <mergeCell ref="T20:V20"/>
    <mergeCell ref="N19:O19"/>
    <mergeCell ref="D18:E18"/>
    <mergeCell ref="R20:S20"/>
    <mergeCell ref="D20:E20"/>
    <mergeCell ref="A26:C26"/>
    <mergeCell ref="A24:C24"/>
    <mergeCell ref="A25:C25"/>
    <mergeCell ref="A22:C22"/>
    <mergeCell ref="A23:C23"/>
    <mergeCell ref="R22:S22"/>
    <mergeCell ref="J23:K23"/>
    <mergeCell ref="L23:M23"/>
    <mergeCell ref="N23:O23"/>
    <mergeCell ref="D24:E24"/>
    <mergeCell ref="T25:V25"/>
    <mergeCell ref="T26:V26"/>
    <mergeCell ref="R23:S23"/>
    <mergeCell ref="R24:S24"/>
    <mergeCell ref="R25:S25"/>
    <mergeCell ref="R26:S26"/>
    <mergeCell ref="R21:S21"/>
    <mergeCell ref="T21:V21"/>
    <mergeCell ref="P23:Q23"/>
    <mergeCell ref="A17:C17"/>
    <mergeCell ref="H17:I17"/>
    <mergeCell ref="J17:K17"/>
    <mergeCell ref="L17:M17"/>
    <mergeCell ref="A20:C20"/>
    <mergeCell ref="A21:C21"/>
    <mergeCell ref="F18:G18"/>
    <mergeCell ref="H18:I18"/>
    <mergeCell ref="J18:K18"/>
    <mergeCell ref="D17:E17"/>
    <mergeCell ref="A18:C18"/>
    <mergeCell ref="A19:C19"/>
    <mergeCell ref="D19:E19"/>
    <mergeCell ref="F19:G19"/>
    <mergeCell ref="D21:E21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scale="94" orientation="portrait" r:id="rId1"/>
  <headerFooter>
    <oddFooter>&amp;R&amp;"Gulim,Regular"&amp;10SP-FM-04-15 REV.0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0C0"/>
  </sheetPr>
  <dimension ref="A1:IW135"/>
  <sheetViews>
    <sheetView topLeftCell="B1" workbookViewId="0">
      <selection activeCell="Q7" sqref="Q7:Q27"/>
    </sheetView>
  </sheetViews>
  <sheetFormatPr defaultColWidth="7.7109375" defaultRowHeight="15"/>
  <cols>
    <col min="1" max="1" width="1.140625" style="10" customWidth="1"/>
    <col min="2" max="4" width="8.7109375" style="10" customWidth="1"/>
    <col min="5" max="5" width="9.7109375" style="10" customWidth="1"/>
    <col min="6" max="18" width="8.7109375" style="10" customWidth="1"/>
    <col min="19" max="19" width="1.28515625" style="10" customWidth="1"/>
    <col min="20" max="20" width="7.28515625" customWidth="1"/>
    <col min="21" max="21" width="14.28515625" customWidth="1"/>
    <col min="22" max="22" width="16" customWidth="1"/>
    <col min="23" max="25" width="9" customWidth="1"/>
    <col min="26" max="254" width="9" style="10" customWidth="1"/>
    <col min="255" max="255" width="1.140625" style="10" customWidth="1"/>
    <col min="256" max="16384" width="7.7109375" style="10"/>
  </cols>
  <sheetData>
    <row r="1" spans="1:256">
      <c r="B1" s="11"/>
      <c r="C1" s="11"/>
      <c r="D1" s="11"/>
      <c r="E1" s="11"/>
      <c r="F1" s="11"/>
      <c r="G1" s="11"/>
    </row>
    <row r="2" spans="1:256" ht="23.25">
      <c r="B2" s="462" t="s">
        <v>85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</row>
    <row r="3" spans="1:256">
      <c r="B3" s="463"/>
      <c r="C3" s="463"/>
      <c r="D3" s="463"/>
      <c r="E3" s="463"/>
      <c r="F3" s="463"/>
      <c r="G3" s="463"/>
      <c r="H3" s="12"/>
      <c r="I3" s="12"/>
      <c r="J3" s="12"/>
      <c r="K3" s="12"/>
      <c r="R3" s="12"/>
    </row>
    <row r="4" spans="1:256">
      <c r="B4" s="464" t="s">
        <v>10</v>
      </c>
      <c r="C4" s="465"/>
      <c r="D4" s="464" t="s">
        <v>11</v>
      </c>
      <c r="E4" s="465"/>
      <c r="F4" s="464" t="s">
        <v>55</v>
      </c>
      <c r="G4" s="465"/>
      <c r="H4" s="464" t="s">
        <v>56</v>
      </c>
      <c r="I4" s="465"/>
      <c r="J4" s="466" t="s">
        <v>16</v>
      </c>
      <c r="K4" s="467"/>
      <c r="L4" s="464" t="s">
        <v>57</v>
      </c>
      <c r="M4" s="465"/>
      <c r="N4" s="468" t="s">
        <v>12</v>
      </c>
      <c r="O4" s="468" t="s">
        <v>13</v>
      </c>
      <c r="P4" s="468" t="s">
        <v>106</v>
      </c>
      <c r="Q4" s="468" t="s">
        <v>107</v>
      </c>
      <c r="R4" s="189" t="s">
        <v>108</v>
      </c>
      <c r="Z4" s="13"/>
      <c r="AA4" s="13"/>
      <c r="AB4" s="13"/>
    </row>
    <row r="5" spans="1:256">
      <c r="B5" s="470" t="s">
        <v>109</v>
      </c>
      <c r="C5" s="471"/>
      <c r="D5" s="470" t="s">
        <v>109</v>
      </c>
      <c r="E5" s="471"/>
      <c r="F5" s="470" t="s">
        <v>109</v>
      </c>
      <c r="G5" s="471"/>
      <c r="H5" s="470" t="s">
        <v>109</v>
      </c>
      <c r="I5" s="471"/>
      <c r="J5" s="470" t="s">
        <v>109</v>
      </c>
      <c r="K5" s="471"/>
      <c r="L5" s="470" t="s">
        <v>109</v>
      </c>
      <c r="M5" s="471"/>
      <c r="N5" s="469"/>
      <c r="O5" s="469"/>
      <c r="P5" s="469"/>
      <c r="Q5" s="469"/>
      <c r="R5" s="190" t="s">
        <v>118</v>
      </c>
      <c r="Z5" s="13"/>
      <c r="AA5" s="13"/>
      <c r="AB5" s="13"/>
    </row>
    <row r="6" spans="1:256" ht="18.75">
      <c r="B6" s="472" t="s">
        <v>4</v>
      </c>
      <c r="C6" s="473"/>
      <c r="D6" s="14" t="s">
        <v>4</v>
      </c>
      <c r="E6" s="15" t="s">
        <v>13</v>
      </c>
      <c r="F6" s="14" t="s">
        <v>4</v>
      </c>
      <c r="G6" s="15" t="s">
        <v>13</v>
      </c>
      <c r="H6" s="14" t="s">
        <v>4</v>
      </c>
      <c r="I6" s="15" t="s">
        <v>13</v>
      </c>
      <c r="J6" s="14" t="s">
        <v>4</v>
      </c>
      <c r="K6" s="15" t="s">
        <v>13</v>
      </c>
      <c r="L6" s="14" t="s">
        <v>4</v>
      </c>
      <c r="M6" s="15" t="s">
        <v>13</v>
      </c>
      <c r="N6" s="14" t="s">
        <v>4</v>
      </c>
      <c r="O6" s="14" t="s">
        <v>4</v>
      </c>
      <c r="P6" s="14" t="s">
        <v>4</v>
      </c>
      <c r="Q6" s="16" t="s">
        <v>4</v>
      </c>
      <c r="R6" s="191" t="s">
        <v>4</v>
      </c>
      <c r="S6" s="34"/>
      <c r="Z6" s="13"/>
      <c r="AA6" s="13"/>
      <c r="AB6" s="13"/>
    </row>
    <row r="7" spans="1:256" ht="18.75">
      <c r="A7" s="13"/>
      <c r="B7" s="460">
        <f>'Data Side-A'!A21</f>
        <v>0.05</v>
      </c>
      <c r="C7" s="461"/>
      <c r="D7" s="19">
        <f>Data!AM22</f>
        <v>0</v>
      </c>
      <c r="E7" s="18">
        <f t="shared" ref="E7:E17" si="0">D7/1</f>
        <v>0</v>
      </c>
      <c r="F7" s="192">
        <f>'Cert of STD'!F4</f>
        <v>2.0999999999999998E-4</v>
      </c>
      <c r="G7" s="18">
        <f t="shared" ref="G7:G17" si="1">F7/2</f>
        <v>1.0499999999999999E-4</v>
      </c>
      <c r="H7" s="20">
        <f>'[3]Uncertainty Budget'!U37*1000</f>
        <v>2.9346369199515908E-4</v>
      </c>
      <c r="I7" s="20">
        <f>H7/SQRT(3)</f>
        <v>1.6943134157078652E-4</v>
      </c>
      <c r="J7" s="20">
        <f t="shared" ref="J7:J27" si="2">((B7)*(11.5*10^-6)*1)</f>
        <v>5.75E-7</v>
      </c>
      <c r="K7" s="20">
        <f t="shared" ref="K7:K17" si="3">J7/SQRT(3)</f>
        <v>3.3197640478403484E-7</v>
      </c>
      <c r="L7" s="19">
        <f>0.0001/2</f>
        <v>5.0000000000000002E-5</v>
      </c>
      <c r="M7" s="20">
        <f t="shared" ref="M7:M17" si="4">(L7/SQRT(3))</f>
        <v>2.8867513459481293E-5</v>
      </c>
      <c r="N7" s="18">
        <f>SQRT(E7^2+G7^2+I7^2+K7^2+M7^2)</f>
        <v>2.0140859725479245E-4</v>
      </c>
      <c r="O7" s="21">
        <f>E7/1</f>
        <v>0</v>
      </c>
      <c r="P7" s="22" t="str">
        <f>IF(D7=0,"∞",(N7^4/(D7^4/3)))</f>
        <v>∞</v>
      </c>
      <c r="Q7" s="17">
        <f>IF(P7="∞",2,_xlfn.T.INV.2T(0.0455,P7))</f>
        <v>2</v>
      </c>
      <c r="R7" s="211">
        <f>N7*Q7</f>
        <v>4.028171945095849E-4</v>
      </c>
      <c r="S7" s="34"/>
      <c r="Z7" s="13"/>
      <c r="AA7" s="13"/>
      <c r="AB7" s="13"/>
    </row>
    <row r="8" spans="1:256" ht="18.75">
      <c r="A8" s="13"/>
      <c r="B8" s="460">
        <f>'Data Side-A'!A28</f>
        <v>0.1</v>
      </c>
      <c r="C8" s="461"/>
      <c r="D8" s="19">
        <f>Data!AM36</f>
        <v>0</v>
      </c>
      <c r="E8" s="18">
        <f t="shared" si="0"/>
        <v>0</v>
      </c>
      <c r="F8" s="192">
        <f>'Cert of STD'!F4</f>
        <v>2.0999999999999998E-4</v>
      </c>
      <c r="G8" s="18">
        <f t="shared" si="1"/>
        <v>1.0499999999999999E-4</v>
      </c>
      <c r="H8" s="20">
        <f>H7</f>
        <v>2.9346369199515908E-4</v>
      </c>
      <c r="I8" s="20">
        <f t="shared" ref="I8:I17" si="5">H8/SQRT(3)</f>
        <v>1.6943134157078652E-4</v>
      </c>
      <c r="J8" s="20">
        <f t="shared" si="2"/>
        <v>1.15E-6</v>
      </c>
      <c r="K8" s="20">
        <f t="shared" si="3"/>
        <v>6.6395280956806967E-7</v>
      </c>
      <c r="L8" s="19">
        <f>L7</f>
        <v>5.0000000000000002E-5</v>
      </c>
      <c r="M8" s="20">
        <f t="shared" si="4"/>
        <v>2.8867513459481293E-5</v>
      </c>
      <c r="N8" s="18">
        <f t="shared" ref="N8:N17" si="6">SQRT(E8^2+G8^2+I8^2+K8^2+M8^2)</f>
        <v>2.0140941803486548E-4</v>
      </c>
      <c r="O8" s="21">
        <f t="shared" ref="O8:O17" si="7">E8/1</f>
        <v>0</v>
      </c>
      <c r="P8" s="22" t="str">
        <f t="shared" ref="P8:P27" si="8">IF(D8=0,"∞",(N8^4/(D8^4/3)))</f>
        <v>∞</v>
      </c>
      <c r="Q8" s="17">
        <f t="shared" ref="Q8:Q27" si="9">IF(P8="∞",2,_xlfn.T.INV.2T(0.0455,P8))</f>
        <v>2</v>
      </c>
      <c r="R8" s="211">
        <f>N8*Q8</f>
        <v>4.0281883606973096E-4</v>
      </c>
      <c r="S8" s="34"/>
      <c r="T8" s="213"/>
      <c r="X8" s="213"/>
      <c r="Y8" s="213"/>
      <c r="Z8" s="13"/>
      <c r="AA8" s="13"/>
      <c r="AB8" s="13"/>
    </row>
    <row r="9" spans="1:256" ht="18.75">
      <c r="A9" s="13"/>
      <c r="B9" s="460">
        <f>'Data Side-A'!A35</f>
        <v>0.15</v>
      </c>
      <c r="C9" s="461"/>
      <c r="D9" s="19">
        <f>Data!AM50</f>
        <v>0</v>
      </c>
      <c r="E9" s="18">
        <f t="shared" si="0"/>
        <v>0</v>
      </c>
      <c r="F9" s="192">
        <f>'Cert of STD'!F4</f>
        <v>2.0999999999999998E-4</v>
      </c>
      <c r="G9" s="18">
        <f t="shared" si="1"/>
        <v>1.0499999999999999E-4</v>
      </c>
      <c r="H9" s="20">
        <f t="shared" ref="H9:H27" si="10">H8</f>
        <v>2.9346369199515908E-4</v>
      </c>
      <c r="I9" s="20">
        <f t="shared" si="5"/>
        <v>1.6943134157078652E-4</v>
      </c>
      <c r="J9" s="20">
        <f t="shared" si="2"/>
        <v>1.725E-6</v>
      </c>
      <c r="K9" s="20">
        <f t="shared" si="3"/>
        <v>9.9592921435210456E-7</v>
      </c>
      <c r="L9" s="19">
        <f t="shared" ref="L9:L27" si="11">L8</f>
        <v>5.0000000000000002E-5</v>
      </c>
      <c r="M9" s="20">
        <f t="shared" si="4"/>
        <v>2.8867513459481293E-5</v>
      </c>
      <c r="N9" s="18">
        <f t="shared" si="6"/>
        <v>2.0141078599422092E-4</v>
      </c>
      <c r="O9" s="21">
        <f t="shared" si="7"/>
        <v>0</v>
      </c>
      <c r="P9" s="22" t="str">
        <f t="shared" si="8"/>
        <v>∞</v>
      </c>
      <c r="Q9" s="17">
        <f t="shared" si="9"/>
        <v>2</v>
      </c>
      <c r="R9" s="211">
        <f t="shared" ref="R9:R17" si="12">N9*Q9</f>
        <v>4.0282157198844184E-4</v>
      </c>
      <c r="S9" s="32"/>
      <c r="T9" s="215"/>
      <c r="X9" s="214"/>
      <c r="Y9" s="214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</row>
    <row r="10" spans="1:256" ht="18.75">
      <c r="A10" s="13"/>
      <c r="B10" s="460">
        <f>'Data Side-A'!A42</f>
        <v>0.2</v>
      </c>
      <c r="C10" s="461"/>
      <c r="D10" s="19">
        <f>Data!AM64</f>
        <v>0</v>
      </c>
      <c r="E10" s="18">
        <f t="shared" si="0"/>
        <v>0</v>
      </c>
      <c r="F10" s="192">
        <f>'Cert of STD'!F4</f>
        <v>2.0999999999999998E-4</v>
      </c>
      <c r="G10" s="18">
        <f t="shared" si="1"/>
        <v>1.0499999999999999E-4</v>
      </c>
      <c r="H10" s="20">
        <f t="shared" si="10"/>
        <v>2.9346369199515908E-4</v>
      </c>
      <c r="I10" s="20">
        <f t="shared" si="5"/>
        <v>1.6943134157078652E-4</v>
      </c>
      <c r="J10" s="20">
        <f t="shared" si="2"/>
        <v>2.3E-6</v>
      </c>
      <c r="K10" s="20">
        <f t="shared" si="3"/>
        <v>1.3279056191361393E-6</v>
      </c>
      <c r="L10" s="19">
        <f t="shared" si="11"/>
        <v>5.0000000000000002E-5</v>
      </c>
      <c r="M10" s="20">
        <f t="shared" si="4"/>
        <v>2.8867513459481293E-5</v>
      </c>
      <c r="N10" s="18">
        <f t="shared" si="6"/>
        <v>2.0141270112170978E-4</v>
      </c>
      <c r="O10" s="21">
        <f t="shared" si="7"/>
        <v>0</v>
      </c>
      <c r="P10" s="22" t="str">
        <f t="shared" si="8"/>
        <v>∞</v>
      </c>
      <c r="Q10" s="17">
        <f t="shared" si="9"/>
        <v>2</v>
      </c>
      <c r="R10" s="211">
        <f t="shared" si="12"/>
        <v>4.0282540224341956E-4</v>
      </c>
      <c r="S10" s="32"/>
      <c r="T10" s="215"/>
      <c r="X10" s="214"/>
      <c r="Y10" s="214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spans="1:256" ht="18.75">
      <c r="A11" s="13"/>
      <c r="B11" s="460">
        <f>'Data Side-A'!A49</f>
        <v>0.25</v>
      </c>
      <c r="C11" s="461"/>
      <c r="D11" s="19">
        <f>Data!AM78</f>
        <v>0</v>
      </c>
      <c r="E11" s="18">
        <f t="shared" si="0"/>
        <v>0</v>
      </c>
      <c r="F11" s="192">
        <f>'Cert of STD'!F4</f>
        <v>2.0999999999999998E-4</v>
      </c>
      <c r="G11" s="18">
        <f t="shared" si="1"/>
        <v>1.0499999999999999E-4</v>
      </c>
      <c r="H11" s="20">
        <f t="shared" si="10"/>
        <v>2.9346369199515908E-4</v>
      </c>
      <c r="I11" s="20">
        <f t="shared" si="5"/>
        <v>1.6943134157078652E-4</v>
      </c>
      <c r="J11" s="20">
        <f t="shared" si="2"/>
        <v>2.875E-6</v>
      </c>
      <c r="K11" s="20">
        <f t="shared" si="3"/>
        <v>1.6598820239201741E-6</v>
      </c>
      <c r="L11" s="19">
        <f t="shared" si="11"/>
        <v>5.0000000000000002E-5</v>
      </c>
      <c r="M11" s="20">
        <f t="shared" si="4"/>
        <v>2.8867513459481293E-5</v>
      </c>
      <c r="N11" s="18">
        <f t="shared" si="6"/>
        <v>2.0141516340172405E-4</v>
      </c>
      <c r="O11" s="21">
        <f t="shared" si="7"/>
        <v>0</v>
      </c>
      <c r="P11" s="22" t="str">
        <f t="shared" si="8"/>
        <v>∞</v>
      </c>
      <c r="Q11" s="17">
        <f t="shared" si="9"/>
        <v>2</v>
      </c>
      <c r="R11" s="211">
        <f>N11*Q11</f>
        <v>4.0283032680344809E-4</v>
      </c>
      <c r="S11" s="32"/>
      <c r="T11" s="215"/>
      <c r="X11" s="214"/>
      <c r="Y11" s="214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spans="1:256" ht="18.75">
      <c r="A12" s="13"/>
      <c r="B12" s="460">
        <f>'Data Side-A'!A56</f>
        <v>0.3</v>
      </c>
      <c r="C12" s="461"/>
      <c r="D12" s="19">
        <f>Data!AM92</f>
        <v>0</v>
      </c>
      <c r="E12" s="18">
        <f t="shared" si="0"/>
        <v>0</v>
      </c>
      <c r="F12" s="192">
        <f>'Cert of STD'!F4</f>
        <v>2.0999999999999998E-4</v>
      </c>
      <c r="G12" s="18">
        <f t="shared" si="1"/>
        <v>1.0499999999999999E-4</v>
      </c>
      <c r="H12" s="20">
        <f t="shared" si="10"/>
        <v>2.9346369199515908E-4</v>
      </c>
      <c r="I12" s="20">
        <f t="shared" si="5"/>
        <v>1.6943134157078652E-4</v>
      </c>
      <c r="J12" s="20">
        <f t="shared" si="2"/>
        <v>3.45E-6</v>
      </c>
      <c r="K12" s="20">
        <f t="shared" si="3"/>
        <v>1.9918584287042091E-6</v>
      </c>
      <c r="L12" s="19">
        <f t="shared" si="11"/>
        <v>5.0000000000000002E-5</v>
      </c>
      <c r="M12" s="20">
        <f t="shared" si="4"/>
        <v>2.8867513459481293E-5</v>
      </c>
      <c r="N12" s="18">
        <f t="shared" si="6"/>
        <v>2.0141817281419733E-4</v>
      </c>
      <c r="O12" s="21">
        <f t="shared" si="7"/>
        <v>0</v>
      </c>
      <c r="P12" s="22" t="str">
        <f t="shared" si="8"/>
        <v>∞</v>
      </c>
      <c r="Q12" s="17">
        <f t="shared" si="9"/>
        <v>2</v>
      </c>
      <c r="R12" s="211">
        <f t="shared" si="12"/>
        <v>4.0283634562839467E-4</v>
      </c>
      <c r="S12" s="32"/>
      <c r="T12" s="215"/>
      <c r="X12" s="214"/>
      <c r="Y12" s="214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</row>
    <row r="13" spans="1:256" ht="18.75">
      <c r="A13" s="13"/>
      <c r="B13" s="460">
        <f>'Data Side-A'!A63</f>
        <v>0.35</v>
      </c>
      <c r="C13" s="461"/>
      <c r="D13" s="19">
        <f>Data!AM106</f>
        <v>0</v>
      </c>
      <c r="E13" s="18">
        <f t="shared" si="0"/>
        <v>0</v>
      </c>
      <c r="F13" s="192">
        <f>'Cert of STD'!F4</f>
        <v>2.0999999999999998E-4</v>
      </c>
      <c r="G13" s="18">
        <f t="shared" si="1"/>
        <v>1.0499999999999999E-4</v>
      </c>
      <c r="H13" s="20">
        <f t="shared" si="10"/>
        <v>2.9346369199515908E-4</v>
      </c>
      <c r="I13" s="20">
        <f t="shared" si="5"/>
        <v>1.6943134157078652E-4</v>
      </c>
      <c r="J13" s="20">
        <f t="shared" si="2"/>
        <v>4.0249999999999996E-6</v>
      </c>
      <c r="K13" s="20">
        <f t="shared" si="3"/>
        <v>2.3238348334882435E-6</v>
      </c>
      <c r="L13" s="19">
        <f t="shared" si="11"/>
        <v>5.0000000000000002E-5</v>
      </c>
      <c r="M13" s="20">
        <f t="shared" si="4"/>
        <v>2.8867513459481293E-5</v>
      </c>
      <c r="N13" s="18">
        <f t="shared" si="6"/>
        <v>2.0142172933460578E-4</v>
      </c>
      <c r="O13" s="21">
        <f t="shared" si="7"/>
        <v>0</v>
      </c>
      <c r="P13" s="22" t="str">
        <f t="shared" si="8"/>
        <v>∞</v>
      </c>
      <c r="Q13" s="17">
        <f t="shared" si="9"/>
        <v>2</v>
      </c>
      <c r="R13" s="211">
        <f t="shared" si="12"/>
        <v>4.0284345866921156E-4</v>
      </c>
      <c r="S13" s="32"/>
      <c r="T13" s="215"/>
      <c r="X13" s="214"/>
      <c r="Y13" s="214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</row>
    <row r="14" spans="1:256" ht="18.75">
      <c r="A14" s="13"/>
      <c r="B14" s="460">
        <f>'Data Side-A'!A70</f>
        <v>0.4</v>
      </c>
      <c r="C14" s="461"/>
      <c r="D14" s="19">
        <f>Data!AM120</f>
        <v>0</v>
      </c>
      <c r="E14" s="18">
        <f t="shared" si="0"/>
        <v>0</v>
      </c>
      <c r="F14" s="192">
        <f>'Cert of STD'!F4</f>
        <v>2.0999999999999998E-4</v>
      </c>
      <c r="G14" s="18">
        <f t="shared" si="1"/>
        <v>1.0499999999999999E-4</v>
      </c>
      <c r="H14" s="20">
        <f t="shared" si="10"/>
        <v>2.9346369199515908E-4</v>
      </c>
      <c r="I14" s="20">
        <f t="shared" si="5"/>
        <v>1.6943134157078652E-4</v>
      </c>
      <c r="J14" s="20">
        <f t="shared" si="2"/>
        <v>4.6E-6</v>
      </c>
      <c r="K14" s="20">
        <f t="shared" si="3"/>
        <v>2.6558112382722787E-6</v>
      </c>
      <c r="L14" s="19">
        <f t="shared" si="11"/>
        <v>5.0000000000000002E-5</v>
      </c>
      <c r="M14" s="20">
        <f t="shared" si="4"/>
        <v>2.8867513459481293E-5</v>
      </c>
      <c r="N14" s="18">
        <f t="shared" si="6"/>
        <v>2.0142583293396901E-4</v>
      </c>
      <c r="O14" s="21">
        <f t="shared" si="7"/>
        <v>0</v>
      </c>
      <c r="P14" s="22" t="str">
        <f t="shared" si="8"/>
        <v>∞</v>
      </c>
      <c r="Q14" s="17">
        <f t="shared" si="9"/>
        <v>2</v>
      </c>
      <c r="R14" s="211">
        <f>N14*Q14</f>
        <v>4.0285166586793801E-4</v>
      </c>
      <c r="S14" s="32"/>
      <c r="T14" s="215"/>
      <c r="X14" s="214"/>
      <c r="Y14" s="214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spans="1:256" ht="18.75">
      <c r="A15" s="13"/>
      <c r="B15" s="460">
        <f>'Data Side-A'!A77</f>
        <v>0.45</v>
      </c>
      <c r="C15" s="461"/>
      <c r="D15" s="19">
        <f>Data!AM134</f>
        <v>0</v>
      </c>
      <c r="E15" s="18">
        <f t="shared" si="0"/>
        <v>0</v>
      </c>
      <c r="F15" s="192">
        <f>'Cert of STD'!F4</f>
        <v>2.0999999999999998E-4</v>
      </c>
      <c r="G15" s="18">
        <f t="shared" si="1"/>
        <v>1.0499999999999999E-4</v>
      </c>
      <c r="H15" s="20">
        <f t="shared" si="10"/>
        <v>2.9346369199515908E-4</v>
      </c>
      <c r="I15" s="20">
        <f t="shared" si="5"/>
        <v>1.6943134157078652E-4</v>
      </c>
      <c r="J15" s="20">
        <f t="shared" si="2"/>
        <v>5.1750000000000004E-6</v>
      </c>
      <c r="K15" s="20">
        <f t="shared" si="3"/>
        <v>2.9877876430563139E-6</v>
      </c>
      <c r="L15" s="19">
        <f t="shared" si="11"/>
        <v>5.0000000000000002E-5</v>
      </c>
      <c r="M15" s="20">
        <f t="shared" si="4"/>
        <v>2.8867513459481293E-5</v>
      </c>
      <c r="N15" s="18">
        <f t="shared" si="6"/>
        <v>2.0143048357885125E-4</v>
      </c>
      <c r="O15" s="21">
        <f t="shared" si="7"/>
        <v>0</v>
      </c>
      <c r="P15" s="22" t="str">
        <f t="shared" si="8"/>
        <v>∞</v>
      </c>
      <c r="Q15" s="17">
        <f t="shared" si="9"/>
        <v>2</v>
      </c>
      <c r="R15" s="211">
        <f t="shared" si="12"/>
        <v>4.0286096715770251E-4</v>
      </c>
      <c r="S15" s="32"/>
      <c r="T15" s="215"/>
      <c r="X15" s="214"/>
      <c r="Y15" s="214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ht="18.75">
      <c r="A16" s="13"/>
      <c r="B16" s="460">
        <f>'Data Side-A'!A84</f>
        <v>0.5</v>
      </c>
      <c r="C16" s="461"/>
      <c r="D16" s="19">
        <f>Data!AM148</f>
        <v>0</v>
      </c>
      <c r="E16" s="18">
        <f t="shared" si="0"/>
        <v>0</v>
      </c>
      <c r="F16" s="192">
        <f>'Cert of STD'!F4</f>
        <v>2.0999999999999998E-4</v>
      </c>
      <c r="G16" s="18">
        <f t="shared" si="1"/>
        <v>1.0499999999999999E-4</v>
      </c>
      <c r="H16" s="20">
        <f t="shared" si="10"/>
        <v>2.9346369199515908E-4</v>
      </c>
      <c r="I16" s="20">
        <f t="shared" si="5"/>
        <v>1.6943134157078652E-4</v>
      </c>
      <c r="J16" s="20">
        <f t="shared" si="2"/>
        <v>5.75E-6</v>
      </c>
      <c r="K16" s="20">
        <f t="shared" si="3"/>
        <v>3.3197640478403483E-6</v>
      </c>
      <c r="L16" s="19">
        <f t="shared" si="11"/>
        <v>5.0000000000000002E-5</v>
      </c>
      <c r="M16" s="20">
        <f t="shared" si="4"/>
        <v>2.8867513459481293E-5</v>
      </c>
      <c r="N16" s="18">
        <f t="shared" si="6"/>
        <v>2.0143568123136277E-4</v>
      </c>
      <c r="O16" s="21">
        <f t="shared" si="7"/>
        <v>0</v>
      </c>
      <c r="P16" s="22" t="str">
        <f t="shared" si="8"/>
        <v>∞</v>
      </c>
      <c r="Q16" s="17">
        <f t="shared" si="9"/>
        <v>2</v>
      </c>
      <c r="R16" s="211">
        <f t="shared" si="12"/>
        <v>4.0287136246272554E-4</v>
      </c>
      <c r="S16" s="32"/>
      <c r="T16" s="214"/>
      <c r="X16" s="214"/>
      <c r="Y16" s="214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spans="1:256" ht="18.75">
      <c r="A17" s="13"/>
      <c r="B17" s="460">
        <f>'Data Side-A'!A91</f>
        <v>0.55000000000000004</v>
      </c>
      <c r="C17" s="461"/>
      <c r="D17" s="19">
        <f>Data!AM162</f>
        <v>0</v>
      </c>
      <c r="E17" s="18">
        <f t="shared" si="0"/>
        <v>0</v>
      </c>
      <c r="F17" s="192">
        <f>'Cert of STD'!F4</f>
        <v>2.0999999999999998E-4</v>
      </c>
      <c r="G17" s="18">
        <f t="shared" si="1"/>
        <v>1.0499999999999999E-4</v>
      </c>
      <c r="H17" s="20">
        <f t="shared" si="10"/>
        <v>2.9346369199515908E-4</v>
      </c>
      <c r="I17" s="20">
        <f t="shared" si="5"/>
        <v>1.6943134157078652E-4</v>
      </c>
      <c r="J17" s="20">
        <f t="shared" si="2"/>
        <v>6.3250000000000004E-6</v>
      </c>
      <c r="K17" s="20">
        <f t="shared" si="3"/>
        <v>3.6517404526243835E-6</v>
      </c>
      <c r="L17" s="19">
        <f t="shared" si="11"/>
        <v>5.0000000000000002E-5</v>
      </c>
      <c r="M17" s="20">
        <f t="shared" si="4"/>
        <v>2.8867513459481293E-5</v>
      </c>
      <c r="N17" s="18">
        <f t="shared" si="6"/>
        <v>2.0144142584916139E-4</v>
      </c>
      <c r="O17" s="21">
        <f t="shared" si="7"/>
        <v>0</v>
      </c>
      <c r="P17" s="22" t="str">
        <f t="shared" si="8"/>
        <v>∞</v>
      </c>
      <c r="Q17" s="17">
        <f t="shared" si="9"/>
        <v>2</v>
      </c>
      <c r="R17" s="211">
        <f t="shared" si="12"/>
        <v>4.0288285169832279E-4</v>
      </c>
      <c r="S17" s="13"/>
      <c r="T17" s="214"/>
      <c r="X17" s="214"/>
      <c r="Y17" s="214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</row>
    <row r="18" spans="1:256" ht="18.75">
      <c r="A18" s="13"/>
      <c r="B18" s="460">
        <v>0.6</v>
      </c>
      <c r="C18" s="461"/>
      <c r="D18" s="19">
        <f>Data!AM176</f>
        <v>0</v>
      </c>
      <c r="E18" s="18">
        <f t="shared" ref="E18:E27" si="13">D18/1</f>
        <v>0</v>
      </c>
      <c r="F18" s="192">
        <f>'Cert of STD'!F14</f>
        <v>2.7E-4</v>
      </c>
      <c r="G18" s="18">
        <f t="shared" ref="G18:G27" si="14">F18/2</f>
        <v>1.35E-4</v>
      </c>
      <c r="H18" s="20">
        <f>H17</f>
        <v>2.9346369199515908E-4</v>
      </c>
      <c r="I18" s="20">
        <f t="shared" ref="I18:I27" si="15">H18/SQRT(3)</f>
        <v>1.6943134157078652E-4</v>
      </c>
      <c r="J18" s="20">
        <f t="shared" si="2"/>
        <v>6.9E-6</v>
      </c>
      <c r="K18" s="20">
        <f t="shared" ref="K18:K27" si="16">J18/SQRT(3)</f>
        <v>3.9837168574084182E-6</v>
      </c>
      <c r="L18" s="19">
        <f>L17</f>
        <v>5.0000000000000002E-5</v>
      </c>
      <c r="M18" s="20">
        <f t="shared" ref="M18:M27" si="17">(L18/SQRT(3))</f>
        <v>2.8867513459481293E-5</v>
      </c>
      <c r="N18" s="18">
        <f t="shared" ref="N18:N27" si="18">SQRT(E18^2+G18^2+I18^2+K18^2+M18^2)</f>
        <v>2.1858907301100362E-4</v>
      </c>
      <c r="O18" s="21">
        <f t="shared" ref="O18:O27" si="19">E18/1</f>
        <v>0</v>
      </c>
      <c r="P18" s="22" t="str">
        <f t="shared" si="8"/>
        <v>∞</v>
      </c>
      <c r="Q18" s="17">
        <f t="shared" si="9"/>
        <v>2</v>
      </c>
      <c r="R18" s="211">
        <f t="shared" ref="R18:R27" si="20">N18*Q18</f>
        <v>4.3717814602200724E-4</v>
      </c>
      <c r="S18" s="34"/>
      <c r="T18" s="213"/>
      <c r="X18" s="213"/>
      <c r="Y18" s="213"/>
      <c r="Z18" s="13"/>
      <c r="AA18" s="13"/>
      <c r="AB18" s="13"/>
    </row>
    <row r="19" spans="1:256" ht="18.75">
      <c r="A19" s="13"/>
      <c r="B19" s="460">
        <v>0.65</v>
      </c>
      <c r="C19" s="461"/>
      <c r="D19" s="19">
        <f>Data!AM190</f>
        <v>0</v>
      </c>
      <c r="E19" s="18">
        <f t="shared" si="13"/>
        <v>0</v>
      </c>
      <c r="F19" s="192">
        <f>'Cert of STD'!F14</f>
        <v>2.7E-4</v>
      </c>
      <c r="G19" s="18">
        <f t="shared" si="14"/>
        <v>1.35E-4</v>
      </c>
      <c r="H19" s="20">
        <f t="shared" si="10"/>
        <v>2.9346369199515908E-4</v>
      </c>
      <c r="I19" s="20">
        <f t="shared" si="15"/>
        <v>1.6943134157078652E-4</v>
      </c>
      <c r="J19" s="20">
        <f t="shared" si="2"/>
        <v>7.4750000000000004E-6</v>
      </c>
      <c r="K19" s="20">
        <f t="shared" si="16"/>
        <v>4.315693262192453E-6</v>
      </c>
      <c r="L19" s="19">
        <f t="shared" si="11"/>
        <v>5.0000000000000002E-5</v>
      </c>
      <c r="M19" s="20">
        <f t="shared" si="17"/>
        <v>2.8867513459481293E-5</v>
      </c>
      <c r="N19" s="18">
        <f t="shared" si="18"/>
        <v>2.1859537517555857E-4</v>
      </c>
      <c r="O19" s="21">
        <f t="shared" si="19"/>
        <v>0</v>
      </c>
      <c r="P19" s="22" t="str">
        <f t="shared" si="8"/>
        <v>∞</v>
      </c>
      <c r="Q19" s="17">
        <f t="shared" si="9"/>
        <v>2</v>
      </c>
      <c r="R19" s="211">
        <f t="shared" si="20"/>
        <v>4.3719075035111713E-4</v>
      </c>
      <c r="S19" s="32"/>
      <c r="T19" s="215"/>
      <c r="X19" s="214"/>
      <c r="Y19" s="214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ht="18.75">
      <c r="A20" s="13"/>
      <c r="B20" s="460">
        <v>0.7</v>
      </c>
      <c r="C20" s="461"/>
      <c r="D20" s="19">
        <f>Data!AM204</f>
        <v>0</v>
      </c>
      <c r="E20" s="18">
        <f t="shared" si="13"/>
        <v>0</v>
      </c>
      <c r="F20" s="192">
        <f>'Cert of STD'!F14</f>
        <v>2.7E-4</v>
      </c>
      <c r="G20" s="18">
        <f t="shared" si="14"/>
        <v>1.35E-4</v>
      </c>
      <c r="H20" s="20">
        <f t="shared" si="10"/>
        <v>2.9346369199515908E-4</v>
      </c>
      <c r="I20" s="20">
        <f t="shared" si="15"/>
        <v>1.6943134157078652E-4</v>
      </c>
      <c r="J20" s="20">
        <f t="shared" si="2"/>
        <v>8.0499999999999992E-6</v>
      </c>
      <c r="K20" s="20">
        <f t="shared" si="16"/>
        <v>4.647669666976487E-6</v>
      </c>
      <c r="L20" s="19">
        <f t="shared" si="11"/>
        <v>5.0000000000000002E-5</v>
      </c>
      <c r="M20" s="20">
        <f t="shared" si="17"/>
        <v>2.8867513459481293E-5</v>
      </c>
      <c r="N20" s="18">
        <f t="shared" si="18"/>
        <v>2.186021813092065E-4</v>
      </c>
      <c r="O20" s="21">
        <f t="shared" si="19"/>
        <v>0</v>
      </c>
      <c r="P20" s="22" t="str">
        <f t="shared" si="8"/>
        <v>∞</v>
      </c>
      <c r="Q20" s="17">
        <f t="shared" si="9"/>
        <v>2</v>
      </c>
      <c r="R20" s="211">
        <f t="shared" si="20"/>
        <v>4.3720436261841301E-4</v>
      </c>
      <c r="S20" s="32"/>
      <c r="T20" s="214"/>
      <c r="U20" s="223" t="s">
        <v>129</v>
      </c>
      <c r="V20" s="224"/>
      <c r="W20" s="225"/>
      <c r="X20" s="214"/>
      <c r="Y20" s="214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</row>
    <row r="21" spans="1:256" ht="18.75">
      <c r="A21" s="13"/>
      <c r="B21" s="460">
        <v>0.75</v>
      </c>
      <c r="C21" s="461"/>
      <c r="D21" s="19">
        <f>Data!AM218</f>
        <v>0</v>
      </c>
      <c r="E21" s="18">
        <f t="shared" si="13"/>
        <v>0</v>
      </c>
      <c r="F21" s="192">
        <f>'Cert of STD'!F14</f>
        <v>2.7E-4</v>
      </c>
      <c r="G21" s="18">
        <f t="shared" si="14"/>
        <v>1.35E-4</v>
      </c>
      <c r="H21" s="20">
        <f t="shared" si="10"/>
        <v>2.9346369199515908E-4</v>
      </c>
      <c r="I21" s="20">
        <f t="shared" si="15"/>
        <v>1.6943134157078652E-4</v>
      </c>
      <c r="J21" s="20">
        <f t="shared" si="2"/>
        <v>8.6249999999999996E-6</v>
      </c>
      <c r="K21" s="20">
        <f t="shared" si="16"/>
        <v>4.9796460717605226E-6</v>
      </c>
      <c r="L21" s="19">
        <f t="shared" si="11"/>
        <v>5.0000000000000002E-5</v>
      </c>
      <c r="M21" s="20">
        <f t="shared" si="17"/>
        <v>2.8867513459481293E-5</v>
      </c>
      <c r="N21" s="18">
        <f t="shared" si="18"/>
        <v>2.1860949136487615E-4</v>
      </c>
      <c r="O21" s="21">
        <f t="shared" si="19"/>
        <v>0</v>
      </c>
      <c r="P21" s="22" t="str">
        <f t="shared" si="8"/>
        <v>∞</v>
      </c>
      <c r="Q21" s="17">
        <f t="shared" si="9"/>
        <v>2</v>
      </c>
      <c r="R21" s="211">
        <f t="shared" si="20"/>
        <v>4.372189827297523E-4</v>
      </c>
      <c r="S21" s="32"/>
      <c r="T21" s="214"/>
      <c r="U21" s="226" t="s">
        <v>130</v>
      </c>
      <c r="V21" s="227" t="s">
        <v>4</v>
      </c>
      <c r="W21" s="228"/>
      <c r="X21" s="214"/>
      <c r="Y21" s="214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</row>
    <row r="22" spans="1:256" ht="18.75">
      <c r="A22" s="13"/>
      <c r="B22" s="460">
        <v>0.8</v>
      </c>
      <c r="C22" s="461"/>
      <c r="D22" s="19">
        <f>Data!AM232</f>
        <v>0</v>
      </c>
      <c r="E22" s="18">
        <f t="shared" si="13"/>
        <v>0</v>
      </c>
      <c r="F22" s="192">
        <f>'Cert of STD'!F14</f>
        <v>2.7E-4</v>
      </c>
      <c r="G22" s="18">
        <f t="shared" si="14"/>
        <v>1.35E-4</v>
      </c>
      <c r="H22" s="20">
        <f t="shared" si="10"/>
        <v>2.9346369199515908E-4</v>
      </c>
      <c r="I22" s="20">
        <f t="shared" si="15"/>
        <v>1.6943134157078652E-4</v>
      </c>
      <c r="J22" s="20">
        <f t="shared" si="2"/>
        <v>9.2E-6</v>
      </c>
      <c r="K22" s="20">
        <f t="shared" si="16"/>
        <v>5.3116224765445574E-6</v>
      </c>
      <c r="L22" s="19">
        <f t="shared" si="11"/>
        <v>5.0000000000000002E-5</v>
      </c>
      <c r="M22" s="20">
        <f t="shared" si="17"/>
        <v>2.8867513459481293E-5</v>
      </c>
      <c r="N22" s="18">
        <f t="shared" si="18"/>
        <v>2.1861730529201755E-4</v>
      </c>
      <c r="O22" s="21">
        <f t="shared" si="19"/>
        <v>0</v>
      </c>
      <c r="P22" s="22" t="str">
        <f t="shared" si="8"/>
        <v>∞</v>
      </c>
      <c r="Q22" s="17">
        <f t="shared" si="9"/>
        <v>2</v>
      </c>
      <c r="R22" s="211">
        <f t="shared" si="20"/>
        <v>4.372346105840351E-4</v>
      </c>
      <c r="S22" s="32"/>
      <c r="T22" s="214"/>
      <c r="U22" s="229" t="s">
        <v>131</v>
      </c>
      <c r="V22" s="230">
        <v>2.2999999999999998</v>
      </c>
      <c r="W22" s="228"/>
      <c r="X22" s="214"/>
      <c r="Y22" s="214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</row>
    <row r="23" spans="1:256" ht="18.75">
      <c r="A23" s="13"/>
      <c r="B23" s="460">
        <v>0.85</v>
      </c>
      <c r="C23" s="461"/>
      <c r="D23" s="19">
        <f>Data!AM246</f>
        <v>0</v>
      </c>
      <c r="E23" s="18">
        <f t="shared" si="13"/>
        <v>0</v>
      </c>
      <c r="F23" s="192">
        <f>'Cert of STD'!F14</f>
        <v>2.7E-4</v>
      </c>
      <c r="G23" s="18">
        <f t="shared" si="14"/>
        <v>1.35E-4</v>
      </c>
      <c r="H23" s="20">
        <f t="shared" si="10"/>
        <v>2.9346369199515908E-4</v>
      </c>
      <c r="I23" s="20">
        <f t="shared" si="15"/>
        <v>1.6943134157078652E-4</v>
      </c>
      <c r="J23" s="20">
        <f t="shared" si="2"/>
        <v>9.7750000000000004E-6</v>
      </c>
      <c r="K23" s="20">
        <f t="shared" si="16"/>
        <v>5.6435988813285922E-6</v>
      </c>
      <c r="L23" s="19">
        <f t="shared" si="11"/>
        <v>5.0000000000000002E-5</v>
      </c>
      <c r="M23" s="20">
        <f t="shared" si="17"/>
        <v>2.8867513459481293E-5</v>
      </c>
      <c r="N23" s="18">
        <f t="shared" si="18"/>
        <v>2.1862562303660382E-4</v>
      </c>
      <c r="O23" s="21">
        <f t="shared" si="19"/>
        <v>0</v>
      </c>
      <c r="P23" s="22" t="str">
        <f t="shared" si="8"/>
        <v>∞</v>
      </c>
      <c r="Q23" s="17">
        <f t="shared" si="9"/>
        <v>2</v>
      </c>
      <c r="R23" s="211">
        <f t="shared" si="20"/>
        <v>4.3725124607320765E-4</v>
      </c>
      <c r="S23" s="32"/>
      <c r="T23" s="214"/>
      <c r="U23" s="231" t="s">
        <v>132</v>
      </c>
      <c r="V23" s="232">
        <v>0.02</v>
      </c>
      <c r="W23" s="228"/>
      <c r="X23" s="214"/>
      <c r="Y23" s="214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</row>
    <row r="24" spans="1:256" ht="18.75">
      <c r="A24" s="13"/>
      <c r="B24" s="460">
        <v>0.9</v>
      </c>
      <c r="C24" s="461"/>
      <c r="D24" s="19">
        <f>Data!AM260</f>
        <v>0</v>
      </c>
      <c r="E24" s="18">
        <f t="shared" si="13"/>
        <v>0</v>
      </c>
      <c r="F24" s="192">
        <f>'Cert of STD'!F14</f>
        <v>2.7E-4</v>
      </c>
      <c r="G24" s="18">
        <f t="shared" si="14"/>
        <v>1.35E-4</v>
      </c>
      <c r="H24" s="20">
        <f t="shared" si="10"/>
        <v>2.9346369199515908E-4</v>
      </c>
      <c r="I24" s="20">
        <f t="shared" si="15"/>
        <v>1.6943134157078652E-4</v>
      </c>
      <c r="J24" s="20">
        <f t="shared" si="2"/>
        <v>1.0350000000000001E-5</v>
      </c>
      <c r="K24" s="20">
        <f t="shared" si="16"/>
        <v>5.9755752861126278E-6</v>
      </c>
      <c r="L24" s="19">
        <f t="shared" si="11"/>
        <v>5.0000000000000002E-5</v>
      </c>
      <c r="M24" s="20">
        <f t="shared" si="17"/>
        <v>2.8867513459481293E-5</v>
      </c>
      <c r="N24" s="18">
        <f t="shared" si="18"/>
        <v>2.1863444454113323E-4</v>
      </c>
      <c r="O24" s="21">
        <f t="shared" si="19"/>
        <v>0</v>
      </c>
      <c r="P24" s="22" t="str">
        <f t="shared" si="8"/>
        <v>∞</v>
      </c>
      <c r="Q24" s="17">
        <f t="shared" si="9"/>
        <v>2</v>
      </c>
      <c r="R24" s="211">
        <f t="shared" si="20"/>
        <v>4.3726888908226646E-4</v>
      </c>
      <c r="S24" s="32"/>
      <c r="T24" s="214"/>
      <c r="U24" s="229" t="s">
        <v>149</v>
      </c>
      <c r="V24" s="230">
        <v>0.28000000000000003</v>
      </c>
      <c r="W24" s="228"/>
      <c r="X24" s="214"/>
      <c r="Y24" s="214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spans="1:256" ht="18.75">
      <c r="A25" s="13"/>
      <c r="B25" s="460">
        <v>0.95</v>
      </c>
      <c r="C25" s="461"/>
      <c r="D25" s="19">
        <f>Data!AM274</f>
        <v>0</v>
      </c>
      <c r="E25" s="18">
        <f t="shared" si="13"/>
        <v>0</v>
      </c>
      <c r="F25" s="192">
        <f>'Cert of STD'!F14</f>
        <v>2.7E-4</v>
      </c>
      <c r="G25" s="18">
        <f t="shared" si="14"/>
        <v>1.35E-4</v>
      </c>
      <c r="H25" s="20">
        <f t="shared" si="10"/>
        <v>2.9346369199515908E-4</v>
      </c>
      <c r="I25" s="20">
        <f t="shared" si="15"/>
        <v>1.6943134157078652E-4</v>
      </c>
      <c r="J25" s="20">
        <f t="shared" si="2"/>
        <v>1.0925E-5</v>
      </c>
      <c r="K25" s="20">
        <f t="shared" si="16"/>
        <v>6.3075516908966617E-6</v>
      </c>
      <c r="L25" s="19">
        <f t="shared" si="11"/>
        <v>5.0000000000000002E-5</v>
      </c>
      <c r="M25" s="20">
        <f t="shared" si="17"/>
        <v>2.8867513459481293E-5</v>
      </c>
      <c r="N25" s="18">
        <f t="shared" si="18"/>
        <v>2.1864376974463096E-4</v>
      </c>
      <c r="O25" s="21">
        <f t="shared" si="19"/>
        <v>0</v>
      </c>
      <c r="P25" s="22" t="str">
        <f t="shared" si="8"/>
        <v>∞</v>
      </c>
      <c r="Q25" s="17">
        <f t="shared" si="9"/>
        <v>2</v>
      </c>
      <c r="R25" s="211">
        <f t="shared" si="20"/>
        <v>4.3728753948926193E-4</v>
      </c>
      <c r="S25" s="32"/>
      <c r="T25" s="214"/>
      <c r="U25" s="231" t="s">
        <v>150</v>
      </c>
      <c r="V25" s="232">
        <v>0.28000000000000003</v>
      </c>
      <c r="W25" s="228"/>
      <c r="X25" s="214"/>
      <c r="Y25" s="214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</row>
    <row r="26" spans="1:256" ht="18.75">
      <c r="A26" s="13"/>
      <c r="B26" s="460">
        <v>1</v>
      </c>
      <c r="C26" s="461"/>
      <c r="D26" s="19">
        <f>Data!AM288</f>
        <v>0</v>
      </c>
      <c r="E26" s="18">
        <f t="shared" si="13"/>
        <v>0</v>
      </c>
      <c r="F26" s="192">
        <f>'Cert of STD'!F14</f>
        <v>2.7E-4</v>
      </c>
      <c r="G26" s="18">
        <f t="shared" si="14"/>
        <v>1.35E-4</v>
      </c>
      <c r="H26" s="20">
        <f t="shared" si="10"/>
        <v>2.9346369199515908E-4</v>
      </c>
      <c r="I26" s="20">
        <f t="shared" si="15"/>
        <v>1.6943134157078652E-4</v>
      </c>
      <c r="J26" s="20">
        <f t="shared" si="2"/>
        <v>1.15E-5</v>
      </c>
      <c r="K26" s="20">
        <f t="shared" si="16"/>
        <v>6.6395280956806965E-6</v>
      </c>
      <c r="L26" s="19">
        <f t="shared" si="11"/>
        <v>5.0000000000000002E-5</v>
      </c>
      <c r="M26" s="20">
        <f t="shared" si="17"/>
        <v>2.8867513459481293E-5</v>
      </c>
      <c r="N26" s="18">
        <f t="shared" si="18"/>
        <v>2.1865359858265127E-4</v>
      </c>
      <c r="O26" s="21">
        <f t="shared" si="19"/>
        <v>0</v>
      </c>
      <c r="P26" s="22" t="str">
        <f t="shared" si="8"/>
        <v>∞</v>
      </c>
      <c r="Q26" s="17">
        <f t="shared" si="9"/>
        <v>2</v>
      </c>
      <c r="R26" s="211">
        <f t="shared" si="20"/>
        <v>4.3730719716530254E-4</v>
      </c>
      <c r="S26" s="32"/>
      <c r="T26" s="214"/>
      <c r="U26" s="229" t="s">
        <v>144</v>
      </c>
      <c r="V26" s="233">
        <v>200000000000</v>
      </c>
      <c r="W26" s="228"/>
      <c r="X26" s="214"/>
      <c r="Y26" s="214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</row>
    <row r="27" spans="1:256" ht="18.75">
      <c r="A27" s="13"/>
      <c r="B27" s="460">
        <f>'Data Side-A'!A101</f>
        <v>0</v>
      </c>
      <c r="C27" s="461"/>
      <c r="D27" s="19">
        <f>Data!AM302</f>
        <v>0</v>
      </c>
      <c r="E27" s="18">
        <f t="shared" si="13"/>
        <v>0</v>
      </c>
      <c r="F27" s="192">
        <f>'Cert of STD'!F14</f>
        <v>2.7E-4</v>
      </c>
      <c r="G27" s="18">
        <f t="shared" si="14"/>
        <v>1.35E-4</v>
      </c>
      <c r="H27" s="20">
        <f t="shared" si="10"/>
        <v>2.9346369199515908E-4</v>
      </c>
      <c r="I27" s="20">
        <f t="shared" si="15"/>
        <v>1.6943134157078652E-4</v>
      </c>
      <c r="J27" s="20">
        <f t="shared" si="2"/>
        <v>0</v>
      </c>
      <c r="K27" s="20">
        <f t="shared" si="16"/>
        <v>0</v>
      </c>
      <c r="L27" s="19">
        <f t="shared" si="11"/>
        <v>5.0000000000000002E-5</v>
      </c>
      <c r="M27" s="20">
        <f t="shared" si="17"/>
        <v>2.8867513459481293E-5</v>
      </c>
      <c r="N27" s="18">
        <f t="shared" si="18"/>
        <v>2.1855276900513036E-4</v>
      </c>
      <c r="O27" s="21">
        <f t="shared" si="19"/>
        <v>0</v>
      </c>
      <c r="P27" s="22" t="str">
        <f t="shared" si="8"/>
        <v>∞</v>
      </c>
      <c r="Q27" s="17">
        <f t="shared" si="9"/>
        <v>2</v>
      </c>
      <c r="R27" s="211">
        <f t="shared" si="20"/>
        <v>4.3710553801026072E-4</v>
      </c>
      <c r="S27" s="13"/>
      <c r="T27" s="214"/>
      <c r="U27" s="234" t="s">
        <v>145</v>
      </c>
      <c r="V27" s="235">
        <v>200000000000</v>
      </c>
      <c r="W27" s="228"/>
      <c r="X27" s="214"/>
      <c r="Y27" s="214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</row>
    <row r="28" spans="1:256" ht="14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79"/>
      <c r="R28" s="80"/>
      <c r="S28" s="13"/>
      <c r="T28" s="214"/>
      <c r="U28" s="236"/>
      <c r="V28" s="236"/>
      <c r="W28" s="237"/>
      <c r="X28" s="214"/>
      <c r="Y28" s="214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</row>
    <row r="29" spans="1:256" ht="14.25">
      <c r="B29" s="23"/>
      <c r="C29" s="23"/>
      <c r="D29" s="23"/>
      <c r="E29" s="23"/>
      <c r="F29" s="23"/>
      <c r="G29" s="23"/>
      <c r="H29" s="23" t="s">
        <v>56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13"/>
      <c r="T29" s="214"/>
      <c r="U29" s="238"/>
      <c r="V29" s="238"/>
      <c r="W29" s="237"/>
      <c r="X29" s="214"/>
      <c r="Y29" s="214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</row>
    <row r="30" spans="1:256" ht="21.75">
      <c r="B30" s="23"/>
      <c r="C30" s="23"/>
      <c r="D30" s="23"/>
      <c r="E30" s="23"/>
      <c r="F30" s="23"/>
      <c r="G30" s="23"/>
      <c r="H30" s="73" t="s">
        <v>58</v>
      </c>
      <c r="I30" s="459">
        <f>(1-0.28)/(PI()*2*10^11)</f>
        <v>1.1459155902616464E-12</v>
      </c>
      <c r="J30" s="459"/>
      <c r="K30" s="74"/>
      <c r="L30" s="75"/>
      <c r="M30" s="75"/>
      <c r="N30" s="23"/>
      <c r="O30" s="23"/>
      <c r="P30" s="23"/>
      <c r="Q30" s="23"/>
      <c r="R30" s="23"/>
      <c r="S30" s="13"/>
      <c r="T30" s="214"/>
      <c r="U30" s="239" t="s">
        <v>146</v>
      </c>
      <c r="V30" s="240">
        <f>((9*V22^2)/(8*V23))*((1-V24^2)/V26+(1-V25^2)/V27)^2</f>
        <v>2.5273368575999993E-20</v>
      </c>
      <c r="W30" s="225"/>
      <c r="X30" s="214"/>
      <c r="Y30" s="214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</row>
    <row r="31" spans="1:256" ht="21.75">
      <c r="A31" s="24"/>
      <c r="B31" s="23"/>
      <c r="C31" s="23"/>
      <c r="D31" s="23"/>
      <c r="E31" s="23"/>
      <c r="F31" s="23"/>
      <c r="G31" s="23"/>
      <c r="H31" s="73" t="s">
        <v>59</v>
      </c>
      <c r="I31" s="459">
        <f>(1-0.28)/(PI()*2*10^11)</f>
        <v>1.1459155902616464E-12</v>
      </c>
      <c r="J31" s="459"/>
      <c r="K31" s="74"/>
      <c r="L31" s="75"/>
      <c r="M31" s="75"/>
      <c r="N31" s="23"/>
      <c r="O31" s="23"/>
      <c r="P31" s="23"/>
      <c r="Q31" s="23"/>
      <c r="R31" s="23"/>
      <c r="S31" s="24"/>
      <c r="T31" s="24"/>
      <c r="U31" s="241" t="s">
        <v>147</v>
      </c>
      <c r="V31" s="242">
        <f>POWER(V30,1/3)</f>
        <v>2.9346369199515908E-7</v>
      </c>
      <c r="W31" s="228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 ht="21.75">
      <c r="A32" s="24"/>
      <c r="B32" s="23"/>
      <c r="C32" s="23"/>
      <c r="D32" s="23"/>
      <c r="E32" s="23"/>
      <c r="F32" s="23"/>
      <c r="G32" s="23"/>
      <c r="H32" s="76" t="s">
        <v>60</v>
      </c>
      <c r="I32" s="459">
        <f>(2.9/(2.5/1000))*(I30+I31)*(1+LN((0.0025^3)/((I30+I31)*2.9*((300/1000)/2))))</f>
        <v>2.8339031758891741E-8</v>
      </c>
      <c r="J32" s="459"/>
      <c r="K32" s="77" t="s">
        <v>61</v>
      </c>
      <c r="L32" s="78" t="s">
        <v>62</v>
      </c>
      <c r="M32" s="193">
        <f>I32*10^3</f>
        <v>2.8339031758891741E-5</v>
      </c>
      <c r="N32" s="23" t="s">
        <v>14</v>
      </c>
      <c r="O32" s="23"/>
      <c r="P32" s="23"/>
      <c r="Q32" s="23"/>
      <c r="R32" s="23"/>
      <c r="S32" s="24"/>
      <c r="T32" s="24"/>
      <c r="U32" s="236" t="s">
        <v>148</v>
      </c>
      <c r="V32" s="243">
        <f>V31/SQRT(3)</f>
        <v>1.6943134157078654E-7</v>
      </c>
      <c r="W32" s="237" t="s">
        <v>61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7" ht="21.75">
      <c r="A33" s="24"/>
      <c r="B33" s="23"/>
      <c r="C33" s="23"/>
      <c r="D33" s="23"/>
      <c r="E33" s="23"/>
      <c r="F33" s="23"/>
      <c r="G33" s="23"/>
      <c r="H33" s="75"/>
      <c r="I33" s="75"/>
      <c r="J33" s="75"/>
      <c r="K33" s="75"/>
      <c r="L33" s="75"/>
      <c r="M33" s="75"/>
      <c r="N33" s="23"/>
      <c r="O33" s="23"/>
      <c r="P33" s="23"/>
      <c r="Q33" s="23"/>
      <c r="R33" s="23"/>
      <c r="S33" s="24"/>
      <c r="T33" s="24"/>
      <c r="U33" s="237"/>
      <c r="V33" s="237">
        <f>V32*1000</f>
        <v>1.6943134157078655E-4</v>
      </c>
      <c r="W33" s="237" t="s">
        <v>14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7" ht="21.75">
      <c r="A34" s="24"/>
      <c r="B34" s="23"/>
      <c r="C34" s="23"/>
      <c r="D34" s="23"/>
      <c r="E34" s="23"/>
      <c r="F34" s="23"/>
      <c r="G34" s="23"/>
      <c r="H34" s="75"/>
      <c r="I34" s="75"/>
      <c r="J34" s="75"/>
      <c r="K34" s="75"/>
      <c r="L34" s="75"/>
      <c r="M34" s="75"/>
      <c r="N34" s="23"/>
      <c r="O34" s="23"/>
      <c r="P34" s="23"/>
      <c r="Q34" s="23"/>
      <c r="R34" s="23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7" ht="12">
      <c r="A35" s="24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7" ht="12">
      <c r="A36" s="24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7" ht="35.1" customHeight="1">
      <c r="A37" s="24"/>
      <c r="B37" s="217" t="s">
        <v>136</v>
      </c>
      <c r="C37" s="474" t="s">
        <v>133</v>
      </c>
      <c r="D37" s="475"/>
      <c r="E37" s="476" t="s">
        <v>135</v>
      </c>
      <c r="F37" s="477"/>
      <c r="G37" s="476" t="s">
        <v>134</v>
      </c>
      <c r="H37" s="477"/>
      <c r="I37" s="478"/>
      <c r="J37" s="479"/>
      <c r="K37" s="23"/>
      <c r="L37" s="23"/>
      <c r="M37" s="23"/>
      <c r="N37" s="23"/>
      <c r="O37" s="23"/>
      <c r="P37" s="23"/>
      <c r="Q37" s="23"/>
      <c r="R37" s="23"/>
      <c r="S37" s="2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pans="1:257" ht="12">
      <c r="A38" s="24"/>
      <c r="B38" s="219">
        <v>0.05</v>
      </c>
      <c r="C38" s="480"/>
      <c r="D38" s="481"/>
      <c r="E38" s="481"/>
      <c r="F38" s="481"/>
      <c r="G38" s="481"/>
      <c r="H38" s="481"/>
      <c r="I38" s="481"/>
      <c r="J38" s="482"/>
      <c r="K38" s="23"/>
      <c r="L38" s="23"/>
      <c r="M38" s="23"/>
      <c r="N38" s="23"/>
      <c r="O38" s="23"/>
      <c r="P38" s="23"/>
      <c r="Q38" s="23"/>
      <c r="R38" s="23"/>
      <c r="S38" s="2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pans="1:257" ht="12">
      <c r="A39" s="24"/>
      <c r="B39" s="219">
        <v>0.1</v>
      </c>
      <c r="C39" s="483"/>
      <c r="D39" s="484"/>
      <c r="E39" s="484"/>
      <c r="F39" s="484"/>
      <c r="G39" s="484"/>
      <c r="H39" s="484"/>
      <c r="I39" s="484"/>
      <c r="J39" s="488"/>
      <c r="K39" s="23"/>
      <c r="L39" s="23"/>
      <c r="M39" s="23"/>
      <c r="N39" s="23"/>
      <c r="O39" s="23"/>
      <c r="P39" s="23"/>
      <c r="Q39" s="23"/>
      <c r="R39" s="23"/>
      <c r="S39" s="2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pans="1:257" ht="12">
      <c r="A40" s="24"/>
      <c r="B40" s="219">
        <v>0.15</v>
      </c>
      <c r="C40" s="483"/>
      <c r="D40" s="484"/>
      <c r="E40" s="484"/>
      <c r="F40" s="484"/>
      <c r="G40" s="484"/>
      <c r="H40" s="484"/>
      <c r="I40" s="484"/>
      <c r="J40" s="488"/>
      <c r="K40" s="23"/>
      <c r="L40" s="23"/>
      <c r="M40" s="23"/>
      <c r="N40" s="23"/>
      <c r="O40" s="23"/>
      <c r="P40" s="23"/>
      <c r="Q40" s="23"/>
      <c r="R40" s="23"/>
      <c r="S40" s="2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pans="1:257" ht="12">
      <c r="A41" s="24"/>
      <c r="B41" s="219">
        <v>0.2</v>
      </c>
      <c r="C41" s="483"/>
      <c r="D41" s="484"/>
      <c r="E41" s="484"/>
      <c r="F41" s="484"/>
      <c r="G41" s="484"/>
      <c r="H41" s="484"/>
      <c r="I41" s="484"/>
      <c r="J41" s="488"/>
      <c r="K41" s="23"/>
      <c r="L41" s="23"/>
      <c r="M41" s="23"/>
      <c r="N41" s="23"/>
      <c r="O41" s="23"/>
      <c r="P41" s="23"/>
      <c r="Q41" s="23"/>
      <c r="R41" s="23"/>
      <c r="S41" s="23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pans="1:257" ht="12">
      <c r="A42" s="24"/>
      <c r="B42" s="219">
        <v>0.25</v>
      </c>
      <c r="C42" s="483"/>
      <c r="D42" s="484"/>
      <c r="E42" s="484"/>
      <c r="F42" s="484"/>
      <c r="G42" s="484"/>
      <c r="H42" s="484"/>
      <c r="I42" s="484"/>
      <c r="J42" s="488"/>
      <c r="K42" s="23"/>
      <c r="L42" s="23"/>
      <c r="M42" s="23"/>
      <c r="N42" s="23"/>
      <c r="O42" s="23"/>
      <c r="P42" s="23"/>
      <c r="Q42" s="23"/>
      <c r="R42" s="23"/>
      <c r="S42" s="2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pans="1:257" ht="12">
      <c r="A43" s="24"/>
      <c r="B43" s="219">
        <v>0.3</v>
      </c>
      <c r="C43" s="483"/>
      <c r="D43" s="484"/>
      <c r="E43" s="484"/>
      <c r="F43" s="484"/>
      <c r="G43" s="484"/>
      <c r="H43" s="484"/>
      <c r="I43" s="484"/>
      <c r="J43" s="488"/>
      <c r="K43" s="23"/>
      <c r="L43" s="23"/>
      <c r="M43" s="23"/>
      <c r="N43" s="23"/>
      <c r="O43" s="23"/>
      <c r="P43" s="23"/>
      <c r="Q43" s="23"/>
      <c r="R43" s="23"/>
      <c r="S43" s="2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pans="1:257" ht="12">
      <c r="A44" s="24"/>
      <c r="B44" s="219">
        <v>0.35</v>
      </c>
      <c r="C44" s="483"/>
      <c r="D44" s="484"/>
      <c r="E44" s="484"/>
      <c r="F44" s="484"/>
      <c r="G44" s="484"/>
      <c r="H44" s="484"/>
      <c r="I44" s="484"/>
      <c r="J44" s="488"/>
      <c r="K44" s="23"/>
      <c r="L44" s="23"/>
      <c r="M44" s="23"/>
      <c r="N44" s="23"/>
      <c r="O44" s="23"/>
      <c r="P44" s="23"/>
      <c r="Q44" s="23"/>
      <c r="R44" s="23"/>
      <c r="S44" s="23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pans="1:257" ht="12">
      <c r="A45" s="24"/>
      <c r="B45" s="219">
        <v>0.4</v>
      </c>
      <c r="C45" s="483"/>
      <c r="D45" s="484"/>
      <c r="E45" s="484"/>
      <c r="F45" s="484"/>
      <c r="G45" s="484"/>
      <c r="H45" s="484"/>
      <c r="I45" s="484"/>
      <c r="J45" s="488"/>
      <c r="K45" s="23"/>
      <c r="L45" s="23"/>
      <c r="M45" s="23"/>
      <c r="N45" s="23"/>
      <c r="O45" s="23"/>
      <c r="P45" s="23"/>
      <c r="Q45" s="23"/>
      <c r="R45" s="23"/>
      <c r="S45" s="23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pans="1:257" ht="12">
      <c r="A46" s="24"/>
      <c r="B46" s="219">
        <v>0.45</v>
      </c>
      <c r="C46" s="483"/>
      <c r="D46" s="484"/>
      <c r="E46" s="484"/>
      <c r="F46" s="484"/>
      <c r="G46" s="484"/>
      <c r="H46" s="484"/>
      <c r="I46" s="484"/>
      <c r="J46" s="488"/>
      <c r="K46" s="23"/>
      <c r="L46" s="23"/>
      <c r="M46" s="23"/>
      <c r="N46" s="23"/>
      <c r="O46" s="23"/>
      <c r="P46" s="23"/>
      <c r="Q46" s="23"/>
      <c r="R46" s="23"/>
      <c r="S46" s="23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pans="1:257" ht="12">
      <c r="A47" s="24"/>
      <c r="B47" s="219">
        <v>0.5</v>
      </c>
      <c r="C47" s="483"/>
      <c r="D47" s="484"/>
      <c r="E47" s="484"/>
      <c r="F47" s="484"/>
      <c r="G47" s="484"/>
      <c r="H47" s="484"/>
      <c r="I47" s="484"/>
      <c r="J47" s="488"/>
      <c r="K47" s="23"/>
      <c r="L47" s="23"/>
      <c r="M47" s="23"/>
      <c r="N47" s="23"/>
      <c r="O47" s="23"/>
      <c r="P47" s="23"/>
      <c r="Q47" s="23"/>
      <c r="R47" s="23"/>
      <c r="S47" s="23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pans="1:257" ht="12">
      <c r="A48" s="24"/>
      <c r="B48" s="219">
        <v>0.55000000000000004</v>
      </c>
      <c r="C48" s="483"/>
      <c r="D48" s="484"/>
      <c r="E48" s="484"/>
      <c r="F48" s="484"/>
      <c r="G48" s="484"/>
      <c r="H48" s="484"/>
      <c r="I48" s="484"/>
      <c r="J48" s="488"/>
      <c r="K48" s="23"/>
      <c r="L48" s="23"/>
      <c r="M48" s="23"/>
      <c r="N48" s="23"/>
      <c r="O48" s="23"/>
      <c r="P48" s="23"/>
      <c r="Q48" s="23"/>
      <c r="R48" s="23"/>
      <c r="S48" s="23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pans="1:257" ht="12">
      <c r="A49" s="24"/>
      <c r="B49" s="219">
        <v>0.6</v>
      </c>
      <c r="C49" s="483"/>
      <c r="D49" s="484"/>
      <c r="E49" s="484"/>
      <c r="F49" s="484"/>
      <c r="G49" s="484"/>
      <c r="H49" s="484"/>
      <c r="I49" s="484"/>
      <c r="J49" s="488"/>
      <c r="K49" s="23"/>
      <c r="L49" s="23"/>
      <c r="M49" s="23"/>
      <c r="N49" s="23"/>
      <c r="O49" s="23"/>
      <c r="P49" s="23"/>
      <c r="Q49" s="23"/>
      <c r="R49" s="23"/>
      <c r="S49" s="23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pans="1:257" ht="12">
      <c r="A50" s="24"/>
      <c r="B50" s="219">
        <v>0.65</v>
      </c>
      <c r="C50" s="483"/>
      <c r="D50" s="484"/>
      <c r="E50" s="484"/>
      <c r="F50" s="484"/>
      <c r="G50" s="484"/>
      <c r="H50" s="484"/>
      <c r="I50" s="484"/>
      <c r="J50" s="488"/>
      <c r="K50" s="23"/>
      <c r="L50" s="23"/>
      <c r="M50" s="23"/>
      <c r="N50" s="23"/>
      <c r="O50" s="23"/>
      <c r="P50" s="23"/>
      <c r="Q50" s="23"/>
      <c r="R50" s="23"/>
      <c r="S50" s="23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pans="1:257" ht="12">
      <c r="A51" s="24"/>
      <c r="B51" s="219">
        <v>0.7</v>
      </c>
      <c r="C51" s="483"/>
      <c r="D51" s="484"/>
      <c r="E51" s="484"/>
      <c r="F51" s="484"/>
      <c r="G51" s="484"/>
      <c r="H51" s="484"/>
      <c r="I51" s="484"/>
      <c r="J51" s="488"/>
      <c r="K51" s="23"/>
      <c r="L51" s="23"/>
      <c r="M51" s="23"/>
      <c r="N51" s="23"/>
      <c r="O51" s="23"/>
      <c r="P51" s="23"/>
      <c r="Q51" s="23"/>
      <c r="R51" s="23"/>
      <c r="S51" s="23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pans="1:257" ht="12">
      <c r="A52" s="24"/>
      <c r="B52" s="219">
        <v>0.75</v>
      </c>
      <c r="C52" s="483"/>
      <c r="D52" s="484"/>
      <c r="E52" s="484"/>
      <c r="F52" s="484"/>
      <c r="G52" s="484"/>
      <c r="H52" s="484"/>
      <c r="I52" s="484"/>
      <c r="J52" s="488"/>
      <c r="K52" s="23"/>
      <c r="L52" s="23"/>
      <c r="M52" s="23"/>
      <c r="N52" s="23"/>
      <c r="O52" s="23"/>
      <c r="P52" s="23"/>
      <c r="Q52" s="23"/>
      <c r="R52" s="23"/>
      <c r="S52" s="23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pans="1:257" ht="12">
      <c r="A53" s="24"/>
      <c r="B53" s="219">
        <v>0.8</v>
      </c>
      <c r="C53" s="483"/>
      <c r="D53" s="484"/>
      <c r="E53" s="484"/>
      <c r="F53" s="484"/>
      <c r="G53" s="484"/>
      <c r="H53" s="484"/>
      <c r="I53" s="484"/>
      <c r="J53" s="488"/>
      <c r="K53" s="23"/>
      <c r="L53" s="23"/>
      <c r="M53" s="23"/>
      <c r="N53" s="23"/>
      <c r="O53" s="23"/>
      <c r="P53" s="23"/>
      <c r="Q53" s="23"/>
      <c r="R53" s="23"/>
      <c r="S53" s="23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pans="1:257" ht="12">
      <c r="A54" s="24"/>
      <c r="B54" s="219">
        <v>0.85</v>
      </c>
      <c r="C54" s="483"/>
      <c r="D54" s="484"/>
      <c r="E54" s="484"/>
      <c r="F54" s="484"/>
      <c r="G54" s="484"/>
      <c r="H54" s="484"/>
      <c r="I54" s="484"/>
      <c r="J54" s="488"/>
      <c r="K54" s="23"/>
      <c r="L54" s="23"/>
      <c r="M54" s="23"/>
      <c r="N54" s="23"/>
      <c r="O54" s="23"/>
      <c r="P54" s="23"/>
      <c r="Q54" s="23"/>
      <c r="R54" s="23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pans="1:257" ht="12">
      <c r="A55" s="24"/>
      <c r="B55" s="219">
        <v>0.9</v>
      </c>
      <c r="C55" s="483"/>
      <c r="D55" s="484"/>
      <c r="E55" s="484"/>
      <c r="F55" s="484"/>
      <c r="G55" s="484"/>
      <c r="H55" s="484"/>
      <c r="I55" s="484"/>
      <c r="J55" s="488"/>
      <c r="K55" s="23"/>
      <c r="L55" s="23"/>
      <c r="M55" s="23"/>
      <c r="N55" s="23"/>
      <c r="O55" s="23"/>
      <c r="P55" s="23"/>
      <c r="Q55" s="23"/>
      <c r="R55" s="23"/>
      <c r="S55" s="23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pans="1:257" ht="12">
      <c r="A56" s="24"/>
      <c r="B56" s="219">
        <v>0.95</v>
      </c>
      <c r="C56" s="483"/>
      <c r="D56" s="484"/>
      <c r="E56" s="484"/>
      <c r="F56" s="484"/>
      <c r="G56" s="484"/>
      <c r="H56" s="484"/>
      <c r="I56" s="484"/>
      <c r="J56" s="488"/>
      <c r="K56" s="23"/>
      <c r="L56" s="23"/>
      <c r="M56" s="23"/>
      <c r="N56" s="23"/>
      <c r="O56" s="23"/>
      <c r="P56" s="23"/>
      <c r="Q56" s="23"/>
      <c r="R56" s="23"/>
      <c r="S56" s="2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pans="1:257" ht="12">
      <c r="A57" s="24"/>
      <c r="B57" s="219">
        <v>1</v>
      </c>
      <c r="C57" s="483"/>
      <c r="D57" s="484"/>
      <c r="E57" s="484"/>
      <c r="F57" s="484"/>
      <c r="G57" s="484"/>
      <c r="H57" s="484"/>
      <c r="I57" s="484"/>
      <c r="J57" s="488"/>
      <c r="K57" s="23"/>
      <c r="L57" s="23"/>
      <c r="M57" s="23"/>
      <c r="N57" s="23"/>
      <c r="O57" s="23"/>
      <c r="P57" s="23"/>
      <c r="Q57" s="23"/>
      <c r="R57" s="23"/>
      <c r="S57" s="23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pans="1:257" ht="12">
      <c r="A58" s="24"/>
      <c r="B58" s="219">
        <v>0</v>
      </c>
      <c r="C58" s="483"/>
      <c r="D58" s="484"/>
      <c r="E58" s="484"/>
      <c r="F58" s="484"/>
      <c r="G58" s="484"/>
      <c r="H58" s="484"/>
      <c r="I58" s="484"/>
      <c r="J58" s="488"/>
      <c r="K58" s="23"/>
      <c r="L58" s="23"/>
      <c r="M58" s="23"/>
      <c r="N58" s="23"/>
      <c r="O58" s="23"/>
      <c r="P58" s="23"/>
      <c r="Q58" s="23"/>
      <c r="R58" s="23"/>
      <c r="S58" s="23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pans="1:257" ht="12">
      <c r="A59" s="24"/>
      <c r="B59" s="219">
        <v>0</v>
      </c>
      <c r="C59" s="483"/>
      <c r="D59" s="484"/>
      <c r="E59" s="484"/>
      <c r="F59" s="484"/>
      <c r="G59" s="484"/>
      <c r="H59" s="484"/>
      <c r="I59" s="484"/>
      <c r="J59" s="488"/>
      <c r="K59" s="23"/>
      <c r="L59" s="23"/>
      <c r="M59" s="23"/>
      <c r="N59" s="23"/>
      <c r="O59" s="23"/>
      <c r="P59" s="23"/>
      <c r="Q59" s="23"/>
      <c r="R59" s="23"/>
      <c r="S59" s="23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pans="1:257" ht="12">
      <c r="A60" s="24"/>
      <c r="B60" s="219">
        <v>0</v>
      </c>
      <c r="C60" s="483"/>
      <c r="D60" s="484"/>
      <c r="E60" s="484"/>
      <c r="F60" s="484"/>
      <c r="G60" s="484"/>
      <c r="H60" s="484"/>
      <c r="I60" s="484"/>
      <c r="J60" s="488"/>
      <c r="K60" s="23"/>
      <c r="L60" s="23"/>
      <c r="M60" s="23"/>
      <c r="N60" s="23"/>
      <c r="O60" s="23"/>
      <c r="P60" s="23"/>
      <c r="Q60" s="23"/>
      <c r="R60" s="23"/>
      <c r="S60" s="23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pans="1:257" ht="12">
      <c r="A61" s="24"/>
      <c r="B61" s="219">
        <v>0</v>
      </c>
      <c r="C61" s="483"/>
      <c r="D61" s="484"/>
      <c r="E61" s="484"/>
      <c r="F61" s="484"/>
      <c r="G61" s="484"/>
      <c r="H61" s="484"/>
      <c r="I61" s="484"/>
      <c r="J61" s="488"/>
      <c r="K61" s="23"/>
      <c r="L61" s="23"/>
      <c r="M61" s="23"/>
      <c r="N61" s="23"/>
      <c r="O61" s="23"/>
      <c r="P61" s="23"/>
      <c r="Q61" s="23"/>
      <c r="R61" s="23"/>
      <c r="S61" s="23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pans="1:257" ht="12">
      <c r="A62" s="24"/>
      <c r="B62" s="219">
        <v>0</v>
      </c>
      <c r="C62" s="483"/>
      <c r="D62" s="484"/>
      <c r="E62" s="484"/>
      <c r="F62" s="484"/>
      <c r="G62" s="484"/>
      <c r="H62" s="484"/>
      <c r="I62" s="484"/>
      <c r="J62" s="488"/>
      <c r="K62" s="23"/>
      <c r="L62" s="23"/>
      <c r="M62" s="23"/>
      <c r="N62" s="23"/>
      <c r="O62" s="23"/>
      <c r="P62" s="23"/>
      <c r="Q62" s="23"/>
      <c r="R62" s="23"/>
      <c r="S62" s="2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pans="1:257" ht="12">
      <c r="A63" s="24"/>
      <c r="B63" s="218"/>
      <c r="C63" s="487"/>
      <c r="D63" s="484"/>
      <c r="E63" s="484"/>
      <c r="F63" s="484"/>
      <c r="G63" s="484"/>
      <c r="H63" s="484"/>
      <c r="I63" s="484"/>
      <c r="J63" s="488"/>
      <c r="K63" s="23"/>
      <c r="L63" s="23"/>
      <c r="M63" s="23"/>
      <c r="N63" s="23"/>
      <c r="O63" s="23"/>
      <c r="P63" s="23"/>
      <c r="Q63" s="23"/>
      <c r="R63" s="23"/>
      <c r="S63" s="23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pans="1:257" ht="12">
      <c r="A64" s="24"/>
      <c r="B64" s="218"/>
      <c r="C64" s="487"/>
      <c r="D64" s="484"/>
      <c r="E64" s="484"/>
      <c r="F64" s="484"/>
      <c r="G64" s="484"/>
      <c r="H64" s="484"/>
      <c r="I64" s="484"/>
      <c r="J64" s="488"/>
      <c r="K64" s="23"/>
      <c r="L64" s="23"/>
      <c r="M64" s="23"/>
      <c r="N64" s="23"/>
      <c r="O64" s="23"/>
      <c r="P64" s="23"/>
      <c r="Q64" s="23"/>
      <c r="R64" s="23"/>
      <c r="S64" s="23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pans="1:257" ht="12">
      <c r="A65" s="24"/>
      <c r="B65" s="218"/>
      <c r="C65" s="487"/>
      <c r="D65" s="484"/>
      <c r="E65" s="484"/>
      <c r="F65" s="484"/>
      <c r="G65" s="484"/>
      <c r="H65" s="484"/>
      <c r="I65" s="484"/>
      <c r="J65" s="488"/>
      <c r="K65" s="23"/>
      <c r="L65" s="23"/>
      <c r="M65" s="23"/>
      <c r="N65" s="23"/>
      <c r="O65" s="23"/>
      <c r="P65" s="23"/>
      <c r="Q65" s="23"/>
      <c r="R65" s="23"/>
      <c r="S65" s="23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pans="1:257" ht="12">
      <c r="A66" s="24"/>
      <c r="B66" s="218"/>
      <c r="C66" s="487"/>
      <c r="D66" s="484"/>
      <c r="E66" s="484"/>
      <c r="F66" s="484"/>
      <c r="G66" s="484"/>
      <c r="H66" s="484"/>
      <c r="I66" s="484"/>
      <c r="J66" s="488"/>
      <c r="K66" s="23"/>
      <c r="L66" s="23"/>
      <c r="M66" s="23"/>
      <c r="N66" s="23"/>
      <c r="O66" s="23"/>
      <c r="P66" s="23"/>
      <c r="Q66" s="23"/>
      <c r="R66" s="23"/>
      <c r="S66" s="23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pans="1:257" ht="12">
      <c r="A67" s="24"/>
      <c r="B67" s="218"/>
      <c r="C67" s="485"/>
      <c r="D67" s="486"/>
      <c r="E67" s="486"/>
      <c r="F67" s="486"/>
      <c r="G67" s="486"/>
      <c r="H67" s="486"/>
      <c r="I67" s="486"/>
      <c r="J67" s="489"/>
      <c r="K67" s="23"/>
      <c r="L67" s="23"/>
      <c r="M67" s="23"/>
      <c r="N67" s="23"/>
      <c r="O67" s="23"/>
      <c r="P67" s="23"/>
      <c r="Q67" s="23"/>
      <c r="R67" s="23"/>
      <c r="S67" s="23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pans="1:257" ht="12">
      <c r="A68" s="2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7" ht="12">
      <c r="A69" s="24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7" ht="12">
      <c r="A70" s="24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7" ht="12.75">
      <c r="A71" s="24"/>
      <c r="B71" s="221" t="str">
        <f ca="1">LEFT(CELL("filename",A1),FIND("[",CELL("filename",A1))-1)</f>
        <v>C:\Users\pakaw\oxsoft\metrikos\evgenis\01_Dimension 1-10\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  <row r="72" spans="1:257" ht="12.75">
      <c r="A72" s="24"/>
      <c r="B72" s="222" t="s">
        <v>143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</row>
    <row r="73" spans="1:257" ht="12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</row>
    <row r="74" spans="1:257" ht="12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</row>
    <row r="75" spans="1:257" ht="12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</row>
    <row r="76" spans="1:257" ht="12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</row>
    <row r="77" spans="1:257" ht="12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</row>
    <row r="78" spans="1:257" ht="12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</row>
    <row r="79" spans="1:257" ht="12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</row>
    <row r="80" spans="1:257" ht="12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</row>
    <row r="81" spans="1:256" ht="12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</row>
    <row r="82" spans="1:256" ht="12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</row>
    <row r="83" spans="1:256" ht="12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</row>
    <row r="84" spans="1:256" ht="12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</row>
    <row r="85" spans="1:256" ht="12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 ht="12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</row>
    <row r="87" spans="1:256" ht="12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</row>
    <row r="88" spans="1:256" ht="12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</row>
    <row r="89" spans="1:256" ht="12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</row>
    <row r="90" spans="1:256" ht="12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</row>
    <row r="91" spans="1:256" ht="12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</row>
    <row r="92" spans="1:256" ht="12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</row>
    <row r="93" spans="1:256" ht="12">
      <c r="A93" s="24"/>
      <c r="B93" s="25"/>
      <c r="C93" s="25"/>
      <c r="D93" s="25"/>
      <c r="E93" s="25"/>
      <c r="F93" s="26"/>
      <c r="G93" s="27"/>
      <c r="H93" s="29"/>
      <c r="I93" s="29"/>
      <c r="J93" s="29"/>
      <c r="K93" s="29"/>
      <c r="L93" s="29"/>
      <c r="M93" s="30"/>
      <c r="N93" s="26"/>
      <c r="O93" s="27"/>
      <c r="P93" s="31"/>
      <c r="Q93" s="32"/>
      <c r="R93" s="33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</row>
    <row r="94" spans="1:256" ht="12">
      <c r="A94" s="24"/>
      <c r="B94" s="25"/>
      <c r="C94" s="25"/>
      <c r="D94" s="25"/>
      <c r="E94" s="25"/>
      <c r="F94" s="26"/>
      <c r="G94" s="27"/>
      <c r="H94" s="29"/>
      <c r="I94" s="29"/>
      <c r="J94" s="29"/>
      <c r="K94" s="29"/>
      <c r="L94" s="29"/>
      <c r="M94" s="30"/>
      <c r="N94" s="26"/>
      <c r="O94" s="27"/>
      <c r="P94" s="31"/>
      <c r="Q94" s="32"/>
      <c r="R94" s="33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</row>
    <row r="95" spans="1:256" ht="12">
      <c r="A95" s="24"/>
      <c r="B95" s="25"/>
      <c r="C95" s="25"/>
      <c r="D95" s="25"/>
      <c r="E95" s="25"/>
      <c r="F95" s="26"/>
      <c r="G95" s="27"/>
      <c r="H95" s="29"/>
      <c r="I95" s="29"/>
      <c r="J95" s="29"/>
      <c r="K95" s="29"/>
      <c r="L95" s="29"/>
      <c r="M95" s="30"/>
      <c r="N95" s="26"/>
      <c r="O95" s="27"/>
      <c r="P95" s="31"/>
      <c r="Q95" s="32"/>
      <c r="R95" s="33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</row>
    <row r="96" spans="1:256" ht="12">
      <c r="A96" s="24"/>
      <c r="B96" s="25"/>
      <c r="C96" s="25"/>
      <c r="D96" s="25"/>
      <c r="E96" s="25"/>
      <c r="F96" s="26"/>
      <c r="G96" s="27"/>
      <c r="H96" s="29"/>
      <c r="I96" s="29"/>
      <c r="J96" s="29"/>
      <c r="K96" s="29"/>
      <c r="L96" s="29"/>
      <c r="M96" s="30"/>
      <c r="N96" s="26"/>
      <c r="O96" s="27"/>
      <c r="P96" s="31"/>
      <c r="Q96" s="32"/>
      <c r="R96" s="33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</row>
    <row r="97" spans="1:256" ht="12">
      <c r="A97" s="24"/>
      <c r="B97" s="25"/>
      <c r="C97" s="25"/>
      <c r="D97" s="25"/>
      <c r="E97" s="25"/>
      <c r="F97" s="26"/>
      <c r="G97" s="27"/>
      <c r="H97" s="29"/>
      <c r="I97" s="29"/>
      <c r="J97" s="29"/>
      <c r="K97" s="29"/>
      <c r="L97" s="29"/>
      <c r="M97" s="30"/>
      <c r="N97" s="26"/>
      <c r="O97" s="27"/>
      <c r="P97" s="31"/>
      <c r="Q97" s="32"/>
      <c r="R97" s="33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</row>
    <row r="98" spans="1:256" ht="12">
      <c r="A98" s="24"/>
      <c r="B98" s="25"/>
      <c r="C98" s="25"/>
      <c r="D98" s="25"/>
      <c r="E98" s="25"/>
      <c r="F98" s="26"/>
      <c r="G98" s="27"/>
      <c r="H98" s="29"/>
      <c r="I98" s="29"/>
      <c r="J98" s="29"/>
      <c r="K98" s="29"/>
      <c r="L98" s="29"/>
      <c r="M98" s="30"/>
      <c r="N98" s="26"/>
      <c r="O98" s="27"/>
      <c r="P98" s="31"/>
      <c r="Q98" s="32"/>
      <c r="R98" s="33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</row>
    <row r="99" spans="1:256" ht="12">
      <c r="A99" s="24"/>
      <c r="B99" s="25"/>
      <c r="C99" s="25"/>
      <c r="D99" s="25"/>
      <c r="E99" s="25"/>
      <c r="F99" s="26"/>
      <c r="G99" s="27"/>
      <c r="H99" s="29"/>
      <c r="I99" s="29"/>
      <c r="J99" s="29"/>
      <c r="K99" s="29"/>
      <c r="L99" s="29"/>
      <c r="M99" s="30"/>
      <c r="N99" s="26"/>
      <c r="O99" s="27"/>
      <c r="P99" s="31"/>
      <c r="Q99" s="32"/>
      <c r="R99" s="33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</row>
    <row r="100" spans="1:256" ht="12">
      <c r="A100" s="24"/>
      <c r="B100" s="25"/>
      <c r="C100" s="25"/>
      <c r="D100" s="25"/>
      <c r="E100" s="25"/>
      <c r="F100" s="26"/>
      <c r="G100" s="27"/>
      <c r="H100" s="29"/>
      <c r="I100" s="29"/>
      <c r="J100" s="29"/>
      <c r="K100" s="29"/>
      <c r="L100" s="29"/>
      <c r="M100" s="30"/>
      <c r="N100" s="26"/>
      <c r="O100" s="27"/>
      <c r="P100" s="31"/>
      <c r="Q100" s="32"/>
      <c r="R100" s="33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</row>
    <row r="101" spans="1:256" ht="12">
      <c r="A101" s="24"/>
      <c r="B101" s="25"/>
      <c r="C101" s="25"/>
      <c r="D101" s="25"/>
      <c r="E101" s="25"/>
      <c r="F101" s="26"/>
      <c r="G101" s="27"/>
      <c r="H101" s="29"/>
      <c r="I101" s="29"/>
      <c r="J101" s="29"/>
      <c r="K101" s="29"/>
      <c r="L101" s="29"/>
      <c r="M101" s="30"/>
      <c r="N101" s="26"/>
      <c r="O101" s="27"/>
      <c r="P101" s="31"/>
      <c r="Q101" s="32"/>
      <c r="R101" s="33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</row>
    <row r="102" spans="1:256" ht="12">
      <c r="A102" s="24"/>
      <c r="B102" s="25"/>
      <c r="C102" s="25"/>
      <c r="D102" s="25"/>
      <c r="E102" s="25"/>
      <c r="F102" s="26"/>
      <c r="G102" s="27"/>
      <c r="H102" s="29"/>
      <c r="I102" s="29"/>
      <c r="J102" s="29"/>
      <c r="K102" s="29"/>
      <c r="L102" s="29"/>
      <c r="M102" s="30"/>
      <c r="N102" s="26"/>
      <c r="O102" s="27"/>
      <c r="P102" s="31"/>
      <c r="Q102" s="32"/>
      <c r="R102" s="33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</row>
    <row r="103" spans="1:256" ht="12">
      <c r="A103" s="24"/>
      <c r="B103" s="25"/>
      <c r="C103" s="25"/>
      <c r="D103" s="25"/>
      <c r="E103" s="25"/>
      <c r="F103" s="26"/>
      <c r="G103" s="27"/>
      <c r="H103" s="29"/>
      <c r="I103" s="29"/>
      <c r="J103" s="29"/>
      <c r="K103" s="29"/>
      <c r="L103" s="29"/>
      <c r="M103" s="30"/>
      <c r="N103" s="26"/>
      <c r="O103" s="27"/>
      <c r="P103" s="31"/>
      <c r="Q103" s="32"/>
      <c r="R103" s="33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</row>
    <row r="104" spans="1:256" ht="12">
      <c r="A104" s="24"/>
      <c r="B104" s="25"/>
      <c r="C104" s="25"/>
      <c r="D104" s="25"/>
      <c r="E104" s="25"/>
      <c r="F104" s="26"/>
      <c r="G104" s="27"/>
      <c r="H104" s="29"/>
      <c r="I104" s="29"/>
      <c r="J104" s="29"/>
      <c r="K104" s="29"/>
      <c r="L104" s="29"/>
      <c r="M104" s="30"/>
      <c r="N104" s="26"/>
      <c r="O104" s="27"/>
      <c r="P104" s="31"/>
      <c r="Q104" s="32"/>
      <c r="R104" s="33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</row>
    <row r="105" spans="1:256" ht="12">
      <c r="A105" s="24"/>
      <c r="B105" s="25"/>
      <c r="C105" s="25"/>
      <c r="D105" s="25"/>
      <c r="E105" s="25"/>
      <c r="F105" s="26"/>
      <c r="G105" s="27"/>
      <c r="H105" s="29"/>
      <c r="I105" s="29"/>
      <c r="J105" s="29"/>
      <c r="K105" s="29"/>
      <c r="L105" s="29"/>
      <c r="M105" s="30"/>
      <c r="N105" s="26"/>
      <c r="O105" s="27"/>
      <c r="P105" s="31"/>
      <c r="Q105" s="32"/>
      <c r="R105" s="33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</row>
    <row r="106" spans="1:256" ht="12">
      <c r="A106" s="24"/>
      <c r="B106" s="25"/>
      <c r="C106" s="25"/>
      <c r="D106" s="25"/>
      <c r="E106" s="25"/>
      <c r="F106" s="26"/>
      <c r="G106" s="27"/>
      <c r="H106" s="29"/>
      <c r="I106" s="29"/>
      <c r="J106" s="29"/>
      <c r="K106" s="29"/>
      <c r="L106" s="29"/>
      <c r="M106" s="30"/>
      <c r="N106" s="26"/>
      <c r="O106" s="27"/>
      <c r="P106" s="31"/>
      <c r="Q106" s="32"/>
      <c r="R106" s="33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</row>
    <row r="107" spans="1:256" ht="12">
      <c r="A107" s="24"/>
      <c r="B107" s="25"/>
      <c r="C107" s="25"/>
      <c r="D107" s="25"/>
      <c r="E107" s="25"/>
      <c r="F107" s="26"/>
      <c r="G107" s="27"/>
      <c r="H107" s="29"/>
      <c r="I107" s="29"/>
      <c r="J107" s="29"/>
      <c r="K107" s="29"/>
      <c r="L107" s="29"/>
      <c r="M107" s="30"/>
      <c r="N107" s="26"/>
      <c r="O107" s="27"/>
      <c r="P107" s="31"/>
      <c r="Q107" s="32"/>
      <c r="R107" s="33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</row>
    <row r="108" spans="1:256" ht="12">
      <c r="A108" s="24"/>
      <c r="B108" s="25"/>
      <c r="C108" s="25"/>
      <c r="D108" s="25"/>
      <c r="E108" s="25"/>
      <c r="F108" s="26"/>
      <c r="G108" s="27"/>
      <c r="H108" s="29"/>
      <c r="I108" s="29"/>
      <c r="J108" s="29"/>
      <c r="K108" s="29"/>
      <c r="L108" s="29"/>
      <c r="M108" s="30"/>
      <c r="N108" s="26"/>
      <c r="O108" s="27"/>
      <c r="P108" s="31"/>
      <c r="Q108" s="32"/>
      <c r="R108" s="33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</row>
    <row r="109" spans="1:256" ht="12">
      <c r="A109" s="24"/>
      <c r="B109" s="34"/>
      <c r="C109" s="34"/>
      <c r="D109" s="34"/>
      <c r="E109" s="34"/>
      <c r="F109" s="34"/>
      <c r="G109" s="35"/>
      <c r="H109" s="35"/>
      <c r="I109" s="35"/>
      <c r="J109" s="35"/>
      <c r="K109" s="35"/>
      <c r="L109" s="35"/>
      <c r="M109" s="35"/>
      <c r="N109" s="35"/>
      <c r="O109" s="35"/>
      <c r="P109" s="31"/>
      <c r="Q109" s="32"/>
      <c r="R109" s="33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</row>
    <row r="110" spans="1:256" ht="12">
      <c r="A110" s="24"/>
      <c r="B110" s="25"/>
      <c r="C110" s="25"/>
      <c r="D110" s="25"/>
      <c r="E110" s="25"/>
      <c r="F110" s="26"/>
      <c r="G110" s="30"/>
      <c r="H110" s="28"/>
      <c r="I110" s="28"/>
      <c r="J110" s="28"/>
      <c r="K110" s="28"/>
      <c r="L110" s="28"/>
      <c r="M110" s="30"/>
      <c r="N110" s="28"/>
      <c r="O110" s="30"/>
      <c r="P110" s="31"/>
      <c r="Q110" s="32"/>
      <c r="R110" s="33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</row>
    <row r="111" spans="1:256" ht="12">
      <c r="A111" s="24"/>
      <c r="B111" s="34"/>
      <c r="C111" s="34"/>
      <c r="D111" s="34"/>
      <c r="E111" s="34"/>
      <c r="F111" s="34"/>
      <c r="G111" s="35"/>
      <c r="H111" s="35"/>
      <c r="I111" s="35"/>
      <c r="J111" s="35"/>
      <c r="K111" s="35"/>
      <c r="L111" s="35"/>
      <c r="M111" s="35"/>
      <c r="N111" s="35"/>
      <c r="O111" s="35"/>
      <c r="P111" s="31"/>
      <c r="Q111" s="32"/>
      <c r="R111" s="33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</row>
    <row r="112" spans="1:256" ht="12">
      <c r="A112" s="24"/>
      <c r="B112" s="25"/>
      <c r="C112" s="25"/>
      <c r="D112" s="25"/>
      <c r="E112" s="25"/>
      <c r="F112" s="26"/>
      <c r="G112" s="30"/>
      <c r="H112" s="29"/>
      <c r="I112" s="29"/>
      <c r="J112" s="29"/>
      <c r="K112" s="29"/>
      <c r="L112" s="29"/>
      <c r="M112" s="30"/>
      <c r="N112" s="26"/>
      <c r="O112" s="27"/>
      <c r="P112" s="31"/>
      <c r="Q112" s="32"/>
      <c r="R112" s="33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</row>
    <row r="113" spans="1:256" ht="12">
      <c r="A113" s="24"/>
      <c r="B113" s="25"/>
      <c r="C113" s="25"/>
      <c r="D113" s="25"/>
      <c r="E113" s="25"/>
      <c r="F113" s="26"/>
      <c r="G113" s="27"/>
      <c r="H113" s="29"/>
      <c r="I113" s="29"/>
      <c r="J113" s="29"/>
      <c r="K113" s="29"/>
      <c r="L113" s="29"/>
      <c r="M113" s="30"/>
      <c r="N113" s="26"/>
      <c r="O113" s="27"/>
      <c r="P113" s="31"/>
      <c r="Q113" s="32"/>
      <c r="R113" s="33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</row>
    <row r="114" spans="1:256" ht="12">
      <c r="A114" s="24"/>
      <c r="B114" s="25"/>
      <c r="C114" s="25"/>
      <c r="D114" s="25"/>
      <c r="E114" s="25"/>
      <c r="F114" s="26"/>
      <c r="G114" s="36"/>
      <c r="H114" s="26"/>
      <c r="I114" s="26"/>
      <c r="J114" s="26"/>
      <c r="K114" s="26"/>
      <c r="L114" s="29"/>
      <c r="M114" s="30"/>
      <c r="N114" s="26"/>
      <c r="O114" s="36"/>
      <c r="P114" s="31"/>
      <c r="Q114" s="32"/>
      <c r="R114" s="33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</row>
    <row r="115" spans="1:256" ht="12">
      <c r="A115" s="24"/>
      <c r="B115" s="25"/>
      <c r="C115" s="25"/>
      <c r="D115" s="25"/>
      <c r="E115" s="25"/>
      <c r="F115" s="26"/>
      <c r="G115" s="36"/>
      <c r="H115" s="26"/>
      <c r="I115" s="26"/>
      <c r="J115" s="26"/>
      <c r="K115" s="26"/>
      <c r="L115" s="29"/>
      <c r="M115" s="30"/>
      <c r="N115" s="26"/>
      <c r="O115" s="36"/>
      <c r="P115" s="31"/>
      <c r="Q115" s="32"/>
      <c r="R115" s="33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</row>
    <row r="116" spans="1:256" ht="12">
      <c r="A116" s="24"/>
      <c r="B116" s="25"/>
      <c r="C116" s="25"/>
      <c r="D116" s="25"/>
      <c r="E116" s="25"/>
      <c r="F116" s="26"/>
      <c r="G116" s="36"/>
      <c r="H116" s="26"/>
      <c r="I116" s="26"/>
      <c r="J116" s="26"/>
      <c r="K116" s="26"/>
      <c r="L116" s="29"/>
      <c r="M116" s="30"/>
      <c r="N116" s="26"/>
      <c r="O116" s="36"/>
      <c r="P116" s="31"/>
      <c r="Q116" s="32"/>
      <c r="R116" s="33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</row>
    <row r="117" spans="1:256" ht="12">
      <c r="A117" s="24"/>
      <c r="B117" s="25"/>
      <c r="C117" s="25"/>
      <c r="D117" s="25"/>
      <c r="E117" s="25"/>
      <c r="F117" s="26"/>
      <c r="G117" s="36"/>
      <c r="H117" s="26"/>
      <c r="I117" s="26"/>
      <c r="J117" s="26"/>
      <c r="K117" s="26"/>
      <c r="L117" s="29"/>
      <c r="M117" s="30"/>
      <c r="N117" s="26"/>
      <c r="O117" s="36"/>
      <c r="P117" s="31"/>
      <c r="Q117" s="32"/>
      <c r="R117" s="33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</row>
    <row r="118" spans="1:256" ht="12">
      <c r="A118" s="24"/>
      <c r="B118" s="25"/>
      <c r="C118" s="25"/>
      <c r="D118" s="25"/>
      <c r="E118" s="25"/>
      <c r="F118" s="26"/>
      <c r="G118" s="36"/>
      <c r="H118" s="26"/>
      <c r="I118" s="26"/>
      <c r="J118" s="26"/>
      <c r="K118" s="26"/>
      <c r="L118" s="29"/>
      <c r="M118" s="30"/>
      <c r="N118" s="26"/>
      <c r="O118" s="36"/>
      <c r="P118" s="31"/>
      <c r="Q118" s="32"/>
      <c r="R118" s="33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</row>
    <row r="119" spans="1:256" ht="12">
      <c r="A119" s="24"/>
      <c r="B119" s="25"/>
      <c r="C119" s="25"/>
      <c r="D119" s="25"/>
      <c r="E119" s="25"/>
      <c r="F119" s="26"/>
      <c r="G119" s="36"/>
      <c r="H119" s="26"/>
      <c r="I119" s="26"/>
      <c r="J119" s="26"/>
      <c r="K119" s="26"/>
      <c r="L119" s="29"/>
      <c r="M119" s="30"/>
      <c r="N119" s="26"/>
      <c r="O119" s="36"/>
      <c r="P119" s="31"/>
      <c r="Q119" s="32"/>
      <c r="R119" s="33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</row>
    <row r="120" spans="1:256" ht="12">
      <c r="A120" s="24"/>
      <c r="B120" s="25"/>
      <c r="C120" s="25"/>
      <c r="D120" s="25"/>
      <c r="E120" s="25"/>
      <c r="F120" s="26"/>
      <c r="G120" s="36"/>
      <c r="H120" s="26"/>
      <c r="I120" s="26"/>
      <c r="J120" s="26"/>
      <c r="K120" s="26"/>
      <c r="L120" s="29"/>
      <c r="M120" s="30"/>
      <c r="N120" s="26"/>
      <c r="O120" s="36"/>
      <c r="P120" s="31"/>
      <c r="Q120" s="32"/>
      <c r="R120" s="33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</row>
    <row r="121" spans="1:256" ht="12">
      <c r="A121" s="24"/>
      <c r="B121" s="25"/>
      <c r="C121" s="25"/>
      <c r="D121" s="25"/>
      <c r="E121" s="25"/>
      <c r="F121" s="26"/>
      <c r="G121" s="36"/>
      <c r="H121" s="26"/>
      <c r="I121" s="26"/>
      <c r="J121" s="26"/>
      <c r="K121" s="26"/>
      <c r="L121" s="29"/>
      <c r="M121" s="30"/>
      <c r="N121" s="26"/>
      <c r="O121" s="36"/>
      <c r="P121" s="31"/>
      <c r="Q121" s="32"/>
      <c r="R121" s="33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</row>
    <row r="122" spans="1:256" ht="12">
      <c r="A122" s="24"/>
      <c r="B122" s="25"/>
      <c r="C122" s="25"/>
      <c r="D122" s="25"/>
      <c r="E122" s="25"/>
      <c r="F122" s="26"/>
      <c r="G122" s="36"/>
      <c r="H122" s="26"/>
      <c r="I122" s="26"/>
      <c r="J122" s="26"/>
      <c r="K122" s="26"/>
      <c r="L122" s="29"/>
      <c r="M122" s="30"/>
      <c r="N122" s="26"/>
      <c r="O122" s="36"/>
      <c r="P122" s="31"/>
      <c r="Q122" s="32"/>
      <c r="R122" s="33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</row>
    <row r="123" spans="1:256" ht="12">
      <c r="A123" s="24"/>
      <c r="B123" s="25"/>
      <c r="C123" s="25"/>
      <c r="D123" s="25"/>
      <c r="E123" s="25"/>
      <c r="F123" s="26"/>
      <c r="G123" s="36"/>
      <c r="H123" s="26"/>
      <c r="I123" s="26"/>
      <c r="J123" s="26"/>
      <c r="K123" s="26"/>
      <c r="L123" s="29"/>
      <c r="M123" s="30"/>
      <c r="N123" s="26"/>
      <c r="O123" s="36"/>
      <c r="P123" s="31"/>
      <c r="Q123" s="32"/>
      <c r="R123" s="33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</row>
    <row r="124" spans="1:256" ht="12">
      <c r="A124" s="24"/>
      <c r="B124" s="25"/>
      <c r="C124" s="25"/>
      <c r="D124" s="25"/>
      <c r="E124" s="25"/>
      <c r="F124" s="26"/>
      <c r="G124" s="36"/>
      <c r="H124" s="26"/>
      <c r="I124" s="26"/>
      <c r="J124" s="26"/>
      <c r="K124" s="26"/>
      <c r="L124" s="29"/>
      <c r="M124" s="30"/>
      <c r="N124" s="26"/>
      <c r="O124" s="36"/>
      <c r="P124" s="31"/>
      <c r="Q124" s="32"/>
      <c r="R124" s="33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</row>
    <row r="125" spans="1:256" ht="12">
      <c r="A125" s="24"/>
      <c r="B125" s="25"/>
      <c r="C125" s="25"/>
      <c r="D125" s="25"/>
      <c r="E125" s="25"/>
      <c r="F125" s="26"/>
      <c r="G125" s="36"/>
      <c r="H125" s="26"/>
      <c r="I125" s="26"/>
      <c r="J125" s="26"/>
      <c r="K125" s="26"/>
      <c r="L125" s="29"/>
      <c r="M125" s="30"/>
      <c r="N125" s="26"/>
      <c r="O125" s="36"/>
      <c r="P125" s="31"/>
      <c r="Q125" s="32"/>
      <c r="R125" s="33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</row>
    <row r="126" spans="1:256" ht="12">
      <c r="A126" s="24"/>
      <c r="B126" s="25"/>
      <c r="C126" s="25"/>
      <c r="D126" s="25"/>
      <c r="E126" s="25"/>
      <c r="F126" s="26"/>
      <c r="G126" s="36"/>
      <c r="H126" s="26"/>
      <c r="I126" s="26"/>
      <c r="J126" s="26"/>
      <c r="K126" s="26"/>
      <c r="L126" s="29"/>
      <c r="M126" s="30"/>
      <c r="N126" s="26"/>
      <c r="O126" s="36"/>
      <c r="P126" s="31"/>
      <c r="Q126" s="32"/>
      <c r="R126" s="33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</row>
    <row r="127" spans="1:256" ht="12">
      <c r="A127" s="24"/>
      <c r="B127" s="37"/>
      <c r="C127" s="37"/>
      <c r="D127" s="37"/>
      <c r="E127" s="37"/>
      <c r="F127" s="35"/>
      <c r="G127" s="33"/>
      <c r="H127" s="33"/>
      <c r="I127" s="33"/>
      <c r="J127" s="33"/>
      <c r="K127" s="33"/>
      <c r="L127" s="38"/>
      <c r="M127" s="33"/>
      <c r="N127" s="33"/>
      <c r="O127" s="33"/>
      <c r="P127" s="31"/>
      <c r="Q127" s="32"/>
      <c r="R127" s="33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</row>
    <row r="128" spans="1:256" ht="12">
      <c r="A128" s="24"/>
      <c r="B128" s="37"/>
      <c r="C128" s="37"/>
      <c r="D128" s="37"/>
      <c r="E128" s="37"/>
      <c r="F128" s="35"/>
      <c r="G128" s="33"/>
      <c r="H128" s="33"/>
      <c r="I128" s="33"/>
      <c r="J128" s="33"/>
      <c r="K128" s="33"/>
      <c r="L128" s="38"/>
      <c r="M128" s="33"/>
      <c r="N128" s="33"/>
      <c r="O128" s="33"/>
      <c r="P128" s="31"/>
      <c r="Q128" s="32"/>
      <c r="R128" s="33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</row>
    <row r="129" spans="1:256" ht="12">
      <c r="A129" s="24"/>
      <c r="B129" s="37"/>
      <c r="C129" s="37"/>
      <c r="D129" s="37"/>
      <c r="E129" s="37"/>
      <c r="F129" s="35"/>
      <c r="G129" s="33"/>
      <c r="H129" s="33"/>
      <c r="I129" s="33"/>
      <c r="J129" s="33"/>
      <c r="K129" s="33"/>
      <c r="L129" s="38"/>
      <c r="M129" s="33"/>
      <c r="N129" s="33"/>
      <c r="O129" s="33"/>
      <c r="P129" s="31"/>
      <c r="Q129" s="32"/>
      <c r="R129" s="33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</row>
    <row r="130" spans="1:256" ht="12">
      <c r="A130" s="24"/>
      <c r="B130" s="37"/>
      <c r="C130" s="37"/>
      <c r="D130" s="37"/>
      <c r="E130" s="37"/>
      <c r="F130" s="35"/>
      <c r="G130" s="33"/>
      <c r="H130" s="33"/>
      <c r="I130" s="33"/>
      <c r="J130" s="33"/>
      <c r="K130" s="33"/>
      <c r="L130" s="38"/>
      <c r="M130" s="33"/>
      <c r="N130" s="33"/>
      <c r="O130" s="33"/>
      <c r="P130" s="31"/>
      <c r="Q130" s="32"/>
      <c r="R130" s="33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</row>
    <row r="131" spans="1:256" ht="12">
      <c r="A131" s="24"/>
      <c r="B131" s="37"/>
      <c r="C131" s="37"/>
      <c r="D131" s="37"/>
      <c r="E131" s="37"/>
      <c r="F131" s="35"/>
      <c r="G131" s="33"/>
      <c r="H131" s="33"/>
      <c r="I131" s="33"/>
      <c r="J131" s="33"/>
      <c r="K131" s="33"/>
      <c r="L131" s="38"/>
      <c r="M131" s="33"/>
      <c r="N131" s="33"/>
      <c r="O131" s="33"/>
      <c r="P131" s="31"/>
      <c r="Q131" s="32"/>
      <c r="R131" s="33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</row>
    <row r="132" spans="1:256" ht="12">
      <c r="A132" s="24"/>
      <c r="B132" s="37"/>
      <c r="C132" s="37"/>
      <c r="D132" s="37"/>
      <c r="E132" s="37"/>
      <c r="F132" s="35"/>
      <c r="G132" s="33"/>
      <c r="H132" s="33"/>
      <c r="I132" s="33"/>
      <c r="J132" s="33"/>
      <c r="K132" s="33"/>
      <c r="L132" s="38"/>
      <c r="M132" s="33"/>
      <c r="N132" s="33"/>
      <c r="O132" s="33"/>
      <c r="P132" s="31"/>
      <c r="Q132" s="32"/>
      <c r="R132" s="33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</row>
    <row r="133" spans="1:256" ht="12">
      <c r="A133" s="24"/>
      <c r="B133" s="37"/>
      <c r="C133" s="37"/>
      <c r="D133" s="37"/>
      <c r="E133" s="37"/>
      <c r="F133" s="35"/>
      <c r="G133" s="33"/>
      <c r="H133" s="33"/>
      <c r="I133" s="33"/>
      <c r="J133" s="33"/>
      <c r="K133" s="33"/>
      <c r="L133" s="38"/>
      <c r="M133" s="33"/>
      <c r="N133" s="33"/>
      <c r="O133" s="33"/>
      <c r="P133" s="31"/>
      <c r="Q133" s="32"/>
      <c r="R133" s="33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</row>
    <row r="134" spans="1:256" ht="12">
      <c r="A134" s="24"/>
      <c r="B134" s="37"/>
      <c r="C134" s="37"/>
      <c r="D134" s="37"/>
      <c r="E134" s="37"/>
      <c r="F134" s="35"/>
      <c r="G134" s="33"/>
      <c r="H134" s="33"/>
      <c r="I134" s="33"/>
      <c r="J134" s="33"/>
      <c r="K134" s="33"/>
      <c r="L134" s="38"/>
      <c r="M134" s="33"/>
      <c r="N134" s="33"/>
      <c r="O134" s="33"/>
      <c r="P134" s="31"/>
      <c r="Q134" s="32"/>
      <c r="R134" s="33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</row>
    <row r="135" spans="1:256" ht="12">
      <c r="A135" s="24"/>
      <c r="B135" s="37"/>
      <c r="C135" s="37"/>
      <c r="D135" s="37"/>
      <c r="E135" s="37"/>
      <c r="F135" s="35"/>
      <c r="G135" s="33"/>
      <c r="H135" s="33"/>
      <c r="I135" s="33"/>
      <c r="J135" s="33"/>
      <c r="K135" s="33"/>
      <c r="L135" s="38"/>
      <c r="M135" s="33"/>
      <c r="N135" s="33"/>
      <c r="O135" s="33"/>
      <c r="P135" s="31"/>
      <c r="Q135" s="32"/>
      <c r="R135" s="33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</row>
  </sheetData>
  <mergeCells count="167">
    <mergeCell ref="I63:J63"/>
    <mergeCell ref="I64:J64"/>
    <mergeCell ref="I65:J65"/>
    <mergeCell ref="I66:J66"/>
    <mergeCell ref="I67:J67"/>
    <mergeCell ref="I58:J58"/>
    <mergeCell ref="I59:J59"/>
    <mergeCell ref="I60:J60"/>
    <mergeCell ref="I61:J61"/>
    <mergeCell ref="I62:J62"/>
    <mergeCell ref="I53:J53"/>
    <mergeCell ref="I54:J54"/>
    <mergeCell ref="I55:J55"/>
    <mergeCell ref="I56:J56"/>
    <mergeCell ref="I57:J57"/>
    <mergeCell ref="G66:H66"/>
    <mergeCell ref="G67:H67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E64:F64"/>
    <mergeCell ref="E65:F65"/>
    <mergeCell ref="E66:F66"/>
    <mergeCell ref="E67:F67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E59:F59"/>
    <mergeCell ref="E60:F60"/>
    <mergeCell ref="E61:F61"/>
    <mergeCell ref="E62:F62"/>
    <mergeCell ref="E63:F63"/>
    <mergeCell ref="E54:F54"/>
    <mergeCell ref="E55:F55"/>
    <mergeCell ref="E56:F56"/>
    <mergeCell ref="C40:D40"/>
    <mergeCell ref="C41:D41"/>
    <mergeCell ref="C42:D42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C65:D65"/>
    <mergeCell ref="C66:D66"/>
    <mergeCell ref="C48:D48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I37:J37"/>
    <mergeCell ref="C38:D38"/>
    <mergeCell ref="E38:F38"/>
    <mergeCell ref="G38:H38"/>
    <mergeCell ref="I38:J38"/>
    <mergeCell ref="C39:D39"/>
    <mergeCell ref="C67:D67"/>
    <mergeCell ref="C58:D58"/>
    <mergeCell ref="C59:D59"/>
    <mergeCell ref="C60:D60"/>
    <mergeCell ref="C61:D61"/>
    <mergeCell ref="C62:D62"/>
    <mergeCell ref="C53:D53"/>
    <mergeCell ref="C54:D54"/>
    <mergeCell ref="C55:D55"/>
    <mergeCell ref="C56:D56"/>
    <mergeCell ref="C57:D57"/>
    <mergeCell ref="E39:F39"/>
    <mergeCell ref="E40:F40"/>
    <mergeCell ref="E41:F41"/>
    <mergeCell ref="E42:F42"/>
    <mergeCell ref="E43:F43"/>
    <mergeCell ref="C63:D63"/>
    <mergeCell ref="C64:D64"/>
    <mergeCell ref="B6:C6"/>
    <mergeCell ref="B7:C7"/>
    <mergeCell ref="B8:C8"/>
    <mergeCell ref="B9:C9"/>
    <mergeCell ref="B5:C5"/>
    <mergeCell ref="D5:E5"/>
    <mergeCell ref="C37:D37"/>
    <mergeCell ref="E37:F37"/>
    <mergeCell ref="G37:H37"/>
    <mergeCell ref="B21:C21"/>
    <mergeCell ref="B10:C10"/>
    <mergeCell ref="B11:C11"/>
    <mergeCell ref="B2:R2"/>
    <mergeCell ref="B3:G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L5:M5"/>
    <mergeCell ref="F5:G5"/>
    <mergeCell ref="H5:I5"/>
    <mergeCell ref="J5:K5"/>
    <mergeCell ref="I32:J32"/>
    <mergeCell ref="I30:J30"/>
    <mergeCell ref="I31:J31"/>
    <mergeCell ref="B12:C12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19:C19"/>
    <mergeCell ref="B22:C22"/>
    <mergeCell ref="B23:C23"/>
    <mergeCell ref="B24:C24"/>
    <mergeCell ref="B20:C2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B2:X90"/>
  <sheetViews>
    <sheetView topLeftCell="A3" workbookViewId="0">
      <selection activeCell="C11" sqref="C11"/>
    </sheetView>
  </sheetViews>
  <sheetFormatPr defaultColWidth="8.85546875" defaultRowHeight="23.25"/>
  <cols>
    <col min="1" max="1" width="1.7109375" customWidth="1"/>
    <col min="2" max="3" width="5.7109375" style="9" customWidth="1"/>
    <col min="4" max="4" width="5.140625" style="9" customWidth="1"/>
    <col min="5" max="5" width="7" style="9" customWidth="1"/>
    <col min="6" max="6" width="5.7109375" style="9" customWidth="1"/>
    <col min="7" max="7" width="6.28515625" style="9" customWidth="1"/>
    <col min="8" max="9" width="5.7109375" style="9" customWidth="1"/>
    <col min="10" max="10" width="2.7109375" style="9" customWidth="1"/>
    <col min="11" max="11" width="7" style="9" customWidth="1"/>
    <col min="12" max="12" width="3.140625" style="9" customWidth="1"/>
    <col min="13" max="13" width="1.7109375" style="9" customWidth="1"/>
    <col min="14" max="15" width="5.7109375" style="9" customWidth="1"/>
    <col min="16" max="16" width="2.7109375" style="9" customWidth="1"/>
    <col min="17" max="17" width="7" style="9" customWidth="1"/>
    <col min="18" max="18" width="3.140625" style="9" customWidth="1"/>
    <col min="19" max="19" width="1.7109375" style="9" customWidth="1"/>
    <col min="20" max="21" width="5.7109375" style="9" customWidth="1"/>
    <col min="22" max="22" width="2.7109375" style="9" customWidth="1"/>
    <col min="23" max="23" width="7" style="9" customWidth="1"/>
    <col min="24" max="24" width="3.140625" style="9" customWidth="1"/>
  </cols>
  <sheetData>
    <row r="2" spans="2:24" ht="26.25" customHeight="1">
      <c r="B2" s="490" t="s">
        <v>63</v>
      </c>
      <c r="C2" s="491"/>
      <c r="D2" s="491"/>
      <c r="E2" s="491"/>
      <c r="F2" s="491"/>
      <c r="G2" s="492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3" spans="2:24" ht="23.25" customHeight="1">
      <c r="B3" s="493" t="s">
        <v>15</v>
      </c>
      <c r="C3" s="494"/>
      <c r="D3" s="495"/>
      <c r="E3" s="496">
        <v>42488</v>
      </c>
      <c r="F3" s="497"/>
      <c r="G3" s="498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</row>
    <row r="4" spans="2:24" ht="26.25" customHeight="1">
      <c r="B4" s="82">
        <v>1</v>
      </c>
      <c r="C4" s="83" t="s">
        <v>14</v>
      </c>
      <c r="D4" s="84">
        <v>0.21</v>
      </c>
      <c r="E4" s="85" t="s">
        <v>64</v>
      </c>
      <c r="F4" s="86">
        <f t="shared" ref="F4:F19" si="0">D4/1000</f>
        <v>2.0999999999999998E-4</v>
      </c>
      <c r="G4" s="87" t="s">
        <v>14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</row>
    <row r="5" spans="2:24" ht="26.25" customHeight="1">
      <c r="B5" s="88">
        <v>1.01</v>
      </c>
      <c r="C5" s="83" t="s">
        <v>14</v>
      </c>
      <c r="D5" s="84">
        <v>0.21</v>
      </c>
      <c r="E5" s="85" t="s">
        <v>64</v>
      </c>
      <c r="F5" s="86">
        <f t="shared" si="0"/>
        <v>2.0999999999999998E-4</v>
      </c>
      <c r="G5" s="87" t="s">
        <v>14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2:24" ht="23.25" customHeight="1">
      <c r="B6" s="88">
        <v>1.05</v>
      </c>
      <c r="C6" s="83" t="s">
        <v>14</v>
      </c>
      <c r="D6" s="84">
        <v>0.21</v>
      </c>
      <c r="E6" s="85" t="s">
        <v>64</v>
      </c>
      <c r="F6" s="86">
        <f t="shared" si="0"/>
        <v>2.0999999999999998E-4</v>
      </c>
      <c r="G6" s="87" t="s">
        <v>14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2:24" ht="23.25" customHeight="1">
      <c r="B7" s="88">
        <v>1.1000000000000001</v>
      </c>
      <c r="C7" s="83" t="s">
        <v>14</v>
      </c>
      <c r="D7" s="84">
        <v>0.21</v>
      </c>
      <c r="E7" s="85" t="s">
        <v>64</v>
      </c>
      <c r="F7" s="86">
        <f t="shared" si="0"/>
        <v>2.0999999999999998E-4</v>
      </c>
      <c r="G7" s="87" t="s">
        <v>14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</row>
    <row r="8" spans="2:24" ht="23.25" customHeight="1">
      <c r="B8" s="82">
        <v>2</v>
      </c>
      <c r="C8" s="83" t="s">
        <v>14</v>
      </c>
      <c r="D8" s="84">
        <v>0.21</v>
      </c>
      <c r="E8" s="85" t="s">
        <v>64</v>
      </c>
      <c r="F8" s="86">
        <f t="shared" si="0"/>
        <v>2.0999999999999998E-4</v>
      </c>
      <c r="G8" s="87" t="s">
        <v>14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</row>
    <row r="9" spans="2:24" ht="23.25" customHeight="1">
      <c r="B9" s="82">
        <v>5</v>
      </c>
      <c r="C9" s="83" t="s">
        <v>14</v>
      </c>
      <c r="D9" s="84">
        <v>0.21</v>
      </c>
      <c r="E9" s="85" t="s">
        <v>64</v>
      </c>
      <c r="F9" s="86">
        <f t="shared" si="0"/>
        <v>2.0999999999999998E-4</v>
      </c>
      <c r="G9" s="87" t="s">
        <v>14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</row>
    <row r="10" spans="2:24" ht="23.25" customHeight="1">
      <c r="B10" s="82">
        <v>10</v>
      </c>
      <c r="C10" s="83" t="s">
        <v>14</v>
      </c>
      <c r="D10" s="84">
        <v>0.21</v>
      </c>
      <c r="E10" s="85" t="s">
        <v>64</v>
      </c>
      <c r="F10" s="86">
        <f t="shared" si="0"/>
        <v>2.0999999999999998E-4</v>
      </c>
      <c r="G10" s="87" t="s">
        <v>14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</row>
    <row r="11" spans="2:24" ht="23.25" customHeight="1">
      <c r="B11" s="82">
        <v>20</v>
      </c>
      <c r="C11" s="83" t="s">
        <v>14</v>
      </c>
      <c r="D11" s="84">
        <v>0.23</v>
      </c>
      <c r="E11" s="85" t="s">
        <v>64</v>
      </c>
      <c r="F11" s="86">
        <f t="shared" si="0"/>
        <v>2.3000000000000001E-4</v>
      </c>
      <c r="G11" s="87" t="s">
        <v>14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</row>
    <row r="12" spans="2:24" ht="23.25" customHeight="1">
      <c r="B12" s="82">
        <v>30</v>
      </c>
      <c r="C12" s="83" t="s">
        <v>14</v>
      </c>
      <c r="D12" s="84">
        <v>0.27</v>
      </c>
      <c r="E12" s="85" t="s">
        <v>64</v>
      </c>
      <c r="F12" s="86">
        <f t="shared" si="0"/>
        <v>2.7E-4</v>
      </c>
      <c r="G12" s="87" t="s">
        <v>14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</row>
    <row r="13" spans="2:24" ht="23.25" customHeight="1">
      <c r="B13" s="82">
        <v>40</v>
      </c>
      <c r="C13" s="83" t="s">
        <v>14</v>
      </c>
      <c r="D13" s="84">
        <v>0.27</v>
      </c>
      <c r="E13" s="89" t="s">
        <v>64</v>
      </c>
      <c r="F13" s="86">
        <f t="shared" si="0"/>
        <v>2.7E-4</v>
      </c>
      <c r="G13" s="87" t="s">
        <v>14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</row>
    <row r="14" spans="2:24" ht="23.25" customHeight="1">
      <c r="B14" s="82">
        <v>50</v>
      </c>
      <c r="C14" s="83" t="s">
        <v>14</v>
      </c>
      <c r="D14" s="84">
        <v>0.27</v>
      </c>
      <c r="E14" s="89" t="s">
        <v>64</v>
      </c>
      <c r="F14" s="86">
        <f t="shared" si="0"/>
        <v>2.7E-4</v>
      </c>
      <c r="G14" s="87" t="s">
        <v>14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</row>
    <row r="15" spans="2:24" ht="23.25" customHeight="1">
      <c r="B15" s="82">
        <v>60</v>
      </c>
      <c r="C15" s="83" t="s">
        <v>14</v>
      </c>
      <c r="D15" s="84">
        <v>0.32</v>
      </c>
      <c r="E15" s="89" t="s">
        <v>64</v>
      </c>
      <c r="F15" s="86">
        <f t="shared" si="0"/>
        <v>3.2000000000000003E-4</v>
      </c>
      <c r="G15" s="87" t="s">
        <v>14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</row>
    <row r="16" spans="2:24" ht="23.25" customHeight="1">
      <c r="B16" s="82">
        <v>70</v>
      </c>
      <c r="C16" s="83" t="s">
        <v>14</v>
      </c>
      <c r="D16" s="84">
        <v>0.32</v>
      </c>
      <c r="E16" s="89" t="s">
        <v>64</v>
      </c>
      <c r="F16" s="86">
        <f t="shared" si="0"/>
        <v>3.2000000000000003E-4</v>
      </c>
      <c r="G16" s="87" t="s">
        <v>14</v>
      </c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</row>
    <row r="17" spans="2:24" ht="23.25" customHeight="1">
      <c r="B17" s="82">
        <v>80</v>
      </c>
      <c r="C17" s="83" t="s">
        <v>14</v>
      </c>
      <c r="D17" s="84">
        <v>0.39</v>
      </c>
      <c r="E17" s="89" t="s">
        <v>64</v>
      </c>
      <c r="F17" s="86">
        <f t="shared" si="0"/>
        <v>3.8999999999999999E-4</v>
      </c>
      <c r="G17" s="87" t="s">
        <v>14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</row>
    <row r="18" spans="2:24" ht="23.25" customHeight="1">
      <c r="B18" s="82">
        <v>90</v>
      </c>
      <c r="C18" s="83" t="s">
        <v>14</v>
      </c>
      <c r="D18" s="84">
        <v>0.39</v>
      </c>
      <c r="E18" s="89" t="s">
        <v>64</v>
      </c>
      <c r="F18" s="86">
        <f t="shared" si="0"/>
        <v>3.8999999999999999E-4</v>
      </c>
      <c r="G18" s="87" t="s">
        <v>14</v>
      </c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</row>
    <row r="19" spans="2:24" ht="23.25" customHeight="1">
      <c r="B19" s="82">
        <v>100</v>
      </c>
      <c r="C19" s="83" t="s">
        <v>14</v>
      </c>
      <c r="D19" s="84">
        <v>0.39</v>
      </c>
      <c r="E19" s="89" t="s">
        <v>64</v>
      </c>
      <c r="F19" s="86">
        <f t="shared" si="0"/>
        <v>3.8999999999999999E-4</v>
      </c>
      <c r="G19" s="87" t="s">
        <v>14</v>
      </c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</row>
    <row r="20" spans="2:24" ht="23.25" customHeight="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</row>
    <row r="21" spans="2:24" ht="23.25" customHeight="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</row>
    <row r="22" spans="2:24" ht="23.2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</row>
    <row r="23" spans="2:24" ht="23.2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</row>
    <row r="24" spans="2:24" ht="23.2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</row>
    <row r="25" spans="2:24" ht="23.25" customHeight="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</row>
    <row r="26" spans="2:24" ht="23.25" customHeight="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</row>
    <row r="27" spans="2:24" ht="23.25" customHeight="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spans="2:24" ht="23.25" customHeight="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</row>
    <row r="29" spans="2:24" ht="23.25" customHeight="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</row>
    <row r="30" spans="2:24" ht="23.25" customHeight="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</row>
    <row r="31" spans="2:24" ht="23.25" customHeight="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</row>
    <row r="32" spans="2:24" ht="23.25" customHeight="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</row>
    <row r="33" spans="2:24" ht="23.25" customHeight="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</row>
    <row r="34" spans="2:24" ht="23.25" customHeight="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</row>
    <row r="35" spans="2:24" ht="23.25" customHeight="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</row>
    <row r="36" spans="2:24" ht="23.25" customHeight="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</row>
    <row r="37" spans="2:24" ht="23.25" customHeigh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</row>
    <row r="38" spans="2:24" ht="23.25" customHeight="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</row>
    <row r="39" spans="2:24" ht="23.25" customHeight="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</row>
    <row r="40" spans="2:24" ht="23.25" customHeight="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spans="2:24" ht="23.2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2:24" ht="23.25" customHeight="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</row>
    <row r="43" spans="2:24" ht="23.25" customHeight="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</row>
    <row r="44" spans="2:24" ht="23.25" customHeight="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</row>
    <row r="45" spans="2:24" ht="23.25" customHeight="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</row>
    <row r="46" spans="2:24" ht="23.25" customHeight="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</row>
    <row r="47" spans="2:24" ht="23.25" customHeight="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</row>
    <row r="48" spans="2:24" ht="23.25" customHeight="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</row>
    <row r="49" spans="2:24" ht="23.25" customHeight="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</row>
    <row r="50" spans="2:24" ht="23.25" customHeight="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</row>
    <row r="51" spans="2:24" ht="23.25" customHeight="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</row>
    <row r="52" spans="2:24" ht="23.25" customHeight="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</row>
    <row r="53" spans="2:24" ht="23.25" customHeight="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</row>
    <row r="54" spans="2:24" ht="23.25" customHeight="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</row>
    <row r="55" spans="2:24" ht="23.25" customHeight="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</row>
    <row r="56" spans="2:24" ht="23.25" customHeight="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</row>
    <row r="57" spans="2:24" ht="23.25" customHeight="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</row>
    <row r="58" spans="2:24" ht="23.25" customHeight="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</row>
    <row r="59" spans="2:24" ht="23.25" customHeight="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</row>
    <row r="60" spans="2:24" ht="23.25" customHeight="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</row>
    <row r="61" spans="2:24" ht="23.25" customHeight="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</row>
    <row r="62" spans="2:24" ht="23.25" customHeight="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</row>
    <row r="63" spans="2:24" ht="23.25" customHeight="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</row>
    <row r="64" spans="2:24" ht="23.25" customHeight="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</row>
    <row r="65" spans="2:24" ht="23.25" customHeight="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</row>
    <row r="66" spans="2:24" ht="23.25" customHeight="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</row>
    <row r="67" spans="2:24" ht="23.25" customHeight="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</row>
    <row r="68" spans="2:24" ht="23.25" customHeight="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</row>
    <row r="69" spans="2:24" ht="23.25" customHeight="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</row>
    <row r="70" spans="2:24" ht="23.25" customHeight="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</row>
    <row r="71" spans="2:24" ht="23.25" customHeight="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</row>
    <row r="72" spans="2:24" ht="23.25" customHeight="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</row>
    <row r="73" spans="2:24" ht="23.25" customHeight="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</row>
    <row r="74" spans="2:24" ht="23.25" customHeight="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</row>
    <row r="75" spans="2:24" ht="23.25" customHeight="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</row>
    <row r="76" spans="2:24" ht="23.25" customHeight="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</row>
    <row r="77" spans="2:24" ht="23.25" customHeight="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</row>
    <row r="78" spans="2:24" ht="23.25" customHeight="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</row>
    <row r="79" spans="2:24" ht="23.25" customHeight="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</row>
    <row r="80" spans="2:24" ht="23.25" customHeight="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</row>
    <row r="81" spans="2:24" ht="23.25" customHeight="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</row>
    <row r="82" spans="2:24" ht="23.25" customHeight="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</row>
    <row r="83" spans="2:24" ht="23.25" customHeight="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</row>
    <row r="84" spans="2:24" ht="23.25" customHeight="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</row>
    <row r="85" spans="2:24" ht="23.25" customHeight="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</row>
    <row r="86" spans="2:24" ht="23.25" customHeight="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</row>
    <row r="87" spans="2:24" ht="23.25" customHeight="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</row>
    <row r="88" spans="2:24" ht="23.25" customHeight="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</row>
    <row r="89" spans="2:24" ht="23.25" customHeight="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</row>
    <row r="90" spans="2:24" ht="23.25" customHeight="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</row>
  </sheetData>
  <mergeCells count="3">
    <mergeCell ref="B2:G2"/>
    <mergeCell ref="B3:D3"/>
    <mergeCell ref="E3:G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IN162"/>
  <sheetViews>
    <sheetView topLeftCell="A7" zoomScaleSheetLayoutView="115" workbookViewId="0">
      <selection activeCell="R22" sqref="R22:T22"/>
    </sheetView>
  </sheetViews>
  <sheetFormatPr defaultColWidth="3.7109375" defaultRowHeight="18.75" customHeight="1"/>
  <cols>
    <col min="1" max="61" width="3.140625" style="39" customWidth="1"/>
    <col min="62" max="185" width="7.7109375" style="39" customWidth="1"/>
    <col min="186" max="186" width="1.7109375" style="39" customWidth="1"/>
    <col min="187" max="190" width="3.7109375" style="39" customWidth="1"/>
    <col min="191" max="194" width="5.28515625" style="39" customWidth="1"/>
    <col min="195" max="210" width="4" style="39" customWidth="1"/>
    <col min="211" max="212" width="3.28515625" style="39" customWidth="1"/>
    <col min="213" max="16384" width="3.7109375" style="39"/>
  </cols>
  <sheetData>
    <row r="1" spans="1:248" ht="21" customHeight="1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91" t="s">
        <v>65</v>
      </c>
      <c r="N1" s="91"/>
      <c r="O1" s="91"/>
      <c r="P1" s="302" t="s">
        <v>119</v>
      </c>
      <c r="Q1" s="302"/>
      <c r="R1" s="302"/>
      <c r="S1" s="302"/>
      <c r="T1" s="302"/>
      <c r="U1" s="92"/>
      <c r="V1" s="92"/>
      <c r="W1" s="92"/>
      <c r="X1" s="92" t="s">
        <v>66</v>
      </c>
      <c r="Y1" s="92"/>
      <c r="Z1" s="212">
        <v>1</v>
      </c>
      <c r="AA1" s="128" t="s">
        <v>67</v>
      </c>
      <c r="AB1" s="212">
        <v>1</v>
      </c>
      <c r="AC1" s="93"/>
      <c r="II1"/>
      <c r="IJ1"/>
      <c r="IK1"/>
    </row>
    <row r="2" spans="1:248" ht="23.1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92" t="s">
        <v>68</v>
      </c>
      <c r="M2" s="91"/>
      <c r="N2" s="92"/>
      <c r="O2" s="91"/>
      <c r="P2" s="303">
        <v>42762</v>
      </c>
      <c r="Q2" s="303"/>
      <c r="R2" s="303"/>
      <c r="S2" s="303"/>
      <c r="T2" s="129" t="s">
        <v>69</v>
      </c>
      <c r="W2" s="128"/>
      <c r="X2" s="128"/>
      <c r="Y2" s="304">
        <v>42762</v>
      </c>
      <c r="Z2" s="304"/>
      <c r="AA2" s="304"/>
      <c r="AB2" s="304"/>
      <c r="AC2" s="92"/>
      <c r="AD2" s="92"/>
      <c r="AE2" s="92"/>
      <c r="AF2" s="93"/>
      <c r="AG2" s="1"/>
    </row>
    <row r="3" spans="1:248" ht="22.5" customHeight="1">
      <c r="A3" s="305" t="s">
        <v>70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91" t="s">
        <v>71</v>
      </c>
      <c r="M3" s="91"/>
      <c r="N3" s="91"/>
      <c r="O3" s="91"/>
      <c r="P3" s="91"/>
      <c r="Q3" s="306">
        <v>20</v>
      </c>
      <c r="R3" s="306"/>
      <c r="S3" s="95" t="s">
        <v>72</v>
      </c>
      <c r="T3" s="307">
        <v>50</v>
      </c>
      <c r="U3" s="307"/>
      <c r="V3" s="96" t="s">
        <v>73</v>
      </c>
      <c r="W3" s="91"/>
      <c r="X3" s="91"/>
      <c r="Y3" s="91"/>
      <c r="Z3" s="91"/>
      <c r="AA3" s="91"/>
      <c r="AB3" s="91"/>
      <c r="AC3" s="91"/>
      <c r="AD3" s="94"/>
      <c r="AE3" s="94"/>
      <c r="AF3" s="94"/>
      <c r="AG3" s="1"/>
    </row>
    <row r="4" spans="1:248" ht="23.1" customHeight="1">
      <c r="A4" s="308" t="s">
        <v>86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91" t="s">
        <v>53</v>
      </c>
      <c r="M4" s="91"/>
      <c r="N4" s="91"/>
      <c r="O4" s="91"/>
      <c r="P4" s="91"/>
      <c r="Q4" s="91" t="s">
        <v>74</v>
      </c>
      <c r="R4" s="91"/>
      <c r="S4" s="91"/>
      <c r="T4" s="91"/>
      <c r="U4" s="91"/>
      <c r="V4" s="91"/>
      <c r="W4" s="91"/>
      <c r="X4" s="91"/>
      <c r="Y4" s="91" t="s">
        <v>75</v>
      </c>
      <c r="Z4" s="91"/>
      <c r="AA4" s="91"/>
      <c r="AB4" s="91"/>
      <c r="AC4" s="91"/>
      <c r="AD4" s="94"/>
      <c r="AE4" s="94"/>
      <c r="AF4" s="94"/>
      <c r="AG4" s="1"/>
    </row>
    <row r="5" spans="1:248" s="107" customFormat="1" ht="22.5" customHeight="1">
      <c r="A5" s="97" t="s">
        <v>76</v>
      </c>
      <c r="B5" s="97"/>
      <c r="C5" s="97"/>
      <c r="D5" s="97"/>
      <c r="E5" s="97"/>
      <c r="F5" s="309" t="s">
        <v>120</v>
      </c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97"/>
      <c r="AA5" s="97"/>
      <c r="AB5" s="97"/>
      <c r="AC5" s="97"/>
      <c r="AD5" s="97"/>
      <c r="AE5" s="97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</row>
    <row r="6" spans="1:248" s="107" customFormat="1" ht="23.1" customHeight="1">
      <c r="A6" s="97" t="s">
        <v>54</v>
      </c>
      <c r="B6" s="97"/>
      <c r="C6" s="97"/>
      <c r="D6" s="97"/>
      <c r="E6" s="97"/>
      <c r="F6" s="310" t="s">
        <v>86</v>
      </c>
      <c r="G6" s="310"/>
      <c r="H6" s="310"/>
      <c r="I6" s="310"/>
      <c r="J6" s="310"/>
      <c r="K6" s="310"/>
      <c r="L6" s="310"/>
      <c r="M6" s="310"/>
      <c r="N6" s="310"/>
      <c r="O6" s="310"/>
      <c r="P6" s="97" t="s">
        <v>77</v>
      </c>
      <c r="Q6" s="97"/>
      <c r="R6" s="130"/>
      <c r="S6" s="130"/>
      <c r="T6" s="309" t="s">
        <v>121</v>
      </c>
      <c r="U6" s="309"/>
      <c r="V6" s="309"/>
      <c r="W6" s="309"/>
      <c r="X6" s="309"/>
      <c r="Y6" s="309"/>
      <c r="Z6" s="309"/>
      <c r="AA6" s="309"/>
      <c r="AB6" s="309"/>
      <c r="AC6" s="97"/>
      <c r="AD6" s="97"/>
      <c r="AE6" s="97"/>
      <c r="AF6" s="130"/>
      <c r="AG6" s="130"/>
      <c r="AH6" s="131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</row>
    <row r="7" spans="1:248" s="107" customFormat="1" ht="23.1" customHeight="1">
      <c r="A7" s="97" t="s">
        <v>1</v>
      </c>
      <c r="B7" s="130"/>
      <c r="C7" s="131"/>
      <c r="D7" s="311" t="s">
        <v>122</v>
      </c>
      <c r="E7" s="311"/>
      <c r="F7" s="311"/>
      <c r="G7" s="311"/>
      <c r="H7" s="311"/>
      <c r="I7" s="311"/>
      <c r="J7" s="311"/>
      <c r="K7" s="133" t="s">
        <v>78</v>
      </c>
      <c r="L7" s="133"/>
      <c r="M7" s="133"/>
      <c r="O7" s="312" t="s">
        <v>123</v>
      </c>
      <c r="P7" s="311"/>
      <c r="Q7" s="311"/>
      <c r="R7" s="311"/>
      <c r="S7" s="311"/>
      <c r="T7" s="311"/>
      <c r="U7" s="311"/>
      <c r="V7" s="133" t="s">
        <v>2</v>
      </c>
      <c r="W7" s="133"/>
      <c r="X7" s="310" t="s">
        <v>124</v>
      </c>
      <c r="Y7" s="310"/>
      <c r="Z7" s="310"/>
      <c r="AA7" s="310"/>
      <c r="AB7" s="310"/>
      <c r="AC7" s="97"/>
      <c r="AD7" s="97"/>
      <c r="AF7" s="132"/>
      <c r="AG7" s="130"/>
      <c r="AH7" s="131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</row>
    <row r="8" spans="1:248" s="107" customFormat="1" ht="23.1" customHeight="1">
      <c r="A8" s="98" t="s">
        <v>79</v>
      </c>
      <c r="B8" s="98"/>
      <c r="C8" s="313">
        <v>0.05</v>
      </c>
      <c r="D8" s="314"/>
      <c r="E8" s="127" t="s">
        <v>80</v>
      </c>
      <c r="F8" s="315">
        <v>1</v>
      </c>
      <c r="G8" s="315"/>
      <c r="H8" s="107" t="s">
        <v>14</v>
      </c>
      <c r="I8" s="98"/>
      <c r="J8" s="130"/>
      <c r="K8" s="194"/>
      <c r="L8" s="194"/>
      <c r="M8" s="194"/>
      <c r="N8" s="99"/>
      <c r="O8" s="133"/>
      <c r="P8" s="133"/>
      <c r="Q8" s="133"/>
      <c r="R8" s="133"/>
      <c r="S8" s="194"/>
      <c r="T8" s="194"/>
      <c r="U8" s="194"/>
      <c r="V8" s="194"/>
      <c r="W8" s="99"/>
      <c r="X8" s="133"/>
      <c r="Y8" s="133"/>
      <c r="Z8" s="133"/>
      <c r="AA8" s="133"/>
      <c r="AB8" s="133"/>
      <c r="AC8" s="98"/>
      <c r="AD8" s="98"/>
      <c r="AE8" s="130"/>
      <c r="AF8" s="130"/>
      <c r="AG8" s="130"/>
      <c r="AH8" s="131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</row>
    <row r="9" spans="1:248" s="107" customFormat="1" ht="23.1" customHeight="1">
      <c r="A9" s="100" t="s">
        <v>81</v>
      </c>
      <c r="B9" s="100"/>
      <c r="C9" s="100"/>
      <c r="D9" s="100"/>
      <c r="E9" s="100"/>
      <c r="F9" s="98"/>
      <c r="G9" s="98"/>
      <c r="H9" s="98" t="s">
        <v>82</v>
      </c>
      <c r="I9" s="130"/>
      <c r="J9" s="101"/>
      <c r="K9" s="130"/>
      <c r="L9" s="98" t="s">
        <v>83</v>
      </c>
      <c r="M9" s="130"/>
      <c r="N9" s="98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97"/>
      <c r="AD9" s="97"/>
      <c r="AE9" s="97"/>
      <c r="AF9" s="132"/>
      <c r="AG9" s="130"/>
      <c r="AH9" s="131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</row>
    <row r="10" spans="1:248" ht="9.75" customHeight="1">
      <c r="A10" s="7"/>
      <c r="B10" s="7"/>
      <c r="C10" s="7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4"/>
      <c r="AC10" s="4"/>
      <c r="AD10" s="4"/>
      <c r="AE10" s="3"/>
      <c r="AF10" s="3"/>
      <c r="AG10" s="1"/>
      <c r="AH10" s="40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spans="1:248" ht="23.1" customHeight="1">
      <c r="A11" s="98" t="s">
        <v>17</v>
      </c>
      <c r="B11" s="98"/>
      <c r="C11" s="98"/>
      <c r="D11" s="98"/>
      <c r="E11" s="98"/>
      <c r="F11" s="98"/>
      <c r="G11" s="316" t="s">
        <v>125</v>
      </c>
      <c r="H11" s="316"/>
      <c r="I11" s="316"/>
      <c r="J11" s="316"/>
      <c r="K11" s="316"/>
      <c r="L11" s="316"/>
      <c r="M11" s="316"/>
      <c r="N11" s="316"/>
      <c r="O11" s="316"/>
      <c r="P11" s="316"/>
      <c r="Q11" s="97"/>
      <c r="R11" s="127" t="s">
        <v>84</v>
      </c>
      <c r="S11" s="127"/>
      <c r="T11" s="309"/>
      <c r="U11" s="309"/>
      <c r="V11" s="309"/>
      <c r="W11" s="309"/>
      <c r="X11" s="309"/>
      <c r="Y11" s="309"/>
      <c r="Z11" s="309"/>
      <c r="AA11" s="309"/>
      <c r="AB11" s="309"/>
      <c r="AC11" s="5"/>
      <c r="AD11" s="5"/>
      <c r="AE11" s="5"/>
      <c r="AF11" s="90"/>
      <c r="AG11" s="1"/>
      <c r="AH11" s="40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spans="1:248" ht="23.1" customHeight="1">
      <c r="A12" s="98" t="s">
        <v>17</v>
      </c>
      <c r="B12" s="98"/>
      <c r="C12" s="98"/>
      <c r="D12" s="98"/>
      <c r="E12" s="98"/>
      <c r="F12" s="98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97"/>
      <c r="R12" s="103" t="s">
        <v>84</v>
      </c>
      <c r="S12" s="103"/>
      <c r="T12" s="309"/>
      <c r="U12" s="309"/>
      <c r="V12" s="309"/>
      <c r="W12" s="309"/>
      <c r="X12" s="309"/>
      <c r="Y12" s="309"/>
      <c r="Z12" s="309"/>
      <c r="AA12" s="309"/>
      <c r="AB12" s="309"/>
      <c r="AC12" s="5"/>
      <c r="AD12" s="5"/>
      <c r="AE12" s="5"/>
      <c r="AF12" s="1"/>
      <c r="AG12" s="1"/>
      <c r="AH12" s="8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spans="1:248" ht="23.1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4"/>
      <c r="Z13" s="104"/>
      <c r="AA13" s="104"/>
      <c r="AB13" s="1"/>
      <c r="AC13" s="1"/>
      <c r="AD13" s="1"/>
      <c r="AE13" s="1"/>
      <c r="AF13" s="105"/>
      <c r="AG13" s="1"/>
      <c r="AH13" s="1"/>
      <c r="AI13" s="106"/>
      <c r="AJ13" s="106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spans="1:248" ht="23.1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4"/>
      <c r="Z14" s="104"/>
      <c r="AA14" s="104"/>
      <c r="AB14" s="1"/>
      <c r="AC14" s="1"/>
      <c r="AD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</row>
    <row r="15" spans="1:248" ht="23.1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04"/>
      <c r="Z15" s="104"/>
      <c r="AA15" s="104"/>
      <c r="AB15" s="1"/>
      <c r="AC15" s="1"/>
      <c r="AD15" s="1"/>
      <c r="AE15" s="1"/>
      <c r="AF15" s="105"/>
      <c r="AG15" s="1"/>
      <c r="AH15" s="1"/>
      <c r="AI15" s="106"/>
      <c r="AJ15" s="106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</row>
    <row r="16" spans="1:248" ht="23.1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4"/>
      <c r="Z16" s="104"/>
      <c r="AA16" s="104"/>
      <c r="AB16" s="1"/>
      <c r="AC16" s="1"/>
      <c r="AD16" s="1"/>
      <c r="AE16" s="1"/>
      <c r="AF16" s="105"/>
      <c r="AG16" s="1"/>
      <c r="AH16" s="1"/>
      <c r="AI16" s="106"/>
      <c r="AJ16" s="106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</row>
    <row r="17" spans="1:248" ht="23.1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04"/>
      <c r="Z17" s="104"/>
      <c r="AA17" s="104"/>
      <c r="AB17" s="1"/>
      <c r="AC17" s="1"/>
      <c r="AD17" s="1"/>
      <c r="AE17" s="1"/>
      <c r="AF17" s="105"/>
      <c r="AG17" s="1"/>
      <c r="AH17" s="1"/>
      <c r="AI17" s="106"/>
      <c r="AJ17" s="106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spans="1:248" ht="23.1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4"/>
      <c r="Z18" s="104"/>
      <c r="AA18" s="104"/>
      <c r="AB18" s="1"/>
      <c r="AC18" s="1"/>
      <c r="AD18" s="1"/>
      <c r="AE18" s="1"/>
      <c r="AF18" s="105"/>
      <c r="AG18" s="1"/>
      <c r="AH18" s="1"/>
      <c r="AI18" s="106"/>
      <c r="AJ18" s="106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</row>
    <row r="19" spans="1:248" ht="29.1" customHeight="1">
      <c r="A19" s="507" t="s">
        <v>10</v>
      </c>
      <c r="B19" s="508"/>
      <c r="C19" s="508"/>
      <c r="D19" s="499" t="s">
        <v>116</v>
      </c>
      <c r="E19" s="499"/>
      <c r="F19" s="511" t="s">
        <v>90</v>
      </c>
      <c r="G19" s="511"/>
      <c r="H19" s="511"/>
      <c r="I19" s="511"/>
      <c r="J19" s="511"/>
      <c r="K19" s="511"/>
      <c r="L19" s="511"/>
      <c r="M19" s="511"/>
      <c r="N19" s="511"/>
      <c r="O19" s="511"/>
      <c r="P19" s="511"/>
      <c r="Q19" s="511"/>
      <c r="R19" s="511" t="s">
        <v>9</v>
      </c>
      <c r="S19" s="511"/>
      <c r="T19" s="511"/>
      <c r="U19" s="548" t="s">
        <v>11</v>
      </c>
      <c r="V19" s="548"/>
      <c r="W19" s="548"/>
      <c r="X19" s="548"/>
      <c r="Y19" s="524" t="s">
        <v>48</v>
      </c>
      <c r="Z19" s="524"/>
      <c r="AA19" s="525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</row>
    <row r="20" spans="1:248" ht="39.950000000000003" customHeight="1">
      <c r="A20" s="509"/>
      <c r="B20" s="510"/>
      <c r="C20" s="510"/>
      <c r="D20" s="500"/>
      <c r="E20" s="500"/>
      <c r="F20" s="520" t="s">
        <v>5</v>
      </c>
      <c r="G20" s="520"/>
      <c r="H20" s="520"/>
      <c r="I20" s="520" t="s">
        <v>6</v>
      </c>
      <c r="J20" s="520"/>
      <c r="K20" s="520"/>
      <c r="L20" s="520" t="s">
        <v>7</v>
      </c>
      <c r="M20" s="520"/>
      <c r="N20" s="520"/>
      <c r="O20" s="520" t="s">
        <v>8</v>
      </c>
      <c r="P20" s="520"/>
      <c r="Q20" s="520"/>
      <c r="R20" s="520"/>
      <c r="S20" s="520"/>
      <c r="T20" s="520"/>
      <c r="U20" s="549"/>
      <c r="V20" s="549"/>
      <c r="W20" s="549"/>
      <c r="X20" s="549"/>
      <c r="Y20" s="526"/>
      <c r="Z20" s="526"/>
      <c r="AA20" s="527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</row>
    <row r="21" spans="1:248" ht="21" customHeight="1">
      <c r="A21" s="503">
        <v>0.05</v>
      </c>
      <c r="B21" s="503"/>
      <c r="C21" s="503"/>
      <c r="D21" s="512">
        <v>1</v>
      </c>
      <c r="E21" s="512"/>
      <c r="F21" s="515">
        <v>5.21E-2</v>
      </c>
      <c r="G21" s="516"/>
      <c r="H21" s="517"/>
      <c r="I21" s="515">
        <f>F21</f>
        <v>5.21E-2</v>
      </c>
      <c r="J21" s="516"/>
      <c r="K21" s="517"/>
      <c r="L21" s="515">
        <f>F21</f>
        <v>5.21E-2</v>
      </c>
      <c r="M21" s="516"/>
      <c r="N21" s="517"/>
      <c r="O21" s="515">
        <f>F21</f>
        <v>5.21E-2</v>
      </c>
      <c r="P21" s="516"/>
      <c r="Q21" s="517"/>
      <c r="R21" s="521">
        <f>AVERAGE(F21:Q21)</f>
        <v>5.21E-2</v>
      </c>
      <c r="S21" s="522"/>
      <c r="T21" s="522"/>
      <c r="U21" s="530">
        <f>STDEV(R21:T27)/SQRT(4)</f>
        <v>7.4801324154310101E-5</v>
      </c>
      <c r="V21" s="531"/>
      <c r="W21" s="531"/>
      <c r="X21" s="532"/>
      <c r="Y21" s="528">
        <f>$A$21-R21</f>
        <v>-2.0999999999999977E-3</v>
      </c>
      <c r="Z21" s="529"/>
      <c r="AA21" s="529"/>
      <c r="AF21" s="523"/>
      <c r="AG21" s="523"/>
      <c r="AH21" s="523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</row>
    <row r="22" spans="1:248" ht="21" customHeight="1">
      <c r="A22" s="503"/>
      <c r="B22" s="503"/>
      <c r="C22" s="503"/>
      <c r="D22" s="512">
        <v>2</v>
      </c>
      <c r="E22" s="512"/>
      <c r="F22" s="515">
        <v>5.2299999999999999E-2</v>
      </c>
      <c r="G22" s="516"/>
      <c r="H22" s="517"/>
      <c r="I22" s="515">
        <f>F22</f>
        <v>5.2299999999999999E-2</v>
      </c>
      <c r="J22" s="516"/>
      <c r="K22" s="517"/>
      <c r="L22" s="515">
        <f>F22</f>
        <v>5.2299999999999999E-2</v>
      </c>
      <c r="M22" s="516"/>
      <c r="N22" s="517"/>
      <c r="O22" s="515">
        <f>F22</f>
        <v>5.2299999999999999E-2</v>
      </c>
      <c r="P22" s="516"/>
      <c r="Q22" s="517"/>
      <c r="R22" s="519">
        <f>AVERAGE(F22:Q22)</f>
        <v>5.2299999999999999E-2</v>
      </c>
      <c r="S22" s="519"/>
      <c r="T22" s="519"/>
      <c r="U22" s="533"/>
      <c r="V22" s="534"/>
      <c r="W22" s="534"/>
      <c r="X22" s="535"/>
      <c r="Y22" s="528">
        <f t="shared" ref="Y22:Y27" si="0">$A$21-R22</f>
        <v>-2.2999999999999965E-3</v>
      </c>
      <c r="Z22" s="529"/>
      <c r="AA22" s="529"/>
      <c r="AF22" s="523"/>
      <c r="AG22" s="523"/>
      <c r="AH22" s="523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</row>
    <row r="23" spans="1:248" ht="21" customHeight="1">
      <c r="A23" s="503"/>
      <c r="B23" s="503"/>
      <c r="C23" s="503"/>
      <c r="D23" s="512">
        <v>3</v>
      </c>
      <c r="E23" s="512"/>
      <c r="F23" s="515">
        <v>5.2200000000000003E-2</v>
      </c>
      <c r="G23" s="516"/>
      <c r="H23" s="517"/>
      <c r="I23" s="515">
        <f>F23</f>
        <v>5.2200000000000003E-2</v>
      </c>
      <c r="J23" s="516"/>
      <c r="K23" s="517"/>
      <c r="L23" s="515">
        <f>F23</f>
        <v>5.2200000000000003E-2</v>
      </c>
      <c r="M23" s="516"/>
      <c r="N23" s="517"/>
      <c r="O23" s="515">
        <f>F23</f>
        <v>5.2200000000000003E-2</v>
      </c>
      <c r="P23" s="516"/>
      <c r="Q23" s="517"/>
      <c r="R23" s="519">
        <f t="shared" ref="R23:R27" si="1">AVERAGE(F23:Q23)</f>
        <v>5.2200000000000003E-2</v>
      </c>
      <c r="S23" s="519"/>
      <c r="T23" s="519"/>
      <c r="U23" s="533"/>
      <c r="V23" s="534"/>
      <c r="W23" s="534"/>
      <c r="X23" s="535"/>
      <c r="Y23" s="528">
        <f t="shared" si="0"/>
        <v>-2.2000000000000006E-3</v>
      </c>
      <c r="Z23" s="529"/>
      <c r="AA23" s="529"/>
      <c r="AF23" s="523"/>
      <c r="AG23" s="523"/>
      <c r="AH23" s="523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</row>
    <row r="24" spans="1:248" ht="21" customHeight="1">
      <c r="A24" s="503"/>
      <c r="B24" s="503"/>
      <c r="C24" s="503"/>
      <c r="D24" s="512">
        <v>4</v>
      </c>
      <c r="E24" s="512"/>
      <c r="F24" s="515">
        <v>5.2400000000000002E-2</v>
      </c>
      <c r="G24" s="516"/>
      <c r="H24" s="517"/>
      <c r="I24" s="515">
        <f>F24</f>
        <v>5.2400000000000002E-2</v>
      </c>
      <c r="J24" s="516"/>
      <c r="K24" s="517"/>
      <c r="L24" s="515">
        <f>F24</f>
        <v>5.2400000000000002E-2</v>
      </c>
      <c r="M24" s="516"/>
      <c r="N24" s="517"/>
      <c r="O24" s="515">
        <f>F24</f>
        <v>5.2400000000000002E-2</v>
      </c>
      <c r="P24" s="516"/>
      <c r="Q24" s="517"/>
      <c r="R24" s="519">
        <f t="shared" si="1"/>
        <v>5.2400000000000002E-2</v>
      </c>
      <c r="S24" s="519"/>
      <c r="T24" s="519"/>
      <c r="U24" s="533"/>
      <c r="V24" s="534"/>
      <c r="W24" s="534"/>
      <c r="X24" s="535"/>
      <c r="Y24" s="528">
        <f t="shared" si="0"/>
        <v>-2.3999999999999994E-3</v>
      </c>
      <c r="Z24" s="529"/>
      <c r="AA24" s="529"/>
      <c r="AF24" s="523"/>
      <c r="AG24" s="523"/>
      <c r="AH24" s="523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</row>
    <row r="25" spans="1:248" ht="21" customHeight="1">
      <c r="A25" s="503"/>
      <c r="B25" s="503"/>
      <c r="C25" s="503"/>
      <c r="D25" s="512">
        <v>5</v>
      </c>
      <c r="E25" s="512"/>
      <c r="F25" s="515">
        <v>5.2400000000000002E-2</v>
      </c>
      <c r="G25" s="516"/>
      <c r="H25" s="517"/>
      <c r="I25" s="515">
        <f>F25</f>
        <v>5.2400000000000002E-2</v>
      </c>
      <c r="J25" s="516"/>
      <c r="K25" s="517"/>
      <c r="L25" s="515">
        <f>F25</f>
        <v>5.2400000000000002E-2</v>
      </c>
      <c r="M25" s="516"/>
      <c r="N25" s="517"/>
      <c r="O25" s="515">
        <f>F25</f>
        <v>5.2400000000000002E-2</v>
      </c>
      <c r="P25" s="516"/>
      <c r="Q25" s="517"/>
      <c r="R25" s="519">
        <f t="shared" si="1"/>
        <v>5.2400000000000002E-2</v>
      </c>
      <c r="S25" s="519"/>
      <c r="T25" s="519"/>
      <c r="U25" s="533"/>
      <c r="V25" s="534"/>
      <c r="W25" s="534"/>
      <c r="X25" s="535"/>
      <c r="Y25" s="528">
        <f t="shared" si="0"/>
        <v>-2.3999999999999994E-3</v>
      </c>
      <c r="Z25" s="529"/>
      <c r="AA25" s="529"/>
      <c r="AF25" s="523"/>
      <c r="AG25" s="523"/>
      <c r="AH25" s="523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</row>
    <row r="26" spans="1:248" ht="21" customHeight="1">
      <c r="A26" s="503"/>
      <c r="B26" s="503"/>
      <c r="C26" s="503"/>
      <c r="D26" s="512">
        <v>6</v>
      </c>
      <c r="E26" s="512"/>
      <c r="F26" s="515">
        <v>5.2200000000000003E-2</v>
      </c>
      <c r="G26" s="516"/>
      <c r="H26" s="517"/>
      <c r="I26" s="515">
        <f t="shared" ref="I26:I89" si="2">F26</f>
        <v>5.2200000000000003E-2</v>
      </c>
      <c r="J26" s="516"/>
      <c r="K26" s="517"/>
      <c r="L26" s="515">
        <f t="shared" ref="L26:L89" si="3">F26</f>
        <v>5.2200000000000003E-2</v>
      </c>
      <c r="M26" s="516"/>
      <c r="N26" s="517"/>
      <c r="O26" s="515">
        <f t="shared" ref="O26:O89" si="4">F26</f>
        <v>5.2200000000000003E-2</v>
      </c>
      <c r="P26" s="516"/>
      <c r="Q26" s="517"/>
      <c r="R26" s="519">
        <f t="shared" si="1"/>
        <v>5.2200000000000003E-2</v>
      </c>
      <c r="S26" s="519"/>
      <c r="T26" s="519"/>
      <c r="U26" s="533"/>
      <c r="V26" s="534"/>
      <c r="W26" s="534"/>
      <c r="X26" s="535"/>
      <c r="Y26" s="528">
        <f t="shared" si="0"/>
        <v>-2.2000000000000006E-3</v>
      </c>
      <c r="Z26" s="529"/>
      <c r="AA26" s="529"/>
      <c r="AF26" s="523"/>
      <c r="AG26" s="523"/>
      <c r="AH26" s="523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</row>
    <row r="27" spans="1:248" ht="21" customHeight="1">
      <c r="A27" s="503"/>
      <c r="B27" s="503"/>
      <c r="C27" s="503"/>
      <c r="D27" s="512">
        <v>7</v>
      </c>
      <c r="E27" s="512"/>
      <c r="F27" s="515">
        <v>5.1999999999999998E-2</v>
      </c>
      <c r="G27" s="516"/>
      <c r="H27" s="517"/>
      <c r="I27" s="515">
        <f t="shared" si="2"/>
        <v>5.1999999999999998E-2</v>
      </c>
      <c r="J27" s="516"/>
      <c r="K27" s="517"/>
      <c r="L27" s="515">
        <f t="shared" si="3"/>
        <v>5.1999999999999998E-2</v>
      </c>
      <c r="M27" s="516"/>
      <c r="N27" s="517"/>
      <c r="O27" s="515">
        <f t="shared" si="4"/>
        <v>5.1999999999999998E-2</v>
      </c>
      <c r="P27" s="516"/>
      <c r="Q27" s="517"/>
      <c r="R27" s="519">
        <f t="shared" si="1"/>
        <v>5.1999999999999998E-2</v>
      </c>
      <c r="S27" s="519"/>
      <c r="T27" s="519"/>
      <c r="U27" s="536"/>
      <c r="V27" s="537"/>
      <c r="W27" s="537"/>
      <c r="X27" s="538"/>
      <c r="Y27" s="528">
        <f t="shared" si="0"/>
        <v>-1.9999999999999948E-3</v>
      </c>
      <c r="Z27" s="529"/>
      <c r="AA27" s="529"/>
      <c r="AF27" s="523"/>
      <c r="AG27" s="523"/>
      <c r="AH27" s="523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</row>
    <row r="28" spans="1:248" ht="21" customHeight="1">
      <c r="A28" s="504">
        <v>0.1</v>
      </c>
      <c r="B28" s="504"/>
      <c r="C28" s="504"/>
      <c r="D28" s="505">
        <v>1</v>
      </c>
      <c r="E28" s="505"/>
      <c r="F28" s="513">
        <v>0.1032</v>
      </c>
      <c r="G28" s="514"/>
      <c r="H28" s="518"/>
      <c r="I28" s="513">
        <f t="shared" si="2"/>
        <v>0.1032</v>
      </c>
      <c r="J28" s="514"/>
      <c r="K28" s="518"/>
      <c r="L28" s="513">
        <f t="shared" si="3"/>
        <v>0.1032</v>
      </c>
      <c r="M28" s="514"/>
      <c r="N28" s="518"/>
      <c r="O28" s="513">
        <f t="shared" si="4"/>
        <v>0.1032</v>
      </c>
      <c r="P28" s="514"/>
      <c r="Q28" s="518"/>
      <c r="R28" s="513">
        <f>AVERAGE(F28:Q28)</f>
        <v>0.1032</v>
      </c>
      <c r="S28" s="514"/>
      <c r="T28" s="514"/>
      <c r="U28" s="539">
        <f>STDEV(R28:T34)/SQRT(4)</f>
        <v>4.4986770542123162E-5</v>
      </c>
      <c r="V28" s="540"/>
      <c r="W28" s="540"/>
      <c r="X28" s="541"/>
      <c r="Y28" s="501">
        <f>$A$28-R28</f>
        <v>-3.1999999999999945E-3</v>
      </c>
      <c r="Z28" s="502"/>
      <c r="AA28" s="502"/>
      <c r="AF28" s="523"/>
      <c r="AG28" s="523"/>
      <c r="AH28" s="523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</row>
    <row r="29" spans="1:248" ht="21" customHeight="1">
      <c r="A29" s="504"/>
      <c r="B29" s="504"/>
      <c r="C29" s="504"/>
      <c r="D29" s="505">
        <v>2</v>
      </c>
      <c r="E29" s="505"/>
      <c r="F29" s="513">
        <v>0.1033</v>
      </c>
      <c r="G29" s="514"/>
      <c r="H29" s="518"/>
      <c r="I29" s="513">
        <f t="shared" si="2"/>
        <v>0.1033</v>
      </c>
      <c r="J29" s="514"/>
      <c r="K29" s="518"/>
      <c r="L29" s="513">
        <f t="shared" si="3"/>
        <v>0.1033</v>
      </c>
      <c r="M29" s="514"/>
      <c r="N29" s="518"/>
      <c r="O29" s="513">
        <f t="shared" si="4"/>
        <v>0.1033</v>
      </c>
      <c r="P29" s="514"/>
      <c r="Q29" s="518"/>
      <c r="R29" s="506">
        <f t="shared" ref="R29:R34" si="5">AVERAGE(F29:Q29)</f>
        <v>0.1033</v>
      </c>
      <c r="S29" s="506"/>
      <c r="T29" s="506"/>
      <c r="U29" s="542"/>
      <c r="V29" s="543"/>
      <c r="W29" s="543"/>
      <c r="X29" s="544"/>
      <c r="Y29" s="501">
        <f t="shared" ref="Y29:Y34" si="6">$A$28-R29</f>
        <v>-3.2999999999999974E-3</v>
      </c>
      <c r="Z29" s="502"/>
      <c r="AA29" s="502"/>
      <c r="AF29" s="523"/>
      <c r="AG29" s="523"/>
      <c r="AH29" s="523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</row>
    <row r="30" spans="1:248" ht="21" customHeight="1">
      <c r="A30" s="504"/>
      <c r="B30" s="504"/>
      <c r="C30" s="504"/>
      <c r="D30" s="505">
        <v>3</v>
      </c>
      <c r="E30" s="505"/>
      <c r="F30" s="513">
        <v>0.1031</v>
      </c>
      <c r="G30" s="514"/>
      <c r="H30" s="518"/>
      <c r="I30" s="513">
        <f t="shared" si="2"/>
        <v>0.1031</v>
      </c>
      <c r="J30" s="514"/>
      <c r="K30" s="518"/>
      <c r="L30" s="513">
        <f t="shared" si="3"/>
        <v>0.1031</v>
      </c>
      <c r="M30" s="514"/>
      <c r="N30" s="518"/>
      <c r="O30" s="513">
        <f t="shared" si="4"/>
        <v>0.1031</v>
      </c>
      <c r="P30" s="514"/>
      <c r="Q30" s="518"/>
      <c r="R30" s="506">
        <f t="shared" si="5"/>
        <v>0.1031</v>
      </c>
      <c r="S30" s="506"/>
      <c r="T30" s="506"/>
      <c r="U30" s="542"/>
      <c r="V30" s="543"/>
      <c r="W30" s="543"/>
      <c r="X30" s="544"/>
      <c r="Y30" s="501">
        <f t="shared" si="6"/>
        <v>-3.0999999999999917E-3</v>
      </c>
      <c r="Z30" s="502"/>
      <c r="AA30" s="502"/>
      <c r="AF30" s="523"/>
      <c r="AG30" s="523"/>
      <c r="AH30" s="523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</row>
    <row r="31" spans="1:248" ht="21" customHeight="1">
      <c r="A31" s="504"/>
      <c r="B31" s="504"/>
      <c r="C31" s="504"/>
      <c r="D31" s="505">
        <v>4</v>
      </c>
      <c r="E31" s="505"/>
      <c r="F31" s="513">
        <v>0.1031</v>
      </c>
      <c r="G31" s="514"/>
      <c r="H31" s="518"/>
      <c r="I31" s="513">
        <f t="shared" si="2"/>
        <v>0.1031</v>
      </c>
      <c r="J31" s="514"/>
      <c r="K31" s="518"/>
      <c r="L31" s="513">
        <f t="shared" si="3"/>
        <v>0.1031</v>
      </c>
      <c r="M31" s="514"/>
      <c r="N31" s="518"/>
      <c r="O31" s="513">
        <f t="shared" si="4"/>
        <v>0.1031</v>
      </c>
      <c r="P31" s="514"/>
      <c r="Q31" s="518"/>
      <c r="R31" s="506">
        <f t="shared" si="5"/>
        <v>0.1031</v>
      </c>
      <c r="S31" s="506"/>
      <c r="T31" s="506"/>
      <c r="U31" s="542"/>
      <c r="V31" s="543"/>
      <c r="W31" s="543"/>
      <c r="X31" s="544"/>
      <c r="Y31" s="501">
        <f t="shared" si="6"/>
        <v>-3.0999999999999917E-3</v>
      </c>
      <c r="Z31" s="502"/>
      <c r="AA31" s="502"/>
      <c r="AF31" s="523"/>
      <c r="AG31" s="523"/>
      <c r="AH31" s="523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</row>
    <row r="32" spans="1:248" ht="21" customHeight="1">
      <c r="A32" s="504"/>
      <c r="B32" s="504"/>
      <c r="C32" s="504"/>
      <c r="D32" s="505">
        <v>5</v>
      </c>
      <c r="E32" s="505"/>
      <c r="F32" s="513">
        <v>0.1033</v>
      </c>
      <c r="G32" s="514"/>
      <c r="H32" s="518"/>
      <c r="I32" s="513">
        <f t="shared" si="2"/>
        <v>0.1033</v>
      </c>
      <c r="J32" s="514"/>
      <c r="K32" s="518"/>
      <c r="L32" s="513">
        <f t="shared" si="3"/>
        <v>0.1033</v>
      </c>
      <c r="M32" s="514"/>
      <c r="N32" s="518"/>
      <c r="O32" s="513">
        <f t="shared" si="4"/>
        <v>0.1033</v>
      </c>
      <c r="P32" s="514"/>
      <c r="Q32" s="518"/>
      <c r="R32" s="506">
        <f t="shared" si="5"/>
        <v>0.1033</v>
      </c>
      <c r="S32" s="506"/>
      <c r="T32" s="506"/>
      <c r="U32" s="542"/>
      <c r="V32" s="543"/>
      <c r="W32" s="543"/>
      <c r="X32" s="544"/>
      <c r="Y32" s="501">
        <f t="shared" si="6"/>
        <v>-3.2999999999999974E-3</v>
      </c>
      <c r="Z32" s="502"/>
      <c r="AA32" s="502"/>
      <c r="AF32" s="523"/>
      <c r="AG32" s="523"/>
      <c r="AH32" s="523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</row>
    <row r="33" spans="1:245" ht="21" customHeight="1">
      <c r="A33" s="504"/>
      <c r="B33" s="504"/>
      <c r="C33" s="504"/>
      <c r="D33" s="505">
        <v>6</v>
      </c>
      <c r="E33" s="505"/>
      <c r="F33" s="513">
        <v>0.1032</v>
      </c>
      <c r="G33" s="514"/>
      <c r="H33" s="518"/>
      <c r="I33" s="513">
        <f t="shared" si="2"/>
        <v>0.1032</v>
      </c>
      <c r="J33" s="514"/>
      <c r="K33" s="518"/>
      <c r="L33" s="513">
        <f t="shared" si="3"/>
        <v>0.1032</v>
      </c>
      <c r="M33" s="514"/>
      <c r="N33" s="518"/>
      <c r="O33" s="513">
        <f t="shared" si="4"/>
        <v>0.1032</v>
      </c>
      <c r="P33" s="514"/>
      <c r="Q33" s="518"/>
      <c r="R33" s="506">
        <f t="shared" si="5"/>
        <v>0.1032</v>
      </c>
      <c r="S33" s="506"/>
      <c r="T33" s="506"/>
      <c r="U33" s="542"/>
      <c r="V33" s="543"/>
      <c r="W33" s="543"/>
      <c r="X33" s="544"/>
      <c r="Y33" s="501">
        <f t="shared" si="6"/>
        <v>-3.1999999999999945E-3</v>
      </c>
      <c r="Z33" s="502"/>
      <c r="AA33" s="502"/>
      <c r="AF33" s="523"/>
      <c r="AG33" s="523"/>
      <c r="AH33" s="52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</row>
    <row r="34" spans="1:245" ht="21" customHeight="1">
      <c r="A34" s="504"/>
      <c r="B34" s="504"/>
      <c r="C34" s="504"/>
      <c r="D34" s="505">
        <v>7</v>
      </c>
      <c r="E34" s="505"/>
      <c r="F34" s="513">
        <v>0.1031</v>
      </c>
      <c r="G34" s="514"/>
      <c r="H34" s="518"/>
      <c r="I34" s="513">
        <f t="shared" si="2"/>
        <v>0.1031</v>
      </c>
      <c r="J34" s="514"/>
      <c r="K34" s="518"/>
      <c r="L34" s="513">
        <f t="shared" si="3"/>
        <v>0.1031</v>
      </c>
      <c r="M34" s="514"/>
      <c r="N34" s="518"/>
      <c r="O34" s="513">
        <f t="shared" si="4"/>
        <v>0.1031</v>
      </c>
      <c r="P34" s="514"/>
      <c r="Q34" s="518"/>
      <c r="R34" s="506">
        <f t="shared" si="5"/>
        <v>0.1031</v>
      </c>
      <c r="S34" s="506"/>
      <c r="T34" s="506"/>
      <c r="U34" s="545"/>
      <c r="V34" s="546"/>
      <c r="W34" s="546"/>
      <c r="X34" s="547"/>
      <c r="Y34" s="501">
        <f t="shared" si="6"/>
        <v>-3.0999999999999917E-3</v>
      </c>
      <c r="Z34" s="502"/>
      <c r="AA34" s="502"/>
      <c r="AF34" s="523"/>
      <c r="AG34" s="523"/>
      <c r="AH34" s="52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</row>
    <row r="35" spans="1:245" ht="21" customHeight="1">
      <c r="A35" s="503">
        <v>0.15</v>
      </c>
      <c r="B35" s="503"/>
      <c r="C35" s="503"/>
      <c r="D35" s="512">
        <v>1</v>
      </c>
      <c r="E35" s="512"/>
      <c r="F35" s="515">
        <v>0.1512</v>
      </c>
      <c r="G35" s="516"/>
      <c r="H35" s="517"/>
      <c r="I35" s="515">
        <f t="shared" si="2"/>
        <v>0.1512</v>
      </c>
      <c r="J35" s="516"/>
      <c r="K35" s="517"/>
      <c r="L35" s="515">
        <f t="shared" si="3"/>
        <v>0.1512</v>
      </c>
      <c r="M35" s="516"/>
      <c r="N35" s="517"/>
      <c r="O35" s="515">
        <f t="shared" si="4"/>
        <v>0.1512</v>
      </c>
      <c r="P35" s="516"/>
      <c r="Q35" s="517"/>
      <c r="R35" s="521">
        <f>AVERAGE(F35:Q35)</f>
        <v>0.1512</v>
      </c>
      <c r="S35" s="522"/>
      <c r="T35" s="522"/>
      <c r="U35" s="530">
        <f>STDEV(R35:T41)/SQRT(4)</f>
        <v>1.2051476890327232E-4</v>
      </c>
      <c r="V35" s="531"/>
      <c r="W35" s="531"/>
      <c r="X35" s="532"/>
      <c r="Y35" s="528">
        <f>$A$35-R35</f>
        <v>-1.2000000000000066E-3</v>
      </c>
      <c r="Z35" s="529"/>
      <c r="AA35" s="529"/>
    </row>
    <row r="36" spans="1:245" ht="21" customHeight="1">
      <c r="A36" s="503"/>
      <c r="B36" s="503"/>
      <c r="C36" s="503"/>
      <c r="D36" s="512">
        <v>2</v>
      </c>
      <c r="E36" s="512"/>
      <c r="F36" s="515">
        <v>0.15179999999999999</v>
      </c>
      <c r="G36" s="516"/>
      <c r="H36" s="517"/>
      <c r="I36" s="515">
        <f t="shared" si="2"/>
        <v>0.15179999999999999</v>
      </c>
      <c r="J36" s="516"/>
      <c r="K36" s="517"/>
      <c r="L36" s="515">
        <f t="shared" si="3"/>
        <v>0.15179999999999999</v>
      </c>
      <c r="M36" s="516"/>
      <c r="N36" s="517"/>
      <c r="O36" s="515">
        <f t="shared" si="4"/>
        <v>0.15179999999999999</v>
      </c>
      <c r="P36" s="516"/>
      <c r="Q36" s="517"/>
      <c r="R36" s="519">
        <f t="shared" ref="R36:R41" si="7">AVERAGE(F36:Q36)</f>
        <v>0.15179999999999999</v>
      </c>
      <c r="S36" s="519"/>
      <c r="T36" s="519"/>
      <c r="U36" s="533"/>
      <c r="V36" s="534"/>
      <c r="W36" s="534"/>
      <c r="X36" s="535"/>
      <c r="Y36" s="528">
        <f t="shared" ref="Y36:Y41" si="8">$A$35-R36</f>
        <v>-1.799999999999996E-3</v>
      </c>
      <c r="Z36" s="529"/>
      <c r="AA36" s="529"/>
      <c r="AB36" s="2"/>
      <c r="AC36" s="2"/>
    </row>
    <row r="37" spans="1:245" ht="21" customHeight="1">
      <c r="A37" s="503"/>
      <c r="B37" s="503"/>
      <c r="C37" s="503"/>
      <c r="D37" s="512">
        <v>3</v>
      </c>
      <c r="E37" s="512"/>
      <c r="F37" s="515">
        <v>0.1515</v>
      </c>
      <c r="G37" s="516"/>
      <c r="H37" s="517"/>
      <c r="I37" s="515">
        <f t="shared" si="2"/>
        <v>0.1515</v>
      </c>
      <c r="J37" s="516"/>
      <c r="K37" s="517"/>
      <c r="L37" s="515">
        <f t="shared" si="3"/>
        <v>0.1515</v>
      </c>
      <c r="M37" s="516"/>
      <c r="N37" s="517"/>
      <c r="O37" s="515">
        <f t="shared" si="4"/>
        <v>0.1515</v>
      </c>
      <c r="P37" s="516"/>
      <c r="Q37" s="517"/>
      <c r="R37" s="519">
        <f t="shared" si="7"/>
        <v>0.1515</v>
      </c>
      <c r="S37" s="519"/>
      <c r="T37" s="519"/>
      <c r="U37" s="533"/>
      <c r="V37" s="534"/>
      <c r="W37" s="534"/>
      <c r="X37" s="535"/>
      <c r="Y37" s="528">
        <f t="shared" si="8"/>
        <v>-1.5000000000000013E-3</v>
      </c>
      <c r="Z37" s="529"/>
      <c r="AA37" s="529"/>
      <c r="AB37" s="2"/>
      <c r="AC37" s="2"/>
    </row>
    <row r="38" spans="1:245" ht="21" customHeight="1">
      <c r="A38" s="503"/>
      <c r="B38" s="503"/>
      <c r="C38" s="503"/>
      <c r="D38" s="512">
        <v>4</v>
      </c>
      <c r="E38" s="512"/>
      <c r="F38" s="515">
        <v>0.15110000000000001</v>
      </c>
      <c r="G38" s="516"/>
      <c r="H38" s="517"/>
      <c r="I38" s="515">
        <f t="shared" si="2"/>
        <v>0.15110000000000001</v>
      </c>
      <c r="J38" s="516"/>
      <c r="K38" s="517"/>
      <c r="L38" s="515">
        <f t="shared" si="3"/>
        <v>0.15110000000000001</v>
      </c>
      <c r="M38" s="516"/>
      <c r="N38" s="517"/>
      <c r="O38" s="515">
        <f t="shared" si="4"/>
        <v>0.15110000000000001</v>
      </c>
      <c r="P38" s="516"/>
      <c r="Q38" s="517"/>
      <c r="R38" s="519">
        <f t="shared" si="7"/>
        <v>0.15110000000000001</v>
      </c>
      <c r="S38" s="519"/>
      <c r="T38" s="519"/>
      <c r="U38" s="533"/>
      <c r="V38" s="534"/>
      <c r="W38" s="534"/>
      <c r="X38" s="535"/>
      <c r="Y38" s="528">
        <f t="shared" si="8"/>
        <v>-1.1000000000000176E-3</v>
      </c>
      <c r="Z38" s="529"/>
      <c r="AA38" s="529"/>
      <c r="AB38" s="2"/>
      <c r="AC38" s="2"/>
    </row>
    <row r="39" spans="1:245" ht="21" customHeight="1">
      <c r="A39" s="503"/>
      <c r="B39" s="503"/>
      <c r="C39" s="503"/>
      <c r="D39" s="512">
        <v>5</v>
      </c>
      <c r="E39" s="512"/>
      <c r="F39" s="515">
        <v>0.15140000000000001</v>
      </c>
      <c r="G39" s="516"/>
      <c r="H39" s="517"/>
      <c r="I39" s="515">
        <f t="shared" si="2"/>
        <v>0.15140000000000001</v>
      </c>
      <c r="J39" s="516"/>
      <c r="K39" s="517"/>
      <c r="L39" s="515">
        <f t="shared" si="3"/>
        <v>0.15140000000000001</v>
      </c>
      <c r="M39" s="516"/>
      <c r="N39" s="517"/>
      <c r="O39" s="515">
        <f t="shared" si="4"/>
        <v>0.15140000000000001</v>
      </c>
      <c r="P39" s="516"/>
      <c r="Q39" s="517"/>
      <c r="R39" s="519">
        <f t="shared" si="7"/>
        <v>0.15140000000000001</v>
      </c>
      <c r="S39" s="519"/>
      <c r="T39" s="519"/>
      <c r="U39" s="533"/>
      <c r="V39" s="534"/>
      <c r="W39" s="534"/>
      <c r="X39" s="535"/>
      <c r="Y39" s="528">
        <f t="shared" si="8"/>
        <v>-1.4000000000000123E-3</v>
      </c>
      <c r="Z39" s="529"/>
      <c r="AA39" s="529"/>
    </row>
    <row r="40" spans="1:245" ht="21" customHeight="1">
      <c r="A40" s="503"/>
      <c r="B40" s="503"/>
      <c r="C40" s="503"/>
      <c r="D40" s="512">
        <v>6</v>
      </c>
      <c r="E40" s="512"/>
      <c r="F40" s="515">
        <v>0.15160000000000001</v>
      </c>
      <c r="G40" s="516"/>
      <c r="H40" s="517"/>
      <c r="I40" s="515">
        <f t="shared" si="2"/>
        <v>0.15160000000000001</v>
      </c>
      <c r="J40" s="516"/>
      <c r="K40" s="517"/>
      <c r="L40" s="515">
        <f t="shared" si="3"/>
        <v>0.15160000000000001</v>
      </c>
      <c r="M40" s="516"/>
      <c r="N40" s="517"/>
      <c r="O40" s="515">
        <f t="shared" si="4"/>
        <v>0.15160000000000001</v>
      </c>
      <c r="P40" s="516"/>
      <c r="Q40" s="517"/>
      <c r="R40" s="519">
        <f t="shared" si="7"/>
        <v>0.15160000000000001</v>
      </c>
      <c r="S40" s="519"/>
      <c r="T40" s="519"/>
      <c r="U40" s="533"/>
      <c r="V40" s="534"/>
      <c r="W40" s="534"/>
      <c r="X40" s="535"/>
      <c r="Y40" s="528">
        <f t="shared" si="8"/>
        <v>-1.6000000000000181E-3</v>
      </c>
      <c r="Z40" s="529"/>
      <c r="AA40" s="529"/>
    </row>
    <row r="41" spans="1:245" ht="21" customHeight="1">
      <c r="A41" s="503"/>
      <c r="B41" s="503"/>
      <c r="C41" s="503"/>
      <c r="D41" s="512">
        <v>7</v>
      </c>
      <c r="E41" s="512"/>
      <c r="F41" s="515">
        <v>0.15129999999999999</v>
      </c>
      <c r="G41" s="516"/>
      <c r="H41" s="517"/>
      <c r="I41" s="515">
        <f t="shared" si="2"/>
        <v>0.15129999999999999</v>
      </c>
      <c r="J41" s="516"/>
      <c r="K41" s="517"/>
      <c r="L41" s="515">
        <f t="shared" si="3"/>
        <v>0.15129999999999999</v>
      </c>
      <c r="M41" s="516"/>
      <c r="N41" s="517"/>
      <c r="O41" s="515">
        <f t="shared" si="4"/>
        <v>0.15129999999999999</v>
      </c>
      <c r="P41" s="516"/>
      <c r="Q41" s="517"/>
      <c r="R41" s="519">
        <f t="shared" si="7"/>
        <v>0.15129999999999999</v>
      </c>
      <c r="S41" s="519"/>
      <c r="T41" s="519"/>
      <c r="U41" s="536"/>
      <c r="V41" s="537"/>
      <c r="W41" s="537"/>
      <c r="X41" s="538"/>
      <c r="Y41" s="528">
        <f t="shared" si="8"/>
        <v>-1.2999999999999956E-3</v>
      </c>
      <c r="Z41" s="528"/>
      <c r="AA41" s="528"/>
    </row>
    <row r="42" spans="1:245" ht="21" customHeight="1">
      <c r="A42" s="504">
        <v>0.2</v>
      </c>
      <c r="B42" s="504"/>
      <c r="C42" s="504"/>
      <c r="D42" s="505">
        <v>1</v>
      </c>
      <c r="E42" s="505"/>
      <c r="F42" s="513">
        <v>0.2034</v>
      </c>
      <c r="G42" s="514"/>
      <c r="H42" s="518"/>
      <c r="I42" s="513">
        <f t="shared" si="2"/>
        <v>0.2034</v>
      </c>
      <c r="J42" s="514"/>
      <c r="K42" s="518"/>
      <c r="L42" s="513">
        <f t="shared" si="3"/>
        <v>0.2034</v>
      </c>
      <c r="M42" s="514"/>
      <c r="N42" s="518"/>
      <c r="O42" s="513">
        <f t="shared" si="4"/>
        <v>0.2034</v>
      </c>
      <c r="P42" s="514"/>
      <c r="Q42" s="518"/>
      <c r="R42" s="513">
        <f>AVERAGE(F42:Q42)</f>
        <v>0.2034</v>
      </c>
      <c r="S42" s="514"/>
      <c r="T42" s="514"/>
      <c r="U42" s="539">
        <f>STDEV(R42:T48)/SQRT(4)</f>
        <v>7.5592894601843021E-5</v>
      </c>
      <c r="V42" s="540"/>
      <c r="W42" s="540"/>
      <c r="X42" s="541"/>
      <c r="Y42" s="501">
        <f>$A$42-R42</f>
        <v>-3.3999999999999864E-3</v>
      </c>
      <c r="Z42" s="501"/>
      <c r="AA42" s="501"/>
    </row>
    <row r="43" spans="1:245" ht="21" customHeight="1">
      <c r="A43" s="504"/>
      <c r="B43" s="504"/>
      <c r="C43" s="504"/>
      <c r="D43" s="505">
        <v>2</v>
      </c>
      <c r="E43" s="505"/>
      <c r="F43" s="513">
        <v>0.20319999999999999</v>
      </c>
      <c r="G43" s="514"/>
      <c r="H43" s="518"/>
      <c r="I43" s="513">
        <f t="shared" si="2"/>
        <v>0.20319999999999999</v>
      </c>
      <c r="J43" s="514"/>
      <c r="K43" s="518"/>
      <c r="L43" s="513">
        <f t="shared" si="3"/>
        <v>0.20319999999999999</v>
      </c>
      <c r="M43" s="514"/>
      <c r="N43" s="518"/>
      <c r="O43" s="513">
        <f t="shared" si="4"/>
        <v>0.20319999999999999</v>
      </c>
      <c r="P43" s="514"/>
      <c r="Q43" s="518"/>
      <c r="R43" s="506">
        <f t="shared" ref="R43:R48" si="9">AVERAGE(F43:Q43)</f>
        <v>0.20319999999999999</v>
      </c>
      <c r="S43" s="506"/>
      <c r="T43" s="506"/>
      <c r="U43" s="542"/>
      <c r="V43" s="543"/>
      <c r="W43" s="543"/>
      <c r="X43" s="544"/>
      <c r="Y43" s="501">
        <f t="shared" ref="Y43:Y48" si="10">$A$42-R43</f>
        <v>-3.1999999999999806E-3</v>
      </c>
      <c r="Z43" s="501"/>
      <c r="AA43" s="501"/>
    </row>
    <row r="44" spans="1:245" ht="21" customHeight="1">
      <c r="A44" s="504"/>
      <c r="B44" s="504"/>
      <c r="C44" s="504"/>
      <c r="D44" s="505">
        <v>3</v>
      </c>
      <c r="E44" s="505"/>
      <c r="F44" s="513">
        <v>0.20349999999999999</v>
      </c>
      <c r="G44" s="514"/>
      <c r="H44" s="518"/>
      <c r="I44" s="513">
        <f t="shared" si="2"/>
        <v>0.20349999999999999</v>
      </c>
      <c r="J44" s="514"/>
      <c r="K44" s="518"/>
      <c r="L44" s="513">
        <f t="shared" si="3"/>
        <v>0.20349999999999999</v>
      </c>
      <c r="M44" s="514"/>
      <c r="N44" s="518"/>
      <c r="O44" s="513">
        <f t="shared" si="4"/>
        <v>0.20349999999999999</v>
      </c>
      <c r="P44" s="514"/>
      <c r="Q44" s="518"/>
      <c r="R44" s="506">
        <f t="shared" si="9"/>
        <v>0.20349999999999999</v>
      </c>
      <c r="S44" s="506"/>
      <c r="T44" s="506"/>
      <c r="U44" s="542"/>
      <c r="V44" s="543"/>
      <c r="W44" s="543"/>
      <c r="X44" s="544"/>
      <c r="Y44" s="501">
        <f t="shared" si="10"/>
        <v>-3.4999999999999754E-3</v>
      </c>
      <c r="Z44" s="501"/>
      <c r="AA44" s="501"/>
    </row>
    <row r="45" spans="1:245" ht="21" customHeight="1">
      <c r="A45" s="504"/>
      <c r="B45" s="504"/>
      <c r="C45" s="504"/>
      <c r="D45" s="505">
        <v>4</v>
      </c>
      <c r="E45" s="505"/>
      <c r="F45" s="513">
        <v>0.2031</v>
      </c>
      <c r="G45" s="514"/>
      <c r="H45" s="518"/>
      <c r="I45" s="513">
        <f t="shared" si="2"/>
        <v>0.2031</v>
      </c>
      <c r="J45" s="514"/>
      <c r="K45" s="518"/>
      <c r="L45" s="513">
        <f t="shared" si="3"/>
        <v>0.2031</v>
      </c>
      <c r="M45" s="514"/>
      <c r="N45" s="518"/>
      <c r="O45" s="513">
        <f t="shared" si="4"/>
        <v>0.2031</v>
      </c>
      <c r="P45" s="514"/>
      <c r="Q45" s="518"/>
      <c r="R45" s="506">
        <f t="shared" si="9"/>
        <v>0.2031</v>
      </c>
      <c r="S45" s="506"/>
      <c r="T45" s="506"/>
      <c r="U45" s="542"/>
      <c r="V45" s="543"/>
      <c r="W45" s="543"/>
      <c r="X45" s="544"/>
      <c r="Y45" s="501">
        <f t="shared" si="10"/>
        <v>-3.0999999999999917E-3</v>
      </c>
      <c r="Z45" s="501"/>
      <c r="AA45" s="501"/>
    </row>
    <row r="46" spans="1:245" ht="21" customHeight="1">
      <c r="A46" s="504"/>
      <c r="B46" s="504"/>
      <c r="C46" s="504"/>
      <c r="D46" s="505">
        <v>5</v>
      </c>
      <c r="E46" s="505"/>
      <c r="F46" s="513">
        <v>0.20330000000000001</v>
      </c>
      <c r="G46" s="514"/>
      <c r="H46" s="518"/>
      <c r="I46" s="513">
        <f t="shared" si="2"/>
        <v>0.20330000000000001</v>
      </c>
      <c r="J46" s="514"/>
      <c r="K46" s="518"/>
      <c r="L46" s="513">
        <f t="shared" si="3"/>
        <v>0.20330000000000001</v>
      </c>
      <c r="M46" s="514"/>
      <c r="N46" s="518"/>
      <c r="O46" s="513">
        <f t="shared" si="4"/>
        <v>0.20330000000000001</v>
      </c>
      <c r="P46" s="514"/>
      <c r="Q46" s="518"/>
      <c r="R46" s="506">
        <f t="shared" si="9"/>
        <v>0.20330000000000001</v>
      </c>
      <c r="S46" s="506"/>
      <c r="T46" s="506"/>
      <c r="U46" s="542"/>
      <c r="V46" s="543"/>
      <c r="W46" s="543"/>
      <c r="X46" s="544"/>
      <c r="Y46" s="501">
        <f t="shared" si="10"/>
        <v>-3.2999999999999974E-3</v>
      </c>
      <c r="Z46" s="501"/>
      <c r="AA46" s="501"/>
    </row>
    <row r="47" spans="1:245" ht="21" customHeight="1">
      <c r="A47" s="504"/>
      <c r="B47" s="504"/>
      <c r="C47" s="504"/>
      <c r="D47" s="505">
        <v>6</v>
      </c>
      <c r="E47" s="505"/>
      <c r="F47" s="513">
        <v>0.20349999999999999</v>
      </c>
      <c r="G47" s="514"/>
      <c r="H47" s="518"/>
      <c r="I47" s="513">
        <f t="shared" si="2"/>
        <v>0.20349999999999999</v>
      </c>
      <c r="J47" s="514"/>
      <c r="K47" s="518"/>
      <c r="L47" s="513">
        <f t="shared" si="3"/>
        <v>0.20349999999999999</v>
      </c>
      <c r="M47" s="514"/>
      <c r="N47" s="518"/>
      <c r="O47" s="513">
        <f t="shared" si="4"/>
        <v>0.20349999999999999</v>
      </c>
      <c r="P47" s="514"/>
      <c r="Q47" s="518"/>
      <c r="R47" s="506">
        <f t="shared" si="9"/>
        <v>0.20349999999999999</v>
      </c>
      <c r="S47" s="506"/>
      <c r="T47" s="506"/>
      <c r="U47" s="542"/>
      <c r="V47" s="543"/>
      <c r="W47" s="543"/>
      <c r="X47" s="544"/>
      <c r="Y47" s="501">
        <f t="shared" si="10"/>
        <v>-3.4999999999999754E-3</v>
      </c>
      <c r="Z47" s="501"/>
      <c r="AA47" s="501"/>
    </row>
    <row r="48" spans="1:245" ht="21" customHeight="1">
      <c r="A48" s="504"/>
      <c r="B48" s="504"/>
      <c r="C48" s="504"/>
      <c r="D48" s="505">
        <v>7</v>
      </c>
      <c r="E48" s="505"/>
      <c r="F48" s="513">
        <v>0.2034</v>
      </c>
      <c r="G48" s="514"/>
      <c r="H48" s="518"/>
      <c r="I48" s="513">
        <f t="shared" si="2"/>
        <v>0.2034</v>
      </c>
      <c r="J48" s="514"/>
      <c r="K48" s="518"/>
      <c r="L48" s="513">
        <f t="shared" si="3"/>
        <v>0.2034</v>
      </c>
      <c r="M48" s="514"/>
      <c r="N48" s="518"/>
      <c r="O48" s="513">
        <f t="shared" si="4"/>
        <v>0.2034</v>
      </c>
      <c r="P48" s="514"/>
      <c r="Q48" s="518"/>
      <c r="R48" s="506">
        <f t="shared" si="9"/>
        <v>0.2034</v>
      </c>
      <c r="S48" s="506"/>
      <c r="T48" s="506"/>
      <c r="U48" s="545"/>
      <c r="V48" s="546"/>
      <c r="W48" s="546"/>
      <c r="X48" s="547"/>
      <c r="Y48" s="501">
        <f t="shared" si="10"/>
        <v>-3.3999999999999864E-3</v>
      </c>
      <c r="Z48" s="501"/>
      <c r="AA48" s="501"/>
    </row>
    <row r="49" spans="1:27" ht="21" customHeight="1">
      <c r="A49" s="503">
        <v>0.25</v>
      </c>
      <c r="B49" s="503"/>
      <c r="C49" s="503"/>
      <c r="D49" s="512">
        <v>1</v>
      </c>
      <c r="E49" s="512"/>
      <c r="F49" s="515">
        <v>0.25219999999999998</v>
      </c>
      <c r="G49" s="516"/>
      <c r="H49" s="517"/>
      <c r="I49" s="515">
        <f t="shared" si="2"/>
        <v>0.25219999999999998</v>
      </c>
      <c r="J49" s="516"/>
      <c r="K49" s="517"/>
      <c r="L49" s="515">
        <f t="shared" si="3"/>
        <v>0.25219999999999998</v>
      </c>
      <c r="M49" s="516"/>
      <c r="N49" s="517"/>
      <c r="O49" s="515">
        <f t="shared" si="4"/>
        <v>0.25219999999999998</v>
      </c>
      <c r="P49" s="516"/>
      <c r="Q49" s="517"/>
      <c r="R49" s="521">
        <f>AVERAGE(F49:Q49)</f>
        <v>0.25219999999999998</v>
      </c>
      <c r="S49" s="522"/>
      <c r="T49" s="522"/>
      <c r="U49" s="530">
        <f>STDEV(R49:T55)/SQRT(4)</f>
        <v>8.5912469298425682E-5</v>
      </c>
      <c r="V49" s="531"/>
      <c r="W49" s="531"/>
      <c r="X49" s="532"/>
      <c r="Y49" s="528">
        <f>$A$49-R49</f>
        <v>-2.1999999999999797E-3</v>
      </c>
      <c r="Z49" s="528"/>
      <c r="AA49" s="528"/>
    </row>
    <row r="50" spans="1:27" ht="21" customHeight="1">
      <c r="A50" s="503"/>
      <c r="B50" s="503"/>
      <c r="C50" s="503"/>
      <c r="D50" s="512">
        <v>2</v>
      </c>
      <c r="E50" s="512"/>
      <c r="F50" s="515">
        <v>0.25230000000000002</v>
      </c>
      <c r="G50" s="516"/>
      <c r="H50" s="517"/>
      <c r="I50" s="515">
        <f t="shared" si="2"/>
        <v>0.25230000000000002</v>
      </c>
      <c r="J50" s="516"/>
      <c r="K50" s="517"/>
      <c r="L50" s="515">
        <f t="shared" si="3"/>
        <v>0.25230000000000002</v>
      </c>
      <c r="M50" s="516"/>
      <c r="N50" s="517"/>
      <c r="O50" s="515">
        <f t="shared" si="4"/>
        <v>0.25230000000000002</v>
      </c>
      <c r="P50" s="516"/>
      <c r="Q50" s="517"/>
      <c r="R50" s="519">
        <f t="shared" ref="R50:R55" si="11">AVERAGE(F50:Q50)</f>
        <v>0.25230000000000002</v>
      </c>
      <c r="S50" s="519"/>
      <c r="T50" s="519"/>
      <c r="U50" s="533"/>
      <c r="V50" s="534"/>
      <c r="W50" s="534"/>
      <c r="X50" s="535"/>
      <c r="Y50" s="528">
        <f t="shared" ref="Y50:Y55" si="12">$A$49-R50</f>
        <v>-2.3000000000000242E-3</v>
      </c>
      <c r="Z50" s="528"/>
      <c r="AA50" s="528"/>
    </row>
    <row r="51" spans="1:27" ht="21" customHeight="1">
      <c r="A51" s="503"/>
      <c r="B51" s="503"/>
      <c r="C51" s="503"/>
      <c r="D51" s="512">
        <v>3</v>
      </c>
      <c r="E51" s="512"/>
      <c r="F51" s="515">
        <v>0.2525</v>
      </c>
      <c r="G51" s="516"/>
      <c r="H51" s="517"/>
      <c r="I51" s="515">
        <f t="shared" si="2"/>
        <v>0.2525</v>
      </c>
      <c r="J51" s="516"/>
      <c r="K51" s="517"/>
      <c r="L51" s="515">
        <f t="shared" si="3"/>
        <v>0.2525</v>
      </c>
      <c r="M51" s="516"/>
      <c r="N51" s="517"/>
      <c r="O51" s="515">
        <f t="shared" si="4"/>
        <v>0.2525</v>
      </c>
      <c r="P51" s="516"/>
      <c r="Q51" s="517"/>
      <c r="R51" s="519">
        <f t="shared" si="11"/>
        <v>0.2525</v>
      </c>
      <c r="S51" s="519"/>
      <c r="T51" s="519"/>
      <c r="U51" s="533"/>
      <c r="V51" s="534"/>
      <c r="W51" s="534"/>
      <c r="X51" s="535"/>
      <c r="Y51" s="528">
        <f t="shared" si="12"/>
        <v>-2.5000000000000022E-3</v>
      </c>
      <c r="Z51" s="528"/>
      <c r="AA51" s="528"/>
    </row>
    <row r="52" spans="1:27" ht="21" customHeight="1">
      <c r="A52" s="503"/>
      <c r="B52" s="503"/>
      <c r="C52" s="503"/>
      <c r="D52" s="512">
        <v>4</v>
      </c>
      <c r="E52" s="512"/>
      <c r="F52" s="515">
        <v>0.25209999999999999</v>
      </c>
      <c r="G52" s="516"/>
      <c r="H52" s="517"/>
      <c r="I52" s="515">
        <f t="shared" si="2"/>
        <v>0.25209999999999999</v>
      </c>
      <c r="J52" s="516"/>
      <c r="K52" s="517"/>
      <c r="L52" s="515">
        <f t="shared" si="3"/>
        <v>0.25209999999999999</v>
      </c>
      <c r="M52" s="516"/>
      <c r="N52" s="517"/>
      <c r="O52" s="515">
        <f t="shared" si="4"/>
        <v>0.25209999999999999</v>
      </c>
      <c r="P52" s="516"/>
      <c r="Q52" s="517"/>
      <c r="R52" s="519">
        <f t="shared" si="11"/>
        <v>0.25209999999999999</v>
      </c>
      <c r="S52" s="519"/>
      <c r="T52" s="519"/>
      <c r="U52" s="533"/>
      <c r="V52" s="534"/>
      <c r="W52" s="534"/>
      <c r="X52" s="535"/>
      <c r="Y52" s="528">
        <f t="shared" si="12"/>
        <v>-2.0999999999999908E-3</v>
      </c>
      <c r="Z52" s="528"/>
      <c r="AA52" s="528"/>
    </row>
    <row r="53" spans="1:27" ht="21" customHeight="1">
      <c r="A53" s="503"/>
      <c r="B53" s="503"/>
      <c r="C53" s="503"/>
      <c r="D53" s="512">
        <v>5</v>
      </c>
      <c r="E53" s="512"/>
      <c r="F53" s="515">
        <v>0.25219999999999998</v>
      </c>
      <c r="G53" s="516"/>
      <c r="H53" s="517"/>
      <c r="I53" s="515">
        <f t="shared" si="2"/>
        <v>0.25219999999999998</v>
      </c>
      <c r="J53" s="516"/>
      <c r="K53" s="517"/>
      <c r="L53" s="515">
        <f t="shared" si="3"/>
        <v>0.25219999999999998</v>
      </c>
      <c r="M53" s="516"/>
      <c r="N53" s="517"/>
      <c r="O53" s="515">
        <f t="shared" si="4"/>
        <v>0.25219999999999998</v>
      </c>
      <c r="P53" s="516"/>
      <c r="Q53" s="517"/>
      <c r="R53" s="519">
        <f t="shared" si="11"/>
        <v>0.25219999999999998</v>
      </c>
      <c r="S53" s="519"/>
      <c r="T53" s="519"/>
      <c r="U53" s="533"/>
      <c r="V53" s="534"/>
      <c r="W53" s="534"/>
      <c r="X53" s="535"/>
      <c r="Y53" s="528">
        <f t="shared" si="12"/>
        <v>-2.1999999999999797E-3</v>
      </c>
      <c r="Z53" s="528"/>
      <c r="AA53" s="528"/>
    </row>
    <row r="54" spans="1:27" ht="21" customHeight="1">
      <c r="A54" s="503"/>
      <c r="B54" s="503"/>
      <c r="C54" s="503"/>
      <c r="D54" s="512">
        <v>6</v>
      </c>
      <c r="E54" s="512"/>
      <c r="F54" s="515">
        <v>0.252</v>
      </c>
      <c r="G54" s="516"/>
      <c r="H54" s="517"/>
      <c r="I54" s="515">
        <f t="shared" si="2"/>
        <v>0.252</v>
      </c>
      <c r="J54" s="516"/>
      <c r="K54" s="517"/>
      <c r="L54" s="515">
        <f t="shared" si="3"/>
        <v>0.252</v>
      </c>
      <c r="M54" s="516"/>
      <c r="N54" s="517"/>
      <c r="O54" s="515">
        <f t="shared" si="4"/>
        <v>0.252</v>
      </c>
      <c r="P54" s="516"/>
      <c r="Q54" s="517"/>
      <c r="R54" s="519">
        <f t="shared" si="11"/>
        <v>0.252</v>
      </c>
      <c r="S54" s="519"/>
      <c r="T54" s="519"/>
      <c r="U54" s="533"/>
      <c r="V54" s="534"/>
      <c r="W54" s="534"/>
      <c r="X54" s="535"/>
      <c r="Y54" s="528">
        <f t="shared" si="12"/>
        <v>-2.0000000000000018E-3</v>
      </c>
      <c r="Z54" s="528"/>
      <c r="AA54" s="528"/>
    </row>
    <row r="55" spans="1:27" ht="21" customHeight="1">
      <c r="A55" s="503"/>
      <c r="B55" s="503"/>
      <c r="C55" s="503"/>
      <c r="D55" s="512">
        <v>7</v>
      </c>
      <c r="E55" s="512"/>
      <c r="F55" s="515">
        <v>0.25240000000000001</v>
      </c>
      <c r="G55" s="516"/>
      <c r="H55" s="517"/>
      <c r="I55" s="515">
        <f t="shared" si="2"/>
        <v>0.25240000000000001</v>
      </c>
      <c r="J55" s="516"/>
      <c r="K55" s="517"/>
      <c r="L55" s="515">
        <f t="shared" si="3"/>
        <v>0.25240000000000001</v>
      </c>
      <c r="M55" s="516"/>
      <c r="N55" s="517"/>
      <c r="O55" s="515">
        <f t="shared" si="4"/>
        <v>0.25240000000000001</v>
      </c>
      <c r="P55" s="516"/>
      <c r="Q55" s="517"/>
      <c r="R55" s="519">
        <f t="shared" si="11"/>
        <v>0.25240000000000001</v>
      </c>
      <c r="S55" s="519"/>
      <c r="T55" s="519"/>
      <c r="U55" s="536"/>
      <c r="V55" s="537"/>
      <c r="W55" s="537"/>
      <c r="X55" s="538"/>
      <c r="Y55" s="528">
        <f t="shared" si="12"/>
        <v>-2.4000000000000132E-3</v>
      </c>
      <c r="Z55" s="528"/>
      <c r="AA55" s="528"/>
    </row>
    <row r="56" spans="1:27" ht="21" customHeight="1">
      <c r="A56" s="504">
        <v>0.3</v>
      </c>
      <c r="B56" s="504"/>
      <c r="C56" s="504"/>
      <c r="D56" s="505">
        <v>1</v>
      </c>
      <c r="E56" s="505"/>
      <c r="F56" s="513">
        <v>0.30209999999999998</v>
      </c>
      <c r="G56" s="514"/>
      <c r="H56" s="518"/>
      <c r="I56" s="513">
        <f t="shared" si="2"/>
        <v>0.30209999999999998</v>
      </c>
      <c r="J56" s="514"/>
      <c r="K56" s="518"/>
      <c r="L56" s="513">
        <f t="shared" si="3"/>
        <v>0.30209999999999998</v>
      </c>
      <c r="M56" s="514"/>
      <c r="N56" s="518"/>
      <c r="O56" s="513">
        <f t="shared" si="4"/>
        <v>0.30209999999999998</v>
      </c>
      <c r="P56" s="514"/>
      <c r="Q56" s="518"/>
      <c r="R56" s="513">
        <f>AVERAGE(F56:Q56)</f>
        <v>0.30209999999999998</v>
      </c>
      <c r="S56" s="514"/>
      <c r="T56" s="514"/>
      <c r="U56" s="539">
        <f>STDEV(R56:T62)/SQRT(4)</f>
        <v>6.7259270913453903E-5</v>
      </c>
      <c r="V56" s="540"/>
      <c r="W56" s="540"/>
      <c r="X56" s="541"/>
      <c r="Y56" s="501">
        <f>$A$56-R56</f>
        <v>-2.0999999999999908E-3</v>
      </c>
      <c r="Z56" s="501"/>
      <c r="AA56" s="501"/>
    </row>
    <row r="57" spans="1:27" ht="21" customHeight="1">
      <c r="A57" s="504"/>
      <c r="B57" s="504"/>
      <c r="C57" s="504"/>
      <c r="D57" s="505">
        <v>2</v>
      </c>
      <c r="E57" s="505"/>
      <c r="F57" s="513">
        <v>0.30230000000000001</v>
      </c>
      <c r="G57" s="514"/>
      <c r="H57" s="518"/>
      <c r="I57" s="513">
        <f t="shared" si="2"/>
        <v>0.30230000000000001</v>
      </c>
      <c r="J57" s="514"/>
      <c r="K57" s="518"/>
      <c r="L57" s="513">
        <f t="shared" si="3"/>
        <v>0.30230000000000001</v>
      </c>
      <c r="M57" s="514"/>
      <c r="N57" s="518"/>
      <c r="O57" s="513">
        <f t="shared" si="4"/>
        <v>0.30230000000000001</v>
      </c>
      <c r="P57" s="514"/>
      <c r="Q57" s="518"/>
      <c r="R57" s="506">
        <f t="shared" ref="R57:R62" si="13">AVERAGE(F57:Q57)</f>
        <v>0.30230000000000001</v>
      </c>
      <c r="S57" s="506"/>
      <c r="T57" s="506"/>
      <c r="U57" s="542"/>
      <c r="V57" s="543"/>
      <c r="W57" s="543"/>
      <c r="X57" s="544"/>
      <c r="Y57" s="501">
        <f t="shared" ref="Y57:Y62" si="14">$A$56-R57</f>
        <v>-2.3000000000000242E-3</v>
      </c>
      <c r="Z57" s="501"/>
      <c r="AA57" s="501"/>
    </row>
    <row r="58" spans="1:27" ht="21" customHeight="1">
      <c r="A58" s="504"/>
      <c r="B58" s="504"/>
      <c r="C58" s="504"/>
      <c r="D58" s="505">
        <v>3</v>
      </c>
      <c r="E58" s="505"/>
      <c r="F58" s="513">
        <v>0.30249999999999999</v>
      </c>
      <c r="G58" s="514"/>
      <c r="H58" s="518"/>
      <c r="I58" s="513">
        <f t="shared" si="2"/>
        <v>0.30249999999999999</v>
      </c>
      <c r="J58" s="514"/>
      <c r="K58" s="518"/>
      <c r="L58" s="513">
        <f t="shared" si="3"/>
        <v>0.30249999999999999</v>
      </c>
      <c r="M58" s="514"/>
      <c r="N58" s="518"/>
      <c r="O58" s="513">
        <f t="shared" si="4"/>
        <v>0.30249999999999999</v>
      </c>
      <c r="P58" s="514"/>
      <c r="Q58" s="518"/>
      <c r="R58" s="506">
        <f t="shared" si="13"/>
        <v>0.30249999999999999</v>
      </c>
      <c r="S58" s="506"/>
      <c r="T58" s="506"/>
      <c r="U58" s="542"/>
      <c r="V58" s="543"/>
      <c r="W58" s="543"/>
      <c r="X58" s="544"/>
      <c r="Y58" s="501">
        <f t="shared" si="14"/>
        <v>-2.5000000000000022E-3</v>
      </c>
      <c r="Z58" s="501"/>
      <c r="AA58" s="501"/>
    </row>
    <row r="59" spans="1:27" ht="21" customHeight="1">
      <c r="A59" s="504"/>
      <c r="B59" s="504"/>
      <c r="C59" s="504"/>
      <c r="D59" s="505">
        <v>4</v>
      </c>
      <c r="E59" s="505"/>
      <c r="F59" s="513">
        <v>0.30220000000000002</v>
      </c>
      <c r="G59" s="514"/>
      <c r="H59" s="518"/>
      <c r="I59" s="513">
        <f t="shared" si="2"/>
        <v>0.30220000000000002</v>
      </c>
      <c r="J59" s="514"/>
      <c r="K59" s="518"/>
      <c r="L59" s="513">
        <f t="shared" si="3"/>
        <v>0.30220000000000002</v>
      </c>
      <c r="M59" s="514"/>
      <c r="N59" s="518"/>
      <c r="O59" s="513">
        <f t="shared" si="4"/>
        <v>0.30220000000000002</v>
      </c>
      <c r="P59" s="514"/>
      <c r="Q59" s="518"/>
      <c r="R59" s="506">
        <f t="shared" si="13"/>
        <v>0.30220000000000002</v>
      </c>
      <c r="S59" s="506"/>
      <c r="T59" s="506"/>
      <c r="U59" s="542"/>
      <c r="V59" s="543"/>
      <c r="W59" s="543"/>
      <c r="X59" s="544"/>
      <c r="Y59" s="501">
        <f t="shared" si="14"/>
        <v>-2.2000000000000353E-3</v>
      </c>
      <c r="Z59" s="501"/>
      <c r="AA59" s="501"/>
    </row>
    <row r="60" spans="1:27" ht="21" customHeight="1">
      <c r="A60" s="504"/>
      <c r="B60" s="504"/>
      <c r="C60" s="504"/>
      <c r="D60" s="505">
        <v>5</v>
      </c>
      <c r="E60" s="505"/>
      <c r="F60" s="513">
        <v>0.3024</v>
      </c>
      <c r="G60" s="514"/>
      <c r="H60" s="518"/>
      <c r="I60" s="513">
        <f t="shared" si="2"/>
        <v>0.3024</v>
      </c>
      <c r="J60" s="514"/>
      <c r="K60" s="518"/>
      <c r="L60" s="513">
        <f t="shared" si="3"/>
        <v>0.3024</v>
      </c>
      <c r="M60" s="514"/>
      <c r="N60" s="518"/>
      <c r="O60" s="513">
        <f t="shared" si="4"/>
        <v>0.3024</v>
      </c>
      <c r="P60" s="514"/>
      <c r="Q60" s="518"/>
      <c r="R60" s="506">
        <f t="shared" si="13"/>
        <v>0.3024</v>
      </c>
      <c r="S60" s="506"/>
      <c r="T60" s="506"/>
      <c r="U60" s="542"/>
      <c r="V60" s="543"/>
      <c r="W60" s="543"/>
      <c r="X60" s="544"/>
      <c r="Y60" s="501">
        <f t="shared" si="14"/>
        <v>-2.4000000000000132E-3</v>
      </c>
      <c r="Z60" s="501"/>
      <c r="AA60" s="501"/>
    </row>
    <row r="61" spans="1:27" ht="21" customHeight="1">
      <c r="A61" s="504"/>
      <c r="B61" s="504"/>
      <c r="C61" s="504"/>
      <c r="D61" s="505">
        <v>6</v>
      </c>
      <c r="E61" s="505"/>
      <c r="F61" s="513">
        <v>0.30230000000000001</v>
      </c>
      <c r="G61" s="514"/>
      <c r="H61" s="518"/>
      <c r="I61" s="513">
        <f t="shared" si="2"/>
        <v>0.30230000000000001</v>
      </c>
      <c r="J61" s="514"/>
      <c r="K61" s="518"/>
      <c r="L61" s="513">
        <f t="shared" si="3"/>
        <v>0.30230000000000001</v>
      </c>
      <c r="M61" s="514"/>
      <c r="N61" s="518"/>
      <c r="O61" s="513">
        <f t="shared" si="4"/>
        <v>0.30230000000000001</v>
      </c>
      <c r="P61" s="514"/>
      <c r="Q61" s="518"/>
      <c r="R61" s="506">
        <f t="shared" si="13"/>
        <v>0.30230000000000001</v>
      </c>
      <c r="S61" s="506"/>
      <c r="T61" s="506"/>
      <c r="U61" s="542"/>
      <c r="V61" s="543"/>
      <c r="W61" s="543"/>
      <c r="X61" s="544"/>
      <c r="Y61" s="501">
        <f t="shared" si="14"/>
        <v>-2.3000000000000242E-3</v>
      </c>
      <c r="Z61" s="501"/>
      <c r="AA61" s="501"/>
    </row>
    <row r="62" spans="1:27" ht="21" customHeight="1">
      <c r="A62" s="504"/>
      <c r="B62" s="504"/>
      <c r="C62" s="504"/>
      <c r="D62" s="505">
        <v>7</v>
      </c>
      <c r="E62" s="505"/>
      <c r="F62" s="513">
        <v>0.30220000000000002</v>
      </c>
      <c r="G62" s="514"/>
      <c r="H62" s="518"/>
      <c r="I62" s="513">
        <f t="shared" si="2"/>
        <v>0.30220000000000002</v>
      </c>
      <c r="J62" s="514"/>
      <c r="K62" s="518"/>
      <c r="L62" s="513">
        <f t="shared" si="3"/>
        <v>0.30220000000000002</v>
      </c>
      <c r="M62" s="514"/>
      <c r="N62" s="518"/>
      <c r="O62" s="513">
        <f t="shared" si="4"/>
        <v>0.30220000000000002</v>
      </c>
      <c r="P62" s="514"/>
      <c r="Q62" s="518"/>
      <c r="R62" s="506">
        <f t="shared" si="13"/>
        <v>0.30220000000000002</v>
      </c>
      <c r="S62" s="506"/>
      <c r="T62" s="506"/>
      <c r="U62" s="545"/>
      <c r="V62" s="546"/>
      <c r="W62" s="546"/>
      <c r="X62" s="547"/>
      <c r="Y62" s="501">
        <f t="shared" si="14"/>
        <v>-2.2000000000000353E-3</v>
      </c>
      <c r="Z62" s="501"/>
      <c r="AA62" s="501"/>
    </row>
    <row r="63" spans="1:27" ht="21" customHeight="1">
      <c r="A63" s="503">
        <v>0.35</v>
      </c>
      <c r="B63" s="503"/>
      <c r="C63" s="503"/>
      <c r="D63" s="512">
        <v>1</v>
      </c>
      <c r="E63" s="512"/>
      <c r="F63" s="515">
        <v>0.3513</v>
      </c>
      <c r="G63" s="516"/>
      <c r="H63" s="517"/>
      <c r="I63" s="515">
        <f t="shared" si="2"/>
        <v>0.3513</v>
      </c>
      <c r="J63" s="516"/>
      <c r="K63" s="517"/>
      <c r="L63" s="515">
        <f t="shared" si="3"/>
        <v>0.3513</v>
      </c>
      <c r="M63" s="516"/>
      <c r="N63" s="517"/>
      <c r="O63" s="515">
        <f t="shared" si="4"/>
        <v>0.3513</v>
      </c>
      <c r="P63" s="516"/>
      <c r="Q63" s="517"/>
      <c r="R63" s="521">
        <f>AVERAGE(F63:Q63)</f>
        <v>0.3513</v>
      </c>
      <c r="S63" s="522"/>
      <c r="T63" s="522"/>
      <c r="U63" s="530">
        <f>STDEV(R63:T69)/SQRT(4)</f>
        <v>7.5592894601837112E-5</v>
      </c>
      <c r="V63" s="531"/>
      <c r="W63" s="531"/>
      <c r="X63" s="532"/>
      <c r="Y63" s="528">
        <f>$A$63-R63</f>
        <v>-1.3000000000000234E-3</v>
      </c>
      <c r="Z63" s="528"/>
      <c r="AA63" s="528"/>
    </row>
    <row r="64" spans="1:27" ht="21" customHeight="1">
      <c r="A64" s="503"/>
      <c r="B64" s="503"/>
      <c r="C64" s="503"/>
      <c r="D64" s="512">
        <v>2</v>
      </c>
      <c r="E64" s="512"/>
      <c r="F64" s="515">
        <v>0.35139999999999999</v>
      </c>
      <c r="G64" s="516"/>
      <c r="H64" s="517"/>
      <c r="I64" s="515">
        <f t="shared" si="2"/>
        <v>0.35139999999999999</v>
      </c>
      <c r="J64" s="516"/>
      <c r="K64" s="517"/>
      <c r="L64" s="515">
        <f t="shared" si="3"/>
        <v>0.35139999999999999</v>
      </c>
      <c r="M64" s="516"/>
      <c r="N64" s="517"/>
      <c r="O64" s="515">
        <f t="shared" si="4"/>
        <v>0.35139999999999999</v>
      </c>
      <c r="P64" s="516"/>
      <c r="Q64" s="517"/>
      <c r="R64" s="519">
        <f t="shared" ref="R64:R69" si="15">AVERAGE(F64:Q64)</f>
        <v>0.35139999999999999</v>
      </c>
      <c r="S64" s="519"/>
      <c r="T64" s="519"/>
      <c r="U64" s="533"/>
      <c r="V64" s="534"/>
      <c r="W64" s="534"/>
      <c r="X64" s="535"/>
      <c r="Y64" s="528">
        <f t="shared" ref="Y64:Y69" si="16">$A$63-R64</f>
        <v>-1.4000000000000123E-3</v>
      </c>
      <c r="Z64" s="528"/>
      <c r="AA64" s="528"/>
    </row>
    <row r="65" spans="1:27" ht="21" customHeight="1">
      <c r="A65" s="503"/>
      <c r="B65" s="503"/>
      <c r="C65" s="503"/>
      <c r="D65" s="512">
        <v>3</v>
      </c>
      <c r="E65" s="512"/>
      <c r="F65" s="515">
        <v>0.35120000000000001</v>
      </c>
      <c r="G65" s="516"/>
      <c r="H65" s="517"/>
      <c r="I65" s="515">
        <f t="shared" si="2"/>
        <v>0.35120000000000001</v>
      </c>
      <c r="J65" s="516"/>
      <c r="K65" s="517"/>
      <c r="L65" s="515">
        <f t="shared" si="3"/>
        <v>0.35120000000000001</v>
      </c>
      <c r="M65" s="516"/>
      <c r="N65" s="517"/>
      <c r="O65" s="515">
        <f t="shared" si="4"/>
        <v>0.35120000000000001</v>
      </c>
      <c r="P65" s="516"/>
      <c r="Q65" s="517"/>
      <c r="R65" s="519">
        <f t="shared" si="15"/>
        <v>0.35120000000000001</v>
      </c>
      <c r="S65" s="519"/>
      <c r="T65" s="519"/>
      <c r="U65" s="533"/>
      <c r="V65" s="534"/>
      <c r="W65" s="534"/>
      <c r="X65" s="535"/>
      <c r="Y65" s="528">
        <f t="shared" si="16"/>
        <v>-1.2000000000000344E-3</v>
      </c>
      <c r="Z65" s="528"/>
      <c r="AA65" s="528"/>
    </row>
    <row r="66" spans="1:27" ht="21" customHeight="1">
      <c r="A66" s="503"/>
      <c r="B66" s="503"/>
      <c r="C66" s="503"/>
      <c r="D66" s="512">
        <v>4</v>
      </c>
      <c r="E66" s="512"/>
      <c r="F66" s="515">
        <v>0.35149999999999998</v>
      </c>
      <c r="G66" s="516"/>
      <c r="H66" s="517"/>
      <c r="I66" s="515">
        <f t="shared" si="2"/>
        <v>0.35149999999999998</v>
      </c>
      <c r="J66" s="516"/>
      <c r="K66" s="517"/>
      <c r="L66" s="515">
        <f t="shared" si="3"/>
        <v>0.35149999999999998</v>
      </c>
      <c r="M66" s="516"/>
      <c r="N66" s="517"/>
      <c r="O66" s="515">
        <f t="shared" si="4"/>
        <v>0.35149999999999998</v>
      </c>
      <c r="P66" s="516"/>
      <c r="Q66" s="517"/>
      <c r="R66" s="519">
        <f t="shared" si="15"/>
        <v>0.35149999999999998</v>
      </c>
      <c r="S66" s="519"/>
      <c r="T66" s="519"/>
      <c r="U66" s="533"/>
      <c r="V66" s="534"/>
      <c r="W66" s="534"/>
      <c r="X66" s="535"/>
      <c r="Y66" s="528">
        <f t="shared" si="16"/>
        <v>-1.5000000000000013E-3</v>
      </c>
      <c r="Z66" s="528"/>
      <c r="AA66" s="528"/>
    </row>
    <row r="67" spans="1:27" ht="21" customHeight="1">
      <c r="A67" s="503"/>
      <c r="B67" s="503"/>
      <c r="C67" s="503"/>
      <c r="D67" s="512">
        <v>5</v>
      </c>
      <c r="E67" s="512"/>
      <c r="F67" s="515">
        <v>0.35149999999999998</v>
      </c>
      <c r="G67" s="516"/>
      <c r="H67" s="517"/>
      <c r="I67" s="515">
        <f t="shared" si="2"/>
        <v>0.35149999999999998</v>
      </c>
      <c r="J67" s="516"/>
      <c r="K67" s="517"/>
      <c r="L67" s="515">
        <f t="shared" si="3"/>
        <v>0.35149999999999998</v>
      </c>
      <c r="M67" s="516"/>
      <c r="N67" s="517"/>
      <c r="O67" s="515">
        <f t="shared" si="4"/>
        <v>0.35149999999999998</v>
      </c>
      <c r="P67" s="516"/>
      <c r="Q67" s="517"/>
      <c r="R67" s="519">
        <f t="shared" si="15"/>
        <v>0.35149999999999998</v>
      </c>
      <c r="S67" s="519"/>
      <c r="T67" s="519"/>
      <c r="U67" s="533"/>
      <c r="V67" s="534"/>
      <c r="W67" s="534"/>
      <c r="X67" s="535"/>
      <c r="Y67" s="528">
        <f t="shared" si="16"/>
        <v>-1.5000000000000013E-3</v>
      </c>
      <c r="Z67" s="528"/>
      <c r="AA67" s="528"/>
    </row>
    <row r="68" spans="1:27" ht="21" customHeight="1">
      <c r="A68" s="503"/>
      <c r="B68" s="503"/>
      <c r="C68" s="503"/>
      <c r="D68" s="512">
        <v>6</v>
      </c>
      <c r="E68" s="512"/>
      <c r="F68" s="515">
        <v>0.35139999999999999</v>
      </c>
      <c r="G68" s="516"/>
      <c r="H68" s="517"/>
      <c r="I68" s="515">
        <f t="shared" si="2"/>
        <v>0.35139999999999999</v>
      </c>
      <c r="J68" s="516"/>
      <c r="K68" s="517"/>
      <c r="L68" s="515">
        <f t="shared" si="3"/>
        <v>0.35139999999999999</v>
      </c>
      <c r="M68" s="516"/>
      <c r="N68" s="517"/>
      <c r="O68" s="515">
        <f t="shared" si="4"/>
        <v>0.35139999999999999</v>
      </c>
      <c r="P68" s="516"/>
      <c r="Q68" s="517"/>
      <c r="R68" s="519">
        <f t="shared" si="15"/>
        <v>0.35139999999999999</v>
      </c>
      <c r="S68" s="519"/>
      <c r="T68" s="519"/>
      <c r="U68" s="533"/>
      <c r="V68" s="534"/>
      <c r="W68" s="534"/>
      <c r="X68" s="535"/>
      <c r="Y68" s="528">
        <f t="shared" si="16"/>
        <v>-1.4000000000000123E-3</v>
      </c>
      <c r="Z68" s="528"/>
      <c r="AA68" s="528"/>
    </row>
    <row r="69" spans="1:27" ht="21" customHeight="1">
      <c r="A69" s="503"/>
      <c r="B69" s="503"/>
      <c r="C69" s="503"/>
      <c r="D69" s="512">
        <v>7</v>
      </c>
      <c r="E69" s="512"/>
      <c r="F69" s="515">
        <v>0.35110000000000002</v>
      </c>
      <c r="G69" s="516"/>
      <c r="H69" s="517"/>
      <c r="I69" s="515">
        <f t="shared" si="2"/>
        <v>0.35110000000000002</v>
      </c>
      <c r="J69" s="516"/>
      <c r="K69" s="517"/>
      <c r="L69" s="515">
        <f t="shared" si="3"/>
        <v>0.35110000000000002</v>
      </c>
      <c r="M69" s="516"/>
      <c r="N69" s="517"/>
      <c r="O69" s="515">
        <f t="shared" si="4"/>
        <v>0.35110000000000002</v>
      </c>
      <c r="P69" s="516"/>
      <c r="Q69" s="517"/>
      <c r="R69" s="519">
        <f t="shared" si="15"/>
        <v>0.35110000000000002</v>
      </c>
      <c r="S69" s="519"/>
      <c r="T69" s="519"/>
      <c r="U69" s="536"/>
      <c r="V69" s="537"/>
      <c r="W69" s="537"/>
      <c r="X69" s="538"/>
      <c r="Y69" s="528">
        <f t="shared" si="16"/>
        <v>-1.1000000000000454E-3</v>
      </c>
      <c r="Z69" s="528"/>
      <c r="AA69" s="528"/>
    </row>
    <row r="70" spans="1:27" ht="21" customHeight="1">
      <c r="A70" s="504">
        <v>0.4</v>
      </c>
      <c r="B70" s="504"/>
      <c r="C70" s="504"/>
      <c r="D70" s="505">
        <v>1</v>
      </c>
      <c r="E70" s="505"/>
      <c r="F70" s="513">
        <v>0.40239999999999998</v>
      </c>
      <c r="G70" s="514"/>
      <c r="H70" s="518"/>
      <c r="I70" s="513">
        <f t="shared" si="2"/>
        <v>0.40239999999999998</v>
      </c>
      <c r="J70" s="514"/>
      <c r="K70" s="518"/>
      <c r="L70" s="513">
        <f t="shared" si="3"/>
        <v>0.40239999999999998</v>
      </c>
      <c r="M70" s="514"/>
      <c r="N70" s="518"/>
      <c r="O70" s="513">
        <f t="shared" si="4"/>
        <v>0.40239999999999998</v>
      </c>
      <c r="P70" s="514"/>
      <c r="Q70" s="518"/>
      <c r="R70" s="513">
        <f>AVERAGE(F70:Q70)</f>
        <v>0.40239999999999998</v>
      </c>
      <c r="S70" s="514"/>
      <c r="T70" s="514"/>
      <c r="U70" s="539">
        <f>STDEV(R70:T76)/SQRT(4)</f>
        <v>6.2678317052800286E-5</v>
      </c>
      <c r="V70" s="540"/>
      <c r="W70" s="540"/>
      <c r="X70" s="541"/>
      <c r="Y70" s="501">
        <f>$A$70-R70</f>
        <v>-2.3999999999999577E-3</v>
      </c>
      <c r="Z70" s="501"/>
      <c r="AA70" s="501"/>
    </row>
    <row r="71" spans="1:27" ht="21" customHeight="1">
      <c r="A71" s="504"/>
      <c r="B71" s="504"/>
      <c r="C71" s="504"/>
      <c r="D71" s="505">
        <v>2</v>
      </c>
      <c r="E71" s="505"/>
      <c r="F71" s="513">
        <v>0.40239999999999998</v>
      </c>
      <c r="G71" s="514"/>
      <c r="H71" s="518"/>
      <c r="I71" s="513">
        <f t="shared" si="2"/>
        <v>0.40239999999999998</v>
      </c>
      <c r="J71" s="514"/>
      <c r="K71" s="518"/>
      <c r="L71" s="513">
        <f t="shared" si="3"/>
        <v>0.40239999999999998</v>
      </c>
      <c r="M71" s="514"/>
      <c r="N71" s="518"/>
      <c r="O71" s="513">
        <f t="shared" si="4"/>
        <v>0.40239999999999998</v>
      </c>
      <c r="P71" s="514"/>
      <c r="Q71" s="518"/>
      <c r="R71" s="506">
        <f t="shared" ref="R71:R76" si="17">AVERAGE(F71:Q71)</f>
        <v>0.40239999999999998</v>
      </c>
      <c r="S71" s="506"/>
      <c r="T71" s="506"/>
      <c r="U71" s="542"/>
      <c r="V71" s="543"/>
      <c r="W71" s="543"/>
      <c r="X71" s="544"/>
      <c r="Y71" s="501">
        <f t="shared" ref="Y71:Y76" si="18">$A$70-R71</f>
        <v>-2.3999999999999577E-3</v>
      </c>
      <c r="Z71" s="501"/>
      <c r="AA71" s="501"/>
    </row>
    <row r="72" spans="1:27" ht="21" customHeight="1">
      <c r="A72" s="504"/>
      <c r="B72" s="504"/>
      <c r="C72" s="504"/>
      <c r="D72" s="505">
        <v>3</v>
      </c>
      <c r="E72" s="505"/>
      <c r="F72" s="513">
        <v>0.40229999999999999</v>
      </c>
      <c r="G72" s="514"/>
      <c r="H72" s="518"/>
      <c r="I72" s="513">
        <f t="shared" si="2"/>
        <v>0.40229999999999999</v>
      </c>
      <c r="J72" s="514"/>
      <c r="K72" s="518"/>
      <c r="L72" s="513">
        <f t="shared" si="3"/>
        <v>0.40229999999999999</v>
      </c>
      <c r="M72" s="514"/>
      <c r="N72" s="518"/>
      <c r="O72" s="513">
        <f t="shared" si="4"/>
        <v>0.40229999999999999</v>
      </c>
      <c r="P72" s="514"/>
      <c r="Q72" s="518"/>
      <c r="R72" s="506">
        <f t="shared" si="17"/>
        <v>0.40229999999999999</v>
      </c>
      <c r="S72" s="506"/>
      <c r="T72" s="506"/>
      <c r="U72" s="542"/>
      <c r="V72" s="543"/>
      <c r="W72" s="543"/>
      <c r="X72" s="544"/>
      <c r="Y72" s="501">
        <f t="shared" si="18"/>
        <v>-2.2999999999999687E-3</v>
      </c>
      <c r="Z72" s="501"/>
      <c r="AA72" s="501"/>
    </row>
    <row r="73" spans="1:27" ht="21" customHeight="1">
      <c r="A73" s="504"/>
      <c r="B73" s="504"/>
      <c r="C73" s="504"/>
      <c r="D73" s="505">
        <v>4</v>
      </c>
      <c r="E73" s="505"/>
      <c r="F73" s="513">
        <v>0.40229999999999999</v>
      </c>
      <c r="G73" s="514"/>
      <c r="H73" s="518"/>
      <c r="I73" s="513">
        <f t="shared" si="2"/>
        <v>0.40229999999999999</v>
      </c>
      <c r="J73" s="514"/>
      <c r="K73" s="518"/>
      <c r="L73" s="513">
        <f t="shared" si="3"/>
        <v>0.40229999999999999</v>
      </c>
      <c r="M73" s="514"/>
      <c r="N73" s="518"/>
      <c r="O73" s="513">
        <f t="shared" si="4"/>
        <v>0.40229999999999999</v>
      </c>
      <c r="P73" s="514"/>
      <c r="Q73" s="518"/>
      <c r="R73" s="506">
        <f t="shared" si="17"/>
        <v>0.40229999999999999</v>
      </c>
      <c r="S73" s="506"/>
      <c r="T73" s="506"/>
      <c r="U73" s="542"/>
      <c r="V73" s="543"/>
      <c r="W73" s="543"/>
      <c r="X73" s="544"/>
      <c r="Y73" s="501">
        <f t="shared" si="18"/>
        <v>-2.2999999999999687E-3</v>
      </c>
      <c r="Z73" s="501"/>
      <c r="AA73" s="501"/>
    </row>
    <row r="74" spans="1:27" ht="21" customHeight="1">
      <c r="A74" s="504"/>
      <c r="B74" s="504"/>
      <c r="C74" s="504"/>
      <c r="D74" s="505">
        <v>5</v>
      </c>
      <c r="E74" s="505"/>
      <c r="F74" s="513">
        <v>0.40250000000000002</v>
      </c>
      <c r="G74" s="514"/>
      <c r="H74" s="518"/>
      <c r="I74" s="513">
        <f t="shared" si="2"/>
        <v>0.40250000000000002</v>
      </c>
      <c r="J74" s="514"/>
      <c r="K74" s="518"/>
      <c r="L74" s="513">
        <f t="shared" si="3"/>
        <v>0.40250000000000002</v>
      </c>
      <c r="M74" s="514"/>
      <c r="N74" s="518"/>
      <c r="O74" s="513">
        <f t="shared" si="4"/>
        <v>0.40250000000000002</v>
      </c>
      <c r="P74" s="514"/>
      <c r="Q74" s="518"/>
      <c r="R74" s="506">
        <f t="shared" si="17"/>
        <v>0.40250000000000002</v>
      </c>
      <c r="S74" s="506"/>
      <c r="T74" s="506"/>
      <c r="U74" s="542"/>
      <c r="V74" s="543"/>
      <c r="W74" s="543"/>
      <c r="X74" s="544"/>
      <c r="Y74" s="501">
        <f t="shared" si="18"/>
        <v>-2.5000000000000022E-3</v>
      </c>
      <c r="Z74" s="501"/>
      <c r="AA74" s="501"/>
    </row>
    <row r="75" spans="1:27" ht="21" customHeight="1">
      <c r="A75" s="504"/>
      <c r="B75" s="504"/>
      <c r="C75" s="504"/>
      <c r="D75" s="505">
        <v>6</v>
      </c>
      <c r="E75" s="505"/>
      <c r="F75" s="513">
        <v>0.40229999999999999</v>
      </c>
      <c r="G75" s="514"/>
      <c r="H75" s="518"/>
      <c r="I75" s="513">
        <f t="shared" si="2"/>
        <v>0.40229999999999999</v>
      </c>
      <c r="J75" s="514"/>
      <c r="K75" s="518"/>
      <c r="L75" s="513">
        <f t="shared" si="3"/>
        <v>0.40229999999999999</v>
      </c>
      <c r="M75" s="514"/>
      <c r="N75" s="518"/>
      <c r="O75" s="513">
        <f t="shared" si="4"/>
        <v>0.40229999999999999</v>
      </c>
      <c r="P75" s="514"/>
      <c r="Q75" s="518"/>
      <c r="R75" s="506">
        <f t="shared" si="17"/>
        <v>0.40229999999999999</v>
      </c>
      <c r="S75" s="506"/>
      <c r="T75" s="506"/>
      <c r="U75" s="542"/>
      <c r="V75" s="543"/>
      <c r="W75" s="543"/>
      <c r="X75" s="544"/>
      <c r="Y75" s="501">
        <f t="shared" si="18"/>
        <v>-2.2999999999999687E-3</v>
      </c>
      <c r="Z75" s="501"/>
      <c r="AA75" s="501"/>
    </row>
    <row r="76" spans="1:27" ht="21" customHeight="1">
      <c r="A76" s="504"/>
      <c r="B76" s="504"/>
      <c r="C76" s="504"/>
      <c r="D76" s="505">
        <v>7</v>
      </c>
      <c r="E76" s="505"/>
      <c r="F76" s="513">
        <v>0.40210000000000001</v>
      </c>
      <c r="G76" s="514"/>
      <c r="H76" s="518"/>
      <c r="I76" s="513">
        <f t="shared" si="2"/>
        <v>0.40210000000000001</v>
      </c>
      <c r="J76" s="514"/>
      <c r="K76" s="518"/>
      <c r="L76" s="513">
        <f t="shared" si="3"/>
        <v>0.40210000000000001</v>
      </c>
      <c r="M76" s="514"/>
      <c r="N76" s="518"/>
      <c r="O76" s="513">
        <f t="shared" si="4"/>
        <v>0.40210000000000001</v>
      </c>
      <c r="P76" s="514"/>
      <c r="Q76" s="518"/>
      <c r="R76" s="506">
        <f t="shared" si="17"/>
        <v>0.40210000000000001</v>
      </c>
      <c r="S76" s="506"/>
      <c r="T76" s="506"/>
      <c r="U76" s="545"/>
      <c r="V76" s="546"/>
      <c r="W76" s="546"/>
      <c r="X76" s="547"/>
      <c r="Y76" s="501">
        <f t="shared" si="18"/>
        <v>-2.0999999999999908E-3</v>
      </c>
      <c r="Z76" s="501"/>
      <c r="AA76" s="501"/>
    </row>
    <row r="77" spans="1:27" ht="21" customHeight="1">
      <c r="A77" s="503">
        <v>0.45</v>
      </c>
      <c r="B77" s="503"/>
      <c r="C77" s="503"/>
      <c r="D77" s="512">
        <v>1</v>
      </c>
      <c r="E77" s="512"/>
      <c r="F77" s="515">
        <v>0.45140000000000002</v>
      </c>
      <c r="G77" s="516"/>
      <c r="H77" s="517"/>
      <c r="I77" s="515">
        <f t="shared" si="2"/>
        <v>0.45140000000000002</v>
      </c>
      <c r="J77" s="516"/>
      <c r="K77" s="517"/>
      <c r="L77" s="515">
        <f t="shared" si="3"/>
        <v>0.45140000000000002</v>
      </c>
      <c r="M77" s="516"/>
      <c r="N77" s="517"/>
      <c r="O77" s="515">
        <f t="shared" si="4"/>
        <v>0.45140000000000002</v>
      </c>
      <c r="P77" s="516"/>
      <c r="Q77" s="517"/>
      <c r="R77" s="521">
        <f>AVERAGE(F77:Q77)</f>
        <v>0.45140000000000002</v>
      </c>
      <c r="S77" s="522"/>
      <c r="T77" s="522"/>
      <c r="U77" s="530">
        <f>STDEV(R77:T83)/SQRT(4)</f>
        <v>8.9973541084247043E-5</v>
      </c>
      <c r="V77" s="531"/>
      <c r="W77" s="531"/>
      <c r="X77" s="532"/>
      <c r="Y77" s="528">
        <f>$A$77-R77</f>
        <v>-1.4000000000000123E-3</v>
      </c>
      <c r="Z77" s="528"/>
      <c r="AA77" s="528"/>
    </row>
    <row r="78" spans="1:27" ht="21" customHeight="1">
      <c r="A78" s="503"/>
      <c r="B78" s="503"/>
      <c r="C78" s="503"/>
      <c r="D78" s="512">
        <v>2</v>
      </c>
      <c r="E78" s="512"/>
      <c r="F78" s="515">
        <v>0.4516</v>
      </c>
      <c r="G78" s="516"/>
      <c r="H78" s="517"/>
      <c r="I78" s="515">
        <f t="shared" si="2"/>
        <v>0.4516</v>
      </c>
      <c r="J78" s="516"/>
      <c r="K78" s="517"/>
      <c r="L78" s="515">
        <f t="shared" si="3"/>
        <v>0.4516</v>
      </c>
      <c r="M78" s="516"/>
      <c r="N78" s="517"/>
      <c r="O78" s="515">
        <f t="shared" si="4"/>
        <v>0.4516</v>
      </c>
      <c r="P78" s="516"/>
      <c r="Q78" s="517"/>
      <c r="R78" s="519">
        <f t="shared" ref="R78:R83" si="19">AVERAGE(F78:Q78)</f>
        <v>0.4516</v>
      </c>
      <c r="S78" s="519"/>
      <c r="T78" s="519"/>
      <c r="U78" s="533"/>
      <c r="V78" s="534"/>
      <c r="W78" s="534"/>
      <c r="X78" s="535"/>
      <c r="Y78" s="528">
        <f t="shared" ref="Y78:Y83" si="20">$A$77-R78</f>
        <v>-1.5999999999999903E-3</v>
      </c>
      <c r="Z78" s="528"/>
      <c r="AA78" s="528"/>
    </row>
    <row r="79" spans="1:27" ht="21" customHeight="1">
      <c r="A79" s="503"/>
      <c r="B79" s="503"/>
      <c r="C79" s="503"/>
      <c r="D79" s="512">
        <v>3</v>
      </c>
      <c r="E79" s="512"/>
      <c r="F79" s="515">
        <v>0.45129999999999998</v>
      </c>
      <c r="G79" s="516"/>
      <c r="H79" s="517"/>
      <c r="I79" s="515">
        <f t="shared" si="2"/>
        <v>0.45129999999999998</v>
      </c>
      <c r="J79" s="516"/>
      <c r="K79" s="517"/>
      <c r="L79" s="515">
        <f t="shared" si="3"/>
        <v>0.45129999999999998</v>
      </c>
      <c r="M79" s="516"/>
      <c r="N79" s="517"/>
      <c r="O79" s="515">
        <f t="shared" si="4"/>
        <v>0.45129999999999998</v>
      </c>
      <c r="P79" s="516"/>
      <c r="Q79" s="517"/>
      <c r="R79" s="519">
        <f t="shared" si="19"/>
        <v>0.45129999999999998</v>
      </c>
      <c r="S79" s="519"/>
      <c r="T79" s="519"/>
      <c r="U79" s="533"/>
      <c r="V79" s="534"/>
      <c r="W79" s="534"/>
      <c r="X79" s="535"/>
      <c r="Y79" s="528">
        <f t="shared" si="20"/>
        <v>-1.2999999999999678E-3</v>
      </c>
      <c r="Z79" s="528"/>
      <c r="AA79" s="528"/>
    </row>
    <row r="80" spans="1:27" ht="21" customHeight="1">
      <c r="A80" s="503"/>
      <c r="B80" s="503"/>
      <c r="C80" s="503"/>
      <c r="D80" s="512">
        <v>4</v>
      </c>
      <c r="E80" s="512"/>
      <c r="F80" s="515">
        <v>0.45150000000000001</v>
      </c>
      <c r="G80" s="516"/>
      <c r="H80" s="517"/>
      <c r="I80" s="515">
        <f t="shared" si="2"/>
        <v>0.45150000000000001</v>
      </c>
      <c r="J80" s="516"/>
      <c r="K80" s="517"/>
      <c r="L80" s="515">
        <f t="shared" si="3"/>
        <v>0.45150000000000001</v>
      </c>
      <c r="M80" s="516"/>
      <c r="N80" s="517"/>
      <c r="O80" s="515">
        <f t="shared" si="4"/>
        <v>0.45150000000000001</v>
      </c>
      <c r="P80" s="516"/>
      <c r="Q80" s="517"/>
      <c r="R80" s="519">
        <f t="shared" si="19"/>
        <v>0.45150000000000001</v>
      </c>
      <c r="S80" s="519"/>
      <c r="T80" s="519"/>
      <c r="U80" s="533"/>
      <c r="V80" s="534"/>
      <c r="W80" s="534"/>
      <c r="X80" s="535"/>
      <c r="Y80" s="528">
        <f t="shared" si="20"/>
        <v>-1.5000000000000013E-3</v>
      </c>
      <c r="Z80" s="528"/>
      <c r="AA80" s="528"/>
    </row>
    <row r="81" spans="1:27" ht="21" customHeight="1">
      <c r="A81" s="503"/>
      <c r="B81" s="503"/>
      <c r="C81" s="503"/>
      <c r="D81" s="512">
        <v>5</v>
      </c>
      <c r="E81" s="512"/>
      <c r="F81" s="515">
        <v>0.45150000000000001</v>
      </c>
      <c r="G81" s="516"/>
      <c r="H81" s="517"/>
      <c r="I81" s="515">
        <f t="shared" si="2"/>
        <v>0.45150000000000001</v>
      </c>
      <c r="J81" s="516"/>
      <c r="K81" s="517"/>
      <c r="L81" s="515">
        <f t="shared" si="3"/>
        <v>0.45150000000000001</v>
      </c>
      <c r="M81" s="516"/>
      <c r="N81" s="517"/>
      <c r="O81" s="515">
        <f t="shared" si="4"/>
        <v>0.45150000000000001</v>
      </c>
      <c r="P81" s="516"/>
      <c r="Q81" s="517"/>
      <c r="R81" s="519">
        <f t="shared" si="19"/>
        <v>0.45150000000000001</v>
      </c>
      <c r="S81" s="519"/>
      <c r="T81" s="519"/>
      <c r="U81" s="533"/>
      <c r="V81" s="534"/>
      <c r="W81" s="534"/>
      <c r="X81" s="535"/>
      <c r="Y81" s="528">
        <f t="shared" si="20"/>
        <v>-1.5000000000000013E-3</v>
      </c>
      <c r="Z81" s="528"/>
      <c r="AA81" s="528"/>
    </row>
    <row r="82" spans="1:27" ht="21" customHeight="1">
      <c r="A82" s="503"/>
      <c r="B82" s="503"/>
      <c r="C82" s="503"/>
      <c r="D82" s="512">
        <v>6</v>
      </c>
      <c r="E82" s="512"/>
      <c r="F82" s="515">
        <v>0.4511</v>
      </c>
      <c r="G82" s="516"/>
      <c r="H82" s="517"/>
      <c r="I82" s="515">
        <f t="shared" si="2"/>
        <v>0.4511</v>
      </c>
      <c r="J82" s="516"/>
      <c r="K82" s="517"/>
      <c r="L82" s="515">
        <f t="shared" si="3"/>
        <v>0.4511</v>
      </c>
      <c r="M82" s="516"/>
      <c r="N82" s="517"/>
      <c r="O82" s="515">
        <f t="shared" si="4"/>
        <v>0.4511</v>
      </c>
      <c r="P82" s="516"/>
      <c r="Q82" s="517"/>
      <c r="R82" s="519">
        <f t="shared" si="19"/>
        <v>0.4511</v>
      </c>
      <c r="S82" s="519"/>
      <c r="T82" s="519"/>
      <c r="U82" s="533"/>
      <c r="V82" s="534"/>
      <c r="W82" s="534"/>
      <c r="X82" s="535"/>
      <c r="Y82" s="528">
        <f t="shared" si="20"/>
        <v>-1.0999999999999899E-3</v>
      </c>
      <c r="Z82" s="528"/>
      <c r="AA82" s="528"/>
    </row>
    <row r="83" spans="1:27" ht="21" customHeight="1">
      <c r="A83" s="503"/>
      <c r="B83" s="503"/>
      <c r="C83" s="503"/>
      <c r="D83" s="512">
        <v>7</v>
      </c>
      <c r="E83" s="512"/>
      <c r="F83" s="515">
        <v>0.45119999999999999</v>
      </c>
      <c r="G83" s="516"/>
      <c r="H83" s="517"/>
      <c r="I83" s="515">
        <f t="shared" si="2"/>
        <v>0.45119999999999999</v>
      </c>
      <c r="J83" s="516"/>
      <c r="K83" s="517"/>
      <c r="L83" s="515">
        <f t="shared" si="3"/>
        <v>0.45119999999999999</v>
      </c>
      <c r="M83" s="516"/>
      <c r="N83" s="517"/>
      <c r="O83" s="515">
        <f t="shared" si="4"/>
        <v>0.45119999999999999</v>
      </c>
      <c r="P83" s="516"/>
      <c r="Q83" s="517"/>
      <c r="R83" s="519">
        <f t="shared" si="19"/>
        <v>0.45119999999999999</v>
      </c>
      <c r="S83" s="519"/>
      <c r="T83" s="519"/>
      <c r="U83" s="536"/>
      <c r="V83" s="537"/>
      <c r="W83" s="537"/>
      <c r="X83" s="538"/>
      <c r="Y83" s="528">
        <f t="shared" si="20"/>
        <v>-1.1999999999999789E-3</v>
      </c>
      <c r="Z83" s="528"/>
      <c r="AA83" s="528"/>
    </row>
    <row r="84" spans="1:27" ht="21" customHeight="1">
      <c r="A84" s="504">
        <v>0.5</v>
      </c>
      <c r="B84" s="504"/>
      <c r="C84" s="504"/>
      <c r="D84" s="505">
        <v>1</v>
      </c>
      <c r="E84" s="505"/>
      <c r="F84" s="513">
        <v>0.50309999999999999</v>
      </c>
      <c r="G84" s="514"/>
      <c r="H84" s="518"/>
      <c r="I84" s="513">
        <f t="shared" si="2"/>
        <v>0.50309999999999999</v>
      </c>
      <c r="J84" s="514"/>
      <c r="K84" s="518"/>
      <c r="L84" s="513">
        <f t="shared" si="3"/>
        <v>0.50309999999999999</v>
      </c>
      <c r="M84" s="514"/>
      <c r="N84" s="518"/>
      <c r="O84" s="513">
        <f t="shared" si="4"/>
        <v>0.50309999999999999</v>
      </c>
      <c r="P84" s="514"/>
      <c r="Q84" s="518"/>
      <c r="R84" s="513">
        <f>AVERAGE(F84:Q84)</f>
        <v>0.50309999999999999</v>
      </c>
      <c r="S84" s="514"/>
      <c r="T84" s="514"/>
      <c r="U84" s="539">
        <f>STDEV(R84:T90)/SQRT(4)</f>
        <v>1.2149857925880227E-4</v>
      </c>
      <c r="V84" s="540"/>
      <c r="W84" s="540"/>
      <c r="X84" s="541"/>
      <c r="Y84" s="501">
        <f>$A$84-R84</f>
        <v>-3.0999999999999917E-3</v>
      </c>
      <c r="Z84" s="501"/>
      <c r="AA84" s="501"/>
    </row>
    <row r="85" spans="1:27" ht="21" customHeight="1">
      <c r="A85" s="504"/>
      <c r="B85" s="504"/>
      <c r="C85" s="504"/>
      <c r="D85" s="505">
        <v>2</v>
      </c>
      <c r="E85" s="505"/>
      <c r="F85" s="513">
        <v>0.50319999999999998</v>
      </c>
      <c r="G85" s="514"/>
      <c r="H85" s="518"/>
      <c r="I85" s="513">
        <f t="shared" si="2"/>
        <v>0.50319999999999998</v>
      </c>
      <c r="J85" s="514"/>
      <c r="K85" s="518"/>
      <c r="L85" s="513">
        <f t="shared" si="3"/>
        <v>0.50319999999999998</v>
      </c>
      <c r="M85" s="514"/>
      <c r="N85" s="518"/>
      <c r="O85" s="513">
        <f t="shared" si="4"/>
        <v>0.50319999999999998</v>
      </c>
      <c r="P85" s="514"/>
      <c r="Q85" s="518"/>
      <c r="R85" s="506">
        <f t="shared" ref="R85:R90" si="21">AVERAGE(F85:Q85)</f>
        <v>0.50319999999999998</v>
      </c>
      <c r="S85" s="506"/>
      <c r="T85" s="506"/>
      <c r="U85" s="542"/>
      <c r="V85" s="543"/>
      <c r="W85" s="543"/>
      <c r="X85" s="544"/>
      <c r="Y85" s="501">
        <f t="shared" ref="Y85:Y90" si="22">$A$84-R85</f>
        <v>-3.1999999999999806E-3</v>
      </c>
      <c r="Z85" s="501"/>
      <c r="AA85" s="501"/>
    </row>
    <row r="86" spans="1:27" ht="21" customHeight="1">
      <c r="A86" s="504"/>
      <c r="B86" s="504"/>
      <c r="C86" s="504"/>
      <c r="D86" s="505">
        <v>3</v>
      </c>
      <c r="E86" s="505"/>
      <c r="F86" s="513">
        <v>0.50360000000000005</v>
      </c>
      <c r="G86" s="514"/>
      <c r="H86" s="518"/>
      <c r="I86" s="513">
        <f t="shared" si="2"/>
        <v>0.50360000000000005</v>
      </c>
      <c r="J86" s="514"/>
      <c r="K86" s="518"/>
      <c r="L86" s="513">
        <f t="shared" si="3"/>
        <v>0.50360000000000005</v>
      </c>
      <c r="M86" s="514"/>
      <c r="N86" s="518"/>
      <c r="O86" s="513">
        <f t="shared" si="4"/>
        <v>0.50360000000000005</v>
      </c>
      <c r="P86" s="514"/>
      <c r="Q86" s="518"/>
      <c r="R86" s="506">
        <f t="shared" si="21"/>
        <v>0.50360000000000005</v>
      </c>
      <c r="S86" s="506"/>
      <c r="T86" s="506"/>
      <c r="U86" s="542"/>
      <c r="V86" s="543"/>
      <c r="W86" s="543"/>
      <c r="X86" s="544"/>
      <c r="Y86" s="501">
        <f t="shared" si="22"/>
        <v>-3.6000000000000476E-3</v>
      </c>
      <c r="Z86" s="501"/>
      <c r="AA86" s="501"/>
    </row>
    <row r="87" spans="1:27" ht="21" customHeight="1">
      <c r="A87" s="504"/>
      <c r="B87" s="504"/>
      <c r="C87" s="504"/>
      <c r="D87" s="505">
        <v>4</v>
      </c>
      <c r="E87" s="505"/>
      <c r="F87" s="513">
        <v>0.50370000000000004</v>
      </c>
      <c r="G87" s="514"/>
      <c r="H87" s="518"/>
      <c r="I87" s="513">
        <f t="shared" si="2"/>
        <v>0.50370000000000004</v>
      </c>
      <c r="J87" s="514"/>
      <c r="K87" s="518"/>
      <c r="L87" s="513">
        <f t="shared" si="3"/>
        <v>0.50370000000000004</v>
      </c>
      <c r="M87" s="514"/>
      <c r="N87" s="518"/>
      <c r="O87" s="513">
        <f t="shared" si="4"/>
        <v>0.50370000000000004</v>
      </c>
      <c r="P87" s="514"/>
      <c r="Q87" s="518"/>
      <c r="R87" s="506">
        <f t="shared" si="21"/>
        <v>0.50370000000000004</v>
      </c>
      <c r="S87" s="506"/>
      <c r="T87" s="506"/>
      <c r="U87" s="542"/>
      <c r="V87" s="543"/>
      <c r="W87" s="543"/>
      <c r="X87" s="544"/>
      <c r="Y87" s="501">
        <f t="shared" si="22"/>
        <v>-3.7000000000000366E-3</v>
      </c>
      <c r="Z87" s="501"/>
      <c r="AA87" s="501"/>
    </row>
    <row r="88" spans="1:27" ht="21" customHeight="1">
      <c r="A88" s="504"/>
      <c r="B88" s="504"/>
      <c r="C88" s="504"/>
      <c r="D88" s="505">
        <v>5</v>
      </c>
      <c r="E88" s="505"/>
      <c r="F88" s="513">
        <v>0.50309999999999999</v>
      </c>
      <c r="G88" s="514"/>
      <c r="H88" s="518"/>
      <c r="I88" s="513">
        <f t="shared" si="2"/>
        <v>0.50309999999999999</v>
      </c>
      <c r="J88" s="514"/>
      <c r="K88" s="518"/>
      <c r="L88" s="513">
        <f t="shared" si="3"/>
        <v>0.50309999999999999</v>
      </c>
      <c r="M88" s="514"/>
      <c r="N88" s="518"/>
      <c r="O88" s="513">
        <f t="shared" si="4"/>
        <v>0.50309999999999999</v>
      </c>
      <c r="P88" s="514"/>
      <c r="Q88" s="518"/>
      <c r="R88" s="506">
        <f t="shared" si="21"/>
        <v>0.50309999999999999</v>
      </c>
      <c r="S88" s="506"/>
      <c r="T88" s="506"/>
      <c r="U88" s="542"/>
      <c r="V88" s="543"/>
      <c r="W88" s="543"/>
      <c r="X88" s="544"/>
      <c r="Y88" s="501">
        <f t="shared" si="22"/>
        <v>-3.0999999999999917E-3</v>
      </c>
      <c r="Z88" s="501"/>
      <c r="AA88" s="501"/>
    </row>
    <row r="89" spans="1:27" ht="21" customHeight="1">
      <c r="A89" s="504"/>
      <c r="B89" s="504"/>
      <c r="C89" s="504"/>
      <c r="D89" s="505">
        <v>6</v>
      </c>
      <c r="E89" s="505"/>
      <c r="F89" s="513">
        <v>0.50319999999999998</v>
      </c>
      <c r="G89" s="514"/>
      <c r="H89" s="518"/>
      <c r="I89" s="513">
        <f t="shared" si="2"/>
        <v>0.50319999999999998</v>
      </c>
      <c r="J89" s="514"/>
      <c r="K89" s="518"/>
      <c r="L89" s="513">
        <f t="shared" si="3"/>
        <v>0.50319999999999998</v>
      </c>
      <c r="M89" s="514"/>
      <c r="N89" s="518"/>
      <c r="O89" s="513">
        <f t="shared" si="4"/>
        <v>0.50319999999999998</v>
      </c>
      <c r="P89" s="514"/>
      <c r="Q89" s="518"/>
      <c r="R89" s="506">
        <f t="shared" si="21"/>
        <v>0.50319999999999998</v>
      </c>
      <c r="S89" s="506"/>
      <c r="T89" s="506"/>
      <c r="U89" s="542"/>
      <c r="V89" s="543"/>
      <c r="W89" s="543"/>
      <c r="X89" s="544"/>
      <c r="Y89" s="501">
        <f t="shared" si="22"/>
        <v>-3.1999999999999806E-3</v>
      </c>
      <c r="Z89" s="501"/>
      <c r="AA89" s="501"/>
    </row>
    <row r="90" spans="1:27" ht="21" customHeight="1">
      <c r="A90" s="504"/>
      <c r="B90" s="504"/>
      <c r="C90" s="504"/>
      <c r="D90" s="505">
        <v>7</v>
      </c>
      <c r="E90" s="505"/>
      <c r="F90" s="513">
        <v>0.50339999999999996</v>
      </c>
      <c r="G90" s="514"/>
      <c r="H90" s="518"/>
      <c r="I90" s="513">
        <f t="shared" ref="I90:I153" si="23">F90</f>
        <v>0.50339999999999996</v>
      </c>
      <c r="J90" s="514"/>
      <c r="K90" s="518"/>
      <c r="L90" s="513">
        <f t="shared" ref="L90:L153" si="24">F90</f>
        <v>0.50339999999999996</v>
      </c>
      <c r="M90" s="514"/>
      <c r="N90" s="518"/>
      <c r="O90" s="513">
        <f t="shared" ref="O90:O153" si="25">F90</f>
        <v>0.50339999999999996</v>
      </c>
      <c r="P90" s="514"/>
      <c r="Q90" s="518"/>
      <c r="R90" s="506">
        <f t="shared" si="21"/>
        <v>0.50339999999999996</v>
      </c>
      <c r="S90" s="506"/>
      <c r="T90" s="506"/>
      <c r="U90" s="545"/>
      <c r="V90" s="546"/>
      <c r="W90" s="546"/>
      <c r="X90" s="547"/>
      <c r="Y90" s="501">
        <f t="shared" si="22"/>
        <v>-3.3999999999999586E-3</v>
      </c>
      <c r="Z90" s="501"/>
      <c r="AA90" s="501"/>
    </row>
    <row r="91" spans="1:27" ht="21" customHeight="1">
      <c r="A91" s="503">
        <v>0.55000000000000004</v>
      </c>
      <c r="B91" s="503"/>
      <c r="C91" s="503"/>
      <c r="D91" s="512">
        <v>1</v>
      </c>
      <c r="E91" s="512"/>
      <c r="F91" s="515">
        <v>0.55220000000000002</v>
      </c>
      <c r="G91" s="516"/>
      <c r="H91" s="517"/>
      <c r="I91" s="515">
        <f t="shared" si="23"/>
        <v>0.55220000000000002</v>
      </c>
      <c r="J91" s="516"/>
      <c r="K91" s="517"/>
      <c r="L91" s="515">
        <f t="shared" si="24"/>
        <v>0.55220000000000002</v>
      </c>
      <c r="M91" s="516"/>
      <c r="N91" s="517"/>
      <c r="O91" s="515">
        <f t="shared" si="25"/>
        <v>0.55220000000000002</v>
      </c>
      <c r="P91" s="516"/>
      <c r="Q91" s="517"/>
      <c r="R91" s="521">
        <f>AVERAGE(F91:Q91)</f>
        <v>0.55220000000000002</v>
      </c>
      <c r="S91" s="522"/>
      <c r="T91" s="522"/>
      <c r="U91" s="530">
        <f>STDEV(R91:T97)/SQRT(4)</f>
        <v>6.7259270913447519E-5</v>
      </c>
      <c r="V91" s="531"/>
      <c r="W91" s="531"/>
      <c r="X91" s="532"/>
      <c r="Y91" s="528">
        <f>$A$91-R91</f>
        <v>-2.1999999999999797E-3</v>
      </c>
      <c r="Z91" s="528"/>
      <c r="AA91" s="528"/>
    </row>
    <row r="92" spans="1:27" ht="21" customHeight="1">
      <c r="A92" s="503"/>
      <c r="B92" s="503"/>
      <c r="C92" s="503"/>
      <c r="D92" s="512">
        <v>2</v>
      </c>
      <c r="E92" s="512"/>
      <c r="F92" s="515">
        <v>0.5524</v>
      </c>
      <c r="G92" s="516"/>
      <c r="H92" s="517"/>
      <c r="I92" s="515">
        <f t="shared" si="23"/>
        <v>0.5524</v>
      </c>
      <c r="J92" s="516"/>
      <c r="K92" s="517"/>
      <c r="L92" s="515">
        <f t="shared" si="24"/>
        <v>0.5524</v>
      </c>
      <c r="M92" s="516"/>
      <c r="N92" s="517"/>
      <c r="O92" s="515">
        <f t="shared" si="25"/>
        <v>0.5524</v>
      </c>
      <c r="P92" s="516"/>
      <c r="Q92" s="517"/>
      <c r="R92" s="519">
        <f t="shared" ref="R92:R97" si="26">AVERAGE(F92:Q92)</f>
        <v>0.5524</v>
      </c>
      <c r="S92" s="519"/>
      <c r="T92" s="519"/>
      <c r="U92" s="533"/>
      <c r="V92" s="534"/>
      <c r="W92" s="534"/>
      <c r="X92" s="535"/>
      <c r="Y92" s="528">
        <f t="shared" ref="Y92:Y97" si="27">$A$91-R92</f>
        <v>-2.3999999999999577E-3</v>
      </c>
      <c r="Z92" s="528"/>
      <c r="AA92" s="528"/>
    </row>
    <row r="93" spans="1:27" ht="21" customHeight="1">
      <c r="A93" s="503"/>
      <c r="B93" s="503"/>
      <c r="C93" s="503"/>
      <c r="D93" s="512">
        <v>3</v>
      </c>
      <c r="E93" s="512"/>
      <c r="F93" s="515">
        <v>0.55230000000000001</v>
      </c>
      <c r="G93" s="516"/>
      <c r="H93" s="517"/>
      <c r="I93" s="515">
        <f t="shared" si="23"/>
        <v>0.55230000000000001</v>
      </c>
      <c r="J93" s="516"/>
      <c r="K93" s="517"/>
      <c r="L93" s="515">
        <f t="shared" si="24"/>
        <v>0.55230000000000001</v>
      </c>
      <c r="M93" s="516"/>
      <c r="N93" s="517"/>
      <c r="O93" s="515">
        <f t="shared" si="25"/>
        <v>0.55230000000000001</v>
      </c>
      <c r="P93" s="516"/>
      <c r="Q93" s="517"/>
      <c r="R93" s="519">
        <f t="shared" si="26"/>
        <v>0.55230000000000001</v>
      </c>
      <c r="S93" s="519"/>
      <c r="T93" s="519"/>
      <c r="U93" s="533"/>
      <c r="V93" s="534"/>
      <c r="W93" s="534"/>
      <c r="X93" s="535"/>
      <c r="Y93" s="528">
        <f t="shared" si="27"/>
        <v>-2.2999999999999687E-3</v>
      </c>
      <c r="Z93" s="528"/>
      <c r="AA93" s="528"/>
    </row>
    <row r="94" spans="1:27" ht="21" customHeight="1">
      <c r="A94" s="503"/>
      <c r="B94" s="503"/>
      <c r="C94" s="503"/>
      <c r="D94" s="512">
        <v>4</v>
      </c>
      <c r="E94" s="512"/>
      <c r="F94" s="515">
        <v>0.55210000000000004</v>
      </c>
      <c r="G94" s="516"/>
      <c r="H94" s="517"/>
      <c r="I94" s="515">
        <f t="shared" si="23"/>
        <v>0.55210000000000004</v>
      </c>
      <c r="J94" s="516"/>
      <c r="K94" s="517"/>
      <c r="L94" s="515">
        <f t="shared" si="24"/>
        <v>0.55210000000000004</v>
      </c>
      <c r="M94" s="516"/>
      <c r="N94" s="517"/>
      <c r="O94" s="515">
        <f t="shared" si="25"/>
        <v>0.55210000000000004</v>
      </c>
      <c r="P94" s="516"/>
      <c r="Q94" s="517"/>
      <c r="R94" s="519">
        <f t="shared" si="26"/>
        <v>0.55210000000000004</v>
      </c>
      <c r="S94" s="519"/>
      <c r="T94" s="519"/>
      <c r="U94" s="533"/>
      <c r="V94" s="534"/>
      <c r="W94" s="534"/>
      <c r="X94" s="535"/>
      <c r="Y94" s="528">
        <f t="shared" si="27"/>
        <v>-2.0999999999999908E-3</v>
      </c>
      <c r="Z94" s="528"/>
      <c r="AA94" s="528"/>
    </row>
    <row r="95" spans="1:27" ht="21" customHeight="1">
      <c r="A95" s="503"/>
      <c r="B95" s="503"/>
      <c r="C95" s="503"/>
      <c r="D95" s="512">
        <v>5</v>
      </c>
      <c r="E95" s="512"/>
      <c r="F95" s="515">
        <v>0.55249999999999999</v>
      </c>
      <c r="G95" s="516"/>
      <c r="H95" s="517"/>
      <c r="I95" s="515">
        <f t="shared" si="23"/>
        <v>0.55249999999999999</v>
      </c>
      <c r="J95" s="516"/>
      <c r="K95" s="517"/>
      <c r="L95" s="515">
        <f t="shared" si="24"/>
        <v>0.55249999999999999</v>
      </c>
      <c r="M95" s="516"/>
      <c r="N95" s="517"/>
      <c r="O95" s="515">
        <f t="shared" si="25"/>
        <v>0.55249999999999999</v>
      </c>
      <c r="P95" s="516"/>
      <c r="Q95" s="517"/>
      <c r="R95" s="519">
        <f t="shared" si="26"/>
        <v>0.55249999999999999</v>
      </c>
      <c r="S95" s="519"/>
      <c r="T95" s="519"/>
      <c r="U95" s="533"/>
      <c r="V95" s="534"/>
      <c r="W95" s="534"/>
      <c r="X95" s="535"/>
      <c r="Y95" s="528">
        <f t="shared" si="27"/>
        <v>-2.4999999999999467E-3</v>
      </c>
      <c r="Z95" s="528"/>
      <c r="AA95" s="528"/>
    </row>
    <row r="96" spans="1:27" ht="21" customHeight="1">
      <c r="A96" s="503"/>
      <c r="B96" s="503"/>
      <c r="C96" s="503"/>
      <c r="D96" s="512">
        <v>6</v>
      </c>
      <c r="E96" s="512"/>
      <c r="F96" s="515">
        <v>0.55230000000000001</v>
      </c>
      <c r="G96" s="516"/>
      <c r="H96" s="517"/>
      <c r="I96" s="515">
        <f t="shared" si="23"/>
        <v>0.55230000000000001</v>
      </c>
      <c r="J96" s="516"/>
      <c r="K96" s="517"/>
      <c r="L96" s="515">
        <f t="shared" si="24"/>
        <v>0.55230000000000001</v>
      </c>
      <c r="M96" s="516"/>
      <c r="N96" s="517"/>
      <c r="O96" s="515">
        <f t="shared" si="25"/>
        <v>0.55230000000000001</v>
      </c>
      <c r="P96" s="516"/>
      <c r="Q96" s="517"/>
      <c r="R96" s="519">
        <f t="shared" si="26"/>
        <v>0.55230000000000001</v>
      </c>
      <c r="S96" s="519"/>
      <c r="T96" s="519"/>
      <c r="U96" s="533"/>
      <c r="V96" s="534"/>
      <c r="W96" s="534"/>
      <c r="X96" s="535"/>
      <c r="Y96" s="528">
        <f t="shared" si="27"/>
        <v>-2.2999999999999687E-3</v>
      </c>
      <c r="Z96" s="528"/>
      <c r="AA96" s="528"/>
    </row>
    <row r="97" spans="1:245" ht="21" customHeight="1">
      <c r="A97" s="503"/>
      <c r="B97" s="503"/>
      <c r="C97" s="503"/>
      <c r="D97" s="512">
        <v>7</v>
      </c>
      <c r="E97" s="512"/>
      <c r="F97" s="515">
        <v>0.55220000000000002</v>
      </c>
      <c r="G97" s="516"/>
      <c r="H97" s="517"/>
      <c r="I97" s="515">
        <f t="shared" si="23"/>
        <v>0.55220000000000002</v>
      </c>
      <c r="J97" s="516"/>
      <c r="K97" s="517"/>
      <c r="L97" s="515">
        <f t="shared" si="24"/>
        <v>0.55220000000000002</v>
      </c>
      <c r="M97" s="516"/>
      <c r="N97" s="517"/>
      <c r="O97" s="515">
        <f t="shared" si="25"/>
        <v>0.55220000000000002</v>
      </c>
      <c r="P97" s="516"/>
      <c r="Q97" s="517"/>
      <c r="R97" s="519">
        <f t="shared" si="26"/>
        <v>0.55220000000000002</v>
      </c>
      <c r="S97" s="519"/>
      <c r="T97" s="519"/>
      <c r="U97" s="536"/>
      <c r="V97" s="537"/>
      <c r="W97" s="537"/>
      <c r="X97" s="538"/>
      <c r="Y97" s="528">
        <f t="shared" si="27"/>
        <v>-2.1999999999999797E-3</v>
      </c>
      <c r="Z97" s="528"/>
      <c r="AA97" s="528"/>
    </row>
    <row r="98" spans="1:245" ht="21" customHeight="1">
      <c r="A98" s="504">
        <v>0.6</v>
      </c>
      <c r="B98" s="504"/>
      <c r="C98" s="504"/>
      <c r="D98" s="505">
        <v>1</v>
      </c>
      <c r="E98" s="505"/>
      <c r="F98" s="513">
        <v>0.60240000000000005</v>
      </c>
      <c r="G98" s="514"/>
      <c r="H98" s="518"/>
      <c r="I98" s="513">
        <f t="shared" si="23"/>
        <v>0.60240000000000005</v>
      </c>
      <c r="J98" s="514"/>
      <c r="K98" s="518"/>
      <c r="L98" s="513">
        <f t="shared" si="24"/>
        <v>0.60240000000000005</v>
      </c>
      <c r="M98" s="514"/>
      <c r="N98" s="518"/>
      <c r="O98" s="513">
        <f t="shared" si="25"/>
        <v>0.60240000000000005</v>
      </c>
      <c r="P98" s="514"/>
      <c r="Q98" s="518"/>
      <c r="R98" s="513">
        <f>AVERAGE(F98:Q98)</f>
        <v>0.60240000000000005</v>
      </c>
      <c r="S98" s="514"/>
      <c r="T98" s="514"/>
      <c r="U98" s="539">
        <f>STDEV(R98:T104)/SQRT(4)</f>
        <v>6.4549722436804669E-5</v>
      </c>
      <c r="V98" s="540"/>
      <c r="W98" s="540"/>
      <c r="X98" s="541"/>
      <c r="Y98" s="501">
        <f>$A$98-R98</f>
        <v>-2.4000000000000687E-3</v>
      </c>
      <c r="Z98" s="501"/>
      <c r="AA98" s="501"/>
      <c r="AF98" s="523"/>
      <c r="AG98" s="523"/>
      <c r="AH98" s="523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</row>
    <row r="99" spans="1:245" ht="21" customHeight="1">
      <c r="A99" s="504"/>
      <c r="B99" s="504"/>
      <c r="C99" s="504"/>
      <c r="D99" s="505">
        <v>2</v>
      </c>
      <c r="E99" s="505"/>
      <c r="F99" s="513">
        <v>0.60229999999999995</v>
      </c>
      <c r="G99" s="514"/>
      <c r="H99" s="518"/>
      <c r="I99" s="513">
        <f t="shared" si="23"/>
        <v>0.60229999999999995</v>
      </c>
      <c r="J99" s="514"/>
      <c r="K99" s="518"/>
      <c r="L99" s="513">
        <f t="shared" si="24"/>
        <v>0.60229999999999995</v>
      </c>
      <c r="M99" s="514"/>
      <c r="N99" s="518"/>
      <c r="O99" s="513">
        <f t="shared" si="25"/>
        <v>0.60229999999999995</v>
      </c>
      <c r="P99" s="514"/>
      <c r="Q99" s="518"/>
      <c r="R99" s="506">
        <f t="shared" ref="R99:R104" si="28">AVERAGE(F99:Q99)</f>
        <v>0.60229999999999995</v>
      </c>
      <c r="S99" s="506"/>
      <c r="T99" s="506"/>
      <c r="U99" s="542"/>
      <c r="V99" s="543"/>
      <c r="W99" s="543"/>
      <c r="X99" s="544"/>
      <c r="Y99" s="501">
        <f t="shared" ref="Y99:Y104" si="29">$A$98-R99</f>
        <v>-2.2999999999999687E-3</v>
      </c>
      <c r="Z99" s="501"/>
      <c r="AA99" s="501"/>
      <c r="AF99" s="523"/>
      <c r="AG99" s="523"/>
      <c r="AH99" s="523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</row>
    <row r="100" spans="1:245" ht="21" customHeight="1">
      <c r="A100" s="504"/>
      <c r="B100" s="504"/>
      <c r="C100" s="504"/>
      <c r="D100" s="505">
        <v>3</v>
      </c>
      <c r="E100" s="505"/>
      <c r="F100" s="513">
        <v>0.60229999999999995</v>
      </c>
      <c r="G100" s="514"/>
      <c r="H100" s="518"/>
      <c r="I100" s="513">
        <f t="shared" si="23"/>
        <v>0.60229999999999995</v>
      </c>
      <c r="J100" s="514"/>
      <c r="K100" s="518"/>
      <c r="L100" s="513">
        <f t="shared" si="24"/>
        <v>0.60229999999999995</v>
      </c>
      <c r="M100" s="514"/>
      <c r="N100" s="518"/>
      <c r="O100" s="513">
        <f t="shared" si="25"/>
        <v>0.60229999999999995</v>
      </c>
      <c r="P100" s="514"/>
      <c r="Q100" s="518"/>
      <c r="R100" s="506">
        <f t="shared" si="28"/>
        <v>0.60229999999999995</v>
      </c>
      <c r="S100" s="506"/>
      <c r="T100" s="506"/>
      <c r="U100" s="542"/>
      <c r="V100" s="543"/>
      <c r="W100" s="543"/>
      <c r="X100" s="544"/>
      <c r="Y100" s="501">
        <f t="shared" si="29"/>
        <v>-2.2999999999999687E-3</v>
      </c>
      <c r="Z100" s="501"/>
      <c r="AA100" s="501"/>
      <c r="AF100" s="523"/>
      <c r="AG100" s="523"/>
      <c r="AH100" s="523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</row>
    <row r="101" spans="1:245" ht="21" customHeight="1">
      <c r="A101" s="504"/>
      <c r="B101" s="504"/>
      <c r="C101" s="504"/>
      <c r="D101" s="505">
        <v>4</v>
      </c>
      <c r="E101" s="505"/>
      <c r="F101" s="513">
        <v>0.60250000000000004</v>
      </c>
      <c r="G101" s="514"/>
      <c r="H101" s="518"/>
      <c r="I101" s="513">
        <f t="shared" si="23"/>
        <v>0.60250000000000004</v>
      </c>
      <c r="J101" s="514"/>
      <c r="K101" s="518"/>
      <c r="L101" s="513">
        <f t="shared" si="24"/>
        <v>0.60250000000000004</v>
      </c>
      <c r="M101" s="514"/>
      <c r="N101" s="518"/>
      <c r="O101" s="513">
        <f t="shared" si="25"/>
        <v>0.60250000000000004</v>
      </c>
      <c r="P101" s="514"/>
      <c r="Q101" s="518"/>
      <c r="R101" s="506">
        <f t="shared" si="28"/>
        <v>0.60250000000000004</v>
      </c>
      <c r="S101" s="506"/>
      <c r="T101" s="506"/>
      <c r="U101" s="542"/>
      <c r="V101" s="543"/>
      <c r="W101" s="543"/>
      <c r="X101" s="544"/>
      <c r="Y101" s="501">
        <f t="shared" si="29"/>
        <v>-2.5000000000000577E-3</v>
      </c>
      <c r="Z101" s="501"/>
      <c r="AA101" s="501"/>
      <c r="AF101" s="523"/>
      <c r="AG101" s="523"/>
      <c r="AH101" s="523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</row>
    <row r="102" spans="1:245" ht="21" customHeight="1">
      <c r="A102" s="504"/>
      <c r="B102" s="504"/>
      <c r="C102" s="504"/>
      <c r="D102" s="505">
        <v>5</v>
      </c>
      <c r="E102" s="505"/>
      <c r="F102" s="513">
        <v>0.60219999999999996</v>
      </c>
      <c r="G102" s="514"/>
      <c r="H102" s="518"/>
      <c r="I102" s="513">
        <f t="shared" si="23"/>
        <v>0.60219999999999996</v>
      </c>
      <c r="J102" s="514"/>
      <c r="K102" s="518"/>
      <c r="L102" s="513">
        <f t="shared" si="24"/>
        <v>0.60219999999999996</v>
      </c>
      <c r="M102" s="514"/>
      <c r="N102" s="518"/>
      <c r="O102" s="513">
        <f t="shared" si="25"/>
        <v>0.60219999999999996</v>
      </c>
      <c r="P102" s="514"/>
      <c r="Q102" s="518"/>
      <c r="R102" s="506">
        <f t="shared" si="28"/>
        <v>0.60219999999999996</v>
      </c>
      <c r="S102" s="506"/>
      <c r="T102" s="506"/>
      <c r="U102" s="542"/>
      <c r="V102" s="543"/>
      <c r="W102" s="543"/>
      <c r="X102" s="544"/>
      <c r="Y102" s="501">
        <f t="shared" si="29"/>
        <v>-2.1999999999999797E-3</v>
      </c>
      <c r="Z102" s="501"/>
      <c r="AA102" s="501"/>
      <c r="AF102" s="523"/>
      <c r="AG102" s="523"/>
      <c r="AH102" s="523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</row>
    <row r="103" spans="1:245" ht="21" customHeight="1">
      <c r="A103" s="504"/>
      <c r="B103" s="504"/>
      <c r="C103" s="504"/>
      <c r="D103" s="505">
        <v>6</v>
      </c>
      <c r="E103" s="505"/>
      <c r="F103" s="513">
        <v>0.60209999999999997</v>
      </c>
      <c r="G103" s="514"/>
      <c r="H103" s="518"/>
      <c r="I103" s="513">
        <f t="shared" si="23"/>
        <v>0.60209999999999997</v>
      </c>
      <c r="J103" s="514"/>
      <c r="K103" s="518"/>
      <c r="L103" s="513">
        <f t="shared" si="24"/>
        <v>0.60209999999999997</v>
      </c>
      <c r="M103" s="514"/>
      <c r="N103" s="518"/>
      <c r="O103" s="513">
        <f t="shared" si="25"/>
        <v>0.60209999999999997</v>
      </c>
      <c r="P103" s="514"/>
      <c r="Q103" s="518"/>
      <c r="R103" s="506">
        <f t="shared" si="28"/>
        <v>0.60209999999999997</v>
      </c>
      <c r="S103" s="506"/>
      <c r="T103" s="506"/>
      <c r="U103" s="542"/>
      <c r="V103" s="543"/>
      <c r="W103" s="543"/>
      <c r="X103" s="544"/>
      <c r="Y103" s="501">
        <f t="shared" si="29"/>
        <v>-2.0999999999999908E-3</v>
      </c>
      <c r="Z103" s="501"/>
      <c r="AA103" s="501"/>
      <c r="AF103" s="523"/>
      <c r="AG103" s="523"/>
      <c r="AH103" s="523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</row>
    <row r="104" spans="1:245" ht="21" customHeight="1">
      <c r="A104" s="504"/>
      <c r="B104" s="504"/>
      <c r="C104" s="504"/>
      <c r="D104" s="505">
        <v>7</v>
      </c>
      <c r="E104" s="505"/>
      <c r="F104" s="513">
        <v>0.60229999999999995</v>
      </c>
      <c r="G104" s="514"/>
      <c r="H104" s="518"/>
      <c r="I104" s="513">
        <f t="shared" si="23"/>
        <v>0.60229999999999995</v>
      </c>
      <c r="J104" s="514"/>
      <c r="K104" s="518"/>
      <c r="L104" s="513">
        <f t="shared" si="24"/>
        <v>0.60229999999999995</v>
      </c>
      <c r="M104" s="514"/>
      <c r="N104" s="518"/>
      <c r="O104" s="513">
        <f t="shared" si="25"/>
        <v>0.60229999999999995</v>
      </c>
      <c r="P104" s="514"/>
      <c r="Q104" s="518"/>
      <c r="R104" s="506">
        <f t="shared" si="28"/>
        <v>0.60229999999999995</v>
      </c>
      <c r="S104" s="506"/>
      <c r="T104" s="506"/>
      <c r="U104" s="545"/>
      <c r="V104" s="546"/>
      <c r="W104" s="546"/>
      <c r="X104" s="547"/>
      <c r="Y104" s="501">
        <f t="shared" si="29"/>
        <v>-2.2999999999999687E-3</v>
      </c>
      <c r="Z104" s="501"/>
      <c r="AA104" s="501"/>
      <c r="AF104" s="523"/>
      <c r="AG104" s="523"/>
      <c r="AH104" s="523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</row>
    <row r="105" spans="1:245" ht="21" customHeight="1">
      <c r="A105" s="503">
        <v>0.65</v>
      </c>
      <c r="B105" s="503"/>
      <c r="C105" s="503"/>
      <c r="D105" s="512">
        <v>1</v>
      </c>
      <c r="E105" s="512"/>
      <c r="F105" s="515">
        <v>0.6522</v>
      </c>
      <c r="G105" s="516"/>
      <c r="H105" s="517"/>
      <c r="I105" s="515">
        <f t="shared" si="23"/>
        <v>0.6522</v>
      </c>
      <c r="J105" s="516"/>
      <c r="K105" s="517"/>
      <c r="L105" s="515">
        <f t="shared" si="24"/>
        <v>0.6522</v>
      </c>
      <c r="M105" s="516"/>
      <c r="N105" s="517"/>
      <c r="O105" s="515">
        <f t="shared" si="25"/>
        <v>0.6522</v>
      </c>
      <c r="P105" s="516"/>
      <c r="Q105" s="517"/>
      <c r="R105" s="521">
        <f>AVERAGE(F105:Q105)</f>
        <v>0.6522</v>
      </c>
      <c r="S105" s="522"/>
      <c r="T105" s="522"/>
      <c r="U105" s="530">
        <f>STDEV(R105:T111)/SQRT(4)</f>
        <v>1.0408329997331295E-4</v>
      </c>
      <c r="V105" s="531"/>
      <c r="W105" s="531"/>
      <c r="X105" s="532"/>
      <c r="Y105" s="528">
        <f>$A$105-R105</f>
        <v>-2.1999999999999797E-3</v>
      </c>
      <c r="Z105" s="528"/>
      <c r="AA105" s="528"/>
    </row>
    <row r="106" spans="1:245" ht="21" customHeight="1">
      <c r="A106" s="503"/>
      <c r="B106" s="503"/>
      <c r="C106" s="503"/>
      <c r="D106" s="512">
        <v>2</v>
      </c>
      <c r="E106" s="512"/>
      <c r="F106" s="515">
        <v>0.65229999999999999</v>
      </c>
      <c r="G106" s="516"/>
      <c r="H106" s="517"/>
      <c r="I106" s="515">
        <f t="shared" si="23"/>
        <v>0.65229999999999999</v>
      </c>
      <c r="J106" s="516"/>
      <c r="K106" s="517"/>
      <c r="L106" s="515">
        <f t="shared" si="24"/>
        <v>0.65229999999999999</v>
      </c>
      <c r="M106" s="516"/>
      <c r="N106" s="517"/>
      <c r="O106" s="515">
        <f t="shared" si="25"/>
        <v>0.65229999999999999</v>
      </c>
      <c r="P106" s="516"/>
      <c r="Q106" s="517"/>
      <c r="R106" s="519">
        <f t="shared" ref="R106:R111" si="30">AVERAGE(F106:Q106)</f>
        <v>0.65229999999999999</v>
      </c>
      <c r="S106" s="519"/>
      <c r="T106" s="519"/>
      <c r="U106" s="533"/>
      <c r="V106" s="534"/>
      <c r="W106" s="534"/>
      <c r="X106" s="535"/>
      <c r="Y106" s="528">
        <f t="shared" ref="Y106:Y111" si="31">$A$105-R106</f>
        <v>-2.2999999999999687E-3</v>
      </c>
      <c r="Z106" s="528"/>
      <c r="AA106" s="528"/>
      <c r="AB106" s="2"/>
      <c r="AC106" s="2"/>
    </row>
    <row r="107" spans="1:245" ht="21" customHeight="1">
      <c r="A107" s="503"/>
      <c r="B107" s="503"/>
      <c r="C107" s="503"/>
      <c r="D107" s="512">
        <v>3</v>
      </c>
      <c r="E107" s="512"/>
      <c r="F107" s="515">
        <v>0.65239999999999998</v>
      </c>
      <c r="G107" s="516"/>
      <c r="H107" s="517"/>
      <c r="I107" s="515">
        <f t="shared" si="23"/>
        <v>0.65239999999999998</v>
      </c>
      <c r="J107" s="516"/>
      <c r="K107" s="517"/>
      <c r="L107" s="515">
        <f t="shared" si="24"/>
        <v>0.65239999999999998</v>
      </c>
      <c r="M107" s="516"/>
      <c r="N107" s="517"/>
      <c r="O107" s="515">
        <f t="shared" si="25"/>
        <v>0.65239999999999998</v>
      </c>
      <c r="P107" s="516"/>
      <c r="Q107" s="517"/>
      <c r="R107" s="519">
        <f t="shared" si="30"/>
        <v>0.65239999999999998</v>
      </c>
      <c r="S107" s="519"/>
      <c r="T107" s="519"/>
      <c r="U107" s="533"/>
      <c r="V107" s="534"/>
      <c r="W107" s="534"/>
      <c r="X107" s="535"/>
      <c r="Y107" s="528">
        <f t="shared" si="31"/>
        <v>-2.3999999999999577E-3</v>
      </c>
      <c r="Z107" s="528"/>
      <c r="AA107" s="528"/>
      <c r="AB107" s="2"/>
      <c r="AC107" s="2"/>
    </row>
    <row r="108" spans="1:245" ht="21" customHeight="1">
      <c r="A108" s="503"/>
      <c r="B108" s="503"/>
      <c r="C108" s="503"/>
      <c r="D108" s="512">
        <v>4</v>
      </c>
      <c r="E108" s="512"/>
      <c r="F108" s="515">
        <v>0.65280000000000005</v>
      </c>
      <c r="G108" s="516"/>
      <c r="H108" s="517"/>
      <c r="I108" s="515">
        <f t="shared" si="23"/>
        <v>0.65280000000000005</v>
      </c>
      <c r="J108" s="516"/>
      <c r="K108" s="517"/>
      <c r="L108" s="515">
        <f t="shared" si="24"/>
        <v>0.65280000000000005</v>
      </c>
      <c r="M108" s="516"/>
      <c r="N108" s="517"/>
      <c r="O108" s="515">
        <f t="shared" si="25"/>
        <v>0.65280000000000005</v>
      </c>
      <c r="P108" s="516"/>
      <c r="Q108" s="517"/>
      <c r="R108" s="519">
        <f t="shared" si="30"/>
        <v>0.65280000000000005</v>
      </c>
      <c r="S108" s="519"/>
      <c r="T108" s="519"/>
      <c r="U108" s="533"/>
      <c r="V108" s="534"/>
      <c r="W108" s="534"/>
      <c r="X108" s="535"/>
      <c r="Y108" s="528">
        <f t="shared" si="31"/>
        <v>-2.8000000000000247E-3</v>
      </c>
      <c r="Z108" s="528"/>
      <c r="AA108" s="528"/>
      <c r="AB108" s="2"/>
      <c r="AC108" s="2"/>
    </row>
    <row r="109" spans="1:245" ht="21" customHeight="1">
      <c r="A109" s="503"/>
      <c r="B109" s="503"/>
      <c r="C109" s="503"/>
      <c r="D109" s="512">
        <v>5</v>
      </c>
      <c r="E109" s="512"/>
      <c r="F109" s="515">
        <v>0.65239999999999998</v>
      </c>
      <c r="G109" s="516"/>
      <c r="H109" s="517"/>
      <c r="I109" s="515">
        <f t="shared" si="23"/>
        <v>0.65239999999999998</v>
      </c>
      <c r="J109" s="516"/>
      <c r="K109" s="517"/>
      <c r="L109" s="515">
        <f t="shared" si="24"/>
        <v>0.65239999999999998</v>
      </c>
      <c r="M109" s="516"/>
      <c r="N109" s="517"/>
      <c r="O109" s="515">
        <f t="shared" si="25"/>
        <v>0.65239999999999998</v>
      </c>
      <c r="P109" s="516"/>
      <c r="Q109" s="517"/>
      <c r="R109" s="519">
        <f t="shared" si="30"/>
        <v>0.65239999999999998</v>
      </c>
      <c r="S109" s="519"/>
      <c r="T109" s="519"/>
      <c r="U109" s="533"/>
      <c r="V109" s="534"/>
      <c r="W109" s="534"/>
      <c r="X109" s="535"/>
      <c r="Y109" s="528">
        <f t="shared" si="31"/>
        <v>-2.3999999999999577E-3</v>
      </c>
      <c r="Z109" s="528"/>
      <c r="AA109" s="528"/>
    </row>
    <row r="110" spans="1:245" ht="21" customHeight="1">
      <c r="A110" s="503"/>
      <c r="B110" s="503"/>
      <c r="C110" s="503"/>
      <c r="D110" s="512">
        <v>6</v>
      </c>
      <c r="E110" s="512"/>
      <c r="F110" s="515">
        <v>0.6522</v>
      </c>
      <c r="G110" s="516"/>
      <c r="H110" s="517"/>
      <c r="I110" s="515">
        <f t="shared" si="23"/>
        <v>0.6522</v>
      </c>
      <c r="J110" s="516"/>
      <c r="K110" s="517"/>
      <c r="L110" s="515">
        <f t="shared" si="24"/>
        <v>0.6522</v>
      </c>
      <c r="M110" s="516"/>
      <c r="N110" s="517"/>
      <c r="O110" s="515">
        <f t="shared" si="25"/>
        <v>0.6522</v>
      </c>
      <c r="P110" s="516"/>
      <c r="Q110" s="517"/>
      <c r="R110" s="519">
        <f t="shared" si="30"/>
        <v>0.6522</v>
      </c>
      <c r="S110" s="519"/>
      <c r="T110" s="519"/>
      <c r="U110" s="533"/>
      <c r="V110" s="534"/>
      <c r="W110" s="534"/>
      <c r="X110" s="535"/>
      <c r="Y110" s="528">
        <f t="shared" si="31"/>
        <v>-2.1999999999999797E-3</v>
      </c>
      <c r="Z110" s="528"/>
      <c r="AA110" s="528"/>
    </row>
    <row r="111" spans="1:245" ht="21" customHeight="1">
      <c r="A111" s="503"/>
      <c r="B111" s="503"/>
      <c r="C111" s="503"/>
      <c r="D111" s="512">
        <v>7</v>
      </c>
      <c r="E111" s="512"/>
      <c r="F111" s="515">
        <v>0.65249999999999997</v>
      </c>
      <c r="G111" s="516"/>
      <c r="H111" s="517"/>
      <c r="I111" s="515">
        <f t="shared" si="23"/>
        <v>0.65249999999999997</v>
      </c>
      <c r="J111" s="516"/>
      <c r="K111" s="517"/>
      <c r="L111" s="515">
        <f t="shared" si="24"/>
        <v>0.65249999999999997</v>
      </c>
      <c r="M111" s="516"/>
      <c r="N111" s="517"/>
      <c r="O111" s="515">
        <f t="shared" si="25"/>
        <v>0.65249999999999997</v>
      </c>
      <c r="P111" s="516"/>
      <c r="Q111" s="517"/>
      <c r="R111" s="519">
        <f t="shared" si="30"/>
        <v>0.65249999999999997</v>
      </c>
      <c r="S111" s="519"/>
      <c r="T111" s="519"/>
      <c r="U111" s="536"/>
      <c r="V111" s="537"/>
      <c r="W111" s="537"/>
      <c r="X111" s="538"/>
      <c r="Y111" s="528">
        <f t="shared" si="31"/>
        <v>-2.4999999999999467E-3</v>
      </c>
      <c r="Z111" s="528"/>
      <c r="AA111" s="528"/>
    </row>
    <row r="112" spans="1:245" ht="21" customHeight="1">
      <c r="A112" s="504">
        <v>0.7</v>
      </c>
      <c r="B112" s="504"/>
      <c r="C112" s="504"/>
      <c r="D112" s="505">
        <v>1</v>
      </c>
      <c r="E112" s="505"/>
      <c r="F112" s="513">
        <v>0.70150000000000001</v>
      </c>
      <c r="G112" s="514"/>
      <c r="H112" s="518"/>
      <c r="I112" s="513">
        <f t="shared" si="23"/>
        <v>0.70150000000000001</v>
      </c>
      <c r="J112" s="514"/>
      <c r="K112" s="518"/>
      <c r="L112" s="513">
        <f t="shared" si="24"/>
        <v>0.70150000000000001</v>
      </c>
      <c r="M112" s="514"/>
      <c r="N112" s="518"/>
      <c r="O112" s="513">
        <f t="shared" si="25"/>
        <v>0.70150000000000001</v>
      </c>
      <c r="P112" s="514"/>
      <c r="Q112" s="518"/>
      <c r="R112" s="513">
        <f>AVERAGE(F112:Q112)</f>
        <v>0.70150000000000001</v>
      </c>
      <c r="S112" s="514"/>
      <c r="T112" s="514"/>
      <c r="U112" s="539">
        <f>STDEV(R112:T118)/SQRT(4)</f>
        <v>1.4142135623729395E-4</v>
      </c>
      <c r="V112" s="540"/>
      <c r="W112" s="540"/>
      <c r="X112" s="541"/>
      <c r="Y112" s="501">
        <f>$A$112-R112</f>
        <v>-1.5000000000000568E-3</v>
      </c>
      <c r="Z112" s="501"/>
      <c r="AA112" s="501"/>
    </row>
    <row r="113" spans="1:27" ht="21" customHeight="1">
      <c r="A113" s="504"/>
      <c r="B113" s="504"/>
      <c r="C113" s="504"/>
      <c r="D113" s="505">
        <v>2</v>
      </c>
      <c r="E113" s="505"/>
      <c r="F113" s="513">
        <v>0.70209999999999995</v>
      </c>
      <c r="G113" s="514"/>
      <c r="H113" s="518"/>
      <c r="I113" s="513">
        <f t="shared" si="23"/>
        <v>0.70209999999999995</v>
      </c>
      <c r="J113" s="514"/>
      <c r="K113" s="518"/>
      <c r="L113" s="513">
        <f t="shared" si="24"/>
        <v>0.70209999999999995</v>
      </c>
      <c r="M113" s="514"/>
      <c r="N113" s="518"/>
      <c r="O113" s="513">
        <f t="shared" si="25"/>
        <v>0.70209999999999995</v>
      </c>
      <c r="P113" s="514"/>
      <c r="Q113" s="518"/>
      <c r="R113" s="506">
        <f t="shared" ref="R113:R118" si="32">AVERAGE(F113:Q113)</f>
        <v>0.70209999999999995</v>
      </c>
      <c r="S113" s="506"/>
      <c r="T113" s="506"/>
      <c r="U113" s="542"/>
      <c r="V113" s="543"/>
      <c r="W113" s="543"/>
      <c r="X113" s="544"/>
      <c r="Y113" s="501">
        <f t="shared" ref="Y113:Y118" si="33">$A$112-R113</f>
        <v>-2.0999999999999908E-3</v>
      </c>
      <c r="Z113" s="501"/>
      <c r="AA113" s="501"/>
    </row>
    <row r="114" spans="1:27" ht="21" customHeight="1">
      <c r="A114" s="504"/>
      <c r="B114" s="504"/>
      <c r="C114" s="504"/>
      <c r="D114" s="505">
        <v>3</v>
      </c>
      <c r="E114" s="505"/>
      <c r="F114" s="513">
        <v>0.7016</v>
      </c>
      <c r="G114" s="514"/>
      <c r="H114" s="518"/>
      <c r="I114" s="513">
        <f t="shared" si="23"/>
        <v>0.7016</v>
      </c>
      <c r="J114" s="514"/>
      <c r="K114" s="518"/>
      <c r="L114" s="513">
        <f t="shared" si="24"/>
        <v>0.7016</v>
      </c>
      <c r="M114" s="514"/>
      <c r="N114" s="518"/>
      <c r="O114" s="513">
        <f t="shared" si="25"/>
        <v>0.7016</v>
      </c>
      <c r="P114" s="514"/>
      <c r="Q114" s="518"/>
      <c r="R114" s="506">
        <f t="shared" si="32"/>
        <v>0.7016</v>
      </c>
      <c r="S114" s="506"/>
      <c r="T114" s="506"/>
      <c r="U114" s="542"/>
      <c r="V114" s="543"/>
      <c r="W114" s="543"/>
      <c r="X114" s="544"/>
      <c r="Y114" s="501">
        <f t="shared" si="33"/>
        <v>-1.6000000000000458E-3</v>
      </c>
      <c r="Z114" s="501"/>
      <c r="AA114" s="501"/>
    </row>
    <row r="115" spans="1:27" ht="21" customHeight="1">
      <c r="A115" s="504"/>
      <c r="B115" s="504"/>
      <c r="C115" s="504"/>
      <c r="D115" s="505">
        <v>4</v>
      </c>
      <c r="E115" s="505"/>
      <c r="F115" s="513">
        <v>0.70130000000000003</v>
      </c>
      <c r="G115" s="514"/>
      <c r="H115" s="518"/>
      <c r="I115" s="513">
        <f t="shared" si="23"/>
        <v>0.70130000000000003</v>
      </c>
      <c r="J115" s="514"/>
      <c r="K115" s="518"/>
      <c r="L115" s="513">
        <f t="shared" si="24"/>
        <v>0.70130000000000003</v>
      </c>
      <c r="M115" s="514"/>
      <c r="N115" s="518"/>
      <c r="O115" s="513">
        <f t="shared" si="25"/>
        <v>0.70130000000000003</v>
      </c>
      <c r="P115" s="514"/>
      <c r="Q115" s="518"/>
      <c r="R115" s="506">
        <f t="shared" si="32"/>
        <v>0.70130000000000003</v>
      </c>
      <c r="S115" s="506"/>
      <c r="T115" s="506"/>
      <c r="U115" s="542"/>
      <c r="V115" s="543"/>
      <c r="W115" s="543"/>
      <c r="X115" s="544"/>
      <c r="Y115" s="501">
        <f t="shared" si="33"/>
        <v>-1.3000000000000789E-3</v>
      </c>
      <c r="Z115" s="501"/>
      <c r="AA115" s="501"/>
    </row>
    <row r="116" spans="1:27" ht="21" customHeight="1">
      <c r="A116" s="504"/>
      <c r="B116" s="504"/>
      <c r="C116" s="504"/>
      <c r="D116" s="505">
        <v>5</v>
      </c>
      <c r="E116" s="505"/>
      <c r="F116" s="513">
        <v>0.70130000000000003</v>
      </c>
      <c r="G116" s="514"/>
      <c r="H116" s="518"/>
      <c r="I116" s="513">
        <f t="shared" si="23"/>
        <v>0.70130000000000003</v>
      </c>
      <c r="J116" s="514"/>
      <c r="K116" s="518"/>
      <c r="L116" s="513">
        <f t="shared" si="24"/>
        <v>0.70130000000000003</v>
      </c>
      <c r="M116" s="514"/>
      <c r="N116" s="518"/>
      <c r="O116" s="513">
        <f t="shared" si="25"/>
        <v>0.70130000000000003</v>
      </c>
      <c r="P116" s="514"/>
      <c r="Q116" s="518"/>
      <c r="R116" s="506">
        <f t="shared" si="32"/>
        <v>0.70130000000000003</v>
      </c>
      <c r="S116" s="506"/>
      <c r="T116" s="506"/>
      <c r="U116" s="542"/>
      <c r="V116" s="543"/>
      <c r="W116" s="543"/>
      <c r="X116" s="544"/>
      <c r="Y116" s="501">
        <f t="shared" si="33"/>
        <v>-1.3000000000000789E-3</v>
      </c>
      <c r="Z116" s="501"/>
      <c r="AA116" s="501"/>
    </row>
    <row r="117" spans="1:27" ht="21" customHeight="1">
      <c r="A117" s="504"/>
      <c r="B117" s="504"/>
      <c r="C117" s="504"/>
      <c r="D117" s="505">
        <v>6</v>
      </c>
      <c r="E117" s="505"/>
      <c r="F117" s="513">
        <v>0.7016</v>
      </c>
      <c r="G117" s="514"/>
      <c r="H117" s="518"/>
      <c r="I117" s="513">
        <f t="shared" si="23"/>
        <v>0.7016</v>
      </c>
      <c r="J117" s="514"/>
      <c r="K117" s="518"/>
      <c r="L117" s="513">
        <f t="shared" si="24"/>
        <v>0.7016</v>
      </c>
      <c r="M117" s="514"/>
      <c r="N117" s="518"/>
      <c r="O117" s="513">
        <f t="shared" si="25"/>
        <v>0.7016</v>
      </c>
      <c r="P117" s="514"/>
      <c r="Q117" s="518"/>
      <c r="R117" s="506">
        <f t="shared" si="32"/>
        <v>0.7016</v>
      </c>
      <c r="S117" s="506"/>
      <c r="T117" s="506"/>
      <c r="U117" s="542"/>
      <c r="V117" s="543"/>
      <c r="W117" s="543"/>
      <c r="X117" s="544"/>
      <c r="Y117" s="501">
        <f t="shared" si="33"/>
        <v>-1.6000000000000458E-3</v>
      </c>
      <c r="Z117" s="501"/>
      <c r="AA117" s="501"/>
    </row>
    <row r="118" spans="1:27" ht="21" customHeight="1">
      <c r="A118" s="504"/>
      <c r="B118" s="504"/>
      <c r="C118" s="504"/>
      <c r="D118" s="505">
        <v>7</v>
      </c>
      <c r="E118" s="505"/>
      <c r="F118" s="513">
        <v>0.70179999999999998</v>
      </c>
      <c r="G118" s="514"/>
      <c r="H118" s="518"/>
      <c r="I118" s="513">
        <f t="shared" si="23"/>
        <v>0.70179999999999998</v>
      </c>
      <c r="J118" s="514"/>
      <c r="K118" s="518"/>
      <c r="L118" s="513">
        <f t="shared" si="24"/>
        <v>0.70179999999999998</v>
      </c>
      <c r="M118" s="514"/>
      <c r="N118" s="518"/>
      <c r="O118" s="513">
        <f t="shared" si="25"/>
        <v>0.70179999999999998</v>
      </c>
      <c r="P118" s="514"/>
      <c r="Q118" s="518"/>
      <c r="R118" s="506">
        <f t="shared" si="32"/>
        <v>0.70179999999999998</v>
      </c>
      <c r="S118" s="506"/>
      <c r="T118" s="506"/>
      <c r="U118" s="545"/>
      <c r="V118" s="546"/>
      <c r="W118" s="546"/>
      <c r="X118" s="547"/>
      <c r="Y118" s="501">
        <f t="shared" si="33"/>
        <v>-1.8000000000000238E-3</v>
      </c>
      <c r="Z118" s="501"/>
      <c r="AA118" s="501"/>
    </row>
    <row r="119" spans="1:27" ht="21" customHeight="1">
      <c r="A119" s="503">
        <v>0.75</v>
      </c>
      <c r="B119" s="503"/>
      <c r="C119" s="503"/>
      <c r="D119" s="512">
        <v>1</v>
      </c>
      <c r="E119" s="512"/>
      <c r="F119" s="515">
        <v>0.75129999999999997</v>
      </c>
      <c r="G119" s="516"/>
      <c r="H119" s="517"/>
      <c r="I119" s="515">
        <f t="shared" si="23"/>
        <v>0.75129999999999997</v>
      </c>
      <c r="J119" s="516"/>
      <c r="K119" s="517"/>
      <c r="L119" s="515">
        <f t="shared" si="24"/>
        <v>0.75129999999999997</v>
      </c>
      <c r="M119" s="516"/>
      <c r="N119" s="517"/>
      <c r="O119" s="515">
        <f t="shared" si="25"/>
        <v>0.75129999999999997</v>
      </c>
      <c r="P119" s="516"/>
      <c r="Q119" s="517"/>
      <c r="R119" s="521">
        <f>AVERAGE(F119:Q119)</f>
        <v>0.75129999999999997</v>
      </c>
      <c r="S119" s="522"/>
      <c r="T119" s="522"/>
      <c r="U119" s="530">
        <f>STDEV(R119:T125)/SQRT(4)</f>
        <v>9.759000729486288E-5</v>
      </c>
      <c r="V119" s="531"/>
      <c r="W119" s="531"/>
      <c r="X119" s="532"/>
      <c r="Y119" s="528">
        <f>$A$119-R119</f>
        <v>-1.2999999999999678E-3</v>
      </c>
      <c r="Z119" s="528"/>
      <c r="AA119" s="528"/>
    </row>
    <row r="120" spans="1:27" ht="21" customHeight="1">
      <c r="A120" s="503"/>
      <c r="B120" s="503"/>
      <c r="C120" s="503"/>
      <c r="D120" s="512">
        <v>2</v>
      </c>
      <c r="E120" s="512"/>
      <c r="F120" s="515">
        <v>0.75149999999999995</v>
      </c>
      <c r="G120" s="516"/>
      <c r="H120" s="517"/>
      <c r="I120" s="515">
        <f t="shared" si="23"/>
        <v>0.75149999999999995</v>
      </c>
      <c r="J120" s="516"/>
      <c r="K120" s="517"/>
      <c r="L120" s="515">
        <f t="shared" si="24"/>
        <v>0.75149999999999995</v>
      </c>
      <c r="M120" s="516"/>
      <c r="N120" s="517"/>
      <c r="O120" s="515">
        <f t="shared" si="25"/>
        <v>0.75149999999999995</v>
      </c>
      <c r="P120" s="516"/>
      <c r="Q120" s="517"/>
      <c r="R120" s="519">
        <f t="shared" ref="R120:R125" si="34">AVERAGE(F120:Q120)</f>
        <v>0.75149999999999995</v>
      </c>
      <c r="S120" s="519"/>
      <c r="T120" s="519"/>
      <c r="U120" s="533"/>
      <c r="V120" s="534"/>
      <c r="W120" s="534"/>
      <c r="X120" s="535"/>
      <c r="Y120" s="528">
        <f t="shared" ref="Y120:Y125" si="35">$A$119-R120</f>
        <v>-1.4999999999999458E-3</v>
      </c>
      <c r="Z120" s="528"/>
      <c r="AA120" s="528"/>
    </row>
    <row r="121" spans="1:27" ht="21" customHeight="1">
      <c r="A121" s="503"/>
      <c r="B121" s="503"/>
      <c r="C121" s="503"/>
      <c r="D121" s="512">
        <v>3</v>
      </c>
      <c r="E121" s="512"/>
      <c r="F121" s="515">
        <v>0.75119999999999998</v>
      </c>
      <c r="G121" s="516"/>
      <c r="H121" s="517"/>
      <c r="I121" s="515">
        <f t="shared" si="23"/>
        <v>0.75119999999999998</v>
      </c>
      <c r="J121" s="516"/>
      <c r="K121" s="517"/>
      <c r="L121" s="515">
        <f t="shared" si="24"/>
        <v>0.75119999999999998</v>
      </c>
      <c r="M121" s="516"/>
      <c r="N121" s="517"/>
      <c r="O121" s="515">
        <f t="shared" si="25"/>
        <v>0.75119999999999998</v>
      </c>
      <c r="P121" s="516"/>
      <c r="Q121" s="517"/>
      <c r="R121" s="519">
        <f t="shared" si="34"/>
        <v>0.75119999999999998</v>
      </c>
      <c r="S121" s="519"/>
      <c r="T121" s="519"/>
      <c r="U121" s="533"/>
      <c r="V121" s="534"/>
      <c r="W121" s="534"/>
      <c r="X121" s="535"/>
      <c r="Y121" s="528">
        <f t="shared" si="35"/>
        <v>-1.1999999999999789E-3</v>
      </c>
      <c r="Z121" s="528"/>
      <c r="AA121" s="528"/>
    </row>
    <row r="122" spans="1:27" ht="21" customHeight="1">
      <c r="A122" s="503"/>
      <c r="B122" s="503"/>
      <c r="C122" s="503"/>
      <c r="D122" s="512">
        <v>4</v>
      </c>
      <c r="E122" s="512"/>
      <c r="F122" s="515">
        <v>0.75160000000000005</v>
      </c>
      <c r="G122" s="516"/>
      <c r="H122" s="517"/>
      <c r="I122" s="515">
        <f t="shared" si="23"/>
        <v>0.75160000000000005</v>
      </c>
      <c r="J122" s="516"/>
      <c r="K122" s="517"/>
      <c r="L122" s="515">
        <f t="shared" si="24"/>
        <v>0.75160000000000005</v>
      </c>
      <c r="M122" s="516"/>
      <c r="N122" s="517"/>
      <c r="O122" s="515">
        <f t="shared" si="25"/>
        <v>0.75160000000000005</v>
      </c>
      <c r="P122" s="516"/>
      <c r="Q122" s="517"/>
      <c r="R122" s="519">
        <f t="shared" si="34"/>
        <v>0.75160000000000005</v>
      </c>
      <c r="S122" s="519"/>
      <c r="T122" s="519"/>
      <c r="U122" s="533"/>
      <c r="V122" s="534"/>
      <c r="W122" s="534"/>
      <c r="X122" s="535"/>
      <c r="Y122" s="528">
        <f t="shared" si="35"/>
        <v>-1.6000000000000458E-3</v>
      </c>
      <c r="Z122" s="528"/>
      <c r="AA122" s="528"/>
    </row>
    <row r="123" spans="1:27" ht="21" customHeight="1">
      <c r="A123" s="503"/>
      <c r="B123" s="503"/>
      <c r="C123" s="503"/>
      <c r="D123" s="512">
        <v>5</v>
      </c>
      <c r="E123" s="512"/>
      <c r="F123" s="515">
        <v>0.75109999999999999</v>
      </c>
      <c r="G123" s="516"/>
      <c r="H123" s="517"/>
      <c r="I123" s="515">
        <f t="shared" si="23"/>
        <v>0.75109999999999999</v>
      </c>
      <c r="J123" s="516"/>
      <c r="K123" s="517"/>
      <c r="L123" s="515">
        <f t="shared" si="24"/>
        <v>0.75109999999999999</v>
      </c>
      <c r="M123" s="516"/>
      <c r="N123" s="517"/>
      <c r="O123" s="515">
        <f t="shared" si="25"/>
        <v>0.75109999999999999</v>
      </c>
      <c r="P123" s="516"/>
      <c r="Q123" s="517"/>
      <c r="R123" s="519">
        <f t="shared" si="34"/>
        <v>0.75109999999999999</v>
      </c>
      <c r="S123" s="519"/>
      <c r="T123" s="519"/>
      <c r="U123" s="533"/>
      <c r="V123" s="534"/>
      <c r="W123" s="534"/>
      <c r="X123" s="535"/>
      <c r="Y123" s="528">
        <f t="shared" si="35"/>
        <v>-1.0999999999999899E-3</v>
      </c>
      <c r="Z123" s="528"/>
      <c r="AA123" s="528"/>
    </row>
    <row r="124" spans="1:27" ht="21" customHeight="1">
      <c r="A124" s="503"/>
      <c r="B124" s="503"/>
      <c r="C124" s="503"/>
      <c r="D124" s="512">
        <v>6</v>
      </c>
      <c r="E124" s="512"/>
      <c r="F124" s="515">
        <v>0.75160000000000005</v>
      </c>
      <c r="G124" s="516"/>
      <c r="H124" s="517"/>
      <c r="I124" s="515">
        <f t="shared" si="23"/>
        <v>0.75160000000000005</v>
      </c>
      <c r="J124" s="516"/>
      <c r="K124" s="517"/>
      <c r="L124" s="515">
        <f t="shared" si="24"/>
        <v>0.75160000000000005</v>
      </c>
      <c r="M124" s="516"/>
      <c r="N124" s="517"/>
      <c r="O124" s="515">
        <f t="shared" si="25"/>
        <v>0.75160000000000005</v>
      </c>
      <c r="P124" s="516"/>
      <c r="Q124" s="517"/>
      <c r="R124" s="519">
        <f t="shared" si="34"/>
        <v>0.75160000000000005</v>
      </c>
      <c r="S124" s="519"/>
      <c r="T124" s="519"/>
      <c r="U124" s="533"/>
      <c r="V124" s="534"/>
      <c r="W124" s="534"/>
      <c r="X124" s="535"/>
      <c r="Y124" s="528">
        <f t="shared" si="35"/>
        <v>-1.6000000000000458E-3</v>
      </c>
      <c r="Z124" s="528"/>
      <c r="AA124" s="528"/>
    </row>
    <row r="125" spans="1:27" ht="21" customHeight="1">
      <c r="A125" s="503"/>
      <c r="B125" s="503"/>
      <c r="C125" s="503"/>
      <c r="D125" s="512">
        <v>7</v>
      </c>
      <c r="E125" s="512"/>
      <c r="F125" s="515">
        <v>0.75139999999999996</v>
      </c>
      <c r="G125" s="516"/>
      <c r="H125" s="517"/>
      <c r="I125" s="515">
        <f t="shared" si="23"/>
        <v>0.75139999999999996</v>
      </c>
      <c r="J125" s="516"/>
      <c r="K125" s="517"/>
      <c r="L125" s="515">
        <f t="shared" si="24"/>
        <v>0.75139999999999996</v>
      </c>
      <c r="M125" s="516"/>
      <c r="N125" s="517"/>
      <c r="O125" s="515">
        <f t="shared" si="25"/>
        <v>0.75139999999999996</v>
      </c>
      <c r="P125" s="516"/>
      <c r="Q125" s="517"/>
      <c r="R125" s="519">
        <f t="shared" si="34"/>
        <v>0.75139999999999996</v>
      </c>
      <c r="S125" s="519"/>
      <c r="T125" s="519"/>
      <c r="U125" s="536"/>
      <c r="V125" s="537"/>
      <c r="W125" s="537"/>
      <c r="X125" s="538"/>
      <c r="Y125" s="528">
        <f t="shared" si="35"/>
        <v>-1.3999999999999568E-3</v>
      </c>
      <c r="Z125" s="528"/>
      <c r="AA125" s="528"/>
    </row>
    <row r="126" spans="1:27" ht="21" customHeight="1">
      <c r="A126" s="504">
        <v>0.8</v>
      </c>
      <c r="B126" s="504"/>
      <c r="C126" s="504"/>
      <c r="D126" s="505">
        <v>1</v>
      </c>
      <c r="E126" s="505"/>
      <c r="F126" s="513">
        <v>0.80230000000000001</v>
      </c>
      <c r="G126" s="514"/>
      <c r="H126" s="518"/>
      <c r="I126" s="513">
        <f t="shared" si="23"/>
        <v>0.80230000000000001</v>
      </c>
      <c r="J126" s="514"/>
      <c r="K126" s="518"/>
      <c r="L126" s="513">
        <f t="shared" si="24"/>
        <v>0.80230000000000001</v>
      </c>
      <c r="M126" s="514"/>
      <c r="N126" s="518"/>
      <c r="O126" s="513">
        <f t="shared" si="25"/>
        <v>0.80230000000000001</v>
      </c>
      <c r="P126" s="514"/>
      <c r="Q126" s="518"/>
      <c r="R126" s="513">
        <f>AVERAGE(F126:Q126)</f>
        <v>0.80230000000000001</v>
      </c>
      <c r="S126" s="514"/>
      <c r="T126" s="514"/>
      <c r="U126" s="539">
        <f>STDEV(R126:T132)/SQRT(4)</f>
        <v>8.017837257371849E-5</v>
      </c>
      <c r="V126" s="540"/>
      <c r="W126" s="540"/>
      <c r="X126" s="541"/>
      <c r="Y126" s="501">
        <f>$A$126-R126</f>
        <v>-2.2999999999999687E-3</v>
      </c>
      <c r="Z126" s="501"/>
      <c r="AA126" s="501"/>
    </row>
    <row r="127" spans="1:27" ht="21" customHeight="1">
      <c r="A127" s="504"/>
      <c r="B127" s="504"/>
      <c r="C127" s="504"/>
      <c r="D127" s="505">
        <v>2</v>
      </c>
      <c r="E127" s="505"/>
      <c r="F127" s="513">
        <v>0.80210000000000004</v>
      </c>
      <c r="G127" s="514"/>
      <c r="H127" s="518"/>
      <c r="I127" s="513">
        <f t="shared" si="23"/>
        <v>0.80210000000000004</v>
      </c>
      <c r="J127" s="514"/>
      <c r="K127" s="518"/>
      <c r="L127" s="513">
        <f t="shared" si="24"/>
        <v>0.80210000000000004</v>
      </c>
      <c r="M127" s="514"/>
      <c r="N127" s="518"/>
      <c r="O127" s="513">
        <f t="shared" si="25"/>
        <v>0.80210000000000004</v>
      </c>
      <c r="P127" s="514"/>
      <c r="Q127" s="518"/>
      <c r="R127" s="506">
        <f t="shared" ref="R127:R132" si="36">AVERAGE(F127:Q127)</f>
        <v>0.80210000000000004</v>
      </c>
      <c r="S127" s="506"/>
      <c r="T127" s="506"/>
      <c r="U127" s="542"/>
      <c r="V127" s="543"/>
      <c r="W127" s="543"/>
      <c r="X127" s="544"/>
      <c r="Y127" s="501">
        <f t="shared" ref="Y127:Y132" si="37">$A$126-R127</f>
        <v>-2.0999999999999908E-3</v>
      </c>
      <c r="Z127" s="501"/>
      <c r="AA127" s="501"/>
    </row>
    <row r="128" spans="1:27" ht="21" customHeight="1">
      <c r="A128" s="504"/>
      <c r="B128" s="504"/>
      <c r="C128" s="504"/>
      <c r="D128" s="505">
        <v>3</v>
      </c>
      <c r="E128" s="505"/>
      <c r="F128" s="513">
        <v>0.80220000000000002</v>
      </c>
      <c r="G128" s="514"/>
      <c r="H128" s="518"/>
      <c r="I128" s="513">
        <f t="shared" si="23"/>
        <v>0.80220000000000002</v>
      </c>
      <c r="J128" s="514"/>
      <c r="K128" s="518"/>
      <c r="L128" s="513">
        <f t="shared" si="24"/>
        <v>0.80220000000000002</v>
      </c>
      <c r="M128" s="514"/>
      <c r="N128" s="518"/>
      <c r="O128" s="513">
        <f t="shared" si="25"/>
        <v>0.80220000000000002</v>
      </c>
      <c r="P128" s="514"/>
      <c r="Q128" s="518"/>
      <c r="R128" s="506">
        <f t="shared" si="36"/>
        <v>0.80220000000000002</v>
      </c>
      <c r="S128" s="506"/>
      <c r="T128" s="506"/>
      <c r="U128" s="542"/>
      <c r="V128" s="543"/>
      <c r="W128" s="543"/>
      <c r="X128" s="544"/>
      <c r="Y128" s="501">
        <f t="shared" si="37"/>
        <v>-2.1999999999999797E-3</v>
      </c>
      <c r="Z128" s="501"/>
      <c r="AA128" s="501"/>
    </row>
    <row r="129" spans="1:27" ht="21" customHeight="1">
      <c r="A129" s="504"/>
      <c r="B129" s="504"/>
      <c r="C129" s="504"/>
      <c r="D129" s="505">
        <v>4</v>
      </c>
      <c r="E129" s="505"/>
      <c r="F129" s="513">
        <v>0.80200000000000005</v>
      </c>
      <c r="G129" s="514"/>
      <c r="H129" s="518"/>
      <c r="I129" s="513">
        <f t="shared" si="23"/>
        <v>0.80200000000000005</v>
      </c>
      <c r="J129" s="514"/>
      <c r="K129" s="518"/>
      <c r="L129" s="513">
        <f t="shared" si="24"/>
        <v>0.80200000000000005</v>
      </c>
      <c r="M129" s="514"/>
      <c r="N129" s="518"/>
      <c r="O129" s="513">
        <f t="shared" si="25"/>
        <v>0.80200000000000005</v>
      </c>
      <c r="P129" s="514"/>
      <c r="Q129" s="518"/>
      <c r="R129" s="506">
        <f t="shared" si="36"/>
        <v>0.80200000000000005</v>
      </c>
      <c r="S129" s="506"/>
      <c r="T129" s="506"/>
      <c r="U129" s="542"/>
      <c r="V129" s="543"/>
      <c r="W129" s="543"/>
      <c r="X129" s="544"/>
      <c r="Y129" s="501">
        <f t="shared" si="37"/>
        <v>-2.0000000000000018E-3</v>
      </c>
      <c r="Z129" s="501"/>
      <c r="AA129" s="501"/>
    </row>
    <row r="130" spans="1:27" ht="21" customHeight="1">
      <c r="A130" s="504"/>
      <c r="B130" s="504"/>
      <c r="C130" s="504"/>
      <c r="D130" s="505">
        <v>5</v>
      </c>
      <c r="E130" s="505"/>
      <c r="F130" s="513">
        <v>0.80220000000000002</v>
      </c>
      <c r="G130" s="514"/>
      <c r="H130" s="518"/>
      <c r="I130" s="513">
        <f t="shared" si="23"/>
        <v>0.80220000000000002</v>
      </c>
      <c r="J130" s="514"/>
      <c r="K130" s="518"/>
      <c r="L130" s="513">
        <f t="shared" si="24"/>
        <v>0.80220000000000002</v>
      </c>
      <c r="M130" s="514"/>
      <c r="N130" s="518"/>
      <c r="O130" s="513">
        <f t="shared" si="25"/>
        <v>0.80220000000000002</v>
      </c>
      <c r="P130" s="514"/>
      <c r="Q130" s="518"/>
      <c r="R130" s="506">
        <f t="shared" si="36"/>
        <v>0.80220000000000002</v>
      </c>
      <c r="S130" s="506"/>
      <c r="T130" s="506"/>
      <c r="U130" s="542"/>
      <c r="V130" s="543"/>
      <c r="W130" s="543"/>
      <c r="X130" s="544"/>
      <c r="Y130" s="501">
        <f t="shared" si="37"/>
        <v>-2.1999999999999797E-3</v>
      </c>
      <c r="Z130" s="501"/>
      <c r="AA130" s="501"/>
    </row>
    <row r="131" spans="1:27" ht="21" customHeight="1">
      <c r="A131" s="504"/>
      <c r="B131" s="504"/>
      <c r="C131" s="504"/>
      <c r="D131" s="505">
        <v>6</v>
      </c>
      <c r="E131" s="505"/>
      <c r="F131" s="513">
        <v>0.80249999999999999</v>
      </c>
      <c r="G131" s="514"/>
      <c r="H131" s="518"/>
      <c r="I131" s="513">
        <f t="shared" si="23"/>
        <v>0.80249999999999999</v>
      </c>
      <c r="J131" s="514"/>
      <c r="K131" s="518"/>
      <c r="L131" s="513">
        <f t="shared" si="24"/>
        <v>0.80249999999999999</v>
      </c>
      <c r="M131" s="514"/>
      <c r="N131" s="518"/>
      <c r="O131" s="513">
        <f t="shared" si="25"/>
        <v>0.80249999999999999</v>
      </c>
      <c r="P131" s="514"/>
      <c r="Q131" s="518"/>
      <c r="R131" s="506">
        <f t="shared" si="36"/>
        <v>0.80249999999999999</v>
      </c>
      <c r="S131" s="506"/>
      <c r="T131" s="506"/>
      <c r="U131" s="542"/>
      <c r="V131" s="543"/>
      <c r="W131" s="543"/>
      <c r="X131" s="544"/>
      <c r="Y131" s="501">
        <f t="shared" si="37"/>
        <v>-2.4999999999999467E-3</v>
      </c>
      <c r="Z131" s="501"/>
      <c r="AA131" s="501"/>
    </row>
    <row r="132" spans="1:27" ht="21" customHeight="1">
      <c r="A132" s="504"/>
      <c r="B132" s="504"/>
      <c r="C132" s="504"/>
      <c r="D132" s="505">
        <v>7</v>
      </c>
      <c r="E132" s="505"/>
      <c r="F132" s="513">
        <v>0.80230000000000001</v>
      </c>
      <c r="G132" s="514"/>
      <c r="H132" s="518"/>
      <c r="I132" s="513">
        <f t="shared" si="23"/>
        <v>0.80230000000000001</v>
      </c>
      <c r="J132" s="514"/>
      <c r="K132" s="518"/>
      <c r="L132" s="513">
        <f t="shared" si="24"/>
        <v>0.80230000000000001</v>
      </c>
      <c r="M132" s="514"/>
      <c r="N132" s="518"/>
      <c r="O132" s="513">
        <f t="shared" si="25"/>
        <v>0.80230000000000001</v>
      </c>
      <c r="P132" s="514"/>
      <c r="Q132" s="518"/>
      <c r="R132" s="506">
        <f t="shared" si="36"/>
        <v>0.80230000000000001</v>
      </c>
      <c r="S132" s="506"/>
      <c r="T132" s="506"/>
      <c r="U132" s="545"/>
      <c r="V132" s="546"/>
      <c r="W132" s="546"/>
      <c r="X132" s="547"/>
      <c r="Y132" s="501">
        <f t="shared" si="37"/>
        <v>-2.2999999999999687E-3</v>
      </c>
      <c r="Z132" s="501"/>
      <c r="AA132" s="501"/>
    </row>
    <row r="133" spans="1:27" ht="21" customHeight="1">
      <c r="A133" s="503">
        <v>0.85</v>
      </c>
      <c r="B133" s="503"/>
      <c r="C133" s="503"/>
      <c r="D133" s="512">
        <v>1</v>
      </c>
      <c r="E133" s="512"/>
      <c r="F133" s="515">
        <v>0.85319999999999996</v>
      </c>
      <c r="G133" s="516"/>
      <c r="H133" s="517"/>
      <c r="I133" s="515">
        <f t="shared" si="23"/>
        <v>0.85319999999999996</v>
      </c>
      <c r="J133" s="516"/>
      <c r="K133" s="517"/>
      <c r="L133" s="515">
        <f t="shared" si="24"/>
        <v>0.85319999999999996</v>
      </c>
      <c r="M133" s="516"/>
      <c r="N133" s="517"/>
      <c r="O133" s="515">
        <f t="shared" si="25"/>
        <v>0.85319999999999996</v>
      </c>
      <c r="P133" s="516"/>
      <c r="Q133" s="517"/>
      <c r="R133" s="521">
        <f>AVERAGE(F133:Q133)</f>
        <v>0.85319999999999996</v>
      </c>
      <c r="S133" s="522"/>
      <c r="T133" s="522"/>
      <c r="U133" s="530">
        <f>STDEV(R133:T139)/SQRT(4)</f>
        <v>8.5912469298435304E-5</v>
      </c>
      <c r="V133" s="531"/>
      <c r="W133" s="531"/>
      <c r="X133" s="532"/>
      <c r="Y133" s="528">
        <f>$A$133-R133</f>
        <v>-3.1999999999999806E-3</v>
      </c>
      <c r="Z133" s="528"/>
      <c r="AA133" s="528"/>
    </row>
    <row r="134" spans="1:27" ht="21" customHeight="1">
      <c r="A134" s="503"/>
      <c r="B134" s="503"/>
      <c r="C134" s="503"/>
      <c r="D134" s="512">
        <v>2</v>
      </c>
      <c r="E134" s="512"/>
      <c r="F134" s="515">
        <v>0.85340000000000005</v>
      </c>
      <c r="G134" s="516"/>
      <c r="H134" s="517"/>
      <c r="I134" s="515">
        <f t="shared" si="23"/>
        <v>0.85340000000000005</v>
      </c>
      <c r="J134" s="516"/>
      <c r="K134" s="517"/>
      <c r="L134" s="515">
        <f t="shared" si="24"/>
        <v>0.85340000000000005</v>
      </c>
      <c r="M134" s="516"/>
      <c r="N134" s="517"/>
      <c r="O134" s="515">
        <f t="shared" si="25"/>
        <v>0.85340000000000005</v>
      </c>
      <c r="P134" s="516"/>
      <c r="Q134" s="517"/>
      <c r="R134" s="519">
        <f t="shared" ref="R134:R139" si="38">AVERAGE(F134:Q134)</f>
        <v>0.85340000000000005</v>
      </c>
      <c r="S134" s="519"/>
      <c r="T134" s="519"/>
      <c r="U134" s="533"/>
      <c r="V134" s="534"/>
      <c r="W134" s="534"/>
      <c r="X134" s="535"/>
      <c r="Y134" s="528">
        <f t="shared" ref="Y134:Y139" si="39">$A$133-R134</f>
        <v>-3.4000000000000696E-3</v>
      </c>
      <c r="Z134" s="528"/>
      <c r="AA134" s="528"/>
    </row>
    <row r="135" spans="1:27" ht="21" customHeight="1">
      <c r="A135" s="503"/>
      <c r="B135" s="503"/>
      <c r="C135" s="503"/>
      <c r="D135" s="512">
        <v>3</v>
      </c>
      <c r="E135" s="512"/>
      <c r="F135" s="515">
        <v>0.85319999999999996</v>
      </c>
      <c r="G135" s="516"/>
      <c r="H135" s="517"/>
      <c r="I135" s="515">
        <f t="shared" si="23"/>
        <v>0.85319999999999996</v>
      </c>
      <c r="J135" s="516"/>
      <c r="K135" s="517"/>
      <c r="L135" s="515">
        <f t="shared" si="24"/>
        <v>0.85319999999999996</v>
      </c>
      <c r="M135" s="516"/>
      <c r="N135" s="517"/>
      <c r="O135" s="515">
        <f t="shared" si="25"/>
        <v>0.85319999999999996</v>
      </c>
      <c r="P135" s="516"/>
      <c r="Q135" s="517"/>
      <c r="R135" s="519">
        <f t="shared" si="38"/>
        <v>0.85319999999999996</v>
      </c>
      <c r="S135" s="519"/>
      <c r="T135" s="519"/>
      <c r="U135" s="533"/>
      <c r="V135" s="534"/>
      <c r="W135" s="534"/>
      <c r="X135" s="535"/>
      <c r="Y135" s="528">
        <f t="shared" si="39"/>
        <v>-3.1999999999999806E-3</v>
      </c>
      <c r="Z135" s="528"/>
      <c r="AA135" s="528"/>
    </row>
    <row r="136" spans="1:27" ht="21" customHeight="1">
      <c r="A136" s="503"/>
      <c r="B136" s="503"/>
      <c r="C136" s="503"/>
      <c r="D136" s="512">
        <v>4</v>
      </c>
      <c r="E136" s="512"/>
      <c r="F136" s="515">
        <v>0.85329999999999995</v>
      </c>
      <c r="G136" s="516"/>
      <c r="H136" s="517"/>
      <c r="I136" s="515">
        <f t="shared" si="23"/>
        <v>0.85329999999999995</v>
      </c>
      <c r="J136" s="516"/>
      <c r="K136" s="517"/>
      <c r="L136" s="515">
        <f t="shared" si="24"/>
        <v>0.85329999999999995</v>
      </c>
      <c r="M136" s="516"/>
      <c r="N136" s="517"/>
      <c r="O136" s="515">
        <f t="shared" si="25"/>
        <v>0.85329999999999995</v>
      </c>
      <c r="P136" s="516"/>
      <c r="Q136" s="517"/>
      <c r="R136" s="519">
        <f t="shared" si="38"/>
        <v>0.85329999999999995</v>
      </c>
      <c r="S136" s="519"/>
      <c r="T136" s="519"/>
      <c r="U136" s="533"/>
      <c r="V136" s="534"/>
      <c r="W136" s="534"/>
      <c r="X136" s="535"/>
      <c r="Y136" s="528">
        <f t="shared" si="39"/>
        <v>-3.2999999999999696E-3</v>
      </c>
      <c r="Z136" s="528"/>
      <c r="AA136" s="528"/>
    </row>
    <row r="137" spans="1:27" ht="21" customHeight="1">
      <c r="A137" s="503"/>
      <c r="B137" s="503"/>
      <c r="C137" s="503"/>
      <c r="D137" s="512">
        <v>5</v>
      </c>
      <c r="E137" s="512"/>
      <c r="F137" s="515">
        <v>0.85299999999999998</v>
      </c>
      <c r="G137" s="516"/>
      <c r="H137" s="517"/>
      <c r="I137" s="515">
        <f t="shared" si="23"/>
        <v>0.85299999999999998</v>
      </c>
      <c r="J137" s="516"/>
      <c r="K137" s="517"/>
      <c r="L137" s="515">
        <f t="shared" si="24"/>
        <v>0.85299999999999998</v>
      </c>
      <c r="M137" s="516"/>
      <c r="N137" s="517"/>
      <c r="O137" s="515">
        <f t="shared" si="25"/>
        <v>0.85299999999999998</v>
      </c>
      <c r="P137" s="516"/>
      <c r="Q137" s="517"/>
      <c r="R137" s="519">
        <f t="shared" si="38"/>
        <v>0.85299999999999998</v>
      </c>
      <c r="S137" s="519"/>
      <c r="T137" s="519"/>
      <c r="U137" s="533"/>
      <c r="V137" s="534"/>
      <c r="W137" s="534"/>
      <c r="X137" s="535"/>
      <c r="Y137" s="528">
        <f t="shared" si="39"/>
        <v>-3.0000000000000027E-3</v>
      </c>
      <c r="Z137" s="528"/>
      <c r="AA137" s="528"/>
    </row>
    <row r="138" spans="1:27" ht="21" customHeight="1">
      <c r="A138" s="503"/>
      <c r="B138" s="503"/>
      <c r="C138" s="503"/>
      <c r="D138" s="512">
        <v>6</v>
      </c>
      <c r="E138" s="512"/>
      <c r="F138" s="515">
        <v>0.85350000000000004</v>
      </c>
      <c r="G138" s="516"/>
      <c r="H138" s="517"/>
      <c r="I138" s="515">
        <f t="shared" si="23"/>
        <v>0.85350000000000004</v>
      </c>
      <c r="J138" s="516"/>
      <c r="K138" s="517"/>
      <c r="L138" s="515">
        <f t="shared" si="24"/>
        <v>0.85350000000000004</v>
      </c>
      <c r="M138" s="516"/>
      <c r="N138" s="517"/>
      <c r="O138" s="515">
        <f t="shared" si="25"/>
        <v>0.85350000000000004</v>
      </c>
      <c r="P138" s="516"/>
      <c r="Q138" s="517"/>
      <c r="R138" s="519">
        <f t="shared" si="38"/>
        <v>0.85350000000000004</v>
      </c>
      <c r="S138" s="519"/>
      <c r="T138" s="519"/>
      <c r="U138" s="533"/>
      <c r="V138" s="534"/>
      <c r="W138" s="534"/>
      <c r="X138" s="535"/>
      <c r="Y138" s="528">
        <f t="shared" si="39"/>
        <v>-3.5000000000000586E-3</v>
      </c>
      <c r="Z138" s="528"/>
      <c r="AA138" s="528"/>
    </row>
    <row r="139" spans="1:27" ht="21" customHeight="1">
      <c r="A139" s="503"/>
      <c r="B139" s="503"/>
      <c r="C139" s="503"/>
      <c r="D139" s="512">
        <v>7</v>
      </c>
      <c r="E139" s="512"/>
      <c r="F139" s="515">
        <v>0.85309999999999997</v>
      </c>
      <c r="G139" s="516"/>
      <c r="H139" s="517"/>
      <c r="I139" s="515">
        <f t="shared" si="23"/>
        <v>0.85309999999999997</v>
      </c>
      <c r="J139" s="516"/>
      <c r="K139" s="517"/>
      <c r="L139" s="515">
        <f t="shared" si="24"/>
        <v>0.85309999999999997</v>
      </c>
      <c r="M139" s="516"/>
      <c r="N139" s="517"/>
      <c r="O139" s="515">
        <f t="shared" si="25"/>
        <v>0.85309999999999997</v>
      </c>
      <c r="P139" s="516"/>
      <c r="Q139" s="517"/>
      <c r="R139" s="519">
        <f t="shared" si="38"/>
        <v>0.85309999999999997</v>
      </c>
      <c r="S139" s="519"/>
      <c r="T139" s="519"/>
      <c r="U139" s="536"/>
      <c r="V139" s="537"/>
      <c r="W139" s="537"/>
      <c r="X139" s="538"/>
      <c r="Y139" s="528">
        <f t="shared" si="39"/>
        <v>-3.0999999999999917E-3</v>
      </c>
      <c r="Z139" s="528"/>
      <c r="AA139" s="528"/>
    </row>
    <row r="140" spans="1:27" ht="21" customHeight="1">
      <c r="A140" s="504">
        <v>0.9</v>
      </c>
      <c r="B140" s="504"/>
      <c r="C140" s="504"/>
      <c r="D140" s="505">
        <v>1</v>
      </c>
      <c r="E140" s="505"/>
      <c r="F140" s="550">
        <v>0.90129999999999999</v>
      </c>
      <c r="G140" s="551"/>
      <c r="H140" s="552"/>
      <c r="I140" s="513">
        <f t="shared" si="23"/>
        <v>0.90129999999999999</v>
      </c>
      <c r="J140" s="514"/>
      <c r="K140" s="518"/>
      <c r="L140" s="513">
        <f t="shared" si="24"/>
        <v>0.90129999999999999</v>
      </c>
      <c r="M140" s="514"/>
      <c r="N140" s="518"/>
      <c r="O140" s="513">
        <f t="shared" si="25"/>
        <v>0.90129999999999999</v>
      </c>
      <c r="P140" s="514"/>
      <c r="Q140" s="518"/>
      <c r="R140" s="513">
        <f>AVERAGE(F140:Q140)</f>
        <v>0.90129999999999999</v>
      </c>
      <c r="S140" s="514"/>
      <c r="T140" s="514"/>
      <c r="U140" s="539">
        <f>STDEV(R140:T146)/SQRT(4)</f>
        <v>1.1852265204430736E-4</v>
      </c>
      <c r="V140" s="540"/>
      <c r="W140" s="540"/>
      <c r="X140" s="541"/>
      <c r="Y140" s="501">
        <f>$A$140-R140</f>
        <v>-1.2999999999999678E-3</v>
      </c>
      <c r="Z140" s="501"/>
      <c r="AA140" s="501"/>
    </row>
    <row r="141" spans="1:27" ht="21" customHeight="1">
      <c r="A141" s="504"/>
      <c r="B141" s="504"/>
      <c r="C141" s="504"/>
      <c r="D141" s="505">
        <v>2</v>
      </c>
      <c r="E141" s="505"/>
      <c r="F141" s="550">
        <v>0.90139999999999998</v>
      </c>
      <c r="G141" s="551"/>
      <c r="H141" s="552"/>
      <c r="I141" s="513">
        <f t="shared" si="23"/>
        <v>0.90139999999999998</v>
      </c>
      <c r="J141" s="514"/>
      <c r="K141" s="518"/>
      <c r="L141" s="513">
        <f t="shared" si="24"/>
        <v>0.90139999999999998</v>
      </c>
      <c r="M141" s="514"/>
      <c r="N141" s="518"/>
      <c r="O141" s="513">
        <f t="shared" si="25"/>
        <v>0.90139999999999998</v>
      </c>
      <c r="P141" s="514"/>
      <c r="Q141" s="518"/>
      <c r="R141" s="506">
        <f t="shared" ref="R141:R146" si="40">AVERAGE(F141:Q141)</f>
        <v>0.90139999999999998</v>
      </c>
      <c r="S141" s="506"/>
      <c r="T141" s="506"/>
      <c r="U141" s="542"/>
      <c r="V141" s="543"/>
      <c r="W141" s="543"/>
      <c r="X141" s="544"/>
      <c r="Y141" s="501">
        <f t="shared" ref="Y141:Y146" si="41">$A$140-R141</f>
        <v>-1.3999999999999568E-3</v>
      </c>
      <c r="Z141" s="501"/>
      <c r="AA141" s="501"/>
    </row>
    <row r="142" spans="1:27" ht="21" customHeight="1">
      <c r="A142" s="504"/>
      <c r="B142" s="504"/>
      <c r="C142" s="504"/>
      <c r="D142" s="505">
        <v>3</v>
      </c>
      <c r="E142" s="505"/>
      <c r="F142" s="550">
        <v>0.90110000000000001</v>
      </c>
      <c r="G142" s="551"/>
      <c r="H142" s="552"/>
      <c r="I142" s="513">
        <f t="shared" si="23"/>
        <v>0.90110000000000001</v>
      </c>
      <c r="J142" s="514"/>
      <c r="K142" s="518"/>
      <c r="L142" s="513">
        <f t="shared" si="24"/>
        <v>0.90110000000000001</v>
      </c>
      <c r="M142" s="514"/>
      <c r="N142" s="518"/>
      <c r="O142" s="513">
        <f t="shared" si="25"/>
        <v>0.90110000000000001</v>
      </c>
      <c r="P142" s="514"/>
      <c r="Q142" s="518"/>
      <c r="R142" s="506">
        <f t="shared" si="40"/>
        <v>0.90110000000000001</v>
      </c>
      <c r="S142" s="506"/>
      <c r="T142" s="506"/>
      <c r="U142" s="542"/>
      <c r="V142" s="543"/>
      <c r="W142" s="543"/>
      <c r="X142" s="544"/>
      <c r="Y142" s="501">
        <f t="shared" si="41"/>
        <v>-1.0999999999999899E-3</v>
      </c>
      <c r="Z142" s="501"/>
      <c r="AA142" s="501"/>
    </row>
    <row r="143" spans="1:27" ht="21" customHeight="1">
      <c r="A143" s="504"/>
      <c r="B143" s="504"/>
      <c r="C143" s="504"/>
      <c r="D143" s="505">
        <v>4</v>
      </c>
      <c r="E143" s="505"/>
      <c r="F143" s="550">
        <v>0.90149999999999997</v>
      </c>
      <c r="G143" s="551"/>
      <c r="H143" s="552"/>
      <c r="I143" s="513">
        <f t="shared" si="23"/>
        <v>0.90149999999999997</v>
      </c>
      <c r="J143" s="514"/>
      <c r="K143" s="518"/>
      <c r="L143" s="513">
        <f t="shared" si="24"/>
        <v>0.90149999999999997</v>
      </c>
      <c r="M143" s="514"/>
      <c r="N143" s="518"/>
      <c r="O143" s="513">
        <f t="shared" si="25"/>
        <v>0.90149999999999997</v>
      </c>
      <c r="P143" s="514"/>
      <c r="Q143" s="518"/>
      <c r="R143" s="506">
        <f t="shared" si="40"/>
        <v>0.90149999999999997</v>
      </c>
      <c r="S143" s="506"/>
      <c r="T143" s="506"/>
      <c r="U143" s="542"/>
      <c r="V143" s="543"/>
      <c r="W143" s="543"/>
      <c r="X143" s="544"/>
      <c r="Y143" s="501">
        <f t="shared" si="41"/>
        <v>-1.4999999999999458E-3</v>
      </c>
      <c r="Z143" s="501"/>
      <c r="AA143" s="501"/>
    </row>
    <row r="144" spans="1:27" ht="21" customHeight="1">
      <c r="A144" s="504"/>
      <c r="B144" s="504"/>
      <c r="C144" s="504"/>
      <c r="D144" s="505">
        <v>5</v>
      </c>
      <c r="E144" s="505"/>
      <c r="F144" s="550">
        <v>0.90169999999999995</v>
      </c>
      <c r="G144" s="551"/>
      <c r="H144" s="552"/>
      <c r="I144" s="513">
        <f t="shared" si="23"/>
        <v>0.90169999999999995</v>
      </c>
      <c r="J144" s="514"/>
      <c r="K144" s="518"/>
      <c r="L144" s="513">
        <f t="shared" si="24"/>
        <v>0.90169999999999995</v>
      </c>
      <c r="M144" s="514"/>
      <c r="N144" s="518"/>
      <c r="O144" s="513">
        <f t="shared" si="25"/>
        <v>0.90169999999999995</v>
      </c>
      <c r="P144" s="514"/>
      <c r="Q144" s="518"/>
      <c r="R144" s="506">
        <f t="shared" si="40"/>
        <v>0.90169999999999995</v>
      </c>
      <c r="S144" s="506"/>
      <c r="T144" s="506"/>
      <c r="U144" s="542"/>
      <c r="V144" s="543"/>
      <c r="W144" s="543"/>
      <c r="X144" s="544"/>
      <c r="Y144" s="501">
        <f t="shared" si="41"/>
        <v>-1.6999999999999238E-3</v>
      </c>
      <c r="Z144" s="501"/>
      <c r="AA144" s="501"/>
    </row>
    <row r="145" spans="1:27" ht="21" customHeight="1">
      <c r="A145" s="504"/>
      <c r="B145" s="504"/>
      <c r="C145" s="504"/>
      <c r="D145" s="505">
        <v>6</v>
      </c>
      <c r="E145" s="505"/>
      <c r="F145" s="550">
        <v>0.90100000000000002</v>
      </c>
      <c r="G145" s="551"/>
      <c r="H145" s="552"/>
      <c r="I145" s="513">
        <f t="shared" si="23"/>
        <v>0.90100000000000002</v>
      </c>
      <c r="J145" s="514"/>
      <c r="K145" s="518"/>
      <c r="L145" s="513">
        <f t="shared" si="24"/>
        <v>0.90100000000000002</v>
      </c>
      <c r="M145" s="514"/>
      <c r="N145" s="518"/>
      <c r="O145" s="513">
        <f t="shared" si="25"/>
        <v>0.90100000000000002</v>
      </c>
      <c r="P145" s="514"/>
      <c r="Q145" s="518"/>
      <c r="R145" s="506">
        <f t="shared" si="40"/>
        <v>0.90100000000000002</v>
      </c>
      <c r="S145" s="506"/>
      <c r="T145" s="506"/>
      <c r="U145" s="542"/>
      <c r="V145" s="543"/>
      <c r="W145" s="543"/>
      <c r="X145" s="544"/>
      <c r="Y145" s="501">
        <f t="shared" si="41"/>
        <v>-1.0000000000000009E-3</v>
      </c>
      <c r="Z145" s="501"/>
      <c r="AA145" s="501"/>
    </row>
    <row r="146" spans="1:27" ht="21" customHeight="1">
      <c r="A146" s="504"/>
      <c r="B146" s="504"/>
      <c r="C146" s="504"/>
      <c r="D146" s="505">
        <v>7</v>
      </c>
      <c r="E146" s="505"/>
      <c r="F146" s="550">
        <v>0.90139999999999998</v>
      </c>
      <c r="G146" s="551"/>
      <c r="H146" s="552"/>
      <c r="I146" s="513">
        <f t="shared" si="23"/>
        <v>0.90139999999999998</v>
      </c>
      <c r="J146" s="514"/>
      <c r="K146" s="518"/>
      <c r="L146" s="513">
        <f t="shared" si="24"/>
        <v>0.90139999999999998</v>
      </c>
      <c r="M146" s="514"/>
      <c r="N146" s="518"/>
      <c r="O146" s="513">
        <f t="shared" si="25"/>
        <v>0.90139999999999998</v>
      </c>
      <c r="P146" s="514"/>
      <c r="Q146" s="518"/>
      <c r="R146" s="506">
        <f t="shared" si="40"/>
        <v>0.90139999999999998</v>
      </c>
      <c r="S146" s="506"/>
      <c r="T146" s="506"/>
      <c r="U146" s="545"/>
      <c r="V146" s="546"/>
      <c r="W146" s="546"/>
      <c r="X146" s="547"/>
      <c r="Y146" s="501">
        <f t="shared" si="41"/>
        <v>-1.3999999999999568E-3</v>
      </c>
      <c r="Z146" s="501"/>
      <c r="AA146" s="501"/>
    </row>
    <row r="147" spans="1:27" ht="21" customHeight="1">
      <c r="A147" s="503">
        <v>0.95</v>
      </c>
      <c r="B147" s="503"/>
      <c r="C147" s="503"/>
      <c r="D147" s="512">
        <v>1</v>
      </c>
      <c r="E147" s="512"/>
      <c r="F147" s="515">
        <v>0.95220000000000005</v>
      </c>
      <c r="G147" s="516"/>
      <c r="H147" s="517"/>
      <c r="I147" s="515">
        <f t="shared" si="23"/>
        <v>0.95220000000000005</v>
      </c>
      <c r="J147" s="516"/>
      <c r="K147" s="517"/>
      <c r="L147" s="515">
        <f t="shared" si="24"/>
        <v>0.95220000000000005</v>
      </c>
      <c r="M147" s="516"/>
      <c r="N147" s="517"/>
      <c r="O147" s="515">
        <f t="shared" si="25"/>
        <v>0.95220000000000005</v>
      </c>
      <c r="P147" s="516"/>
      <c r="Q147" s="517"/>
      <c r="R147" s="521">
        <f>AVERAGE(F147:Q147)</f>
        <v>0.95220000000000005</v>
      </c>
      <c r="S147" s="522"/>
      <c r="T147" s="522"/>
      <c r="U147" s="530">
        <f>STDEV(R147:T153)/SQRT(4)</f>
        <v>8.0917359371274504E-5</v>
      </c>
      <c r="V147" s="531"/>
      <c r="W147" s="531"/>
      <c r="X147" s="532"/>
      <c r="Y147" s="528">
        <f>$A$147-R147</f>
        <v>-2.2000000000000908E-3</v>
      </c>
      <c r="Z147" s="528"/>
      <c r="AA147" s="528"/>
    </row>
    <row r="148" spans="1:27" ht="21" customHeight="1">
      <c r="A148" s="503"/>
      <c r="B148" s="503"/>
      <c r="C148" s="503"/>
      <c r="D148" s="512">
        <v>2</v>
      </c>
      <c r="E148" s="512"/>
      <c r="F148" s="515">
        <v>0.95199999999999996</v>
      </c>
      <c r="G148" s="516"/>
      <c r="H148" s="517"/>
      <c r="I148" s="515">
        <f t="shared" si="23"/>
        <v>0.95199999999999996</v>
      </c>
      <c r="J148" s="516"/>
      <c r="K148" s="517"/>
      <c r="L148" s="515">
        <f t="shared" si="24"/>
        <v>0.95199999999999996</v>
      </c>
      <c r="M148" s="516"/>
      <c r="N148" s="517"/>
      <c r="O148" s="515">
        <f t="shared" si="25"/>
        <v>0.95199999999999996</v>
      </c>
      <c r="P148" s="516"/>
      <c r="Q148" s="517"/>
      <c r="R148" s="519">
        <f t="shared" ref="R148:R153" si="42">AVERAGE(F148:Q148)</f>
        <v>0.95199999999999996</v>
      </c>
      <c r="S148" s="519"/>
      <c r="T148" s="519"/>
      <c r="U148" s="533"/>
      <c r="V148" s="534"/>
      <c r="W148" s="534"/>
      <c r="X148" s="535"/>
      <c r="Y148" s="528">
        <f t="shared" ref="Y148:Y153" si="43">$A$147-R148</f>
        <v>-2.0000000000000018E-3</v>
      </c>
      <c r="Z148" s="528"/>
      <c r="AA148" s="528"/>
    </row>
    <row r="149" spans="1:27" ht="21" customHeight="1">
      <c r="A149" s="503"/>
      <c r="B149" s="503"/>
      <c r="C149" s="503"/>
      <c r="D149" s="512">
        <v>3</v>
      </c>
      <c r="E149" s="512"/>
      <c r="F149" s="515">
        <v>0.95240000000000002</v>
      </c>
      <c r="G149" s="516"/>
      <c r="H149" s="517"/>
      <c r="I149" s="515">
        <f t="shared" si="23"/>
        <v>0.95240000000000002</v>
      </c>
      <c r="J149" s="516"/>
      <c r="K149" s="517"/>
      <c r="L149" s="515">
        <f t="shared" si="24"/>
        <v>0.95240000000000002</v>
      </c>
      <c r="M149" s="516"/>
      <c r="N149" s="517"/>
      <c r="O149" s="515">
        <f t="shared" si="25"/>
        <v>0.95240000000000002</v>
      </c>
      <c r="P149" s="516"/>
      <c r="Q149" s="517"/>
      <c r="R149" s="519">
        <f t="shared" si="42"/>
        <v>0.95240000000000002</v>
      </c>
      <c r="S149" s="519"/>
      <c r="T149" s="519"/>
      <c r="U149" s="533"/>
      <c r="V149" s="534"/>
      <c r="W149" s="534"/>
      <c r="X149" s="535"/>
      <c r="Y149" s="528">
        <f t="shared" si="43"/>
        <v>-2.4000000000000687E-3</v>
      </c>
      <c r="Z149" s="528"/>
      <c r="AA149" s="528"/>
    </row>
    <row r="150" spans="1:27" ht="21" customHeight="1">
      <c r="A150" s="503"/>
      <c r="B150" s="503"/>
      <c r="C150" s="503"/>
      <c r="D150" s="512">
        <v>4</v>
      </c>
      <c r="E150" s="512"/>
      <c r="F150" s="515">
        <v>0.95220000000000005</v>
      </c>
      <c r="G150" s="516"/>
      <c r="H150" s="517"/>
      <c r="I150" s="515">
        <f t="shared" si="23"/>
        <v>0.95220000000000005</v>
      </c>
      <c r="J150" s="516"/>
      <c r="K150" s="517"/>
      <c r="L150" s="515">
        <f t="shared" si="24"/>
        <v>0.95220000000000005</v>
      </c>
      <c r="M150" s="516"/>
      <c r="N150" s="517"/>
      <c r="O150" s="515">
        <f t="shared" si="25"/>
        <v>0.95220000000000005</v>
      </c>
      <c r="P150" s="516"/>
      <c r="Q150" s="517"/>
      <c r="R150" s="519">
        <f t="shared" si="42"/>
        <v>0.95220000000000005</v>
      </c>
      <c r="S150" s="519"/>
      <c r="T150" s="519"/>
      <c r="U150" s="533"/>
      <c r="V150" s="534"/>
      <c r="W150" s="534"/>
      <c r="X150" s="535"/>
      <c r="Y150" s="528">
        <f t="shared" si="43"/>
        <v>-2.2000000000000908E-3</v>
      </c>
      <c r="Z150" s="528"/>
      <c r="AA150" s="528"/>
    </row>
    <row r="151" spans="1:27" ht="21" customHeight="1">
      <c r="A151" s="503"/>
      <c r="B151" s="503"/>
      <c r="C151" s="503"/>
      <c r="D151" s="512">
        <v>5</v>
      </c>
      <c r="E151" s="512"/>
      <c r="F151" s="515">
        <v>0.95250000000000001</v>
      </c>
      <c r="G151" s="516"/>
      <c r="H151" s="517"/>
      <c r="I151" s="515">
        <f t="shared" si="23"/>
        <v>0.95250000000000001</v>
      </c>
      <c r="J151" s="516"/>
      <c r="K151" s="517"/>
      <c r="L151" s="515">
        <f t="shared" si="24"/>
        <v>0.95250000000000001</v>
      </c>
      <c r="M151" s="516"/>
      <c r="N151" s="517"/>
      <c r="O151" s="515">
        <f t="shared" si="25"/>
        <v>0.95250000000000001</v>
      </c>
      <c r="P151" s="516"/>
      <c r="Q151" s="517"/>
      <c r="R151" s="519">
        <f t="shared" si="42"/>
        <v>0.95250000000000001</v>
      </c>
      <c r="S151" s="519"/>
      <c r="T151" s="519"/>
      <c r="U151" s="533"/>
      <c r="V151" s="534"/>
      <c r="W151" s="534"/>
      <c r="X151" s="535"/>
      <c r="Y151" s="528">
        <f t="shared" si="43"/>
        <v>-2.5000000000000577E-3</v>
      </c>
      <c r="Z151" s="528"/>
      <c r="AA151" s="528"/>
    </row>
    <row r="152" spans="1:27" ht="21" customHeight="1">
      <c r="A152" s="503"/>
      <c r="B152" s="503"/>
      <c r="C152" s="503"/>
      <c r="D152" s="512">
        <v>6</v>
      </c>
      <c r="E152" s="512"/>
      <c r="F152" s="515">
        <v>0.95220000000000005</v>
      </c>
      <c r="G152" s="516"/>
      <c r="H152" s="517"/>
      <c r="I152" s="515">
        <f t="shared" si="23"/>
        <v>0.95220000000000005</v>
      </c>
      <c r="J152" s="516"/>
      <c r="K152" s="517"/>
      <c r="L152" s="515">
        <f t="shared" si="24"/>
        <v>0.95220000000000005</v>
      </c>
      <c r="M152" s="516"/>
      <c r="N152" s="517"/>
      <c r="O152" s="515">
        <f t="shared" si="25"/>
        <v>0.95220000000000005</v>
      </c>
      <c r="P152" s="516"/>
      <c r="Q152" s="517"/>
      <c r="R152" s="519">
        <f t="shared" si="42"/>
        <v>0.95220000000000005</v>
      </c>
      <c r="S152" s="519"/>
      <c r="T152" s="519"/>
      <c r="U152" s="533"/>
      <c r="V152" s="534"/>
      <c r="W152" s="534"/>
      <c r="X152" s="535"/>
      <c r="Y152" s="528">
        <f t="shared" si="43"/>
        <v>-2.2000000000000908E-3</v>
      </c>
      <c r="Z152" s="528"/>
      <c r="AA152" s="528"/>
    </row>
    <row r="153" spans="1:27" ht="21" customHeight="1">
      <c r="A153" s="503"/>
      <c r="B153" s="503"/>
      <c r="C153" s="503"/>
      <c r="D153" s="512">
        <v>7</v>
      </c>
      <c r="E153" s="512"/>
      <c r="F153" s="515">
        <v>0.95230000000000004</v>
      </c>
      <c r="G153" s="516"/>
      <c r="H153" s="517"/>
      <c r="I153" s="515">
        <f t="shared" si="23"/>
        <v>0.95230000000000004</v>
      </c>
      <c r="J153" s="516"/>
      <c r="K153" s="517"/>
      <c r="L153" s="515">
        <f t="shared" si="24"/>
        <v>0.95230000000000004</v>
      </c>
      <c r="M153" s="516"/>
      <c r="N153" s="517"/>
      <c r="O153" s="515">
        <f t="shared" si="25"/>
        <v>0.95230000000000004</v>
      </c>
      <c r="P153" s="516"/>
      <c r="Q153" s="517"/>
      <c r="R153" s="519">
        <f t="shared" si="42"/>
        <v>0.95230000000000004</v>
      </c>
      <c r="S153" s="519"/>
      <c r="T153" s="519"/>
      <c r="U153" s="536"/>
      <c r="V153" s="537"/>
      <c r="W153" s="537"/>
      <c r="X153" s="538"/>
      <c r="Y153" s="528">
        <f t="shared" si="43"/>
        <v>-2.3000000000000798E-3</v>
      </c>
      <c r="Z153" s="528"/>
      <c r="AA153" s="528"/>
    </row>
    <row r="154" spans="1:27" ht="21" customHeight="1">
      <c r="A154" s="553">
        <v>1</v>
      </c>
      <c r="B154" s="554"/>
      <c r="C154" s="555"/>
      <c r="D154" s="505">
        <v>1</v>
      </c>
      <c r="E154" s="505"/>
      <c r="F154" s="513">
        <v>1.0033000000000001</v>
      </c>
      <c r="G154" s="514"/>
      <c r="H154" s="518"/>
      <c r="I154" s="513">
        <f t="shared" ref="I154:I160" si="44">F154</f>
        <v>1.0033000000000001</v>
      </c>
      <c r="J154" s="514"/>
      <c r="K154" s="518"/>
      <c r="L154" s="513">
        <f t="shared" ref="L154:L160" si="45">F154</f>
        <v>1.0033000000000001</v>
      </c>
      <c r="M154" s="514"/>
      <c r="N154" s="518"/>
      <c r="O154" s="513">
        <f t="shared" ref="O154:O160" si="46">F154</f>
        <v>1.0033000000000001</v>
      </c>
      <c r="P154" s="514"/>
      <c r="Q154" s="518"/>
      <c r="R154" s="513">
        <f>AVERAGE(F154:Q154)</f>
        <v>1.0033000000000001</v>
      </c>
      <c r="S154" s="514"/>
      <c r="T154" s="514"/>
      <c r="U154" s="539">
        <f>STDEV(R154:T160)/SQRT(4)</f>
        <v>1.5923926292579587E-4</v>
      </c>
      <c r="V154" s="540"/>
      <c r="W154" s="540"/>
      <c r="X154" s="541"/>
      <c r="Y154" s="501">
        <f>$A$154-R154</f>
        <v>-3.3000000000000806E-3</v>
      </c>
      <c r="Z154" s="501"/>
      <c r="AA154" s="501"/>
    </row>
    <row r="155" spans="1:27" ht="21" customHeight="1">
      <c r="A155" s="556"/>
      <c r="B155" s="557"/>
      <c r="C155" s="558"/>
      <c r="D155" s="505">
        <v>2</v>
      </c>
      <c r="E155" s="505"/>
      <c r="F155" s="513">
        <v>1.0027999999999999</v>
      </c>
      <c r="G155" s="514"/>
      <c r="H155" s="518"/>
      <c r="I155" s="513">
        <f t="shared" si="44"/>
        <v>1.0027999999999999</v>
      </c>
      <c r="J155" s="514"/>
      <c r="K155" s="518"/>
      <c r="L155" s="513">
        <f t="shared" si="45"/>
        <v>1.0027999999999999</v>
      </c>
      <c r="M155" s="514"/>
      <c r="N155" s="518"/>
      <c r="O155" s="513">
        <f t="shared" si="46"/>
        <v>1.0027999999999999</v>
      </c>
      <c r="P155" s="514"/>
      <c r="Q155" s="518"/>
      <c r="R155" s="506">
        <f t="shared" ref="R155:R160" si="47">AVERAGE(F155:Q155)</f>
        <v>1.0027999999999999</v>
      </c>
      <c r="S155" s="506"/>
      <c r="T155" s="506"/>
      <c r="U155" s="542"/>
      <c r="V155" s="543"/>
      <c r="W155" s="543"/>
      <c r="X155" s="544"/>
      <c r="Y155" s="501">
        <f t="shared" ref="Y155:Y160" si="48">$A$154-R155</f>
        <v>-2.7999999999999137E-3</v>
      </c>
      <c r="Z155" s="501"/>
      <c r="AA155" s="501"/>
    </row>
    <row r="156" spans="1:27" ht="21" customHeight="1">
      <c r="A156" s="556"/>
      <c r="B156" s="557"/>
      <c r="C156" s="558"/>
      <c r="D156" s="505">
        <v>3</v>
      </c>
      <c r="E156" s="505"/>
      <c r="F156" s="513">
        <v>1.0028999999999999</v>
      </c>
      <c r="G156" s="514"/>
      <c r="H156" s="518"/>
      <c r="I156" s="513">
        <f t="shared" si="44"/>
        <v>1.0028999999999999</v>
      </c>
      <c r="J156" s="514"/>
      <c r="K156" s="518"/>
      <c r="L156" s="513">
        <f t="shared" si="45"/>
        <v>1.0028999999999999</v>
      </c>
      <c r="M156" s="514"/>
      <c r="N156" s="518"/>
      <c r="O156" s="513">
        <f t="shared" si="46"/>
        <v>1.0028999999999999</v>
      </c>
      <c r="P156" s="514"/>
      <c r="Q156" s="518"/>
      <c r="R156" s="506">
        <f t="shared" si="47"/>
        <v>1.0028999999999999</v>
      </c>
      <c r="S156" s="506"/>
      <c r="T156" s="506"/>
      <c r="U156" s="542"/>
      <c r="V156" s="543"/>
      <c r="W156" s="543"/>
      <c r="X156" s="544"/>
      <c r="Y156" s="501">
        <f t="shared" si="48"/>
        <v>-2.8999999999999027E-3</v>
      </c>
      <c r="Z156" s="501"/>
      <c r="AA156" s="501"/>
    </row>
    <row r="157" spans="1:27" ht="21" customHeight="1">
      <c r="A157" s="556"/>
      <c r="B157" s="557"/>
      <c r="C157" s="558"/>
      <c r="D157" s="505">
        <v>4</v>
      </c>
      <c r="E157" s="505"/>
      <c r="F157" s="513">
        <v>1.0025999999999999</v>
      </c>
      <c r="G157" s="514"/>
      <c r="H157" s="518"/>
      <c r="I157" s="513">
        <f t="shared" si="44"/>
        <v>1.0025999999999999</v>
      </c>
      <c r="J157" s="514"/>
      <c r="K157" s="518"/>
      <c r="L157" s="513">
        <f t="shared" si="45"/>
        <v>1.0025999999999999</v>
      </c>
      <c r="M157" s="514"/>
      <c r="N157" s="518"/>
      <c r="O157" s="513">
        <f t="shared" si="46"/>
        <v>1.0025999999999999</v>
      </c>
      <c r="P157" s="514"/>
      <c r="Q157" s="518"/>
      <c r="R157" s="506">
        <f t="shared" si="47"/>
        <v>1.0025999999999999</v>
      </c>
      <c r="S157" s="506"/>
      <c r="T157" s="506"/>
      <c r="U157" s="542"/>
      <c r="V157" s="543"/>
      <c r="W157" s="543"/>
      <c r="X157" s="544"/>
      <c r="Y157" s="501">
        <f t="shared" si="48"/>
        <v>-2.5999999999999357E-3</v>
      </c>
      <c r="Z157" s="501"/>
      <c r="AA157" s="501"/>
    </row>
    <row r="158" spans="1:27" ht="21" customHeight="1">
      <c r="A158" s="556"/>
      <c r="B158" s="557"/>
      <c r="C158" s="558"/>
      <c r="D158" s="505">
        <v>5</v>
      </c>
      <c r="E158" s="505"/>
      <c r="F158" s="513">
        <v>1.0024</v>
      </c>
      <c r="G158" s="514"/>
      <c r="H158" s="518"/>
      <c r="I158" s="513">
        <f t="shared" si="44"/>
        <v>1.0024</v>
      </c>
      <c r="J158" s="514"/>
      <c r="K158" s="518"/>
      <c r="L158" s="513">
        <f t="shared" si="45"/>
        <v>1.0024</v>
      </c>
      <c r="M158" s="514"/>
      <c r="N158" s="518"/>
      <c r="O158" s="513">
        <f t="shared" si="46"/>
        <v>1.0024</v>
      </c>
      <c r="P158" s="514"/>
      <c r="Q158" s="518"/>
      <c r="R158" s="506">
        <f t="shared" si="47"/>
        <v>1.0024</v>
      </c>
      <c r="S158" s="506"/>
      <c r="T158" s="506"/>
      <c r="U158" s="542"/>
      <c r="V158" s="543"/>
      <c r="W158" s="543"/>
      <c r="X158" s="544"/>
      <c r="Y158" s="501">
        <f t="shared" si="48"/>
        <v>-2.3999999999999577E-3</v>
      </c>
      <c r="Z158" s="501"/>
      <c r="AA158" s="501"/>
    </row>
    <row r="159" spans="1:27" ht="21" customHeight="1">
      <c r="A159" s="556"/>
      <c r="B159" s="557"/>
      <c r="C159" s="558"/>
      <c r="D159" s="505">
        <v>6</v>
      </c>
      <c r="E159" s="505"/>
      <c r="F159" s="513">
        <v>1.0029999999999999</v>
      </c>
      <c r="G159" s="514"/>
      <c r="H159" s="518"/>
      <c r="I159" s="513">
        <f t="shared" si="44"/>
        <v>1.0029999999999999</v>
      </c>
      <c r="J159" s="514"/>
      <c r="K159" s="518"/>
      <c r="L159" s="513">
        <f t="shared" si="45"/>
        <v>1.0029999999999999</v>
      </c>
      <c r="M159" s="514"/>
      <c r="N159" s="518"/>
      <c r="O159" s="513">
        <f t="shared" si="46"/>
        <v>1.0029999999999999</v>
      </c>
      <c r="P159" s="514"/>
      <c r="Q159" s="518"/>
      <c r="R159" s="506">
        <f t="shared" si="47"/>
        <v>1.0029999999999999</v>
      </c>
      <c r="S159" s="506"/>
      <c r="T159" s="506"/>
      <c r="U159" s="542"/>
      <c r="V159" s="543"/>
      <c r="W159" s="543"/>
      <c r="X159" s="544"/>
      <c r="Y159" s="501">
        <f t="shared" si="48"/>
        <v>-2.9999999999998916E-3</v>
      </c>
      <c r="Z159" s="501"/>
      <c r="AA159" s="501"/>
    </row>
    <row r="160" spans="1:27" ht="21" customHeight="1">
      <c r="A160" s="559"/>
      <c r="B160" s="560"/>
      <c r="C160" s="561"/>
      <c r="D160" s="505">
        <v>7</v>
      </c>
      <c r="E160" s="505"/>
      <c r="F160" s="550">
        <v>1.0032000000000001</v>
      </c>
      <c r="G160" s="551"/>
      <c r="H160" s="552"/>
      <c r="I160" s="550">
        <f t="shared" si="44"/>
        <v>1.0032000000000001</v>
      </c>
      <c r="J160" s="551"/>
      <c r="K160" s="552"/>
      <c r="L160" s="550">
        <f t="shared" si="45"/>
        <v>1.0032000000000001</v>
      </c>
      <c r="M160" s="551"/>
      <c r="N160" s="552"/>
      <c r="O160" s="550">
        <f t="shared" si="46"/>
        <v>1.0032000000000001</v>
      </c>
      <c r="P160" s="551"/>
      <c r="Q160" s="552"/>
      <c r="R160" s="506">
        <f t="shared" si="47"/>
        <v>1.0032000000000001</v>
      </c>
      <c r="S160" s="506"/>
      <c r="T160" s="506"/>
      <c r="U160" s="545"/>
      <c r="V160" s="546"/>
      <c r="W160" s="546"/>
      <c r="X160" s="547"/>
      <c r="Y160" s="501">
        <f t="shared" si="48"/>
        <v>-3.2000000000000917E-3</v>
      </c>
      <c r="Z160" s="501"/>
      <c r="AA160" s="501"/>
    </row>
    <row r="162" spans="1:13" ht="18.75" customHeight="1">
      <c r="A162" s="1" t="s">
        <v>3</v>
      </c>
      <c r="B162" s="1"/>
      <c r="C162" s="1"/>
      <c r="D162" s="1"/>
      <c r="F162" s="134" t="s">
        <v>127</v>
      </c>
      <c r="G162" s="134"/>
      <c r="H162" s="134"/>
      <c r="I162" s="134"/>
      <c r="J162" s="134"/>
      <c r="K162" s="134"/>
      <c r="L162" s="134"/>
      <c r="M162" s="134"/>
    </row>
  </sheetData>
  <mergeCells count="1072">
    <mergeCell ref="D160:E160"/>
    <mergeCell ref="F160:H160"/>
    <mergeCell ref="I160:K160"/>
    <mergeCell ref="L160:N160"/>
    <mergeCell ref="O160:Q160"/>
    <mergeCell ref="R160:T160"/>
    <mergeCell ref="Y160:AA160"/>
    <mergeCell ref="D159:E159"/>
    <mergeCell ref="F159:H159"/>
    <mergeCell ref="D157:E157"/>
    <mergeCell ref="F157:H157"/>
    <mergeCell ref="I157:K157"/>
    <mergeCell ref="L157:N157"/>
    <mergeCell ref="O157:Q157"/>
    <mergeCell ref="R157:T157"/>
    <mergeCell ref="I159:K159"/>
    <mergeCell ref="L159:N159"/>
    <mergeCell ref="O159:Q159"/>
    <mergeCell ref="R159:T159"/>
    <mergeCell ref="Y157:AA157"/>
    <mergeCell ref="D158:E158"/>
    <mergeCell ref="F158:H158"/>
    <mergeCell ref="I158:K158"/>
    <mergeCell ref="L158:N158"/>
    <mergeCell ref="O158:Q158"/>
    <mergeCell ref="Y159:AA159"/>
    <mergeCell ref="O154:Q154"/>
    <mergeCell ref="R154:T154"/>
    <mergeCell ref="U154:X160"/>
    <mergeCell ref="Y154:AA154"/>
    <mergeCell ref="D153:E153"/>
    <mergeCell ref="F153:H153"/>
    <mergeCell ref="I153:K153"/>
    <mergeCell ref="L153:N153"/>
    <mergeCell ref="O153:Q153"/>
    <mergeCell ref="R153:T153"/>
    <mergeCell ref="I155:K155"/>
    <mergeCell ref="L155:N155"/>
    <mergeCell ref="O155:Q155"/>
    <mergeCell ref="R155:T155"/>
    <mergeCell ref="Y153:AA153"/>
    <mergeCell ref="A154:C160"/>
    <mergeCell ref="D154:E154"/>
    <mergeCell ref="F154:H154"/>
    <mergeCell ref="I154:K154"/>
    <mergeCell ref="L154:N154"/>
    <mergeCell ref="Y155:AA155"/>
    <mergeCell ref="D156:E156"/>
    <mergeCell ref="F156:H156"/>
    <mergeCell ref="I156:K156"/>
    <mergeCell ref="L156:N156"/>
    <mergeCell ref="O156:Q156"/>
    <mergeCell ref="R156:T156"/>
    <mergeCell ref="Y156:AA156"/>
    <mergeCell ref="D155:E155"/>
    <mergeCell ref="F155:H155"/>
    <mergeCell ref="R158:T158"/>
    <mergeCell ref="Y158:AA158"/>
    <mergeCell ref="I150:K150"/>
    <mergeCell ref="L150:N150"/>
    <mergeCell ref="O150:Q150"/>
    <mergeCell ref="R150:T150"/>
    <mergeCell ref="Y150:AA150"/>
    <mergeCell ref="I151:K151"/>
    <mergeCell ref="L151:N151"/>
    <mergeCell ref="O151:Q151"/>
    <mergeCell ref="R151:T151"/>
    <mergeCell ref="O149:Q149"/>
    <mergeCell ref="R149:T149"/>
    <mergeCell ref="Y151:AA151"/>
    <mergeCell ref="D152:E152"/>
    <mergeCell ref="F152:H152"/>
    <mergeCell ref="I152:K152"/>
    <mergeCell ref="L152:N152"/>
    <mergeCell ref="O152:Q152"/>
    <mergeCell ref="R152:T152"/>
    <mergeCell ref="Y152:AA152"/>
    <mergeCell ref="D151:E151"/>
    <mergeCell ref="F151:H151"/>
    <mergeCell ref="D146:E146"/>
    <mergeCell ref="F146:H146"/>
    <mergeCell ref="I146:K146"/>
    <mergeCell ref="L146:N146"/>
    <mergeCell ref="O146:Q146"/>
    <mergeCell ref="R146:T146"/>
    <mergeCell ref="Y146:AA146"/>
    <mergeCell ref="D145:E145"/>
    <mergeCell ref="F145:H145"/>
    <mergeCell ref="A147:C153"/>
    <mergeCell ref="D147:E147"/>
    <mergeCell ref="F147:H147"/>
    <mergeCell ref="I147:K147"/>
    <mergeCell ref="L147:N147"/>
    <mergeCell ref="O147:Q147"/>
    <mergeCell ref="D149:E149"/>
    <mergeCell ref="F149:H149"/>
    <mergeCell ref="I149:K149"/>
    <mergeCell ref="L149:N149"/>
    <mergeCell ref="R147:T147"/>
    <mergeCell ref="U147:X153"/>
    <mergeCell ref="Y147:AA147"/>
    <mergeCell ref="D148:E148"/>
    <mergeCell ref="F148:H148"/>
    <mergeCell ref="I148:K148"/>
    <mergeCell ref="L148:N148"/>
    <mergeCell ref="O148:Q148"/>
    <mergeCell ref="R148:T148"/>
    <mergeCell ref="Y148:AA148"/>
    <mergeCell ref="Y149:AA149"/>
    <mergeCell ref="D150:E150"/>
    <mergeCell ref="F150:H150"/>
    <mergeCell ref="D143:E143"/>
    <mergeCell ref="F143:H143"/>
    <mergeCell ref="I143:K143"/>
    <mergeCell ref="L143:N143"/>
    <mergeCell ref="O143:Q143"/>
    <mergeCell ref="R143:T143"/>
    <mergeCell ref="I145:K145"/>
    <mergeCell ref="L145:N145"/>
    <mergeCell ref="O145:Q145"/>
    <mergeCell ref="R145:T145"/>
    <mergeCell ref="Y143:AA143"/>
    <mergeCell ref="D144:E144"/>
    <mergeCell ref="F144:H144"/>
    <mergeCell ref="I144:K144"/>
    <mergeCell ref="L144:N144"/>
    <mergeCell ref="O144:Q144"/>
    <mergeCell ref="Y145:AA145"/>
    <mergeCell ref="O140:Q140"/>
    <mergeCell ref="R140:T140"/>
    <mergeCell ref="U140:X146"/>
    <mergeCell ref="Y140:AA140"/>
    <mergeCell ref="D139:E139"/>
    <mergeCell ref="F139:H139"/>
    <mergeCell ref="I139:K139"/>
    <mergeCell ref="L139:N139"/>
    <mergeCell ref="O139:Q139"/>
    <mergeCell ref="R139:T139"/>
    <mergeCell ref="I141:K141"/>
    <mergeCell ref="L141:N141"/>
    <mergeCell ref="O141:Q141"/>
    <mergeCell ref="R141:T141"/>
    <mergeCell ref="Y139:AA139"/>
    <mergeCell ref="A140:C146"/>
    <mergeCell ref="D140:E140"/>
    <mergeCell ref="F140:H140"/>
    <mergeCell ref="I140:K140"/>
    <mergeCell ref="L140:N140"/>
    <mergeCell ref="Y141:AA141"/>
    <mergeCell ref="D142:E142"/>
    <mergeCell ref="F142:H142"/>
    <mergeCell ref="I142:K142"/>
    <mergeCell ref="L142:N142"/>
    <mergeCell ref="O142:Q142"/>
    <mergeCell ref="R142:T142"/>
    <mergeCell ref="Y142:AA142"/>
    <mergeCell ref="D141:E141"/>
    <mergeCell ref="F141:H141"/>
    <mergeCell ref="R144:T144"/>
    <mergeCell ref="Y144:AA144"/>
    <mergeCell ref="I136:K136"/>
    <mergeCell ref="L136:N136"/>
    <mergeCell ref="O136:Q136"/>
    <mergeCell ref="R136:T136"/>
    <mergeCell ref="Y136:AA136"/>
    <mergeCell ref="I137:K137"/>
    <mergeCell ref="L137:N137"/>
    <mergeCell ref="O137:Q137"/>
    <mergeCell ref="R137:T137"/>
    <mergeCell ref="O135:Q135"/>
    <mergeCell ref="R135:T135"/>
    <mergeCell ref="Y137:AA137"/>
    <mergeCell ref="D138:E138"/>
    <mergeCell ref="F138:H138"/>
    <mergeCell ref="I138:K138"/>
    <mergeCell ref="L138:N138"/>
    <mergeCell ref="O138:Q138"/>
    <mergeCell ref="R138:T138"/>
    <mergeCell ref="Y138:AA138"/>
    <mergeCell ref="D137:E137"/>
    <mergeCell ref="F137:H137"/>
    <mergeCell ref="D132:E132"/>
    <mergeCell ref="F132:H132"/>
    <mergeCell ref="I132:K132"/>
    <mergeCell ref="L132:N132"/>
    <mergeCell ref="O132:Q132"/>
    <mergeCell ref="R132:T132"/>
    <mergeCell ref="Y132:AA132"/>
    <mergeCell ref="D131:E131"/>
    <mergeCell ref="F131:H131"/>
    <mergeCell ref="A133:C139"/>
    <mergeCell ref="D133:E133"/>
    <mergeCell ref="F133:H133"/>
    <mergeCell ref="I133:K133"/>
    <mergeCell ref="L133:N133"/>
    <mergeCell ref="O133:Q133"/>
    <mergeCell ref="D135:E135"/>
    <mergeCell ref="F135:H135"/>
    <mergeCell ref="I135:K135"/>
    <mergeCell ref="L135:N135"/>
    <mergeCell ref="R133:T133"/>
    <mergeCell ref="U133:X139"/>
    <mergeCell ref="Y133:AA133"/>
    <mergeCell ref="D134:E134"/>
    <mergeCell ref="F134:H134"/>
    <mergeCell ref="I134:K134"/>
    <mergeCell ref="L134:N134"/>
    <mergeCell ref="O134:Q134"/>
    <mergeCell ref="R134:T134"/>
    <mergeCell ref="Y134:AA134"/>
    <mergeCell ref="Y135:AA135"/>
    <mergeCell ref="D136:E136"/>
    <mergeCell ref="F136:H136"/>
    <mergeCell ref="D129:E129"/>
    <mergeCell ref="F129:H129"/>
    <mergeCell ref="I129:K129"/>
    <mergeCell ref="L129:N129"/>
    <mergeCell ref="O129:Q129"/>
    <mergeCell ref="R129:T129"/>
    <mergeCell ref="I131:K131"/>
    <mergeCell ref="L131:N131"/>
    <mergeCell ref="O131:Q131"/>
    <mergeCell ref="R131:T131"/>
    <mergeCell ref="Y129:AA129"/>
    <mergeCell ref="D130:E130"/>
    <mergeCell ref="F130:H130"/>
    <mergeCell ref="I130:K130"/>
    <mergeCell ref="L130:N130"/>
    <mergeCell ref="O130:Q130"/>
    <mergeCell ref="Y131:AA131"/>
    <mergeCell ref="O126:Q126"/>
    <mergeCell ref="R126:T126"/>
    <mergeCell ref="U126:X132"/>
    <mergeCell ref="Y126:AA126"/>
    <mergeCell ref="D125:E125"/>
    <mergeCell ref="F125:H125"/>
    <mergeCell ref="I125:K125"/>
    <mergeCell ref="L125:N125"/>
    <mergeCell ref="O125:Q125"/>
    <mergeCell ref="R125:T125"/>
    <mergeCell ref="I127:K127"/>
    <mergeCell ref="L127:N127"/>
    <mergeCell ref="O127:Q127"/>
    <mergeCell ref="R127:T127"/>
    <mergeCell ref="Y125:AA125"/>
    <mergeCell ref="A126:C132"/>
    <mergeCell ref="D126:E126"/>
    <mergeCell ref="F126:H126"/>
    <mergeCell ref="I126:K126"/>
    <mergeCell ref="L126:N126"/>
    <mergeCell ref="Y127:AA127"/>
    <mergeCell ref="D128:E128"/>
    <mergeCell ref="F128:H128"/>
    <mergeCell ref="I128:K128"/>
    <mergeCell ref="L128:N128"/>
    <mergeCell ref="O128:Q128"/>
    <mergeCell ref="R128:T128"/>
    <mergeCell ref="Y128:AA128"/>
    <mergeCell ref="D127:E127"/>
    <mergeCell ref="F127:H127"/>
    <mergeCell ref="R130:T130"/>
    <mergeCell ref="Y130:AA130"/>
    <mergeCell ref="R122:T122"/>
    <mergeCell ref="Y122:AA122"/>
    <mergeCell ref="I123:K123"/>
    <mergeCell ref="L123:N123"/>
    <mergeCell ref="O123:Q123"/>
    <mergeCell ref="R123:T123"/>
    <mergeCell ref="O121:Q121"/>
    <mergeCell ref="R121:T121"/>
    <mergeCell ref="Y123:AA123"/>
    <mergeCell ref="D124:E124"/>
    <mergeCell ref="F124:H124"/>
    <mergeCell ref="I124:K124"/>
    <mergeCell ref="L124:N124"/>
    <mergeCell ref="O124:Q124"/>
    <mergeCell ref="R124:T124"/>
    <mergeCell ref="Y124:AA124"/>
    <mergeCell ref="D123:E123"/>
    <mergeCell ref="F123:H123"/>
    <mergeCell ref="L118:N118"/>
    <mergeCell ref="O118:Q118"/>
    <mergeCell ref="R118:T118"/>
    <mergeCell ref="Y118:AA118"/>
    <mergeCell ref="D117:E117"/>
    <mergeCell ref="F117:H117"/>
    <mergeCell ref="A119:C125"/>
    <mergeCell ref="D119:E119"/>
    <mergeCell ref="F119:H119"/>
    <mergeCell ref="I119:K119"/>
    <mergeCell ref="L119:N119"/>
    <mergeCell ref="O119:Q119"/>
    <mergeCell ref="D121:E121"/>
    <mergeCell ref="F121:H121"/>
    <mergeCell ref="I121:K121"/>
    <mergeCell ref="L121:N121"/>
    <mergeCell ref="R119:T119"/>
    <mergeCell ref="U119:X125"/>
    <mergeCell ref="Y119:AA119"/>
    <mergeCell ref="D120:E120"/>
    <mergeCell ref="F120:H120"/>
    <mergeCell ref="I120:K120"/>
    <mergeCell ref="L120:N120"/>
    <mergeCell ref="O120:Q120"/>
    <mergeCell ref="R120:T120"/>
    <mergeCell ref="Y120:AA120"/>
    <mergeCell ref="Y121:AA121"/>
    <mergeCell ref="D122:E122"/>
    <mergeCell ref="F122:H122"/>
    <mergeCell ref="I122:K122"/>
    <mergeCell ref="L122:N122"/>
    <mergeCell ref="O122:Q122"/>
    <mergeCell ref="A112:C118"/>
    <mergeCell ref="D112:E112"/>
    <mergeCell ref="F112:H112"/>
    <mergeCell ref="I112:K112"/>
    <mergeCell ref="L112:N112"/>
    <mergeCell ref="Y113:AA113"/>
    <mergeCell ref="D114:E114"/>
    <mergeCell ref="F114:H114"/>
    <mergeCell ref="I114:K114"/>
    <mergeCell ref="L114:N114"/>
    <mergeCell ref="O114:Q114"/>
    <mergeCell ref="R114:T114"/>
    <mergeCell ref="Y114:AA114"/>
    <mergeCell ref="D113:E113"/>
    <mergeCell ref="F113:H113"/>
    <mergeCell ref="R116:T116"/>
    <mergeCell ref="Y116:AA116"/>
    <mergeCell ref="D115:E115"/>
    <mergeCell ref="F115:H115"/>
    <mergeCell ref="I115:K115"/>
    <mergeCell ref="L115:N115"/>
    <mergeCell ref="O115:Q115"/>
    <mergeCell ref="R115:T115"/>
    <mergeCell ref="I117:K117"/>
    <mergeCell ref="L117:N117"/>
    <mergeCell ref="O117:Q117"/>
    <mergeCell ref="R117:T117"/>
    <mergeCell ref="Y115:AA115"/>
    <mergeCell ref="D116:E116"/>
    <mergeCell ref="F116:H116"/>
    <mergeCell ref="I116:K116"/>
    <mergeCell ref="L116:N116"/>
    <mergeCell ref="L108:N108"/>
    <mergeCell ref="O108:Q108"/>
    <mergeCell ref="Y109:AA109"/>
    <mergeCell ref="D110:E110"/>
    <mergeCell ref="F110:H110"/>
    <mergeCell ref="I110:K110"/>
    <mergeCell ref="L110:N110"/>
    <mergeCell ref="O110:Q110"/>
    <mergeCell ref="R110:T110"/>
    <mergeCell ref="Y110:AA110"/>
    <mergeCell ref="D109:E109"/>
    <mergeCell ref="F109:H109"/>
    <mergeCell ref="O112:Q112"/>
    <mergeCell ref="R112:T112"/>
    <mergeCell ref="U112:X118"/>
    <mergeCell ref="Y112:AA112"/>
    <mergeCell ref="D111:E111"/>
    <mergeCell ref="F111:H111"/>
    <mergeCell ref="I111:K111"/>
    <mergeCell ref="L111:N111"/>
    <mergeCell ref="O111:Q111"/>
    <mergeCell ref="R111:T111"/>
    <mergeCell ref="I113:K113"/>
    <mergeCell ref="L113:N113"/>
    <mergeCell ref="O113:Q113"/>
    <mergeCell ref="R113:T113"/>
    <mergeCell ref="Y111:AA111"/>
    <mergeCell ref="O116:Q116"/>
    <mergeCell ref="Y117:AA117"/>
    <mergeCell ref="D118:E118"/>
    <mergeCell ref="F118:H118"/>
    <mergeCell ref="I118:K118"/>
    <mergeCell ref="A105:C111"/>
    <mergeCell ref="D105:E105"/>
    <mergeCell ref="F105:H105"/>
    <mergeCell ref="I105:K105"/>
    <mergeCell ref="L105:N105"/>
    <mergeCell ref="O105:Q105"/>
    <mergeCell ref="R105:T105"/>
    <mergeCell ref="U105:X111"/>
    <mergeCell ref="Y105:AA105"/>
    <mergeCell ref="D106:E106"/>
    <mergeCell ref="F106:H106"/>
    <mergeCell ref="I106:K106"/>
    <mergeCell ref="L106:N106"/>
    <mergeCell ref="O106:Q106"/>
    <mergeCell ref="R106:T106"/>
    <mergeCell ref="Y106:AA106"/>
    <mergeCell ref="R108:T108"/>
    <mergeCell ref="Y108:AA108"/>
    <mergeCell ref="D107:E107"/>
    <mergeCell ref="F107:H107"/>
    <mergeCell ref="I107:K107"/>
    <mergeCell ref="L107:N107"/>
    <mergeCell ref="O107:Q107"/>
    <mergeCell ref="R107:T107"/>
    <mergeCell ref="I109:K109"/>
    <mergeCell ref="L109:N109"/>
    <mergeCell ref="O109:Q109"/>
    <mergeCell ref="R109:T109"/>
    <mergeCell ref="Y107:AA107"/>
    <mergeCell ref="D108:E108"/>
    <mergeCell ref="F108:H108"/>
    <mergeCell ref="I108:K108"/>
    <mergeCell ref="Y101:AA101"/>
    <mergeCell ref="AF101:AH101"/>
    <mergeCell ref="D102:E102"/>
    <mergeCell ref="F102:H102"/>
    <mergeCell ref="I102:K102"/>
    <mergeCell ref="L102:N102"/>
    <mergeCell ref="O102:Q102"/>
    <mergeCell ref="R102:T102"/>
    <mergeCell ref="Y102:AA102"/>
    <mergeCell ref="AF102:AH102"/>
    <mergeCell ref="R103:T103"/>
    <mergeCell ref="Y103:AA103"/>
    <mergeCell ref="AF103:AH103"/>
    <mergeCell ref="D104:E104"/>
    <mergeCell ref="F104:H104"/>
    <mergeCell ref="I104:K104"/>
    <mergeCell ref="L104:N104"/>
    <mergeCell ref="O104:Q104"/>
    <mergeCell ref="R104:T104"/>
    <mergeCell ref="Y104:AA104"/>
    <mergeCell ref="AF104:AH104"/>
    <mergeCell ref="Y98:AA98"/>
    <mergeCell ref="AF98:AH98"/>
    <mergeCell ref="D99:E99"/>
    <mergeCell ref="F99:H99"/>
    <mergeCell ref="I99:K99"/>
    <mergeCell ref="L99:N99"/>
    <mergeCell ref="O99:Q99"/>
    <mergeCell ref="R99:T99"/>
    <mergeCell ref="Y99:AA99"/>
    <mergeCell ref="AF99:AH99"/>
    <mergeCell ref="D100:E100"/>
    <mergeCell ref="F100:H100"/>
    <mergeCell ref="I100:K100"/>
    <mergeCell ref="L100:N100"/>
    <mergeCell ref="O100:Q100"/>
    <mergeCell ref="R100:T100"/>
    <mergeCell ref="Y100:AA100"/>
    <mergeCell ref="AF100:AH100"/>
    <mergeCell ref="A98:C104"/>
    <mergeCell ref="D98:E98"/>
    <mergeCell ref="F98:H98"/>
    <mergeCell ref="I98:K98"/>
    <mergeCell ref="L98:N98"/>
    <mergeCell ref="O98:Q98"/>
    <mergeCell ref="D101:E101"/>
    <mergeCell ref="F101:H101"/>
    <mergeCell ref="I101:K101"/>
    <mergeCell ref="L101:N101"/>
    <mergeCell ref="D103:E103"/>
    <mergeCell ref="F103:H103"/>
    <mergeCell ref="I103:K103"/>
    <mergeCell ref="L103:N103"/>
    <mergeCell ref="O103:Q103"/>
    <mergeCell ref="R98:T98"/>
    <mergeCell ref="U98:X104"/>
    <mergeCell ref="O101:Q101"/>
    <mergeCell ref="R101:T101"/>
    <mergeCell ref="I93:K93"/>
    <mergeCell ref="L93:N93"/>
    <mergeCell ref="O93:Q93"/>
    <mergeCell ref="R93:T93"/>
    <mergeCell ref="R91:T91"/>
    <mergeCell ref="Y91:AA91"/>
    <mergeCell ref="O92:Q92"/>
    <mergeCell ref="R92:T92"/>
    <mergeCell ref="Y92:AA92"/>
    <mergeCell ref="U91:X97"/>
    <mergeCell ref="Y93:AA93"/>
    <mergeCell ref="Y94:AA94"/>
    <mergeCell ref="Y95:AA95"/>
    <mergeCell ref="Y96:AA96"/>
    <mergeCell ref="Y97:AA97"/>
    <mergeCell ref="A91:C97"/>
    <mergeCell ref="D91:E91"/>
    <mergeCell ref="F91:H91"/>
    <mergeCell ref="I91:K91"/>
    <mergeCell ref="L91:N91"/>
    <mergeCell ref="O91:Q91"/>
    <mergeCell ref="D92:E92"/>
    <mergeCell ref="F92:H92"/>
    <mergeCell ref="I92:K92"/>
    <mergeCell ref="L92:N92"/>
    <mergeCell ref="U42:X48"/>
    <mergeCell ref="U49:X55"/>
    <mergeCell ref="U56:X62"/>
    <mergeCell ref="Y88:AA88"/>
    <mergeCell ref="Y89:AA89"/>
    <mergeCell ref="D97:E97"/>
    <mergeCell ref="F97:H97"/>
    <mergeCell ref="I97:K97"/>
    <mergeCell ref="L97:N97"/>
    <mergeCell ref="O97:Q97"/>
    <mergeCell ref="R97:T97"/>
    <mergeCell ref="D96:E96"/>
    <mergeCell ref="F96:H96"/>
    <mergeCell ref="I96:K96"/>
    <mergeCell ref="L96:N96"/>
    <mergeCell ref="O96:Q96"/>
    <mergeCell ref="R96:T96"/>
    <mergeCell ref="D95:E95"/>
    <mergeCell ref="F95:H95"/>
    <mergeCell ref="I95:K95"/>
    <mergeCell ref="L95:N95"/>
    <mergeCell ref="O95:Q95"/>
    <mergeCell ref="R95:T95"/>
    <mergeCell ref="D94:E94"/>
    <mergeCell ref="F94:H94"/>
    <mergeCell ref="I94:K94"/>
    <mergeCell ref="L94:N94"/>
    <mergeCell ref="O94:Q94"/>
    <mergeCell ref="I88:K88"/>
    <mergeCell ref="R94:T94"/>
    <mergeCell ref="D93:E93"/>
    <mergeCell ref="F93:H93"/>
    <mergeCell ref="D90:E90"/>
    <mergeCell ref="F90:H90"/>
    <mergeCell ref="I90:K90"/>
    <mergeCell ref="L90:N90"/>
    <mergeCell ref="O90:Q90"/>
    <mergeCell ref="R90:T90"/>
    <mergeCell ref="R85:T85"/>
    <mergeCell ref="A84:C90"/>
    <mergeCell ref="D84:E84"/>
    <mergeCell ref="F84:H84"/>
    <mergeCell ref="I84:K84"/>
    <mergeCell ref="L84:N84"/>
    <mergeCell ref="O84:Q84"/>
    <mergeCell ref="I86:K86"/>
    <mergeCell ref="L86:N86"/>
    <mergeCell ref="O86:Q86"/>
    <mergeCell ref="R86:T86"/>
    <mergeCell ref="I87:K87"/>
    <mergeCell ref="L87:N87"/>
    <mergeCell ref="O87:Q87"/>
    <mergeCell ref="R87:T87"/>
    <mergeCell ref="Y87:AA87"/>
    <mergeCell ref="D86:E86"/>
    <mergeCell ref="F86:H86"/>
    <mergeCell ref="D88:E88"/>
    <mergeCell ref="F88:H88"/>
    <mergeCell ref="A77:C83"/>
    <mergeCell ref="D77:E77"/>
    <mergeCell ref="F77:H77"/>
    <mergeCell ref="L88:N88"/>
    <mergeCell ref="O88:Q88"/>
    <mergeCell ref="R88:T88"/>
    <mergeCell ref="D89:E89"/>
    <mergeCell ref="F89:H89"/>
    <mergeCell ref="I89:K89"/>
    <mergeCell ref="L89:N89"/>
    <mergeCell ref="O89:Q89"/>
    <mergeCell ref="R89:T89"/>
    <mergeCell ref="Y90:AA90"/>
    <mergeCell ref="Y85:AA85"/>
    <mergeCell ref="U84:X90"/>
    <mergeCell ref="L80:N80"/>
    <mergeCell ref="O80:Q80"/>
    <mergeCell ref="Y81:AA81"/>
    <mergeCell ref="D82:E82"/>
    <mergeCell ref="F82:H82"/>
    <mergeCell ref="I82:K82"/>
    <mergeCell ref="L82:N82"/>
    <mergeCell ref="O82:Q82"/>
    <mergeCell ref="R82:T82"/>
    <mergeCell ref="Y82:AA82"/>
    <mergeCell ref="D81:E81"/>
    <mergeCell ref="F81:H81"/>
    <mergeCell ref="R84:T84"/>
    <mergeCell ref="D83:E83"/>
    <mergeCell ref="F83:H83"/>
    <mergeCell ref="I83:K83"/>
    <mergeCell ref="L83:N83"/>
    <mergeCell ref="O83:Q83"/>
    <mergeCell ref="R83:T83"/>
    <mergeCell ref="Y83:AA83"/>
    <mergeCell ref="Y84:AA84"/>
    <mergeCell ref="D85:E85"/>
    <mergeCell ref="F85:H85"/>
    <mergeCell ref="I85:K85"/>
    <mergeCell ref="L85:N85"/>
    <mergeCell ref="O85:Q85"/>
    <mergeCell ref="Y86:AA86"/>
    <mergeCell ref="D87:E87"/>
    <mergeCell ref="F87:H87"/>
    <mergeCell ref="Y76:AA76"/>
    <mergeCell ref="I77:K77"/>
    <mergeCell ref="L77:N77"/>
    <mergeCell ref="O77:Q77"/>
    <mergeCell ref="R77:T77"/>
    <mergeCell ref="D76:E76"/>
    <mergeCell ref="F76:H76"/>
    <mergeCell ref="Y77:AA77"/>
    <mergeCell ref="D78:E78"/>
    <mergeCell ref="F78:H78"/>
    <mergeCell ref="I78:K78"/>
    <mergeCell ref="L78:N78"/>
    <mergeCell ref="O78:Q78"/>
    <mergeCell ref="R78:T78"/>
    <mergeCell ref="Y78:AA78"/>
    <mergeCell ref="U77:X83"/>
    <mergeCell ref="R80:T80"/>
    <mergeCell ref="Y80:AA80"/>
    <mergeCell ref="D79:E79"/>
    <mergeCell ref="F79:H79"/>
    <mergeCell ref="I79:K79"/>
    <mergeCell ref="L79:N79"/>
    <mergeCell ref="O79:Q79"/>
    <mergeCell ref="R79:T79"/>
    <mergeCell ref="I81:K81"/>
    <mergeCell ref="L81:N81"/>
    <mergeCell ref="O81:Q81"/>
    <mergeCell ref="R81:T81"/>
    <mergeCell ref="Y79:AA79"/>
    <mergeCell ref="D80:E80"/>
    <mergeCell ref="F80:H80"/>
    <mergeCell ref="I80:K80"/>
    <mergeCell ref="A70:C76"/>
    <mergeCell ref="D70:E70"/>
    <mergeCell ref="F70:H70"/>
    <mergeCell ref="I70:K70"/>
    <mergeCell ref="L70:N70"/>
    <mergeCell ref="O70:Q70"/>
    <mergeCell ref="I72:K72"/>
    <mergeCell ref="L72:N72"/>
    <mergeCell ref="O72:Q72"/>
    <mergeCell ref="R72:T72"/>
    <mergeCell ref="Y70:AA70"/>
    <mergeCell ref="D71:E71"/>
    <mergeCell ref="F71:H71"/>
    <mergeCell ref="I71:K71"/>
    <mergeCell ref="L71:N71"/>
    <mergeCell ref="O71:Q71"/>
    <mergeCell ref="Y72:AA72"/>
    <mergeCell ref="D73:E73"/>
    <mergeCell ref="F73:H73"/>
    <mergeCell ref="I73:K73"/>
    <mergeCell ref="L73:N73"/>
    <mergeCell ref="O73:Q73"/>
    <mergeCell ref="R73:T73"/>
    <mergeCell ref="Y73:AA73"/>
    <mergeCell ref="D72:E72"/>
    <mergeCell ref="F72:H72"/>
    <mergeCell ref="R75:T75"/>
    <mergeCell ref="Y75:AA75"/>
    <mergeCell ref="D74:E74"/>
    <mergeCell ref="F74:H74"/>
    <mergeCell ref="I74:K74"/>
    <mergeCell ref="L74:N74"/>
    <mergeCell ref="D68:E68"/>
    <mergeCell ref="F68:H68"/>
    <mergeCell ref="I68:K68"/>
    <mergeCell ref="L68:N68"/>
    <mergeCell ref="O68:Q68"/>
    <mergeCell ref="R68:T68"/>
    <mergeCell ref="Y68:AA68"/>
    <mergeCell ref="D67:E67"/>
    <mergeCell ref="F67:H67"/>
    <mergeCell ref="R70:T70"/>
    <mergeCell ref="D69:E69"/>
    <mergeCell ref="F69:H69"/>
    <mergeCell ref="I69:K69"/>
    <mergeCell ref="L69:N69"/>
    <mergeCell ref="O69:Q69"/>
    <mergeCell ref="R69:T69"/>
    <mergeCell ref="R71:T71"/>
    <mergeCell ref="Y71:AA71"/>
    <mergeCell ref="U70:X76"/>
    <mergeCell ref="Y69:AA69"/>
    <mergeCell ref="O74:Q74"/>
    <mergeCell ref="R74:T74"/>
    <mergeCell ref="I76:K76"/>
    <mergeCell ref="L76:N76"/>
    <mergeCell ref="O76:Q76"/>
    <mergeCell ref="R76:T76"/>
    <mergeCell ref="Y74:AA74"/>
    <mergeCell ref="D75:E75"/>
    <mergeCell ref="F75:H75"/>
    <mergeCell ref="I75:K75"/>
    <mergeCell ref="L75:N75"/>
    <mergeCell ref="O75:Q75"/>
    <mergeCell ref="R66:T66"/>
    <mergeCell ref="Y66:AA66"/>
    <mergeCell ref="D65:E65"/>
    <mergeCell ref="F65:H65"/>
    <mergeCell ref="I65:K65"/>
    <mergeCell ref="L65:N65"/>
    <mergeCell ref="O65:Q65"/>
    <mergeCell ref="R65:T65"/>
    <mergeCell ref="I67:K67"/>
    <mergeCell ref="L67:N67"/>
    <mergeCell ref="O67:Q67"/>
    <mergeCell ref="R67:T67"/>
    <mergeCell ref="Y65:AA65"/>
    <mergeCell ref="D66:E66"/>
    <mergeCell ref="F66:H66"/>
    <mergeCell ref="I66:K66"/>
    <mergeCell ref="L66:N66"/>
    <mergeCell ref="O66:Q66"/>
    <mergeCell ref="Y67:AA67"/>
    <mergeCell ref="L60:N60"/>
    <mergeCell ref="O60:Q60"/>
    <mergeCell ref="R60:T60"/>
    <mergeCell ref="I62:K62"/>
    <mergeCell ref="L62:N62"/>
    <mergeCell ref="O62:Q62"/>
    <mergeCell ref="R62:T62"/>
    <mergeCell ref="Y60:AA60"/>
    <mergeCell ref="D61:E61"/>
    <mergeCell ref="F61:H61"/>
    <mergeCell ref="I61:K61"/>
    <mergeCell ref="L61:N61"/>
    <mergeCell ref="O61:Q61"/>
    <mergeCell ref="Y62:AA62"/>
    <mergeCell ref="A63:C69"/>
    <mergeCell ref="D63:E63"/>
    <mergeCell ref="F63:H63"/>
    <mergeCell ref="I63:K63"/>
    <mergeCell ref="L63:N63"/>
    <mergeCell ref="O63:Q63"/>
    <mergeCell ref="R63:T63"/>
    <mergeCell ref="D62:E62"/>
    <mergeCell ref="F62:H62"/>
    <mergeCell ref="Y63:AA63"/>
    <mergeCell ref="D64:E64"/>
    <mergeCell ref="F64:H64"/>
    <mergeCell ref="I64:K64"/>
    <mergeCell ref="L64:N64"/>
    <mergeCell ref="O64:Q64"/>
    <mergeCell ref="R64:T64"/>
    <mergeCell ref="Y64:AA64"/>
    <mergeCell ref="U63:X69"/>
    <mergeCell ref="A56:C62"/>
    <mergeCell ref="D56:E56"/>
    <mergeCell ref="F56:H56"/>
    <mergeCell ref="I56:K56"/>
    <mergeCell ref="L56:N56"/>
    <mergeCell ref="O56:Q56"/>
    <mergeCell ref="R56:T56"/>
    <mergeCell ref="I58:K58"/>
    <mergeCell ref="L58:N58"/>
    <mergeCell ref="O58:Q58"/>
    <mergeCell ref="R58:T58"/>
    <mergeCell ref="Y56:AA56"/>
    <mergeCell ref="D57:E57"/>
    <mergeCell ref="F57:H57"/>
    <mergeCell ref="I57:K57"/>
    <mergeCell ref="L57:N57"/>
    <mergeCell ref="O57:Q57"/>
    <mergeCell ref="Y58:AA58"/>
    <mergeCell ref="D59:E59"/>
    <mergeCell ref="F59:H59"/>
    <mergeCell ref="I59:K59"/>
    <mergeCell ref="L59:N59"/>
    <mergeCell ref="O59:Q59"/>
    <mergeCell ref="R59:T59"/>
    <mergeCell ref="Y59:AA59"/>
    <mergeCell ref="D58:E58"/>
    <mergeCell ref="F58:H58"/>
    <mergeCell ref="R61:T61"/>
    <mergeCell ref="Y61:AA61"/>
    <mergeCell ref="D60:E60"/>
    <mergeCell ref="F60:H60"/>
    <mergeCell ref="I60:K60"/>
    <mergeCell ref="D54:E54"/>
    <mergeCell ref="F54:H54"/>
    <mergeCell ref="I54:K54"/>
    <mergeCell ref="L54:N54"/>
    <mergeCell ref="O54:Q54"/>
    <mergeCell ref="R54:T54"/>
    <mergeCell ref="Y54:AA54"/>
    <mergeCell ref="D53:E53"/>
    <mergeCell ref="F53:H53"/>
    <mergeCell ref="D55:E55"/>
    <mergeCell ref="F55:H55"/>
    <mergeCell ref="I55:K55"/>
    <mergeCell ref="L55:N55"/>
    <mergeCell ref="O55:Q55"/>
    <mergeCell ref="R55:T55"/>
    <mergeCell ref="R57:T57"/>
    <mergeCell ref="Y57:AA57"/>
    <mergeCell ref="Y55:AA55"/>
    <mergeCell ref="Y50:AA50"/>
    <mergeCell ref="R52:T52"/>
    <mergeCell ref="Y52:AA52"/>
    <mergeCell ref="D51:E51"/>
    <mergeCell ref="F51:H51"/>
    <mergeCell ref="I51:K51"/>
    <mergeCell ref="L51:N51"/>
    <mergeCell ref="O51:Q51"/>
    <mergeCell ref="R51:T51"/>
    <mergeCell ref="I53:K53"/>
    <mergeCell ref="L53:N53"/>
    <mergeCell ref="O53:Q53"/>
    <mergeCell ref="R53:T53"/>
    <mergeCell ref="Y51:AA51"/>
    <mergeCell ref="D52:E52"/>
    <mergeCell ref="F52:H52"/>
    <mergeCell ref="I52:K52"/>
    <mergeCell ref="L52:N52"/>
    <mergeCell ref="O52:Q52"/>
    <mergeCell ref="Y53:AA53"/>
    <mergeCell ref="D46:E46"/>
    <mergeCell ref="F46:H46"/>
    <mergeCell ref="I46:K46"/>
    <mergeCell ref="L46:N46"/>
    <mergeCell ref="O46:Q46"/>
    <mergeCell ref="I48:K48"/>
    <mergeCell ref="L48:N48"/>
    <mergeCell ref="O48:Q48"/>
    <mergeCell ref="R48:T48"/>
    <mergeCell ref="Y46:AA46"/>
    <mergeCell ref="D47:E47"/>
    <mergeCell ref="F47:H47"/>
    <mergeCell ref="I47:K47"/>
    <mergeCell ref="L47:N47"/>
    <mergeCell ref="O47:Q47"/>
    <mergeCell ref="Y48:AA48"/>
    <mergeCell ref="A49:C55"/>
    <mergeCell ref="D49:E49"/>
    <mergeCell ref="F49:H49"/>
    <mergeCell ref="I49:K49"/>
    <mergeCell ref="L49:N49"/>
    <mergeCell ref="O49:Q49"/>
    <mergeCell ref="R49:T49"/>
    <mergeCell ref="D48:E48"/>
    <mergeCell ref="F48:H48"/>
    <mergeCell ref="Y49:AA49"/>
    <mergeCell ref="D50:E50"/>
    <mergeCell ref="F50:H50"/>
    <mergeCell ref="I50:K50"/>
    <mergeCell ref="L50:N50"/>
    <mergeCell ref="O50:Q50"/>
    <mergeCell ref="R50:T50"/>
    <mergeCell ref="A42:C48"/>
    <mergeCell ref="D42:E42"/>
    <mergeCell ref="F42:H42"/>
    <mergeCell ref="I42:K42"/>
    <mergeCell ref="L42:N42"/>
    <mergeCell ref="O42:Q42"/>
    <mergeCell ref="D45:E45"/>
    <mergeCell ref="F45:H45"/>
    <mergeCell ref="I45:K45"/>
    <mergeCell ref="L45:N45"/>
    <mergeCell ref="R42:T42"/>
    <mergeCell ref="Y42:AA42"/>
    <mergeCell ref="D43:E43"/>
    <mergeCell ref="F43:H43"/>
    <mergeCell ref="I43:K43"/>
    <mergeCell ref="L43:N43"/>
    <mergeCell ref="O43:Q43"/>
    <mergeCell ref="R43:T43"/>
    <mergeCell ref="R46:T46"/>
    <mergeCell ref="Y43:AA43"/>
    <mergeCell ref="D44:E44"/>
    <mergeCell ref="F44:H44"/>
    <mergeCell ref="I44:K44"/>
    <mergeCell ref="L44:N44"/>
    <mergeCell ref="O44:Q44"/>
    <mergeCell ref="R44:T44"/>
    <mergeCell ref="Y44:AA44"/>
    <mergeCell ref="R47:T47"/>
    <mergeCell ref="Y47:AA47"/>
    <mergeCell ref="O45:Q45"/>
    <mergeCell ref="R45:T45"/>
    <mergeCell ref="Y45:AA45"/>
    <mergeCell ref="R40:T40"/>
    <mergeCell ref="Y38:AA38"/>
    <mergeCell ref="D39:E39"/>
    <mergeCell ref="F39:H39"/>
    <mergeCell ref="I39:K39"/>
    <mergeCell ref="L39:N39"/>
    <mergeCell ref="O39:Q39"/>
    <mergeCell ref="Y40:AA40"/>
    <mergeCell ref="D41:E41"/>
    <mergeCell ref="F41:H41"/>
    <mergeCell ref="I41:K41"/>
    <mergeCell ref="L41:N41"/>
    <mergeCell ref="O41:Q41"/>
    <mergeCell ref="R41:T41"/>
    <mergeCell ref="Y41:AA41"/>
    <mergeCell ref="D40:E40"/>
    <mergeCell ref="F40:H40"/>
    <mergeCell ref="U35:X41"/>
    <mergeCell ref="L35:N35"/>
    <mergeCell ref="O35:Q35"/>
    <mergeCell ref="A35:C41"/>
    <mergeCell ref="D35:E35"/>
    <mergeCell ref="F35:H35"/>
    <mergeCell ref="R35:T35"/>
    <mergeCell ref="D37:E37"/>
    <mergeCell ref="F37:H37"/>
    <mergeCell ref="I37:K37"/>
    <mergeCell ref="L37:N37"/>
    <mergeCell ref="L34:N34"/>
    <mergeCell ref="R38:T38"/>
    <mergeCell ref="Y35:AA35"/>
    <mergeCell ref="D36:E36"/>
    <mergeCell ref="F36:H36"/>
    <mergeCell ref="I36:K36"/>
    <mergeCell ref="L36:N36"/>
    <mergeCell ref="O36:Q36"/>
    <mergeCell ref="R36:T36"/>
    <mergeCell ref="Y36:AA36"/>
    <mergeCell ref="I35:K35"/>
    <mergeCell ref="R39:T39"/>
    <mergeCell ref="Y39:AA39"/>
    <mergeCell ref="O37:Q37"/>
    <mergeCell ref="R37:T37"/>
    <mergeCell ref="Y37:AA37"/>
    <mergeCell ref="D38:E38"/>
    <mergeCell ref="F38:H38"/>
    <mergeCell ref="I38:K38"/>
    <mergeCell ref="L38:N38"/>
    <mergeCell ref="O38:Q38"/>
    <mergeCell ref="I40:K40"/>
    <mergeCell ref="L40:N40"/>
    <mergeCell ref="O40:Q40"/>
    <mergeCell ref="I30:K30"/>
    <mergeCell ref="I31:K31"/>
    <mergeCell ref="I32:K32"/>
    <mergeCell ref="I33:K33"/>
    <mergeCell ref="O7:U7"/>
    <mergeCell ref="X7:AB7"/>
    <mergeCell ref="I26:K26"/>
    <mergeCell ref="I27:K27"/>
    <mergeCell ref="G11:P11"/>
    <mergeCell ref="G12:P12"/>
    <mergeCell ref="O21:Q21"/>
    <mergeCell ref="L21:N21"/>
    <mergeCell ref="I21:K21"/>
    <mergeCell ref="F27:H27"/>
    <mergeCell ref="L31:N31"/>
    <mergeCell ref="L32:N32"/>
    <mergeCell ref="L33:N33"/>
    <mergeCell ref="L25:N25"/>
    <mergeCell ref="L26:N26"/>
    <mergeCell ref="L27:N27"/>
    <mergeCell ref="L28:N28"/>
    <mergeCell ref="D7:J7"/>
    <mergeCell ref="D26:E26"/>
    <mergeCell ref="D27:E27"/>
    <mergeCell ref="D28:E28"/>
    <mergeCell ref="D29:E29"/>
    <mergeCell ref="D30:E30"/>
    <mergeCell ref="C8:D8"/>
    <mergeCell ref="F8:G8"/>
    <mergeCell ref="U19:X20"/>
    <mergeCell ref="Y22:AA22"/>
    <mergeCell ref="Y23:AA23"/>
    <mergeCell ref="Y34:AA34"/>
    <mergeCell ref="AF34:AH34"/>
    <mergeCell ref="AF33:AH33"/>
    <mergeCell ref="AF32:AH32"/>
    <mergeCell ref="AF31:AH31"/>
    <mergeCell ref="AF30:AH30"/>
    <mergeCell ref="F29:H29"/>
    <mergeCell ref="F28:H28"/>
    <mergeCell ref="AF29:AH29"/>
    <mergeCell ref="F26:H26"/>
    <mergeCell ref="F25:H25"/>
    <mergeCell ref="F24:H24"/>
    <mergeCell ref="F34:H34"/>
    <mergeCell ref="F33:H33"/>
    <mergeCell ref="F32:H32"/>
    <mergeCell ref="F31:H31"/>
    <mergeCell ref="F30:H30"/>
    <mergeCell ref="Y29:AA29"/>
    <mergeCell ref="I25:K25"/>
    <mergeCell ref="Y24:AA24"/>
    <mergeCell ref="Y25:AA25"/>
    <mergeCell ref="U21:X27"/>
    <mergeCell ref="U28:X34"/>
    <mergeCell ref="O34:Q34"/>
    <mergeCell ref="Y30:AA30"/>
    <mergeCell ref="Y26:AA26"/>
    <mergeCell ref="Y27:AA27"/>
    <mergeCell ref="Y28:AA28"/>
    <mergeCell ref="I28:K28"/>
    <mergeCell ref="I29:K29"/>
    <mergeCell ref="L29:N29"/>
    <mergeCell ref="L30:N30"/>
    <mergeCell ref="F21:H21"/>
    <mergeCell ref="F20:H20"/>
    <mergeCell ref="I20:K20"/>
    <mergeCell ref="L20:N20"/>
    <mergeCell ref="O20:Q20"/>
    <mergeCell ref="I34:K34"/>
    <mergeCell ref="R19:T20"/>
    <mergeCell ref="R21:T21"/>
    <mergeCell ref="R22:T22"/>
    <mergeCell ref="R23:T23"/>
    <mergeCell ref="D21:E21"/>
    <mergeCell ref="AF22:AH22"/>
    <mergeCell ref="AF21:AH21"/>
    <mergeCell ref="I22:K22"/>
    <mergeCell ref="I23:K23"/>
    <mergeCell ref="I24:K24"/>
    <mergeCell ref="F23:H23"/>
    <mergeCell ref="F22:H22"/>
    <mergeCell ref="L22:N22"/>
    <mergeCell ref="L23:N23"/>
    <mergeCell ref="L24:N24"/>
    <mergeCell ref="AF28:AH28"/>
    <mergeCell ref="AF27:AH27"/>
    <mergeCell ref="AF26:AH26"/>
    <mergeCell ref="AF25:AH25"/>
    <mergeCell ref="AF24:AH24"/>
    <mergeCell ref="AF23:AH23"/>
    <mergeCell ref="R34:T34"/>
    <mergeCell ref="Y19:AA20"/>
    <mergeCell ref="Y21:AA21"/>
    <mergeCell ref="R26:T26"/>
    <mergeCell ref="R27:T27"/>
    <mergeCell ref="R28:T28"/>
    <mergeCell ref="O22:Q22"/>
    <mergeCell ref="O23:Q23"/>
    <mergeCell ref="O24:Q24"/>
    <mergeCell ref="O25:Q25"/>
    <mergeCell ref="O26:Q26"/>
    <mergeCell ref="O27:Q27"/>
    <mergeCell ref="O28:Q28"/>
    <mergeCell ref="R33:T33"/>
    <mergeCell ref="R29:T29"/>
    <mergeCell ref="O29:Q29"/>
    <mergeCell ref="O30:Q30"/>
    <mergeCell ref="O31:Q31"/>
    <mergeCell ref="O32:Q32"/>
    <mergeCell ref="O33:Q33"/>
    <mergeCell ref="R30:T30"/>
    <mergeCell ref="R24:T24"/>
    <mergeCell ref="R25:T25"/>
    <mergeCell ref="A1:K2"/>
    <mergeCell ref="A3:K3"/>
    <mergeCell ref="A4:K4"/>
    <mergeCell ref="T3:U3"/>
    <mergeCell ref="Q3:R3"/>
    <mergeCell ref="D19:E20"/>
    <mergeCell ref="Y31:AA31"/>
    <mergeCell ref="Y32:AA32"/>
    <mergeCell ref="Y33:AA33"/>
    <mergeCell ref="Y2:AB2"/>
    <mergeCell ref="P2:S2"/>
    <mergeCell ref="O9:AB9"/>
    <mergeCell ref="T11:AB11"/>
    <mergeCell ref="T12:AB12"/>
    <mergeCell ref="P1:T1"/>
    <mergeCell ref="F5:Y5"/>
    <mergeCell ref="F6:O6"/>
    <mergeCell ref="T6:AB6"/>
    <mergeCell ref="A21:C27"/>
    <mergeCell ref="A28:C34"/>
    <mergeCell ref="D31:E31"/>
    <mergeCell ref="D32:E32"/>
    <mergeCell ref="D33:E33"/>
    <mergeCell ref="D34:E34"/>
    <mergeCell ref="R31:T31"/>
    <mergeCell ref="R32:T32"/>
    <mergeCell ref="A19:C20"/>
    <mergeCell ref="F19:Q19"/>
    <mergeCell ref="D22:E22"/>
    <mergeCell ref="D23:E23"/>
    <mergeCell ref="D24:E24"/>
    <mergeCell ref="D25:E25"/>
  </mergeCells>
  <phoneticPr fontId="45" type="noConversion"/>
  <pageMargins left="0.31496062992125984" right="0.31496062992125984" top="0.74803149606299213" bottom="0.19685039370078741" header="0.31496062992125984" footer="0.11811023622047245"/>
  <pageSetup paperSize="9" scale="93" orientation="portrait" horizontalDpi="0" verticalDpi="0"/>
  <headerFooter>
    <oddFooter>&amp;R&amp;"Gulim,Regular"&amp;10SP-FMD-04-09 Rev.0 _x000D_Effective date 2-Nov-2015</oddFooter>
  </headerFooter>
  <rowBreaks count="2" manualBreakCount="2">
    <brk id="34" max="27" man="1"/>
    <brk id="69" max="27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744" r:id="rId3" name="Check Box 336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4" name="Check Box 337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5" name="Check Box 366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6" name="Check Box 368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7" name="Check Box 45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76200</xdr:rowOff>
                  </from>
                  <to>
                    <xdr:col>15</xdr:col>
                    <xdr:colOff>152400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8" name="Check Box 453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76200</xdr:rowOff>
                  </from>
                  <to>
                    <xdr:col>23</xdr:col>
                    <xdr:colOff>228600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9" name="Check Box 45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76200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10" name="Check Box 455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114300</xdr:colOff>
                    <xdr:row>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Certificate</vt:lpstr>
      <vt:lpstr>Report</vt:lpstr>
      <vt:lpstr>Result</vt:lpstr>
      <vt:lpstr>Uncertainty Budget</vt:lpstr>
      <vt:lpstr>Cert of STD</vt:lpstr>
      <vt:lpstr>Data Side-A</vt:lpstr>
      <vt:lpstr>Certificate!Print_Area</vt:lpstr>
      <vt:lpstr>'Data Side-A'!Print_Area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2017-01-27T11:24:06Z</cp:lastPrinted>
  <dcterms:created xsi:type="dcterms:W3CDTF">2013-11-02T07:33:54Z</dcterms:created>
  <dcterms:modified xsi:type="dcterms:W3CDTF">2017-06-06T09:09:50Z</dcterms:modified>
</cp:coreProperties>
</file>