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 tabRatio="874"/>
  </bookViews>
  <sheets>
    <sheet name="Data Record(0to2mm)" sheetId="13" r:id="rId1"/>
    <sheet name="Data Record(2to5mm)" sheetId="16" r:id="rId2"/>
    <sheet name="Data Record(5to50mm)" sheetId="17" r:id="rId3"/>
    <sheet name="Certificate " sheetId="14" r:id="rId4"/>
    <sheet name="Report" sheetId="9" r:id="rId5"/>
    <sheet name="Result" sheetId="10" r:id="rId6"/>
    <sheet name="Result (2)" sheetId="18" r:id="rId7"/>
    <sheet name="Result (3)" sheetId="19" r:id="rId8"/>
    <sheet name="Uncertainty Budget" sheetId="15" r:id="rId9"/>
    <sheet name="Cert of STD" sheetId="12" r:id="rId10"/>
  </sheets>
  <externalReferences>
    <externalReference r:id="rId11"/>
    <externalReference r:id="rId12"/>
  </externalReferences>
  <definedNames>
    <definedName name="_xlnm.Print_Area" localSheetId="3">'Certificate '!$A$1:$Z$37</definedName>
    <definedName name="_xlnm.Print_Area" localSheetId="0">'Data Record(0to2mm)'!$A$1:$AC$41</definedName>
    <definedName name="_xlnm.Print_Area" localSheetId="1">'Data Record(2to5mm)'!$A$1:$AC$23</definedName>
    <definedName name="_xlnm.Print_Area" localSheetId="2">'Data Record(5to50mm)'!$A$1:$AC$39</definedName>
    <definedName name="_xlnm.Print_Area" localSheetId="4">Report!$A$1:$V$41</definedName>
    <definedName name="_xlnm.Print_Area" localSheetId="5">Result!$A$1:$V$36</definedName>
    <definedName name="_xlnm.Print_Area" localSheetId="6">'Result (2)'!$A$1:$V$37</definedName>
    <definedName name="_xlnm.Print_Area" localSheetId="7">'Result (3)'!$A$1:$V$20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3" i="13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AK23" i="13"/>
  <c r="D7" i="15"/>
  <c r="N7" i="15"/>
  <c r="O7" i="15"/>
  <c r="AC34" i="17"/>
  <c r="AE34" i="17"/>
  <c r="H11" i="19"/>
  <c r="L11" i="19"/>
  <c r="AC35" i="17"/>
  <c r="AE35" i="17"/>
  <c r="H12" i="19"/>
  <c r="L12" i="19"/>
  <c r="AC36" i="17"/>
  <c r="AE36" i="17"/>
  <c r="H13" i="19"/>
  <c r="L13" i="19"/>
  <c r="AC37" i="17"/>
  <c r="AE37" i="17"/>
  <c r="H14" i="19"/>
  <c r="L14" i="19"/>
  <c r="AC33" i="17"/>
  <c r="AE33" i="17"/>
  <c r="H10" i="19"/>
  <c r="L10" i="19"/>
  <c r="AC24" i="13"/>
  <c r="AG24" i="13"/>
  <c r="AK24" i="13"/>
  <c r="AE24" i="13"/>
  <c r="AI24" i="13"/>
  <c r="AM24" i="13"/>
  <c r="D8" i="15"/>
  <c r="E8" i="15"/>
  <c r="G7" i="15"/>
  <c r="G8" i="15"/>
  <c r="B8" i="15"/>
  <c r="H8" i="15"/>
  <c r="I8" i="15"/>
  <c r="J7" i="15"/>
  <c r="J8" i="15"/>
  <c r="K8" i="15"/>
  <c r="L8" i="15"/>
  <c r="AC18" i="17"/>
  <c r="AG18" i="17"/>
  <c r="AK18" i="17"/>
  <c r="AE18" i="17"/>
  <c r="AI18" i="17"/>
  <c r="AM18" i="17"/>
  <c r="D35" i="15"/>
  <c r="AC19" i="17"/>
  <c r="AG19" i="17"/>
  <c r="AK19" i="17"/>
  <c r="AE19" i="17"/>
  <c r="AI19" i="17"/>
  <c r="AM19" i="17"/>
  <c r="D36" i="15"/>
  <c r="AC20" i="17"/>
  <c r="AG20" i="17"/>
  <c r="AK20" i="17"/>
  <c r="AE20" i="17"/>
  <c r="AI20" i="17"/>
  <c r="AM20" i="17"/>
  <c r="D37" i="15"/>
  <c r="AC21" i="17"/>
  <c r="AG21" i="17"/>
  <c r="AK21" i="17"/>
  <c r="AE21" i="17"/>
  <c r="AI21" i="17"/>
  <c r="AM21" i="17"/>
  <c r="D38" i="15"/>
  <c r="AC22" i="17"/>
  <c r="AG22" i="17"/>
  <c r="AK22" i="17"/>
  <c r="AE22" i="17"/>
  <c r="AI22" i="17"/>
  <c r="AM22" i="17"/>
  <c r="D39" i="15"/>
  <c r="AC23" i="17"/>
  <c r="AG23" i="17"/>
  <c r="AK23" i="17"/>
  <c r="AE23" i="17"/>
  <c r="AI23" i="17"/>
  <c r="AM23" i="17"/>
  <c r="D40" i="15"/>
  <c r="AC24" i="17"/>
  <c r="AG24" i="17"/>
  <c r="AK24" i="17"/>
  <c r="AE24" i="17"/>
  <c r="AI24" i="17"/>
  <c r="AM24" i="17"/>
  <c r="D41" i="15"/>
  <c r="AC25" i="17"/>
  <c r="AG25" i="17"/>
  <c r="AK25" i="17"/>
  <c r="AE25" i="17"/>
  <c r="AI25" i="17"/>
  <c r="AM25" i="17"/>
  <c r="D42" i="15"/>
  <c r="AC26" i="17"/>
  <c r="AG26" i="17"/>
  <c r="AK26" i="17"/>
  <c r="AE26" i="17"/>
  <c r="AI26" i="17"/>
  <c r="AM26" i="17"/>
  <c r="D43" i="15"/>
  <c r="AC27" i="17"/>
  <c r="AG27" i="17"/>
  <c r="AK27" i="17"/>
  <c r="AE27" i="17"/>
  <c r="AI27" i="17"/>
  <c r="AM27" i="17"/>
  <c r="D44" i="15"/>
  <c r="AC28" i="17"/>
  <c r="AG28" i="17"/>
  <c r="AK28" i="17"/>
  <c r="AE28" i="17"/>
  <c r="AI28" i="17"/>
  <c r="AM28" i="17"/>
  <c r="D45" i="15"/>
  <c r="AC29" i="17"/>
  <c r="AG29" i="17"/>
  <c r="AK29" i="17"/>
  <c r="AE29" i="17"/>
  <c r="AI29" i="17"/>
  <c r="AM29" i="17"/>
  <c r="D46" i="15"/>
  <c r="AC30" i="17"/>
  <c r="AG30" i="17"/>
  <c r="AK30" i="17"/>
  <c r="AE30" i="17"/>
  <c r="AI30" i="17"/>
  <c r="AM30" i="17"/>
  <c r="D47" i="15"/>
  <c r="AC31" i="17"/>
  <c r="AG31" i="17"/>
  <c r="AK31" i="17"/>
  <c r="AE31" i="17"/>
  <c r="AI31" i="17"/>
  <c r="AM31" i="17"/>
  <c r="D48" i="15"/>
  <c r="AC32" i="17"/>
  <c r="AG32" i="17"/>
  <c r="AK32" i="17"/>
  <c r="AE32" i="17"/>
  <c r="AI32" i="17"/>
  <c r="AM32" i="17"/>
  <c r="D49" i="15"/>
  <c r="AG33" i="17"/>
  <c r="AK33" i="17"/>
  <c r="AI33" i="17"/>
  <c r="AM33" i="17"/>
  <c r="D50" i="15"/>
  <c r="AG34" i="17"/>
  <c r="AK34" i="17"/>
  <c r="AI34" i="17"/>
  <c r="AM34" i="17"/>
  <c r="D51" i="15"/>
  <c r="AG35" i="17"/>
  <c r="AK35" i="17"/>
  <c r="AI35" i="17"/>
  <c r="AM35" i="17"/>
  <c r="D52" i="15"/>
  <c r="AG36" i="17"/>
  <c r="AK36" i="17"/>
  <c r="AI36" i="17"/>
  <c r="AM36" i="17"/>
  <c r="D53" i="15"/>
  <c r="AG37" i="17"/>
  <c r="AK37" i="17"/>
  <c r="AI37" i="17"/>
  <c r="AM37" i="17"/>
  <c r="D5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34" i="15"/>
  <c r="AC17" i="17"/>
  <c r="AG17" i="17"/>
  <c r="AK17" i="17"/>
  <c r="AE17" i="17"/>
  <c r="AI17" i="17"/>
  <c r="AM17" i="17"/>
  <c r="D34" i="15"/>
  <c r="H18" i="18"/>
  <c r="AC18" i="16"/>
  <c r="AE18" i="16"/>
  <c r="H11" i="18"/>
  <c r="D18" i="18"/>
  <c r="L18" i="18"/>
  <c r="H19" i="18"/>
  <c r="AC19" i="16"/>
  <c r="AE19" i="16"/>
  <c r="H12" i="18"/>
  <c r="D19" i="18"/>
  <c r="L19" i="18"/>
  <c r="H20" i="18"/>
  <c r="AC20" i="16"/>
  <c r="AE20" i="16"/>
  <c r="H13" i="18"/>
  <c r="D20" i="18"/>
  <c r="L20" i="18"/>
  <c r="H21" i="18"/>
  <c r="AC21" i="16"/>
  <c r="AE21" i="16"/>
  <c r="H14" i="18"/>
  <c r="D21" i="18"/>
  <c r="L21" i="18"/>
  <c r="H22" i="18"/>
  <c r="AC22" i="16"/>
  <c r="AE22" i="16"/>
  <c r="H15" i="18"/>
  <c r="D22" i="18"/>
  <c r="L22" i="18"/>
  <c r="H23" i="18"/>
  <c r="AC23" i="16"/>
  <c r="AE23" i="16"/>
  <c r="H16" i="18"/>
  <c r="D23" i="18"/>
  <c r="L23" i="18"/>
  <c r="H24" i="18"/>
  <c r="H17" i="18"/>
  <c r="D24" i="18"/>
  <c r="L24" i="18"/>
  <c r="H25" i="18"/>
  <c r="L25" i="18"/>
  <c r="H26" i="18"/>
  <c r="L26" i="18"/>
  <c r="H27" i="18"/>
  <c r="L27" i="18"/>
  <c r="H28" i="18"/>
  <c r="L28" i="18"/>
  <c r="H29" i="18"/>
  <c r="L29" i="18"/>
  <c r="H30" i="18"/>
  <c r="L30" i="18"/>
  <c r="H31" i="18"/>
  <c r="L31" i="18"/>
  <c r="H32" i="18"/>
  <c r="L32" i="18"/>
  <c r="AC17" i="16"/>
  <c r="AE17" i="16"/>
  <c r="H10" i="18"/>
  <c r="D17" i="18"/>
  <c r="L17" i="18"/>
  <c r="D11" i="19"/>
  <c r="D12" i="19"/>
  <c r="D13" i="19"/>
  <c r="D14" i="19"/>
  <c r="D10" i="19"/>
  <c r="D25" i="18"/>
  <c r="D26" i="18"/>
  <c r="D27" i="18"/>
  <c r="D28" i="18"/>
  <c r="D29" i="18"/>
  <c r="D30" i="18"/>
  <c r="D31" i="18"/>
  <c r="D32" i="18"/>
  <c r="I22" i="17"/>
  <c r="AO22" i="17"/>
  <c r="I17" i="17"/>
  <c r="AO17" i="17"/>
  <c r="K37" i="17"/>
  <c r="AQ37" i="17"/>
  <c r="I37" i="17"/>
  <c r="AO37" i="17"/>
  <c r="K36" i="17"/>
  <c r="AQ36" i="17"/>
  <c r="I36" i="17"/>
  <c r="AO36" i="17"/>
  <c r="K35" i="17"/>
  <c r="AQ35" i="17"/>
  <c r="I35" i="17"/>
  <c r="AO35" i="17"/>
  <c r="K34" i="17"/>
  <c r="AQ34" i="17"/>
  <c r="I34" i="17"/>
  <c r="AO34" i="17"/>
  <c r="K33" i="17"/>
  <c r="AQ33" i="17"/>
  <c r="I33" i="17"/>
  <c r="AO33" i="17"/>
  <c r="K32" i="17"/>
  <c r="AQ32" i="17"/>
  <c r="I32" i="17"/>
  <c r="AO32" i="17"/>
  <c r="K31" i="17"/>
  <c r="AQ31" i="17"/>
  <c r="I31" i="17"/>
  <c r="AO31" i="17"/>
  <c r="K30" i="17"/>
  <c r="AQ30" i="17"/>
  <c r="I30" i="17"/>
  <c r="AO30" i="17"/>
  <c r="K29" i="17"/>
  <c r="AQ29" i="17"/>
  <c r="I29" i="17"/>
  <c r="AO29" i="17"/>
  <c r="K28" i="17"/>
  <c r="AQ28" i="17"/>
  <c r="I28" i="17"/>
  <c r="AO28" i="17"/>
  <c r="K27" i="17"/>
  <c r="AQ27" i="17"/>
  <c r="I27" i="17"/>
  <c r="AO27" i="17"/>
  <c r="K26" i="17"/>
  <c r="AQ26" i="17"/>
  <c r="I26" i="17"/>
  <c r="AO26" i="17"/>
  <c r="K25" i="17"/>
  <c r="AQ25" i="17"/>
  <c r="I25" i="17"/>
  <c r="AO25" i="17"/>
  <c r="K24" i="17"/>
  <c r="AQ24" i="17"/>
  <c r="I24" i="17"/>
  <c r="AO24" i="17"/>
  <c r="K23" i="17"/>
  <c r="AQ23" i="17"/>
  <c r="I23" i="17"/>
  <c r="AO23" i="17"/>
  <c r="K22" i="17"/>
  <c r="AQ22" i="17"/>
  <c r="K21" i="17"/>
  <c r="AQ21" i="17"/>
  <c r="I21" i="17"/>
  <c r="AO21" i="17"/>
  <c r="K20" i="17"/>
  <c r="AQ20" i="17"/>
  <c r="I20" i="17"/>
  <c r="AO20" i="17"/>
  <c r="K19" i="17"/>
  <c r="AQ19" i="17"/>
  <c r="I19" i="17"/>
  <c r="AO19" i="17"/>
  <c r="AQ18" i="17"/>
  <c r="I18" i="17"/>
  <c r="AO18" i="17"/>
  <c r="K17" i="17"/>
  <c r="AQ17" i="17"/>
  <c r="AC23" i="13"/>
  <c r="AE23" i="13"/>
  <c r="AI23" i="13"/>
  <c r="AM23" i="13"/>
  <c r="E7" i="15"/>
  <c r="B7" i="15"/>
  <c r="H7" i="15"/>
  <c r="I7" i="15"/>
  <c r="K7" i="15"/>
  <c r="L7" i="15"/>
  <c r="P7" i="15"/>
  <c r="N8" i="15"/>
  <c r="AC25" i="13"/>
  <c r="AG25" i="13"/>
  <c r="AK25" i="13"/>
  <c r="AE25" i="13"/>
  <c r="AI25" i="13"/>
  <c r="AM25" i="13"/>
  <c r="D9" i="15"/>
  <c r="N9" i="15"/>
  <c r="AC26" i="13"/>
  <c r="AG26" i="13"/>
  <c r="AK26" i="13"/>
  <c r="AE26" i="13"/>
  <c r="AI26" i="13"/>
  <c r="AM26" i="13"/>
  <c r="D10" i="15"/>
  <c r="N10" i="15"/>
  <c r="AC27" i="13"/>
  <c r="AG27" i="13"/>
  <c r="AK27" i="13"/>
  <c r="AE27" i="13"/>
  <c r="AI27" i="13"/>
  <c r="AM27" i="13"/>
  <c r="D11" i="15"/>
  <c r="N11" i="15"/>
  <c r="AC28" i="13"/>
  <c r="AG28" i="13"/>
  <c r="AK28" i="13"/>
  <c r="AE28" i="13"/>
  <c r="AI28" i="13"/>
  <c r="AM28" i="13"/>
  <c r="D12" i="15"/>
  <c r="N12" i="15"/>
  <c r="AC29" i="13"/>
  <c r="AG29" i="13"/>
  <c r="AK29" i="13"/>
  <c r="AE29" i="13"/>
  <c r="AI29" i="13"/>
  <c r="AM29" i="13"/>
  <c r="D13" i="15"/>
  <c r="N13" i="15"/>
  <c r="AC30" i="13"/>
  <c r="AG30" i="13"/>
  <c r="AK30" i="13"/>
  <c r="AE30" i="13"/>
  <c r="AI30" i="13"/>
  <c r="AM30" i="13"/>
  <c r="D14" i="15"/>
  <c r="N14" i="15"/>
  <c r="AC31" i="13"/>
  <c r="AG31" i="13"/>
  <c r="AK31" i="13"/>
  <c r="AE31" i="13"/>
  <c r="AI31" i="13"/>
  <c r="AM31" i="13"/>
  <c r="D15" i="15"/>
  <c r="N15" i="15"/>
  <c r="AC32" i="13"/>
  <c r="AG32" i="13"/>
  <c r="AK32" i="13"/>
  <c r="AE32" i="13"/>
  <c r="AI32" i="13"/>
  <c r="AM32" i="13"/>
  <c r="D16" i="15"/>
  <c r="N16" i="15"/>
  <c r="AC33" i="13"/>
  <c r="AG33" i="13"/>
  <c r="AK33" i="13"/>
  <c r="AE33" i="13"/>
  <c r="AI33" i="13"/>
  <c r="AM33" i="13"/>
  <c r="D17" i="15"/>
  <c r="N17" i="15"/>
  <c r="AC34" i="13"/>
  <c r="AG34" i="13"/>
  <c r="AK34" i="13"/>
  <c r="AE34" i="13"/>
  <c r="AI34" i="13"/>
  <c r="AM34" i="13"/>
  <c r="D18" i="15"/>
  <c r="N18" i="15"/>
  <c r="AC35" i="13"/>
  <c r="AG35" i="13"/>
  <c r="AK35" i="13"/>
  <c r="AE35" i="13"/>
  <c r="AI35" i="13"/>
  <c r="AM35" i="13"/>
  <c r="D19" i="15"/>
  <c r="N19" i="15"/>
  <c r="AC36" i="13"/>
  <c r="AG36" i="13"/>
  <c r="AK36" i="13"/>
  <c r="AE36" i="13"/>
  <c r="AI36" i="13"/>
  <c r="AM36" i="13"/>
  <c r="D20" i="15"/>
  <c r="N20" i="15"/>
  <c r="AC37" i="13"/>
  <c r="AG37" i="13"/>
  <c r="AK37" i="13"/>
  <c r="AE37" i="13"/>
  <c r="AI37" i="13"/>
  <c r="AM37" i="13"/>
  <c r="D21" i="15"/>
  <c r="N21" i="15"/>
  <c r="AC38" i="13"/>
  <c r="AG38" i="13"/>
  <c r="AK38" i="13"/>
  <c r="AE38" i="13"/>
  <c r="AI38" i="13"/>
  <c r="AM38" i="13"/>
  <c r="D22" i="15"/>
  <c r="N22" i="15"/>
  <c r="AC39" i="13"/>
  <c r="AG39" i="13"/>
  <c r="AK39" i="13"/>
  <c r="AE39" i="13"/>
  <c r="AI39" i="13"/>
  <c r="AM39" i="13"/>
  <c r="D23" i="15"/>
  <c r="N23" i="15"/>
  <c r="AC40" i="13"/>
  <c r="AG40" i="13"/>
  <c r="AK40" i="13"/>
  <c r="AE40" i="13"/>
  <c r="AI40" i="13"/>
  <c r="AM40" i="13"/>
  <c r="D24" i="15"/>
  <c r="N24" i="15"/>
  <c r="AC41" i="13"/>
  <c r="AG41" i="13"/>
  <c r="AK41" i="13"/>
  <c r="AE41" i="13"/>
  <c r="AI41" i="13"/>
  <c r="AM41" i="13"/>
  <c r="D25" i="15"/>
  <c r="N25" i="15"/>
  <c r="AC42" i="13"/>
  <c r="AG42" i="13"/>
  <c r="AK42" i="13"/>
  <c r="AE42" i="13"/>
  <c r="AI42" i="13"/>
  <c r="AM42" i="13"/>
  <c r="D26" i="15"/>
  <c r="N26" i="15"/>
  <c r="AG17" i="16"/>
  <c r="AK17" i="16"/>
  <c r="AI17" i="16"/>
  <c r="AM17" i="16"/>
  <c r="D27" i="15"/>
  <c r="N27" i="15"/>
  <c r="AG18" i="16"/>
  <c r="AK18" i="16"/>
  <c r="AI18" i="16"/>
  <c r="AM18" i="16"/>
  <c r="D28" i="15"/>
  <c r="N28" i="15"/>
  <c r="AG19" i="16"/>
  <c r="AK19" i="16"/>
  <c r="AI19" i="16"/>
  <c r="AM19" i="16"/>
  <c r="D29" i="15"/>
  <c r="N29" i="15"/>
  <c r="AG20" i="16"/>
  <c r="AK20" i="16"/>
  <c r="AI20" i="16"/>
  <c r="AM20" i="16"/>
  <c r="D30" i="15"/>
  <c r="N30" i="15"/>
  <c r="AG21" i="16"/>
  <c r="AK21" i="16"/>
  <c r="AI21" i="16"/>
  <c r="AM21" i="16"/>
  <c r="D31" i="15"/>
  <c r="N31" i="15"/>
  <c r="AG22" i="16"/>
  <c r="AK22" i="16"/>
  <c r="AI22" i="16"/>
  <c r="AM22" i="16"/>
  <c r="D32" i="15"/>
  <c r="N32" i="15"/>
  <c r="AG23" i="16"/>
  <c r="AK23" i="16"/>
  <c r="AI23" i="16"/>
  <c r="AM23" i="16"/>
  <c r="D33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B28" i="15"/>
  <c r="B29" i="15"/>
  <c r="B30" i="15"/>
  <c r="B31" i="15"/>
  <c r="B32" i="15"/>
  <c r="B33" i="15"/>
  <c r="B27" i="15"/>
  <c r="D11" i="18"/>
  <c r="L11" i="18"/>
  <c r="D12" i="18"/>
  <c r="L12" i="18"/>
  <c r="D13" i="18"/>
  <c r="L13" i="18"/>
  <c r="D14" i="18"/>
  <c r="L14" i="18"/>
  <c r="D15" i="18"/>
  <c r="L15" i="18"/>
  <c r="D16" i="18"/>
  <c r="L16" i="18"/>
  <c r="D10" i="18"/>
  <c r="L10" i="18"/>
  <c r="K18" i="16"/>
  <c r="K19" i="16"/>
  <c r="K20" i="16"/>
  <c r="K21" i="16"/>
  <c r="K22" i="16"/>
  <c r="K23" i="16"/>
  <c r="I18" i="16"/>
  <c r="I19" i="16"/>
  <c r="I20" i="16"/>
  <c r="I21" i="16"/>
  <c r="I23" i="16"/>
  <c r="AQ23" i="16"/>
  <c r="AO23" i="16"/>
  <c r="AQ22" i="16"/>
  <c r="AO22" i="16"/>
  <c r="AQ21" i="16"/>
  <c r="AO21" i="16"/>
  <c r="AQ20" i="16"/>
  <c r="AO20" i="16"/>
  <c r="AQ19" i="16"/>
  <c r="AO19" i="16"/>
  <c r="AQ18" i="16"/>
  <c r="AO18" i="16"/>
  <c r="K17" i="16"/>
  <c r="AQ17" i="16"/>
  <c r="I17" i="16"/>
  <c r="AO17" i="16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11" i="10"/>
  <c r="I23" i="13"/>
  <c r="AO23" i="13"/>
  <c r="K24" i="13"/>
  <c r="AQ24" i="13"/>
  <c r="K25" i="13"/>
  <c r="AQ25" i="13"/>
  <c r="K26" i="13"/>
  <c r="AQ26" i="13"/>
  <c r="K27" i="13"/>
  <c r="AQ27" i="13"/>
  <c r="K28" i="13"/>
  <c r="AQ28" i="13"/>
  <c r="K29" i="13"/>
  <c r="AQ29" i="13"/>
  <c r="K30" i="13"/>
  <c r="AQ30" i="13"/>
  <c r="K31" i="13"/>
  <c r="AQ31" i="13"/>
  <c r="K32" i="13"/>
  <c r="AQ32" i="13"/>
  <c r="K33" i="13"/>
  <c r="AQ33" i="13"/>
  <c r="K34" i="13"/>
  <c r="AQ34" i="13"/>
  <c r="K35" i="13"/>
  <c r="AQ35" i="13"/>
  <c r="K36" i="13"/>
  <c r="AQ36" i="13"/>
  <c r="K37" i="13"/>
  <c r="AQ37" i="13"/>
  <c r="K38" i="13"/>
  <c r="AQ38" i="13"/>
  <c r="K39" i="13"/>
  <c r="AQ39" i="13"/>
  <c r="K40" i="13"/>
  <c r="AQ40" i="13"/>
  <c r="K41" i="13"/>
  <c r="AQ41" i="13"/>
  <c r="K42" i="13"/>
  <c r="AQ42" i="13"/>
  <c r="I24" i="13"/>
  <c r="AO24" i="13"/>
  <c r="I25" i="13"/>
  <c r="AO25" i="13"/>
  <c r="I26" i="13"/>
  <c r="AO26" i="13"/>
  <c r="I27" i="13"/>
  <c r="AO27" i="13"/>
  <c r="I28" i="13"/>
  <c r="AO28" i="13"/>
  <c r="I29" i="13"/>
  <c r="AO29" i="13"/>
  <c r="I30" i="13"/>
  <c r="AO30" i="13"/>
  <c r="I31" i="13"/>
  <c r="AO31" i="13"/>
  <c r="I32" i="13"/>
  <c r="AO32" i="13"/>
  <c r="I33" i="13"/>
  <c r="AO33" i="13"/>
  <c r="I34" i="13"/>
  <c r="AO34" i="13"/>
  <c r="I35" i="13"/>
  <c r="AO35" i="13"/>
  <c r="I36" i="13"/>
  <c r="AO36" i="13"/>
  <c r="I37" i="13"/>
  <c r="AO37" i="13"/>
  <c r="I38" i="13"/>
  <c r="AO38" i="13"/>
  <c r="I39" i="13"/>
  <c r="AO39" i="13"/>
  <c r="I40" i="13"/>
  <c r="AO40" i="13"/>
  <c r="I41" i="13"/>
  <c r="AO41" i="13"/>
  <c r="I42" i="13"/>
  <c r="AO42" i="13"/>
  <c r="K23" i="13"/>
  <c r="AQ23" i="13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F19" i="15"/>
  <c r="F20" i="15"/>
  <c r="F18" i="15"/>
  <c r="F7" i="15"/>
  <c r="F8" i="15"/>
  <c r="H53" i="15"/>
  <c r="I53" i="15"/>
  <c r="H50" i="15"/>
  <c r="H35" i="15"/>
  <c r="I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4" i="15"/>
  <c r="I34" i="15"/>
  <c r="H29" i="15"/>
  <c r="I29" i="15"/>
  <c r="H30" i="15"/>
  <c r="I30" i="15"/>
  <c r="H31" i="15"/>
  <c r="I31" i="15"/>
  <c r="H32" i="15"/>
  <c r="I32" i="15"/>
  <c r="H33" i="15"/>
  <c r="I33" i="15"/>
  <c r="H28" i="15"/>
  <c r="I28" i="15"/>
  <c r="H27" i="15"/>
  <c r="I27" i="15"/>
  <c r="B9" i="15"/>
  <c r="H9" i="15"/>
  <c r="I9" i="15"/>
  <c r="B10" i="15"/>
  <c r="H10" i="15"/>
  <c r="I10" i="15"/>
  <c r="B11" i="15"/>
  <c r="H11" i="15"/>
  <c r="I11" i="15"/>
  <c r="B12" i="15"/>
  <c r="H12" i="15"/>
  <c r="I12" i="15"/>
  <c r="B13" i="15"/>
  <c r="H13" i="15"/>
  <c r="I13" i="15"/>
  <c r="B14" i="15"/>
  <c r="H14" i="15"/>
  <c r="I14" i="15"/>
  <c r="B15" i="15"/>
  <c r="H15" i="15"/>
  <c r="I15" i="15"/>
  <c r="B16" i="15"/>
  <c r="H16" i="15"/>
  <c r="I16" i="15"/>
  <c r="B17" i="15"/>
  <c r="H17" i="15"/>
  <c r="I17" i="15"/>
  <c r="B18" i="15"/>
  <c r="H18" i="15"/>
  <c r="I18" i="15"/>
  <c r="B19" i="15"/>
  <c r="H19" i="15"/>
  <c r="I19" i="15"/>
  <c r="B20" i="15"/>
  <c r="H20" i="15"/>
  <c r="I20" i="15"/>
  <c r="B21" i="15"/>
  <c r="H21" i="15"/>
  <c r="I21" i="15"/>
  <c r="B22" i="15"/>
  <c r="H22" i="15"/>
  <c r="I22" i="15"/>
  <c r="B23" i="15"/>
  <c r="H23" i="15"/>
  <c r="I23" i="15"/>
  <c r="B24" i="15"/>
  <c r="H24" i="15"/>
  <c r="I24" i="15"/>
  <c r="B25" i="15"/>
  <c r="H25" i="15"/>
  <c r="I25" i="15"/>
  <c r="B26" i="15"/>
  <c r="H26" i="15"/>
  <c r="I26" i="15"/>
  <c r="G5" i="19"/>
  <c r="G5" i="18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E49" i="15"/>
  <c r="E50" i="15"/>
  <c r="E51" i="15"/>
  <c r="E52" i="15"/>
  <c r="M52" i="15"/>
  <c r="E53" i="15"/>
  <c r="E54" i="15"/>
  <c r="M54" i="15"/>
  <c r="G42" i="17"/>
  <c r="E48" i="15"/>
  <c r="E47" i="15"/>
  <c r="E46" i="15"/>
  <c r="E45" i="15"/>
  <c r="E44" i="15"/>
  <c r="E43" i="15"/>
  <c r="E42" i="15"/>
  <c r="E41" i="15"/>
  <c r="E40" i="15"/>
  <c r="E39" i="15"/>
  <c r="E38" i="15"/>
  <c r="E37" i="15"/>
  <c r="E35" i="15"/>
  <c r="E34" i="15"/>
  <c r="F41" i="16"/>
  <c r="E33" i="15"/>
  <c r="E32" i="15"/>
  <c r="E31" i="15"/>
  <c r="E30" i="15"/>
  <c r="E29" i="15"/>
  <c r="E28" i="15"/>
  <c r="E27" i="15"/>
  <c r="M28" i="15"/>
  <c r="M33" i="15"/>
  <c r="M27" i="15"/>
  <c r="M29" i="15"/>
  <c r="M30" i="15"/>
  <c r="M31" i="15"/>
  <c r="M32" i="15"/>
  <c r="M34" i="15"/>
  <c r="M35" i="15"/>
  <c r="H52" i="15"/>
  <c r="I52" i="15"/>
  <c r="H54" i="15"/>
  <c r="I54" i="15"/>
  <c r="H51" i="15"/>
  <c r="I51" i="15"/>
  <c r="J9" i="15"/>
  <c r="F21" i="15"/>
  <c r="F9" i="15"/>
  <c r="M53" i="15"/>
  <c r="M51" i="15"/>
  <c r="G5" i="10"/>
  <c r="U17" i="13"/>
  <c r="U18" i="13"/>
  <c r="Y17" i="13"/>
  <c r="F7" i="10"/>
  <c r="J10" i="15"/>
  <c r="K9" i="15"/>
  <c r="F22" i="15"/>
  <c r="F10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I50" i="15"/>
  <c r="I49" i="15"/>
  <c r="I48" i="15"/>
  <c r="I47" i="15"/>
  <c r="I46" i="15"/>
  <c r="I45" i="15"/>
  <c r="M45" i="15"/>
  <c r="I44" i="15"/>
  <c r="M44" i="15"/>
  <c r="I43" i="15"/>
  <c r="M43" i="15"/>
  <c r="I42" i="15"/>
  <c r="M42" i="15"/>
  <c r="I41" i="15"/>
  <c r="M41" i="15"/>
  <c r="I40" i="15"/>
  <c r="M40" i="15"/>
  <c r="I39" i="15"/>
  <c r="M39" i="15"/>
  <c r="I38" i="15"/>
  <c r="M38" i="15"/>
  <c r="I37" i="15"/>
  <c r="M37" i="15"/>
  <c r="I36" i="15"/>
  <c r="E36" i="15"/>
  <c r="M36" i="15"/>
  <c r="M26" i="15"/>
  <c r="M24" i="15"/>
  <c r="M22" i="15"/>
  <c r="M20" i="15"/>
  <c r="M18" i="15"/>
  <c r="M16" i="15"/>
  <c r="M14" i="15"/>
  <c r="M12" i="15"/>
  <c r="M10" i="15"/>
  <c r="M8" i="15"/>
  <c r="M7" i="15"/>
  <c r="M25" i="15"/>
  <c r="M23" i="15"/>
  <c r="M21" i="15"/>
  <c r="M19" i="15"/>
  <c r="M17" i="15"/>
  <c r="M15" i="15"/>
  <c r="M13" i="15"/>
  <c r="M11" i="15"/>
  <c r="M9" i="15"/>
  <c r="L9" i="15"/>
  <c r="J11" i="15"/>
  <c r="K10" i="15"/>
  <c r="L10" i="15"/>
  <c r="F23" i="15"/>
  <c r="F11" i="15"/>
  <c r="M47" i="15"/>
  <c r="M49" i="15"/>
  <c r="M46" i="15"/>
  <c r="M48" i="15"/>
  <c r="M50" i="15"/>
  <c r="P10" i="15"/>
  <c r="P14" i="10"/>
  <c r="P9" i="15"/>
  <c r="P13" i="10"/>
  <c r="P11" i="10"/>
  <c r="P8" i="15"/>
  <c r="P12" i="10"/>
  <c r="K11" i="15"/>
  <c r="L11" i="15"/>
  <c r="J12" i="15"/>
  <c r="F24" i="15"/>
  <c r="F12" i="15"/>
  <c r="P11" i="15"/>
  <c r="P15" i="10"/>
  <c r="J13" i="15"/>
  <c r="K12" i="15"/>
  <c r="L12" i="15"/>
  <c r="F25" i="15"/>
  <c r="F13" i="15"/>
  <c r="P12" i="15"/>
  <c r="P16" i="10"/>
  <c r="J14" i="15"/>
  <c r="K13" i="15"/>
  <c r="L13" i="15"/>
  <c r="F26" i="15"/>
  <c r="F14" i="15"/>
  <c r="P13" i="15"/>
  <c r="P17" i="10"/>
  <c r="J15" i="15"/>
  <c r="K14" i="15"/>
  <c r="L14" i="15"/>
  <c r="F27" i="15"/>
  <c r="F15" i="15"/>
  <c r="P14" i="15"/>
  <c r="P18" i="10"/>
  <c r="J16" i="15"/>
  <c r="K15" i="15"/>
  <c r="L15" i="15"/>
  <c r="F16" i="15"/>
  <c r="P15" i="15"/>
  <c r="P19" i="10"/>
  <c r="J17" i="15"/>
  <c r="K16" i="15"/>
  <c r="L16" i="15"/>
  <c r="F17" i="15"/>
  <c r="P16" i="15"/>
  <c r="P20" i="10"/>
  <c r="J18" i="15"/>
  <c r="K17" i="15"/>
  <c r="L17" i="15"/>
  <c r="P17" i="15"/>
  <c r="P21" i="10"/>
  <c r="J19" i="15"/>
  <c r="K18" i="15"/>
  <c r="L18" i="15"/>
  <c r="P18" i="15"/>
  <c r="P22" i="10"/>
  <c r="J20" i="15"/>
  <c r="K19" i="15"/>
  <c r="L19" i="15"/>
  <c r="P19" i="15"/>
  <c r="P23" i="10"/>
  <c r="K20" i="15"/>
  <c r="L20" i="15"/>
  <c r="J21" i="15"/>
  <c r="P20" i="15"/>
  <c r="P24" i="10"/>
  <c r="K21" i="15"/>
  <c r="L21" i="15"/>
  <c r="J22" i="15"/>
  <c r="P21" i="15"/>
  <c r="P25" i="10"/>
  <c r="K22" i="15"/>
  <c r="L22" i="15"/>
  <c r="J23" i="15"/>
  <c r="P22" i="15"/>
  <c r="P26" i="10"/>
  <c r="K23" i="15"/>
  <c r="L23" i="15"/>
  <c r="J24" i="15"/>
  <c r="P23" i="15"/>
  <c r="P27" i="10"/>
  <c r="J25" i="15"/>
  <c r="K24" i="15"/>
  <c r="L24" i="15"/>
  <c r="P24" i="15"/>
  <c r="P28" i="10"/>
  <c r="K25" i="15"/>
  <c r="L25" i="15"/>
  <c r="J26" i="15"/>
  <c r="W20" i="14"/>
  <c r="H35" i="14"/>
  <c r="W19" i="14"/>
  <c r="J16" i="14"/>
  <c r="J15" i="14"/>
  <c r="J14" i="14"/>
  <c r="J13" i="14"/>
  <c r="J12" i="14"/>
  <c r="J5" i="14"/>
  <c r="H5" i="9"/>
  <c r="S36" i="14"/>
  <c r="H36" i="14"/>
  <c r="P25" i="15"/>
  <c r="P29" i="10"/>
  <c r="K26" i="15"/>
  <c r="L26" i="15"/>
  <c r="J27" i="15"/>
  <c r="W21" i="14"/>
  <c r="P26" i="15"/>
  <c r="P30" i="10"/>
  <c r="K27" i="15"/>
  <c r="L27" i="15"/>
  <c r="J28" i="15"/>
  <c r="Q51" i="12"/>
  <c r="Q50" i="12"/>
  <c r="Q49" i="12"/>
  <c r="Q48" i="12"/>
  <c r="F49" i="15"/>
  <c r="Q47" i="12"/>
  <c r="Q46" i="12"/>
  <c r="Q45" i="12"/>
  <c r="Q44" i="12"/>
  <c r="Q43" i="12"/>
  <c r="F48" i="15"/>
  <c r="Q42" i="12"/>
  <c r="F47" i="15"/>
  <c r="Q41" i="12"/>
  <c r="F46" i="15"/>
  <c r="Q40" i="12"/>
  <c r="F45" i="15"/>
  <c r="Q39" i="12"/>
  <c r="F44" i="15"/>
  <c r="Q38" i="12"/>
  <c r="F43" i="15"/>
  <c r="Q37" i="12"/>
  <c r="F42" i="15"/>
  <c r="W36" i="12"/>
  <c r="F54" i="15"/>
  <c r="Q36" i="12"/>
  <c r="F41" i="15"/>
  <c r="W35" i="12"/>
  <c r="Q35" i="12"/>
  <c r="F40" i="15"/>
  <c r="W34" i="12"/>
  <c r="Q34" i="12"/>
  <c r="F39" i="15"/>
  <c r="W33" i="12"/>
  <c r="Q33" i="12"/>
  <c r="F38" i="15"/>
  <c r="W32" i="12"/>
  <c r="Q32" i="12"/>
  <c r="F37" i="15"/>
  <c r="W31" i="12"/>
  <c r="Q31" i="12"/>
  <c r="F36" i="15"/>
  <c r="W30" i="12"/>
  <c r="Q30" i="12"/>
  <c r="F35" i="15"/>
  <c r="W29" i="12"/>
  <c r="Q29" i="12"/>
  <c r="W28" i="12"/>
  <c r="Q28" i="12"/>
  <c r="W27" i="12"/>
  <c r="Q27" i="12"/>
  <c r="F31" i="15"/>
  <c r="W26" i="12"/>
  <c r="Q26" i="12"/>
  <c r="W25" i="12"/>
  <c r="Q25" i="12"/>
  <c r="W24" i="12"/>
  <c r="Q24" i="12"/>
  <c r="W23" i="12"/>
  <c r="Q23" i="12"/>
  <c r="W22" i="12"/>
  <c r="Q22" i="12"/>
  <c r="W21" i="12"/>
  <c r="Q21" i="12"/>
  <c r="W20" i="12"/>
  <c r="Q20" i="12"/>
  <c r="W19" i="12"/>
  <c r="Q19" i="12"/>
  <c r="W18" i="12"/>
  <c r="Q18" i="12"/>
  <c r="W17" i="12"/>
  <c r="Q17" i="12"/>
  <c r="K17" i="12"/>
  <c r="W16" i="12"/>
  <c r="Q16" i="12"/>
  <c r="K16" i="12"/>
  <c r="W15" i="12"/>
  <c r="Q15" i="12"/>
  <c r="K15" i="12"/>
  <c r="W14" i="12"/>
  <c r="Q14" i="12"/>
  <c r="K14" i="12"/>
  <c r="E14" i="12"/>
  <c r="W13" i="12"/>
  <c r="Q13" i="12"/>
  <c r="K13" i="12"/>
  <c r="E13" i="12"/>
  <c r="AC12" i="12"/>
  <c r="W12" i="12"/>
  <c r="Q12" i="12"/>
  <c r="K12" i="12"/>
  <c r="E12" i="12"/>
  <c r="AC11" i="12"/>
  <c r="W11" i="12"/>
  <c r="Q11" i="12"/>
  <c r="K11" i="12"/>
  <c r="E11" i="12"/>
  <c r="AC10" i="12"/>
  <c r="W10" i="12"/>
  <c r="Q10" i="12"/>
  <c r="K10" i="12"/>
  <c r="E10" i="12"/>
  <c r="AC9" i="12"/>
  <c r="W9" i="12"/>
  <c r="Q9" i="12"/>
  <c r="K9" i="12"/>
  <c r="E9" i="12"/>
  <c r="AC8" i="12"/>
  <c r="W8" i="12"/>
  <c r="Q8" i="12"/>
  <c r="K8" i="12"/>
  <c r="E8" i="12"/>
  <c r="AC7" i="12"/>
  <c r="W7" i="12"/>
  <c r="Q7" i="12"/>
  <c r="K7" i="12"/>
  <c r="E7" i="12"/>
  <c r="AC6" i="12"/>
  <c r="W6" i="12"/>
  <c r="Q6" i="12"/>
  <c r="K6" i="12"/>
  <c r="E6" i="12"/>
  <c r="AC5" i="12"/>
  <c r="W5" i="12"/>
  <c r="Q5" i="12"/>
  <c r="K5" i="12"/>
  <c r="E5" i="12"/>
  <c r="F28" i="15"/>
  <c r="F53" i="15"/>
  <c r="F51" i="15"/>
  <c r="F52" i="15"/>
  <c r="F50" i="15"/>
  <c r="F30" i="15"/>
  <c r="F29" i="15"/>
  <c r="F32" i="15"/>
  <c r="F33" i="15"/>
  <c r="F34" i="15"/>
  <c r="P27" i="15"/>
  <c r="P10" i="18"/>
  <c r="K28" i="15"/>
  <c r="L28" i="15"/>
  <c r="J29" i="15"/>
  <c r="P28" i="15"/>
  <c r="P11" i="18"/>
  <c r="K29" i="15"/>
  <c r="L29" i="15"/>
  <c r="J30" i="15"/>
  <c r="P29" i="15"/>
  <c r="P12" i="18"/>
  <c r="K30" i="15"/>
  <c r="L30" i="15"/>
  <c r="J31" i="15"/>
  <c r="P30" i="15"/>
  <c r="P13" i="18"/>
  <c r="K31" i="15"/>
  <c r="L31" i="15"/>
  <c r="J32" i="15"/>
  <c r="P31" i="15"/>
  <c r="P14" i="18"/>
  <c r="K32" i="15"/>
  <c r="L32" i="15"/>
  <c r="J33" i="15"/>
  <c r="P32" i="15"/>
  <c r="P15" i="18"/>
  <c r="J34" i="15"/>
  <c r="K33" i="15"/>
  <c r="L33" i="15"/>
  <c r="P33" i="15"/>
  <c r="P16" i="18"/>
  <c r="K34" i="15"/>
  <c r="L34" i="15"/>
  <c r="J35" i="15"/>
  <c r="P34" i="15"/>
  <c r="P17" i="18"/>
  <c r="K35" i="15"/>
  <c r="L35" i="15"/>
  <c r="J36" i="15"/>
  <c r="P35" i="15"/>
  <c r="P18" i="18"/>
  <c r="J37" i="15"/>
  <c r="K36" i="15"/>
  <c r="L36" i="15"/>
  <c r="P36" i="15"/>
  <c r="P19" i="18"/>
  <c r="J38" i="15"/>
  <c r="K37" i="15"/>
  <c r="L37" i="15"/>
  <c r="P37" i="15"/>
  <c r="P20" i="18"/>
  <c r="K38" i="15"/>
  <c r="L38" i="15"/>
  <c r="J39" i="15"/>
  <c r="P38" i="15"/>
  <c r="P21" i="18"/>
  <c r="K39" i="15"/>
  <c r="L39" i="15"/>
  <c r="J40" i="15"/>
  <c r="P39" i="15"/>
  <c r="P22" i="18"/>
  <c r="K40" i="15"/>
  <c r="L40" i="15"/>
  <c r="J41" i="15"/>
  <c r="P40" i="15"/>
  <c r="P23" i="18"/>
  <c r="K41" i="15"/>
  <c r="L41" i="15"/>
  <c r="J42" i="15"/>
  <c r="P41" i="15"/>
  <c r="P24" i="18"/>
  <c r="J43" i="15"/>
  <c r="K42" i="15"/>
  <c r="L42" i="15"/>
  <c r="P42" i="15"/>
  <c r="P25" i="18"/>
  <c r="J44" i="15"/>
  <c r="K43" i="15"/>
  <c r="L43" i="15"/>
  <c r="P43" i="15"/>
  <c r="P26" i="18"/>
  <c r="J45" i="15"/>
  <c r="K44" i="15"/>
  <c r="L44" i="15"/>
  <c r="P44" i="15"/>
  <c r="P27" i="18"/>
  <c r="J46" i="15"/>
  <c r="K45" i="15"/>
  <c r="L45" i="15"/>
  <c r="P45" i="15"/>
  <c r="P28" i="18"/>
  <c r="J47" i="15"/>
  <c r="K46" i="15"/>
  <c r="L46" i="15"/>
  <c r="P46" i="15"/>
  <c r="P29" i="18"/>
  <c r="J48" i="15"/>
  <c r="K47" i="15"/>
  <c r="L47" i="15"/>
  <c r="P47" i="15"/>
  <c r="P30" i="18"/>
  <c r="J49" i="15"/>
  <c r="K48" i="15"/>
  <c r="L48" i="15"/>
  <c r="P48" i="15"/>
  <c r="P31" i="18"/>
  <c r="J50" i="15"/>
  <c r="K49" i="15"/>
  <c r="L49" i="15"/>
  <c r="P49" i="15"/>
  <c r="P32" i="18"/>
  <c r="J51" i="15"/>
  <c r="K50" i="15"/>
  <c r="L50" i="15"/>
  <c r="P50" i="15"/>
  <c r="P10" i="19"/>
  <c r="J52" i="15"/>
  <c r="K51" i="15"/>
  <c r="L51" i="15"/>
  <c r="P51" i="15"/>
  <c r="P11" i="19"/>
  <c r="J53" i="15"/>
  <c r="K52" i="15"/>
  <c r="L52" i="15"/>
  <c r="P52" i="15"/>
  <c r="P12" i="19"/>
  <c r="J54" i="15"/>
  <c r="K54" i="15"/>
  <c r="L54" i="15"/>
  <c r="K53" i="15"/>
  <c r="L53" i="15"/>
  <c r="P54" i="15"/>
  <c r="P14" i="19"/>
  <c r="P53" i="15"/>
  <c r="P13" i="19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F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F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<sst xmlns="http://schemas.openxmlformats.org/spreadsheetml/2006/main" count="621" uniqueCount="140">
  <si>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</si>
  <si>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</si>
  <si>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</si>
  <si>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</si>
  <si>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</si>
  <si>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</si>
  <si>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</si>
  <si>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</si>
  <si>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</si>
  <si>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</si>
  <si>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</si>
  <si>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</si>
  <si>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</si>
  <si>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</si>
  <si>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</si>
  <si>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</si>
  <si>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</si>
  <si>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</si>
  <si>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</si>
  <si>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</si>
  <si>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</si>
  <si>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</si>
  <si>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</si>
  <si>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</si>
  <si>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</si>
  <si>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</si>
  <si>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</si>
  <si>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</si>
  <si>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</si>
  <si>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</si>
  <si>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</si>
  <si>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</si>
  <si>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</si>
  <si>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</si>
  <si>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</si>
  <si>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</si>
  <si>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</si>
  <si>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</si>
  <si>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</si>
  <si>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</si>
  <si>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</si>
  <si>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</si>
  <si>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</si>
  <si>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</si>
  <si>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</si>
  <si>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</si>
  <si>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</si>
  <si>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</si>
  <si>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</si>
  <si>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</si>
  <si>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Calibration by :</t>
  </si>
  <si>
    <t>standard uncertainty with the coverage factor k = 2.00, providing a level of confidence approximately 95 %</t>
  </si>
  <si>
    <t>Resolution of UUC</t>
  </si>
  <si>
    <t>Uncertainty Budget of Dial and Digital Indicator</t>
  </si>
  <si>
    <t>Uncertainty of  STD</t>
  </si>
  <si>
    <t>Certificate of Calibration (Gauge Block)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</si>
  <si>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</si>
  <si>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</si>
  <si>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</si>
  <si>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</si>
  <si>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</si>
  <si>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</si>
  <si>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</si>
  <si>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</si>
  <si>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</si>
  <si>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</si>
  <si>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</si>
  <si>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</si>
  <si>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</si>
  <si>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</si>
  <si>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</si>
  <si>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</si>
  <si>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</si>
  <si>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</si>
  <si>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</si>
  <si>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</si>
  <si>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</si>
  <si>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Dial and Digital Indicator</t>
  </si>
  <si>
    <t>SPR15120045-1</t>
  </si>
  <si>
    <t>Mr.Sombut Srikampa</t>
  </si>
  <si>
    <t>Mr. Natthaphol Boonmee</t>
  </si>
  <si>
    <t>Ms. Arunkamon Raramanus</t>
  </si>
  <si>
    <t>SP</t>
  </si>
  <si>
    <t>Mittutoyo</t>
  </si>
  <si>
    <t>SP-SD-023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</si>
  <si>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</si>
  <si>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</si>
  <si>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</si>
  <si>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</si>
  <si>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</si>
  <si>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</si>
  <si>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</si>
  <si>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</si>
  <si>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</si>
  <si>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</si>
  <si>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</si>
  <si>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</si>
  <si>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</si>
  <si>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</si>
  <si>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X1</t>
  </si>
  <si>
    <t>X2</t>
  </si>
  <si>
    <t>X3</t>
  </si>
  <si>
    <t>X4</t>
  </si>
  <si>
    <t>Error</t>
  </si>
  <si>
    <t>SP-CPT-04-11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</si>
  <si>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</si>
  <si>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</si>
  <si>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</si>
  <si>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</si>
  <si>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</si>
  <si>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UUC Reading</t>
  </si>
  <si>
    <t>X5</t>
  </si>
  <si>
    <t>Function</t>
  </si>
  <si>
    <t>Fast</t>
  </si>
  <si>
    <t>Slow</t>
  </si>
  <si>
    <t>Max-Min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</si>
  <si>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</si>
  <si>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</si>
  <si>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</si>
  <si>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</si>
  <si>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</si>
  <si>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</si>
  <si>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Nominal 
Value</t>
  </si>
  <si>
    <t>UUC 
Reading</t>
  </si>
  <si>
    <t>Uncertainty 
( ± ) µm</t>
  </si>
  <si>
    <t>Uncertainty 
( ± )</t>
  </si>
  <si>
    <t>Unit :</t>
  </si>
  <si>
    <t>Norminal Value</t>
  </si>
  <si>
    <t>F</t>
  </si>
  <si>
    <t>B</t>
  </si>
  <si>
    <r>
      <t>C</t>
    </r>
    <r>
      <rPr>
        <b/>
        <vertAlign val="subscript"/>
        <sz val="11"/>
        <color theme="4" tint="0.79995117038483843"/>
        <rFont val="Arial"/>
      </rPr>
      <t xml:space="preserve">s </t>
    </r>
    <r>
      <rPr>
        <b/>
        <sz val="11"/>
        <color theme="4" tint="0.79992065187536243"/>
        <rFont val="Arial"/>
      </rPr>
      <t>(𝜇m)</t>
    </r>
  </si>
  <si>
    <t>UUC Reading (mm)</t>
  </si>
  <si>
    <t>True Value  (mm)</t>
  </si>
  <si>
    <t>Average (mm)</t>
  </si>
  <si>
    <r>
      <rPr>
        <b/>
        <sz val="14"/>
        <color theme="4" tint="0.79995117038483843"/>
        <rFont val="Arial"/>
      </rPr>
      <t>𝜎</t>
    </r>
    <r>
      <rPr>
        <b/>
        <vertAlign val="subscript"/>
        <sz val="11"/>
        <color theme="4" tint="0.79995117038483843"/>
        <rFont val="Arial"/>
      </rPr>
      <t xml:space="preserve">n-1 </t>
    </r>
    <r>
      <rPr>
        <b/>
        <sz val="11"/>
        <color theme="4" tint="0.79992065187536243"/>
        <rFont val="Arial"/>
      </rPr>
      <t>(mm)</t>
    </r>
  </si>
  <si>
    <r>
      <t>u</t>
    </r>
    <r>
      <rPr>
        <b/>
        <vertAlign val="subscript"/>
        <sz val="11"/>
        <color theme="4" tint="0.79995117038483843"/>
        <rFont val="Arial"/>
      </rPr>
      <t>A</t>
    </r>
    <r>
      <rPr>
        <b/>
        <sz val="11"/>
        <color theme="4" tint="0.79998168889431442"/>
        <rFont val="Arial"/>
      </rPr>
      <t xml:space="preserve"> (mm) </t>
    </r>
    <r>
      <rPr>
        <b/>
        <sz val="9"/>
        <color theme="4" tint="0.79995117038483843"/>
        <rFont val="Arial"/>
      </rPr>
      <t>repeatability</t>
    </r>
  </si>
  <si>
    <t>Correction   (mm)</t>
  </si>
  <si>
    <t>Data Record(2to5mm)</t>
  </si>
  <si>
    <t>Data Record(5to50mm)</t>
  </si>
  <si>
    <r>
      <rPr>
        <b/>
        <sz val="14"/>
        <color theme="0"/>
        <rFont val="Arial"/>
        <family val="2"/>
      </rPr>
      <t>𝜎</t>
    </r>
    <r>
      <rPr>
        <b/>
        <vertAlign val="subscript"/>
        <sz val="11"/>
        <color theme="0"/>
        <rFont val="Arial"/>
        <family val="2"/>
      </rPr>
      <t xml:space="preserve">n-1 </t>
    </r>
    <r>
      <rPr>
        <b/>
        <sz val="11"/>
        <color theme="0"/>
        <rFont val="Arial"/>
        <family val="2"/>
      </rPr>
      <t>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</si>
</sst>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8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color theme="8" tint="-0.499984740745262"/>
      <name val="Cordia New"/>
      <family val="2"/>
    </font>
    <font>
      <sz val="10"/>
      <color rgb="FF0070C0"/>
      <name val="Gulim"/>
      <family val="2"/>
    </font>
    <font>
      <sz val="16"/>
      <color theme="1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4"/>
      <color rgb="FF0070C0"/>
      <name val="Cordia New"/>
      <family val="2"/>
    </font>
    <font>
      <u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rgb="FF002060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Calibri"/>
      <family val="2"/>
    </font>
    <font>
      <sz val="14"/>
      <color indexed="10"/>
      <name val="Cordia New"/>
      <family val="2"/>
    </font>
    <font>
      <sz val="16"/>
      <name val="Cordia New"/>
      <family val="2"/>
    </font>
    <font>
      <b/>
      <i/>
      <sz val="1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14"/>
      <color indexed="81"/>
      <name val="Angsana New"/>
      <family val="1"/>
    </font>
    <font>
      <b/>
      <sz val="11"/>
      <color theme="4" tint="0.79998168889431442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vertAlign val="subscript"/>
      <sz val="11"/>
      <color theme="4" tint="0.79995117038483843"/>
      <name val="Arial"/>
    </font>
    <font>
      <b/>
      <sz val="11"/>
      <color theme="4" tint="0.79992065187536243"/>
      <name val="Arial"/>
    </font>
    <font>
      <b/>
      <sz val="14"/>
      <color theme="4" tint="0.79995117038483843"/>
      <name val="Arial"/>
    </font>
    <font>
      <b/>
      <sz val="11"/>
      <color theme="4" tint="0.79995117038483843"/>
      <name val="Arial"/>
    </font>
    <font>
      <b/>
      <sz val="9"/>
      <color theme="4" tint="0.79995117038483843"/>
      <name val="Arial"/>
    </font>
    <font>
      <sz val="11"/>
      <color theme="5" tint="-0.24994659260841701"/>
      <name val="Arial"/>
    </font>
    <font>
      <sz val="8"/>
      <name val="Calibri"/>
      <family val="2"/>
      <scheme val="minor"/>
    </font>
    <font>
      <b/>
      <sz val="11"/>
      <color theme="6" tint="-0.24994659260841701"/>
      <name val="Arial"/>
    </font>
    <font>
      <b/>
      <sz val="11"/>
      <color theme="5"/>
      <name val="Arial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vertAlign val="subscript"/>
      <sz val="11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2B4F7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BB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74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7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0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5" fillId="0" borderId="0" xfId="17" applyFont="1" applyBorder="1" applyAlignment="1">
      <alignment horizontal="left" vertical="center"/>
    </xf>
    <xf numFmtId="0" fontId="26" fillId="0" borderId="0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0" fontId="28" fillId="0" borderId="0" xfId="4" applyFont="1" applyBorder="1" applyAlignment="1">
      <alignment horizontal="center" vertical="center"/>
    </xf>
    <xf numFmtId="0" fontId="29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1" fontId="32" fillId="0" borderId="0" xfId="4" applyNumberFormat="1" applyFont="1" applyBorder="1" applyAlignment="1">
      <alignment horizontal="left" vertical="center"/>
    </xf>
    <xf numFmtId="0" fontId="3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1" fillId="0" borderId="0" xfId="4" applyFont="1" applyBorder="1" applyAlignment="1">
      <alignment vertical="center"/>
    </xf>
    <xf numFmtId="0" fontId="29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4" applyFont="1" applyBorder="1" applyAlignment="1">
      <alignment horizontal="left" vertical="center"/>
    </xf>
    <xf numFmtId="0" fontId="29" fillId="0" borderId="0" xfId="9" applyFont="1" applyBorder="1" applyAlignment="1">
      <alignment horizontal="center"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5" fillId="0" borderId="0" xfId="5" applyFont="1" applyBorder="1" applyAlignment="1">
      <alignment vertical="center"/>
    </xf>
    <xf numFmtId="0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25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5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2" fillId="0" borderId="0" xfId="4" applyNumberFormat="1" applyFont="1" applyBorder="1" applyAlignment="1">
      <alignment vertical="center"/>
    </xf>
    <xf numFmtId="0" fontId="33" fillId="0" borderId="0" xfId="0" applyFont="1" applyFill="1" applyAlignment="1">
      <alignment vertical="center"/>
    </xf>
    <xf numFmtId="172" fontId="11" fillId="0" borderId="0" xfId="0" quotePrefix="1" applyNumberFormat="1" applyFont="1" applyBorder="1" applyAlignment="1">
      <alignment vertical="center"/>
    </xf>
    <xf numFmtId="0" fontId="0" fillId="0" borderId="0" xfId="0" applyAlignment="1"/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 shrinkToFit="1"/>
    </xf>
    <xf numFmtId="0" fontId="11" fillId="0" borderId="0" xfId="12" quotePrefix="1" applyNumberFormat="1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1" applyFont="1" applyAlignment="1" applyProtection="1">
      <alignment horizontal="center"/>
      <protection locked="0"/>
    </xf>
    <xf numFmtId="0" fontId="0" fillId="0" borderId="11" xfId="0" applyBorder="1" applyAlignment="1"/>
    <xf numFmtId="0" fontId="3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center" vertical="center"/>
    </xf>
    <xf numFmtId="0" fontId="33" fillId="0" borderId="0" xfId="18" applyFont="1" applyFill="1" applyAlignment="1">
      <alignment vertical="center"/>
    </xf>
    <xf numFmtId="0" fontId="39" fillId="0" borderId="0" xfId="18" applyFont="1" applyFill="1" applyAlignment="1"/>
    <xf numFmtId="0" fontId="39" fillId="0" borderId="0" xfId="18" applyFont="1" applyFill="1" applyBorder="1" applyAlignment="1"/>
    <xf numFmtId="174" fontId="34" fillId="0" borderId="0" xfId="18" applyNumberFormat="1" applyFont="1" applyFill="1" applyBorder="1" applyAlignment="1">
      <alignment vertical="center"/>
    </xf>
    <xf numFmtId="0" fontId="34" fillId="0" borderId="0" xfId="18" applyFont="1" applyFill="1" applyAlignment="1">
      <alignment vertical="center"/>
    </xf>
    <xf numFmtId="174" fontId="39" fillId="0" borderId="0" xfId="18" applyNumberFormat="1" applyFont="1" applyFill="1" applyBorder="1" applyAlignment="1"/>
    <xf numFmtId="0" fontId="39" fillId="0" borderId="0" xfId="18" applyFont="1" applyFill="1" applyAlignment="1">
      <alignment horizontal="center"/>
    </xf>
    <xf numFmtId="0" fontId="39" fillId="0" borderId="0" xfId="18" applyFont="1" applyFill="1" applyAlignment="1">
      <alignment horizontal="left"/>
    </xf>
    <xf numFmtId="0" fontId="39" fillId="0" borderId="0" xfId="0" applyFont="1" applyFill="1" applyBorder="1" applyAlignment="1"/>
    <xf numFmtId="0" fontId="39" fillId="0" borderId="0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8" xfId="0" applyFont="1" applyFill="1" applyBorder="1" applyAlignment="1"/>
    <xf numFmtId="0" fontId="33" fillId="0" borderId="0" xfId="18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9" fillId="0" borderId="0" xfId="0" applyFont="1" applyFill="1" applyAlignment="1"/>
    <xf numFmtId="0" fontId="39" fillId="0" borderId="0" xfId="0" applyFont="1" applyFill="1" applyBorder="1" applyAlignment="1">
      <alignment horizontal="right"/>
    </xf>
    <xf numFmtId="0" fontId="39" fillId="0" borderId="0" xfId="0" applyFont="1" applyFill="1" applyAlignment="1">
      <alignment horizontal="left"/>
    </xf>
    <xf numFmtId="0" fontId="38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33" fillId="0" borderId="0" xfId="13" applyFont="1" applyFill="1" applyAlignment="1">
      <alignment vertical="center"/>
    </xf>
    <xf numFmtId="0" fontId="16" fillId="0" borderId="0" xfId="9" applyFont="1" applyAlignment="1">
      <alignment horizontal="center" vertical="center"/>
    </xf>
    <xf numFmtId="0" fontId="39" fillId="0" borderId="0" xfId="18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9" applyFont="1" applyBorder="1" applyAlignment="1">
      <alignment vertical="center"/>
    </xf>
    <xf numFmtId="0" fontId="32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2" fillId="0" borderId="0" xfId="9" applyFont="1" applyBorder="1" applyAlignment="1">
      <alignment horizontal="center" vertical="center"/>
    </xf>
    <xf numFmtId="0" fontId="32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2" fillId="0" borderId="11" xfId="9" applyFont="1" applyBorder="1" applyAlignment="1">
      <alignment vertical="center"/>
    </xf>
    <xf numFmtId="0" fontId="32" fillId="0" borderId="11" xfId="9" applyFont="1" applyBorder="1" applyAlignment="1">
      <alignment horizontal="center" vertical="center"/>
    </xf>
    <xf numFmtId="0" fontId="11" fillId="0" borderId="11" xfId="17" applyFont="1" applyBorder="1" applyAlignment="1">
      <alignment horizontal="left" vertical="center"/>
    </xf>
    <xf numFmtId="0" fontId="25" fillId="0" borderId="0" xfId="9" applyFont="1" applyBorder="1" applyAlignment="1">
      <alignment horizontal="left" vertical="center"/>
    </xf>
    <xf numFmtId="0" fontId="32" fillId="0" borderId="0" xfId="4" applyFont="1" applyBorder="1" applyAlignment="1">
      <alignment horizontal="center" vertical="center"/>
    </xf>
    <xf numFmtId="0" fontId="32" fillId="0" borderId="0" xfId="17" applyFont="1" applyFill="1" applyBorder="1" applyAlignment="1">
      <alignment horizontal="left"/>
    </xf>
    <xf numFmtId="0" fontId="25" fillId="0" borderId="0" xfId="9" applyFont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2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5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1" fillId="0" borderId="0" xfId="9" applyFont="1" applyAlignment="1">
      <alignment horizontal="center" vertical="center"/>
    </xf>
    <xf numFmtId="0" fontId="33" fillId="0" borderId="0" xfId="0" applyFont="1"/>
    <xf numFmtId="0" fontId="32" fillId="0" borderId="0" xfId="4" applyNumberFormat="1" applyFont="1" applyBorder="1" applyAlignment="1">
      <alignment horizontal="center" vertical="center"/>
    </xf>
    <xf numFmtId="0" fontId="32" fillId="0" borderId="0" xfId="9" applyNumberFormat="1" applyFont="1" applyAlignment="1">
      <alignment vertical="center"/>
    </xf>
    <xf numFmtId="0" fontId="11" fillId="0" borderId="11" xfId="0" applyFont="1" applyBorder="1" applyAlignment="1">
      <alignment vertical="center"/>
    </xf>
    <xf numFmtId="0" fontId="52" fillId="0" borderId="0" xfId="9" applyFont="1" applyBorder="1" applyAlignment="1">
      <alignment vertical="center"/>
    </xf>
    <xf numFmtId="0" fontId="52" fillId="0" borderId="0" xfId="9" applyFont="1" applyAlignme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9" applyFont="1" applyBorder="1" applyAlignment="1">
      <alignment vertical="center"/>
    </xf>
    <xf numFmtId="0" fontId="53" fillId="0" borderId="0" xfId="9" applyFont="1" applyAlignment="1">
      <alignment vertical="center"/>
    </xf>
    <xf numFmtId="0" fontId="52" fillId="0" borderId="0" xfId="9" applyFont="1" applyAlignment="1">
      <alignment horizontal="right" vertical="center"/>
    </xf>
    <xf numFmtId="0" fontId="52" fillId="0" borderId="0" xfId="9" applyFont="1" applyBorder="1" applyAlignment="1">
      <alignment horizontal="center" vertical="center"/>
    </xf>
    <xf numFmtId="0" fontId="52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54" fillId="0" borderId="0" xfId="17" applyFont="1" applyBorder="1" applyAlignment="1">
      <alignment horizontal="left" vertical="center"/>
    </xf>
    <xf numFmtId="0" fontId="53" fillId="0" borderId="0" xfId="17" applyFont="1" applyBorder="1" applyAlignment="1">
      <alignment horizontal="left" vertical="center"/>
    </xf>
    <xf numFmtId="0" fontId="53" fillId="0" borderId="0" xfId="4" applyFont="1" applyBorder="1" applyAlignment="1">
      <alignment horizontal="left" vertical="center"/>
    </xf>
    <xf numFmtId="0" fontId="53" fillId="0" borderId="0" xfId="17" applyFont="1" applyFill="1" applyBorder="1" applyAlignment="1">
      <alignment horizontal="left" vertical="center"/>
    </xf>
    <xf numFmtId="164" fontId="25" fillId="0" borderId="11" xfId="3" applyFont="1" applyFill="1" applyBorder="1" applyAlignment="1" applyProtection="1">
      <alignment vertical="center"/>
      <protection locked="0"/>
    </xf>
    <xf numFmtId="0" fontId="25" fillId="0" borderId="11" xfId="9" applyFont="1" applyBorder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53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53" fillId="0" borderId="0" xfId="4" applyNumberFormat="1" applyFont="1" applyBorder="1" applyAlignment="1">
      <alignment horizontal="left" vertical="center"/>
    </xf>
    <xf numFmtId="1" fontId="53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55" fillId="0" borderId="0" xfId="4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9" fontId="55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53" fillId="0" borderId="0" xfId="4" applyNumberFormat="1" applyFont="1" applyBorder="1" applyAlignment="1">
      <alignment horizontal="left" vertical="center"/>
    </xf>
    <xf numFmtId="0" fontId="46" fillId="0" borderId="0" xfId="20" applyFont="1"/>
    <xf numFmtId="174" fontId="53" fillId="0" borderId="0" xfId="9" applyNumberFormat="1" applyFont="1" applyAlignment="1">
      <alignment vertical="center"/>
    </xf>
    <xf numFmtId="0" fontId="53" fillId="0" borderId="11" xfId="9" applyFont="1" applyBorder="1" applyAlignment="1">
      <alignment vertical="center"/>
    </xf>
    <xf numFmtId="0" fontId="25" fillId="0" borderId="11" xfId="9" applyFont="1" applyBorder="1" applyAlignment="1">
      <alignment vertical="center"/>
    </xf>
    <xf numFmtId="0" fontId="53" fillId="0" borderId="0" xfId="9" applyFont="1" applyBorder="1" applyAlignment="1">
      <alignment horizontal="left" vertical="center"/>
    </xf>
    <xf numFmtId="0" fontId="53" fillId="0" borderId="0" xfId="9" applyFont="1" applyAlignment="1">
      <alignment horizontal="center" vertical="center"/>
    </xf>
    <xf numFmtId="2" fontId="53" fillId="0" borderId="0" xfId="4" applyNumberFormat="1" applyFont="1" applyBorder="1" applyAlignment="1">
      <alignment vertical="center"/>
    </xf>
    <xf numFmtId="0" fontId="56" fillId="0" borderId="0" xfId="20" applyFont="1" applyFill="1" applyBorder="1" applyAlignment="1">
      <alignment vertical="center"/>
    </xf>
    <xf numFmtId="0" fontId="16" fillId="0" borderId="0" xfId="20" applyFont="1" applyAlignment="1">
      <alignment vertical="center"/>
    </xf>
    <xf numFmtId="0" fontId="3" fillId="0" borderId="0" xfId="20"/>
    <xf numFmtId="0" fontId="33" fillId="0" borderId="0" xfId="20" applyFont="1" applyFill="1" applyAlignment="1">
      <alignment vertical="center"/>
    </xf>
    <xf numFmtId="0" fontId="34" fillId="0" borderId="0" xfId="20" applyFont="1" applyAlignment="1">
      <alignment vertical="center"/>
    </xf>
    <xf numFmtId="0" fontId="59" fillId="16" borderId="4" xfId="0" applyFont="1" applyFill="1" applyBorder="1" applyAlignment="1">
      <alignment horizontal="center" vertical="center"/>
    </xf>
    <xf numFmtId="0" fontId="41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10" fillId="0" borderId="0" xfId="18" applyNumberFormat="1" applyFont="1" applyFill="1" applyBorder="1" applyAlignment="1">
      <alignment vertical="center"/>
    </xf>
    <xf numFmtId="0" fontId="11" fillId="0" borderId="0" xfId="9" applyNumberFormat="1" applyFont="1" applyBorder="1" applyAlignment="1">
      <alignment vertical="center"/>
    </xf>
    <xf numFmtId="0" fontId="39" fillId="0" borderId="11" xfId="18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4" applyNumberFormat="1" applyFont="1" applyBorder="1" applyAlignment="1">
      <alignment horizontal="left" vertical="center"/>
    </xf>
    <xf numFmtId="0" fontId="39" fillId="0" borderId="11" xfId="0" applyFont="1" applyFill="1" applyBorder="1" applyAlignment="1"/>
    <xf numFmtId="0" fontId="33" fillId="0" borderId="11" xfId="18" applyFont="1" applyFill="1" applyBorder="1" applyAlignment="1">
      <alignment horizontal="center"/>
    </xf>
    <xf numFmtId="0" fontId="39" fillId="0" borderId="1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176" fontId="39" fillId="0" borderId="0" xfId="18" applyNumberFormat="1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27" fillId="0" borderId="11" xfId="9" applyFont="1" applyBorder="1" applyAlignment="1">
      <alignment vertical="center"/>
    </xf>
    <xf numFmtId="0" fontId="28" fillId="0" borderId="11" xfId="9" applyFont="1" applyBorder="1" applyAlignment="1">
      <alignment vertical="center"/>
    </xf>
    <xf numFmtId="0" fontId="28" fillId="0" borderId="11" xfId="9" applyFont="1" applyBorder="1" applyAlignment="1">
      <alignment horizontal="center" vertical="center"/>
    </xf>
    <xf numFmtId="0" fontId="31" fillId="0" borderId="11" xfId="9" applyFont="1" applyBorder="1" applyAlignment="1">
      <alignment vertical="center"/>
    </xf>
    <xf numFmtId="0" fontId="16" fillId="0" borderId="11" xfId="9" applyFont="1" applyBorder="1" applyAlignment="1">
      <alignment vertical="center"/>
    </xf>
    <xf numFmtId="0" fontId="26" fillId="0" borderId="11" xfId="9" applyFont="1" applyBorder="1" applyAlignment="1">
      <alignment vertical="center"/>
    </xf>
    <xf numFmtId="0" fontId="26" fillId="0" borderId="0" xfId="17" applyFont="1" applyBorder="1" applyAlignment="1">
      <alignment horizontal="left" vertical="center"/>
    </xf>
    <xf numFmtId="164" fontId="25" fillId="0" borderId="0" xfId="3" applyFont="1" applyFill="1" applyBorder="1" applyAlignment="1" applyProtection="1">
      <alignment vertical="center"/>
      <protection locked="0"/>
    </xf>
    <xf numFmtId="0" fontId="11" fillId="0" borderId="8" xfId="9" applyFont="1" applyBorder="1" applyAlignment="1">
      <alignment vertical="center"/>
    </xf>
    <xf numFmtId="0" fontId="49" fillId="0" borderId="8" xfId="9" applyFont="1" applyBorder="1" applyAlignment="1">
      <alignment vertical="center"/>
    </xf>
    <xf numFmtId="0" fontId="11" fillId="0" borderId="8" xfId="0" quotePrefix="1" applyFont="1" applyFill="1" applyBorder="1" applyAlignment="1">
      <alignment vertical="center"/>
    </xf>
    <xf numFmtId="0" fontId="33" fillId="8" borderId="8" xfId="0" applyFont="1" applyFill="1" applyBorder="1" applyAlignment="1"/>
    <xf numFmtId="178" fontId="11" fillId="0" borderId="8" xfId="0" quotePrefix="1" applyNumberFormat="1" applyFont="1" applyFill="1" applyBorder="1" applyAlignment="1"/>
    <xf numFmtId="1" fontId="28" fillId="0" borderId="0" xfId="4" applyNumberFormat="1" applyFont="1" applyBorder="1" applyAlignment="1">
      <alignment horizontal="left" vertical="center"/>
    </xf>
    <xf numFmtId="0" fontId="28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27" fillId="0" borderId="0" xfId="4" applyFont="1" applyBorder="1" applyAlignment="1">
      <alignment horizontal="left" vertical="center"/>
    </xf>
    <xf numFmtId="0" fontId="28" fillId="0" borderId="0" xfId="4" applyFont="1" applyBorder="1" applyAlignment="1">
      <alignment horizontal="left" vertical="center"/>
    </xf>
    <xf numFmtId="0" fontId="16" fillId="0" borderId="0" xfId="4" applyNumberFormat="1" applyFont="1" applyBorder="1" applyAlignment="1">
      <alignment vertical="center"/>
    </xf>
    <xf numFmtId="0" fontId="42" fillId="0" borderId="0" xfId="0" applyFont="1"/>
    <xf numFmtId="0" fontId="64" fillId="0" borderId="0" xfId="4" applyNumberFormat="1" applyFont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2" fillId="0" borderId="0" xfId="9" applyNumberFormat="1" applyFont="1" applyAlignment="1">
      <alignment horizontal="left" vertical="center"/>
    </xf>
    <xf numFmtId="0" fontId="27" fillId="0" borderId="0" xfId="9" applyNumberFormat="1" applyFont="1" applyAlignment="1">
      <alignment vertical="center"/>
    </xf>
    <xf numFmtId="165" fontId="57" fillId="0" borderId="0" xfId="0" applyNumberFormat="1" applyFont="1" applyBorder="1" applyAlignment="1">
      <alignment vertical="center"/>
    </xf>
    <xf numFmtId="165" fontId="4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5" xfId="0" applyNumberFormat="1" applyFont="1" applyFill="1" applyBorder="1" applyAlignment="1">
      <alignment horizontal="center" vertical="center"/>
    </xf>
    <xf numFmtId="170" fontId="6" fillId="0" borderId="5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0" fontId="19" fillId="0" borderId="0" xfId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vertical="center"/>
    </xf>
    <xf numFmtId="1" fontId="6" fillId="0" borderId="8" xfId="1" applyNumberFormat="1" applyFont="1" applyFill="1" applyBorder="1" applyAlignment="1" applyProtection="1">
      <alignment horizontal="right" vertical="center"/>
      <protection locked="0"/>
    </xf>
    <xf numFmtId="1" fontId="6" fillId="0" borderId="8" xfId="1" applyNumberFormat="1" applyFont="1" applyFill="1" applyBorder="1" applyAlignment="1" applyProtection="1">
      <alignment horizontal="center" vertical="center"/>
      <protection locked="0"/>
    </xf>
    <xf numFmtId="0" fontId="6" fillId="0" borderId="8" xfId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right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172" fontId="6" fillId="0" borderId="2" xfId="1" applyNumberFormat="1" applyFont="1" applyBorder="1" applyAlignment="1" applyProtection="1">
      <alignment horizontal="right" vertical="center"/>
      <protection locked="0"/>
    </xf>
    <xf numFmtId="167" fontId="6" fillId="4" borderId="2" xfId="1" applyNumberFormat="1" applyFont="1" applyFill="1" applyBorder="1" applyAlignment="1" applyProtection="1">
      <alignment horizontal="center" vertical="center"/>
      <protection locked="0"/>
    </xf>
    <xf numFmtId="0" fontId="66" fillId="0" borderId="0" xfId="1" applyFont="1" applyFill="1" applyBorder="1" applyAlignment="1" applyProtection="1">
      <alignment vertical="center"/>
      <protection locked="0"/>
    </xf>
    <xf numFmtId="171" fontId="67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67" fontId="40" fillId="0" borderId="1" xfId="0" applyNumberFormat="1" applyFont="1" applyFill="1" applyBorder="1" applyAlignment="1">
      <alignment horizontal="center" vertical="center"/>
    </xf>
    <xf numFmtId="0" fontId="11" fillId="0" borderId="0" xfId="9" applyNumberFormat="1" applyFont="1" applyAlignment="1">
      <alignment horizontal="right"/>
    </xf>
    <xf numFmtId="165" fontId="73" fillId="0" borderId="19" xfId="0" applyNumberFormat="1" applyFont="1" applyFill="1" applyBorder="1" applyAlignment="1">
      <alignment horizontal="center" vertical="center"/>
    </xf>
    <xf numFmtId="165" fontId="73" fillId="0" borderId="20" xfId="0" applyNumberFormat="1" applyFont="1" applyFill="1" applyBorder="1" applyAlignment="1">
      <alignment horizontal="center" vertical="center"/>
    </xf>
    <xf numFmtId="0" fontId="69" fillId="17" borderId="23" xfId="0" applyFont="1" applyFill="1" applyBorder="1" applyAlignment="1">
      <alignment horizontal="center" vertical="center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25" xfId="0" applyFont="1" applyFill="1" applyBorder="1" applyAlignment="1">
      <alignment horizontal="center" vertical="center" wrapText="1"/>
    </xf>
    <xf numFmtId="0" fontId="69" fillId="17" borderId="26" xfId="0" applyFont="1" applyFill="1" applyBorder="1" applyAlignment="1">
      <alignment horizontal="center" vertical="center" wrapText="1"/>
    </xf>
    <xf numFmtId="0" fontId="69" fillId="17" borderId="27" xfId="0" applyFont="1" applyFill="1" applyBorder="1" applyAlignment="1">
      <alignment horizontal="center" vertical="center" wrapText="1"/>
    </xf>
    <xf numFmtId="0" fontId="69" fillId="17" borderId="28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 wrapText="1"/>
    </xf>
    <xf numFmtId="0" fontId="74" fillId="17" borderId="21" xfId="0" applyFont="1" applyFill="1" applyBorder="1" applyAlignment="1">
      <alignment horizontal="center" vertical="center"/>
    </xf>
    <xf numFmtId="0" fontId="74" fillId="17" borderId="22" xfId="0" applyFont="1" applyFill="1" applyBorder="1" applyAlignment="1">
      <alignment horizontal="center" vertical="center"/>
    </xf>
    <xf numFmtId="0" fontId="80" fillId="0" borderId="18" xfId="0" applyFont="1" applyFill="1" applyBorder="1" applyAlignment="1">
      <alignment horizontal="center" vertical="center"/>
    </xf>
    <xf numFmtId="0" fontId="80" fillId="10" borderId="18" xfId="0" applyFont="1" applyFill="1" applyBorder="1" applyAlignment="1">
      <alignment horizontal="center" vertical="center"/>
    </xf>
    <xf numFmtId="0" fontId="73" fillId="10" borderId="18" xfId="0" applyFont="1" applyFill="1" applyBorder="1" applyAlignment="1">
      <alignment horizontal="center" vertical="center"/>
    </xf>
    <xf numFmtId="0" fontId="78" fillId="17" borderId="17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/>
    </xf>
    <xf numFmtId="165" fontId="73" fillId="10" borderId="19" xfId="0" applyNumberFormat="1" applyFont="1" applyFill="1" applyBorder="1" applyAlignment="1">
      <alignment horizontal="center" vertical="center"/>
    </xf>
    <xf numFmtId="165" fontId="73" fillId="10" borderId="20" xfId="0" applyNumberFormat="1" applyFont="1" applyFill="1" applyBorder="1" applyAlignment="1">
      <alignment horizontal="center" vertical="center"/>
    </xf>
    <xf numFmtId="165" fontId="73" fillId="0" borderId="18" xfId="0" applyNumberFormat="1" applyFont="1" applyFill="1" applyBorder="1" applyAlignment="1">
      <alignment horizontal="center" vertical="center"/>
    </xf>
    <xf numFmtId="2" fontId="73" fillId="0" borderId="29" xfId="0" applyNumberFormat="1" applyFont="1" applyFill="1" applyBorder="1" applyAlignment="1">
      <alignment horizontal="center" vertical="center"/>
    </xf>
    <xf numFmtId="2" fontId="73" fillId="0" borderId="16" xfId="0" applyNumberFormat="1" applyFont="1" applyFill="1" applyBorder="1" applyAlignment="1">
      <alignment horizontal="center" vertical="center"/>
    </xf>
    <xf numFmtId="2" fontId="73" fillId="0" borderId="15" xfId="0" applyNumberFormat="1" applyFont="1" applyFill="1" applyBorder="1" applyAlignment="1">
      <alignment horizontal="center" vertical="center"/>
    </xf>
    <xf numFmtId="2" fontId="73" fillId="10" borderId="29" xfId="0" applyNumberFormat="1" applyFont="1" applyFill="1" applyBorder="1" applyAlignment="1">
      <alignment horizontal="center" vertical="center"/>
    </xf>
    <xf numFmtId="2" fontId="73" fillId="10" borderId="16" xfId="0" applyNumberFormat="1" applyFont="1" applyFill="1" applyBorder="1" applyAlignment="1">
      <alignment horizontal="center" vertical="center"/>
    </xf>
    <xf numFmtId="2" fontId="73" fillId="10" borderId="15" xfId="0" applyNumberFormat="1" applyFont="1" applyFill="1" applyBorder="1" applyAlignment="1">
      <alignment horizontal="center" vertical="center"/>
    </xf>
    <xf numFmtId="165" fontId="73" fillId="10" borderId="14" xfId="0" applyNumberFormat="1" applyFont="1" applyFill="1" applyBorder="1" applyAlignment="1">
      <alignment horizontal="center" vertical="center"/>
    </xf>
    <xf numFmtId="165" fontId="73" fillId="0" borderId="14" xfId="0" applyNumberFormat="1" applyFont="1" applyFill="1" applyBorder="1" applyAlignment="1">
      <alignment horizontal="center" vertical="center"/>
    </xf>
    <xf numFmtId="2" fontId="73" fillId="0" borderId="30" xfId="0" applyNumberFormat="1" applyFont="1" applyFill="1" applyBorder="1" applyAlignment="1">
      <alignment horizontal="center" vertical="center"/>
    </xf>
    <xf numFmtId="2" fontId="73" fillId="0" borderId="20" xfId="0" applyNumberFormat="1" applyFont="1" applyFill="1" applyBorder="1" applyAlignment="1">
      <alignment horizontal="center" vertical="center"/>
    </xf>
    <xf numFmtId="2" fontId="73" fillId="0" borderId="19" xfId="0" applyNumberFormat="1" applyFont="1" applyFill="1" applyBorder="1" applyAlignment="1">
      <alignment horizontal="center" vertical="center"/>
    </xf>
    <xf numFmtId="0" fontId="74" fillId="19" borderId="17" xfId="0" applyFont="1" applyFill="1" applyBorder="1" applyAlignment="1">
      <alignment horizontal="center" vertical="center"/>
    </xf>
    <xf numFmtId="2" fontId="70" fillId="18" borderId="1" xfId="0" quotePrefix="1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horizontal="left"/>
    </xf>
    <xf numFmtId="0" fontId="38" fillId="0" borderId="6" xfId="0" applyFont="1" applyBorder="1" applyAlignment="1">
      <alignment horizontal="center" vertical="center"/>
    </xf>
    <xf numFmtId="0" fontId="69" fillId="19" borderId="17" xfId="0" applyFont="1" applyFill="1" applyBorder="1" applyAlignment="1">
      <alignment horizontal="center" vertical="center"/>
    </xf>
    <xf numFmtId="2" fontId="70" fillId="18" borderId="5" xfId="0" quotePrefix="1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0" fontId="39" fillId="0" borderId="11" xfId="18" applyFont="1" applyFill="1" applyBorder="1" applyAlignment="1">
      <alignment horizontal="left"/>
    </xf>
    <xf numFmtId="176" fontId="39" fillId="0" borderId="6" xfId="18" applyNumberFormat="1" applyFont="1" applyFill="1" applyBorder="1" applyAlignment="1">
      <alignment horizontal="left"/>
    </xf>
    <xf numFmtId="176" fontId="39" fillId="0" borderId="11" xfId="18" applyNumberFormat="1" applyFont="1" applyFill="1" applyBorder="1" applyAlignment="1">
      <alignment horizontal="left"/>
    </xf>
    <xf numFmtId="0" fontId="39" fillId="0" borderId="11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left"/>
    </xf>
    <xf numFmtId="0" fontId="33" fillId="0" borderId="11" xfId="0" applyFont="1" applyFill="1" applyBorder="1" applyAlignment="1">
      <alignment horizontal="left"/>
    </xf>
    <xf numFmtId="0" fontId="33" fillId="0" borderId="7" xfId="18" applyFont="1" applyFill="1" applyBorder="1" applyAlignment="1">
      <alignment horizontal="center" vertical="center"/>
    </xf>
    <xf numFmtId="0" fontId="33" fillId="0" borderId="8" xfId="18" applyFont="1" applyFill="1" applyBorder="1" applyAlignment="1">
      <alignment horizontal="center" vertical="center"/>
    </xf>
    <xf numFmtId="0" fontId="33" fillId="0" borderId="9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center" vertical="center"/>
    </xf>
    <xf numFmtId="0" fontId="33" fillId="0" borderId="11" xfId="18" applyFont="1" applyFill="1" applyBorder="1" applyAlignment="1">
      <alignment horizontal="center" vertical="center"/>
    </xf>
    <xf numFmtId="0" fontId="33" fillId="0" borderId="12" xfId="18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34" fillId="14" borderId="0" xfId="18" applyFont="1" applyFill="1" applyBorder="1" applyAlignment="1">
      <alignment horizontal="center" vertical="center"/>
    </xf>
    <xf numFmtId="0" fontId="48" fillId="15" borderId="0" xfId="18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/>
    </xf>
    <xf numFmtId="165" fontId="57" fillId="0" borderId="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165" fontId="73" fillId="10" borderId="18" xfId="0" applyNumberFormat="1" applyFont="1" applyFill="1" applyBorder="1" applyAlignment="1">
      <alignment horizontal="center" vertical="center"/>
    </xf>
    <xf numFmtId="0" fontId="53" fillId="0" borderId="0" xfId="9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25" fillId="0" borderId="0" xfId="9" quotePrefix="1" applyFont="1" applyBorder="1" applyAlignment="1">
      <alignment horizontal="center" vertical="center" shrinkToFit="1"/>
    </xf>
    <xf numFmtId="0" fontId="51" fillId="0" borderId="0" xfId="9" applyFont="1" applyAlignment="1">
      <alignment horizontal="center" vertical="center"/>
    </xf>
    <xf numFmtId="1" fontId="53" fillId="0" borderId="0" xfId="4" quotePrefix="1" applyNumberFormat="1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176" fontId="53" fillId="0" borderId="0" xfId="4" applyNumberFormat="1" applyFont="1" applyBorder="1" applyAlignment="1">
      <alignment horizontal="left" vertical="center"/>
    </xf>
    <xf numFmtId="177" fontId="53" fillId="0" borderId="0" xfId="9" applyNumberFormat="1" applyFont="1" applyAlignment="1">
      <alignment horizontal="left" vertical="center"/>
    </xf>
    <xf numFmtId="0" fontId="32" fillId="0" borderId="2" xfId="9" applyFont="1" applyBorder="1" applyAlignment="1">
      <alignment horizontal="center" vertical="center"/>
    </xf>
    <xf numFmtId="0" fontId="32" fillId="0" borderId="6" xfId="9" applyFont="1" applyBorder="1" applyAlignment="1">
      <alignment horizontal="center" vertical="center"/>
    </xf>
    <xf numFmtId="0" fontId="32" fillId="0" borderId="3" xfId="9" applyFont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50" fillId="0" borderId="0" xfId="9" applyFont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7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2" xfId="9" applyFont="1" applyBorder="1" applyAlignment="1">
      <alignment horizontal="center" vertical="center"/>
    </xf>
    <xf numFmtId="0" fontId="49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0" fontId="11" fillId="0" borderId="0" xfId="12" quotePrefix="1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165" fontId="11" fillId="0" borderId="13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167" fontId="11" fillId="0" borderId="13" xfId="0" applyNumberFormat="1" applyFont="1" applyBorder="1" applyAlignment="1">
      <alignment horizontal="center" vertical="center"/>
    </xf>
    <xf numFmtId="167" fontId="11" fillId="0" borderId="5" xfId="0" applyNumberFormat="1" applyFont="1" applyBorder="1" applyAlignment="1">
      <alignment horizontal="center" vertical="center"/>
    </xf>
    <xf numFmtId="172" fontId="38" fillId="0" borderId="13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2" fontId="38" fillId="0" borderId="4" xfId="0" quotePrefix="1" applyNumberFormat="1" applyFont="1" applyBorder="1" applyAlignment="1">
      <alignment horizontal="center" vertical="center"/>
    </xf>
    <xf numFmtId="172" fontId="38" fillId="0" borderId="5" xfId="0" quotePrefix="1" applyNumberFormat="1" applyFont="1" applyBorder="1" applyAlignment="1">
      <alignment horizontal="center" vertical="center"/>
    </xf>
    <xf numFmtId="0" fontId="11" fillId="0" borderId="11" xfId="4" applyNumberFormat="1" applyFont="1" applyBorder="1" applyAlignment="1">
      <alignment horizontal="right"/>
    </xf>
    <xf numFmtId="0" fontId="11" fillId="0" borderId="1" xfId="4" applyNumberFormat="1" applyFont="1" applyBorder="1" applyAlignment="1">
      <alignment horizontal="center" vertical="center" wrapText="1"/>
    </xf>
    <xf numFmtId="167" fontId="11" fillId="0" borderId="4" xfId="0" applyNumberFormat="1" applyFont="1" applyBorder="1" applyAlignment="1">
      <alignment horizontal="center" vertical="center"/>
    </xf>
    <xf numFmtId="0" fontId="82" fillId="22" borderId="0" xfId="0" applyFont="1" applyFill="1" applyAlignment="1">
      <alignment horizontal="center" vertical="center" textRotation="90"/>
    </xf>
    <xf numFmtId="0" fontId="83" fillId="23" borderId="0" xfId="0" applyFont="1" applyFill="1" applyAlignment="1">
      <alignment horizontal="center" vertical="center" textRotation="90"/>
    </xf>
    <xf numFmtId="0" fontId="11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1" borderId="1" xfId="4" applyNumberFormat="1" applyFont="1" applyFill="1" applyBorder="1" applyAlignment="1">
      <alignment horizontal="center" vertical="center" wrapText="1"/>
    </xf>
    <xf numFmtId="172" fontId="38" fillId="20" borderId="1" xfId="0" quotePrefix="1" applyNumberFormat="1" applyFont="1" applyFill="1" applyBorder="1" applyAlignment="1">
      <alignment horizontal="center" vertical="center"/>
    </xf>
    <xf numFmtId="165" fontId="11" fillId="20" borderId="1" xfId="0" applyNumberFormat="1" applyFont="1" applyFill="1" applyBorder="1" applyAlignment="1">
      <alignment horizontal="center" vertical="center"/>
    </xf>
    <xf numFmtId="167" fontId="11" fillId="20" borderId="1" xfId="0" applyNumberFormat="1" applyFont="1" applyFill="1" applyBorder="1" applyAlignment="1">
      <alignment horizontal="center" vertical="center"/>
    </xf>
    <xf numFmtId="172" fontId="38" fillId="20" borderId="4" xfId="0" quotePrefix="1" applyNumberFormat="1" applyFont="1" applyFill="1" applyBorder="1" applyAlignment="1">
      <alignment horizontal="center" vertical="center"/>
    </xf>
    <xf numFmtId="165" fontId="11" fillId="20" borderId="4" xfId="0" applyNumberFormat="1" applyFont="1" applyFill="1" applyBorder="1" applyAlignment="1">
      <alignment horizontal="center" vertical="center"/>
    </xf>
    <xf numFmtId="167" fontId="11" fillId="20" borderId="4" xfId="0" applyNumberFormat="1" applyFont="1" applyFill="1" applyBorder="1" applyAlignment="1">
      <alignment horizontal="center" vertical="center"/>
    </xf>
    <xf numFmtId="172" fontId="38" fillId="24" borderId="31" xfId="0" quotePrefix="1" applyNumberFormat="1" applyFont="1" applyFill="1" applyBorder="1" applyAlignment="1">
      <alignment horizontal="center" vertical="center"/>
    </xf>
    <xf numFmtId="165" fontId="11" fillId="24" borderId="31" xfId="0" applyNumberFormat="1" applyFont="1" applyFill="1" applyBorder="1" applyAlignment="1">
      <alignment horizontal="center" vertical="center"/>
    </xf>
    <xf numFmtId="167" fontId="11" fillId="24" borderId="31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7" xfId="2" applyFont="1" applyFill="1" applyBorder="1" applyAlignment="1">
      <alignment horizontal="center" vertical="center"/>
    </xf>
    <xf numFmtId="0" fontId="38" fillId="3" borderId="9" xfId="2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/>
    </xf>
    <xf numFmtId="172" fontId="6" fillId="0" borderId="3" xfId="0" applyNumberFormat="1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66" fillId="9" borderId="1" xfId="1" applyFont="1" applyFill="1" applyBorder="1" applyAlignment="1" applyProtection="1">
      <alignment horizontal="center" vertical="center"/>
      <protection locked="0"/>
    </xf>
    <xf numFmtId="0" fontId="6" fillId="10" borderId="1" xfId="1" applyFont="1" applyFill="1" applyBorder="1" applyAlignment="1" applyProtection="1">
      <alignment horizontal="center" vertical="center"/>
      <protection locked="0"/>
    </xf>
    <xf numFmtId="171" fontId="67" fillId="10" borderId="1" xfId="1" applyNumberFormat="1" applyFont="1" applyFill="1" applyBorder="1" applyAlignment="1" applyProtection="1">
      <alignment horizontal="center" vertical="center"/>
      <protection locked="0"/>
    </xf>
    <xf numFmtId="0" fontId="84" fillId="17" borderId="17" xfId="0" applyFont="1" applyFill="1" applyBorder="1" applyAlignment="1">
      <alignment horizontal="center" vertical="center" wrapText="1"/>
    </xf>
  </cellXfs>
  <cellStyles count="74">
    <cellStyle name="Comma 2" xfId="3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- Style1" xfId="2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FBBF"/>
      <color rgb="FF2B4F7A"/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2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2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2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M45"/>
  <sheetViews>
    <sheetView tabSelected="1" view="pageBreakPreview" topLeftCell="A16" zoomScaleSheetLayoutView="100" workbookViewId="0">
      <selection activeCell="AK29" sqref="AK29:AL29"/>
    </sheetView>
  </sheetViews>
  <sheetFormatPr defaultColWidth="7.7109375" defaultRowHeight="18.75" customHeight="1"/>
  <cols>
    <col min="1" max="28" width="3.28515625" style="107" customWidth="1"/>
    <col min="29" max="29" width="3.7109375" style="107" customWidth="1"/>
    <col min="30" max="51" width="3.85546875" style="107" customWidth="1"/>
    <col min="52" max="62" width="11.28515625" style="107" customWidth="1"/>
    <col min="63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65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65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65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65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65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65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65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65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1E-3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65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65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65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127" t="s">
        <v>76</v>
      </c>
      <c r="S11" s="127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65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127" t="s">
        <v>76</v>
      </c>
      <c r="S12" s="127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65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65" s="93" customFormat="1" ht="21" customHeight="1">
      <c r="C14" s="93" t="s">
        <v>2</v>
      </c>
      <c r="Y14" s="128"/>
      <c r="Z14" s="128"/>
      <c r="AA14" s="128"/>
      <c r="AF14" s="105"/>
      <c r="AJ14" s="52"/>
      <c r="AK14" s="130"/>
      <c r="AL14" s="130"/>
      <c r="AM14" s="130"/>
    </row>
    <row r="15" spans="1:65" s="93" customFormat="1" ht="21" customHeight="1">
      <c r="A15" s="38"/>
      <c r="B15" s="38"/>
      <c r="C15" s="313" t="s">
        <v>112</v>
      </c>
      <c r="D15" s="313"/>
      <c r="E15" s="313"/>
      <c r="F15" s="327" t="s">
        <v>110</v>
      </c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1" t="s">
        <v>2</v>
      </c>
      <c r="V15" s="322"/>
      <c r="W15" s="322"/>
      <c r="X15" s="323"/>
      <c r="Y15" s="313" t="s">
        <v>115</v>
      </c>
      <c r="Z15" s="313"/>
      <c r="AA15" s="313"/>
      <c r="AB15" s="313"/>
    </row>
    <row r="16" spans="1:65" s="93" customFormat="1" ht="21" customHeight="1">
      <c r="A16" s="38"/>
      <c r="B16" s="38"/>
      <c r="C16" s="313"/>
      <c r="D16" s="313"/>
      <c r="E16" s="313"/>
      <c r="F16" s="327" t="s">
        <v>99</v>
      </c>
      <c r="G16" s="327"/>
      <c r="H16" s="327"/>
      <c r="I16" s="327" t="s">
        <v>100</v>
      </c>
      <c r="J16" s="327"/>
      <c r="K16" s="327"/>
      <c r="L16" s="327" t="s">
        <v>101</v>
      </c>
      <c r="M16" s="327"/>
      <c r="N16" s="327"/>
      <c r="O16" s="327" t="s">
        <v>102</v>
      </c>
      <c r="P16" s="327"/>
      <c r="Q16" s="327"/>
      <c r="R16" s="327" t="s">
        <v>111</v>
      </c>
      <c r="S16" s="327"/>
      <c r="T16" s="327"/>
      <c r="U16" s="324"/>
      <c r="V16" s="325"/>
      <c r="W16" s="325"/>
      <c r="X16" s="326"/>
      <c r="Y16" s="313"/>
      <c r="Z16" s="313"/>
      <c r="AA16" s="313"/>
      <c r="AB16" s="313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s="93" customFormat="1" ht="21" customHeight="1">
      <c r="A17" s="94"/>
      <c r="B17" s="94"/>
      <c r="C17" s="313" t="s">
        <v>113</v>
      </c>
      <c r="D17" s="313"/>
      <c r="E17" s="313"/>
      <c r="F17" s="332">
        <v>0</v>
      </c>
      <c r="G17" s="332"/>
      <c r="H17" s="332"/>
      <c r="I17" s="332">
        <v>0</v>
      </c>
      <c r="J17" s="332"/>
      <c r="K17" s="332"/>
      <c r="L17" s="332">
        <v>0</v>
      </c>
      <c r="M17" s="332"/>
      <c r="N17" s="332"/>
      <c r="O17" s="332">
        <v>0</v>
      </c>
      <c r="P17" s="332"/>
      <c r="Q17" s="332"/>
      <c r="R17" s="332">
        <v>0</v>
      </c>
      <c r="S17" s="332"/>
      <c r="T17" s="332"/>
      <c r="U17" s="332">
        <f>STDEV(F17:Q17)/SQRT(4)</f>
        <v>0</v>
      </c>
      <c r="V17" s="332"/>
      <c r="W17" s="332"/>
      <c r="X17" s="332"/>
      <c r="Y17" s="314">
        <f>MAX(U17:X18)-MIN(U17:X18)</f>
        <v>0</v>
      </c>
      <c r="Z17" s="313"/>
      <c r="AA17" s="313"/>
      <c r="AB17" s="313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93" customFormat="1" ht="21" customHeight="1">
      <c r="A18" s="94"/>
      <c r="B18" s="94"/>
      <c r="C18" s="313" t="s">
        <v>114</v>
      </c>
      <c r="D18" s="313"/>
      <c r="E18" s="313"/>
      <c r="F18" s="332">
        <v>0</v>
      </c>
      <c r="G18" s="332"/>
      <c r="H18" s="332"/>
      <c r="I18" s="332">
        <v>0</v>
      </c>
      <c r="J18" s="332"/>
      <c r="K18" s="332"/>
      <c r="L18" s="332">
        <v>0</v>
      </c>
      <c r="M18" s="332"/>
      <c r="N18" s="332"/>
      <c r="O18" s="332">
        <v>0</v>
      </c>
      <c r="P18" s="332"/>
      <c r="Q18" s="332"/>
      <c r="R18" s="332">
        <v>0</v>
      </c>
      <c r="S18" s="332"/>
      <c r="T18" s="332"/>
      <c r="U18" s="332">
        <f>STDEV(F18:Q18)/SQRT(4)</f>
        <v>0</v>
      </c>
      <c r="V18" s="332"/>
      <c r="W18" s="332"/>
      <c r="X18" s="332"/>
      <c r="Y18" s="313"/>
      <c r="Z18" s="313"/>
      <c r="AA18" s="313"/>
      <c r="AB18" s="313"/>
      <c r="AJ18" s="52"/>
      <c r="AK18" s="130"/>
      <c r="AL18" s="130"/>
      <c r="AM18" s="130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93" customFormat="1" ht="21" customHeight="1">
      <c r="X19" s="128"/>
      <c r="Y19" s="128"/>
      <c r="Z19" s="128"/>
      <c r="AE19" s="105"/>
      <c r="AI19" s="52"/>
      <c r="AJ19" s="130"/>
      <c r="AK19" s="130"/>
      <c r="AL19" s="130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5" customFormat="1" ht="21" customHeight="1">
      <c r="A20" s="107"/>
      <c r="B20" s="284" t="s">
        <v>127</v>
      </c>
      <c r="C20" s="284"/>
      <c r="D20" s="284"/>
      <c r="E20" s="277" t="s">
        <v>130</v>
      </c>
      <c r="F20" s="278"/>
      <c r="G20" s="278"/>
      <c r="H20" s="279"/>
      <c r="I20" s="277" t="s">
        <v>132</v>
      </c>
      <c r="J20" s="278"/>
      <c r="K20" s="278"/>
      <c r="L20" s="279"/>
      <c r="M20" s="311" t="s">
        <v>131</v>
      </c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292" t="s">
        <v>133</v>
      </c>
      <c r="AD20" s="292"/>
      <c r="AE20" s="292"/>
      <c r="AF20" s="292"/>
      <c r="AG20" s="423" t="s">
        <v>139</v>
      </c>
      <c r="AH20" s="423"/>
      <c r="AI20" s="423"/>
      <c r="AJ20" s="423"/>
      <c r="AK20" s="284" t="s">
        <v>135</v>
      </c>
      <c r="AL20" s="284"/>
      <c r="AM20" s="284"/>
      <c r="AN20" s="284"/>
      <c r="AO20" s="277" t="s">
        <v>136</v>
      </c>
      <c r="AP20" s="278"/>
      <c r="AQ20" s="278"/>
      <c r="AR20" s="279"/>
      <c r="AS20" s="107"/>
      <c r="AT20" s="107"/>
      <c r="AU20" s="107"/>
      <c r="AV20" s="107"/>
      <c r="AW20" s="107"/>
      <c r="AX20" s="107"/>
    </row>
    <row r="21" spans="1:65" customFormat="1" ht="21" customHeight="1">
      <c r="A21" s="107"/>
      <c r="B21" s="284"/>
      <c r="C21" s="284"/>
      <c r="D21" s="284"/>
      <c r="E21" s="280"/>
      <c r="F21" s="281"/>
      <c r="G21" s="281"/>
      <c r="H21" s="282"/>
      <c r="I21" s="280"/>
      <c r="J21" s="281"/>
      <c r="K21" s="281"/>
      <c r="L21" s="282"/>
      <c r="M21" s="311" t="s">
        <v>99</v>
      </c>
      <c r="N21" s="311"/>
      <c r="O21" s="311"/>
      <c r="P21" s="311"/>
      <c r="Q21" s="311" t="s">
        <v>100</v>
      </c>
      <c r="R21" s="311"/>
      <c r="S21" s="311"/>
      <c r="T21" s="311"/>
      <c r="U21" s="311" t="s">
        <v>101</v>
      </c>
      <c r="V21" s="311"/>
      <c r="W21" s="311"/>
      <c r="X21" s="311"/>
      <c r="Y21" s="311" t="s">
        <v>102</v>
      </c>
      <c r="Z21" s="311"/>
      <c r="AA21" s="311"/>
      <c r="AB21" s="311"/>
      <c r="AC21" s="292"/>
      <c r="AD21" s="292"/>
      <c r="AE21" s="292"/>
      <c r="AF21" s="292"/>
      <c r="AG21" s="423"/>
      <c r="AH21" s="423"/>
      <c r="AI21" s="423"/>
      <c r="AJ21" s="423"/>
      <c r="AK21" s="284"/>
      <c r="AL21" s="284"/>
      <c r="AM21" s="284"/>
      <c r="AN21" s="284"/>
      <c r="AO21" s="280"/>
      <c r="AP21" s="281"/>
      <c r="AQ21" s="281"/>
      <c r="AR21" s="282"/>
      <c r="AS21" s="107"/>
      <c r="AT21" s="107"/>
      <c r="AU21" s="107"/>
      <c r="AV21" s="107"/>
      <c r="AW21" s="107"/>
      <c r="AX21" s="107"/>
      <c r="AY21" s="107"/>
    </row>
    <row r="22" spans="1:65" customFormat="1" ht="21" customHeight="1">
      <c r="A22" s="107"/>
      <c r="B22" s="284"/>
      <c r="C22" s="284"/>
      <c r="D22" s="284"/>
      <c r="E22" s="285" t="s">
        <v>128</v>
      </c>
      <c r="F22" s="286"/>
      <c r="G22" s="285" t="s">
        <v>129</v>
      </c>
      <c r="H22" s="286"/>
      <c r="I22" s="285" t="s">
        <v>128</v>
      </c>
      <c r="J22" s="286"/>
      <c r="K22" s="285" t="s">
        <v>129</v>
      </c>
      <c r="L22" s="286"/>
      <c r="M22" s="307" t="s">
        <v>128</v>
      </c>
      <c r="N22" s="307"/>
      <c r="O22" s="307" t="s">
        <v>129</v>
      </c>
      <c r="P22" s="307"/>
      <c r="Q22" s="307" t="s">
        <v>128</v>
      </c>
      <c r="R22" s="307"/>
      <c r="S22" s="307" t="s">
        <v>129</v>
      </c>
      <c r="T22" s="307"/>
      <c r="U22" s="307" t="s">
        <v>128</v>
      </c>
      <c r="V22" s="307"/>
      <c r="W22" s="307" t="s">
        <v>129</v>
      </c>
      <c r="X22" s="307"/>
      <c r="Y22" s="307" t="s">
        <v>128</v>
      </c>
      <c r="Z22" s="307"/>
      <c r="AA22" s="307" t="s">
        <v>129</v>
      </c>
      <c r="AB22" s="307"/>
      <c r="AC22" s="291" t="s">
        <v>128</v>
      </c>
      <c r="AD22" s="291"/>
      <c r="AE22" s="291" t="s">
        <v>129</v>
      </c>
      <c r="AF22" s="291"/>
      <c r="AG22" s="291" t="s">
        <v>128</v>
      </c>
      <c r="AH22" s="291"/>
      <c r="AI22" s="291" t="s">
        <v>129</v>
      </c>
      <c r="AJ22" s="291"/>
      <c r="AK22" s="291" t="s">
        <v>128</v>
      </c>
      <c r="AL22" s="291"/>
      <c r="AM22" s="291" t="s">
        <v>129</v>
      </c>
      <c r="AN22" s="291"/>
      <c r="AO22" s="285" t="s">
        <v>128</v>
      </c>
      <c r="AP22" s="286"/>
      <c r="AQ22" s="285" t="s">
        <v>129</v>
      </c>
      <c r="AR22" s="286"/>
      <c r="AS22" s="107"/>
      <c r="AT22" s="107"/>
      <c r="AU22" s="107"/>
      <c r="AV22" s="107"/>
      <c r="AW22" s="107"/>
      <c r="AX22" s="107"/>
      <c r="AY22" s="107"/>
    </row>
    <row r="23" spans="1:65" customFormat="1" ht="21" customHeight="1">
      <c r="A23" s="107"/>
      <c r="B23" s="312">
        <v>0</v>
      </c>
      <c r="C23" s="312"/>
      <c r="D23" s="312"/>
      <c r="E23" s="304">
        <v>0</v>
      </c>
      <c r="F23" s="305"/>
      <c r="G23" s="306">
        <v>0.4</v>
      </c>
      <c r="H23" s="305"/>
      <c r="I23" s="275">
        <f t="shared" ref="I23:I42" si="0">IF(OR(E23="",AC23=""),"",AC23+(E23/1000))</f>
        <v>0</v>
      </c>
      <c r="J23" s="276"/>
      <c r="K23" s="275">
        <f t="shared" ref="K23:K42" si="1">IF(OR(AE23="",G23=""),"",AE23+(G23/1000))</f>
        <v>4.4000000000000003E-3</v>
      </c>
      <c r="L23" s="276"/>
      <c r="M23" s="295">
        <v>0</v>
      </c>
      <c r="N23" s="295"/>
      <c r="O23" s="295">
        <v>4.0000000000000001E-3</v>
      </c>
      <c r="P23" s="295"/>
      <c r="Q23" s="295">
        <v>0</v>
      </c>
      <c r="R23" s="295"/>
      <c r="S23" s="295">
        <v>4.0000000000000001E-3</v>
      </c>
      <c r="T23" s="295"/>
      <c r="U23" s="295">
        <v>0</v>
      </c>
      <c r="V23" s="295"/>
      <c r="W23" s="295">
        <v>4.0000000000000001E-3</v>
      </c>
      <c r="X23" s="295"/>
      <c r="Y23" s="295">
        <v>0</v>
      </c>
      <c r="Z23" s="295"/>
      <c r="AA23" s="295">
        <v>4.0000000000000001E-3</v>
      </c>
      <c r="AB23" s="295"/>
      <c r="AC23" s="283">
        <f t="shared" ref="AC23:AC42" si="2">IF(OR(M23="", Q23="", U23="",  Y23=""), "",AVERAGE(M23,Q23,U23,Y23))</f>
        <v>0</v>
      </c>
      <c r="AD23" s="283"/>
      <c r="AE23" s="283">
        <f t="shared" ref="AE23:AE42" si="3">IF(OR(O23="",S23="", W23="", AA23=""), "",AVERAGE(O23,S23,W23,AA23))</f>
        <v>4.0000000000000001E-3</v>
      </c>
      <c r="AF23" s="283"/>
      <c r="AG23" s="283">
        <f>IF(AC23="","",_xlfn.STDEV.S(M23,Q23,U23,Y23))</f>
        <v>0</v>
      </c>
      <c r="AH23" s="283"/>
      <c r="AI23" s="283">
        <f t="shared" ref="AI23:AI42" si="4">IF(AE23="","",_xlfn.STDEV.S(O23,S23,W23,AA23))</f>
        <v>0</v>
      </c>
      <c r="AJ23" s="283"/>
      <c r="AK23" s="287">
        <f>IF(AG23="","",AG23/SQRT(4))</f>
        <v>0</v>
      </c>
      <c r="AL23" s="287"/>
      <c r="AM23" s="287">
        <f>IF(AI23="","",AI23/SQRT(4))</f>
        <v>0</v>
      </c>
      <c r="AN23" s="287"/>
      <c r="AO23" s="275">
        <f>IF(I23="","",I23-B23)</f>
        <v>0</v>
      </c>
      <c r="AP23" s="276"/>
      <c r="AQ23" s="275">
        <f>IF(K23="","",K23-B23)</f>
        <v>4.4000000000000003E-3</v>
      </c>
      <c r="AR23" s="276"/>
      <c r="AS23" s="107"/>
      <c r="AT23" s="107"/>
      <c r="AU23" s="107"/>
      <c r="AV23" s="107"/>
      <c r="AW23" s="107"/>
      <c r="AX23" s="107"/>
      <c r="AY23" s="107"/>
    </row>
    <row r="24" spans="1:65" customFormat="1" ht="21" customHeight="1">
      <c r="A24" s="107"/>
      <c r="B24" s="308">
        <v>0.1</v>
      </c>
      <c r="C24" s="308"/>
      <c r="D24" s="308"/>
      <c r="E24" s="299">
        <v>-0.3</v>
      </c>
      <c r="F24" s="300"/>
      <c r="G24" s="301">
        <v>0.5</v>
      </c>
      <c r="H24" s="300"/>
      <c r="I24" s="293">
        <f t="shared" si="0"/>
        <v>0.1017</v>
      </c>
      <c r="J24" s="294"/>
      <c r="K24" s="293">
        <f t="shared" si="1"/>
        <v>0.10349999999999999</v>
      </c>
      <c r="L24" s="294"/>
      <c r="M24" s="302">
        <v>0.10199999999999999</v>
      </c>
      <c r="N24" s="302"/>
      <c r="O24" s="302">
        <v>0.10299999999999999</v>
      </c>
      <c r="P24" s="302"/>
      <c r="Q24" s="302">
        <v>0.10199999999999999</v>
      </c>
      <c r="R24" s="302"/>
      <c r="S24" s="302">
        <v>0.10299999999999999</v>
      </c>
      <c r="T24" s="302"/>
      <c r="U24" s="302">
        <v>0.10199999999999999</v>
      </c>
      <c r="V24" s="302"/>
      <c r="W24" s="302">
        <v>0.10299999999999999</v>
      </c>
      <c r="X24" s="302"/>
      <c r="Y24" s="302">
        <v>0.10199999999999999</v>
      </c>
      <c r="Z24" s="302"/>
      <c r="AA24" s="302">
        <v>0.10299999999999999</v>
      </c>
      <c r="AB24" s="302"/>
      <c r="AC24" s="289">
        <f t="shared" si="2"/>
        <v>0.10199999999999999</v>
      </c>
      <c r="AD24" s="289"/>
      <c r="AE24" s="289">
        <f t="shared" si="3"/>
        <v>0.10299999999999999</v>
      </c>
      <c r="AF24" s="289"/>
      <c r="AG24" s="289">
        <f t="shared" ref="AG23:AG42" si="5">IF(AC24="","",_xlfn.STDEV.S(M24,Q24,U24,Y24))</f>
        <v>0</v>
      </c>
      <c r="AH24" s="289"/>
      <c r="AI24" s="289">
        <f t="shared" si="4"/>
        <v>0</v>
      </c>
      <c r="AJ24" s="289"/>
      <c r="AK24" s="288">
        <f t="shared" ref="AK24:AK42" si="6">IF(AG24="","",AG24/SQRT(4))</f>
        <v>0</v>
      </c>
      <c r="AL24" s="288"/>
      <c r="AM24" s="288">
        <f t="shared" ref="AM24:AM42" si="7">IF(AI24="","",AI24/SQRT(4))</f>
        <v>0</v>
      </c>
      <c r="AN24" s="288"/>
      <c r="AO24" s="275">
        <f t="shared" ref="AO24:AO42" si="8">IF(I24="","",I24-B24)</f>
        <v>1.6999999999999932E-3</v>
      </c>
      <c r="AP24" s="276"/>
      <c r="AQ24" s="275">
        <f t="shared" ref="AQ24:AQ42" si="9">IF(K24="","",K24-B24)</f>
        <v>3.4999999999999892E-3</v>
      </c>
      <c r="AR24" s="276"/>
      <c r="AS24" s="107"/>
      <c r="AT24" s="107"/>
      <c r="AU24" s="107"/>
      <c r="AV24" s="107"/>
      <c r="AW24" s="107"/>
      <c r="AX24" s="107"/>
      <c r="AY24" s="107"/>
    </row>
    <row r="25" spans="1:65" customFormat="1" ht="21" customHeight="1">
      <c r="A25" s="107"/>
      <c r="B25" s="308">
        <v>0.2</v>
      </c>
      <c r="C25" s="308"/>
      <c r="D25" s="308"/>
      <c r="E25" s="296">
        <v>-0.1</v>
      </c>
      <c r="F25" s="297"/>
      <c r="G25" s="298">
        <v>0.4</v>
      </c>
      <c r="H25" s="297"/>
      <c r="I25" s="275">
        <f t="shared" si="0"/>
        <v>0.20190000000000002</v>
      </c>
      <c r="J25" s="276"/>
      <c r="K25" s="275">
        <f t="shared" si="1"/>
        <v>0.2054</v>
      </c>
      <c r="L25" s="276"/>
      <c r="M25" s="303">
        <v>0.20200000000000001</v>
      </c>
      <c r="N25" s="303"/>
      <c r="O25" s="303">
        <v>0.20499999999999999</v>
      </c>
      <c r="P25" s="303"/>
      <c r="Q25" s="303">
        <v>0.20200000000000001</v>
      </c>
      <c r="R25" s="303"/>
      <c r="S25" s="303">
        <v>0.20499999999999999</v>
      </c>
      <c r="T25" s="303"/>
      <c r="U25" s="303">
        <v>0.20200000000000001</v>
      </c>
      <c r="V25" s="303"/>
      <c r="W25" s="303">
        <v>0.20499999999999999</v>
      </c>
      <c r="X25" s="303"/>
      <c r="Y25" s="295">
        <v>0.20200000000000001</v>
      </c>
      <c r="Z25" s="295"/>
      <c r="AA25" s="303">
        <v>0.20499999999999999</v>
      </c>
      <c r="AB25" s="303"/>
      <c r="AC25" s="283">
        <f t="shared" si="2"/>
        <v>0.20200000000000001</v>
      </c>
      <c r="AD25" s="283"/>
      <c r="AE25" s="283">
        <f t="shared" si="3"/>
        <v>0.20499999999999999</v>
      </c>
      <c r="AF25" s="283"/>
      <c r="AG25" s="283">
        <f t="shared" si="5"/>
        <v>0</v>
      </c>
      <c r="AH25" s="283"/>
      <c r="AI25" s="283">
        <f t="shared" si="4"/>
        <v>0</v>
      </c>
      <c r="AJ25" s="283"/>
      <c r="AK25" s="287">
        <f t="shared" si="6"/>
        <v>0</v>
      </c>
      <c r="AL25" s="287"/>
      <c r="AM25" s="287">
        <f t="shared" si="7"/>
        <v>0</v>
      </c>
      <c r="AN25" s="287"/>
      <c r="AO25" s="275">
        <f t="shared" si="8"/>
        <v>1.9000000000000128E-3</v>
      </c>
      <c r="AP25" s="276"/>
      <c r="AQ25" s="275">
        <f t="shared" si="9"/>
        <v>5.3999999999999881E-3</v>
      </c>
      <c r="AR25" s="276"/>
      <c r="AS25" s="107"/>
      <c r="AT25" s="107"/>
      <c r="AU25" s="107"/>
      <c r="AV25" s="107"/>
      <c r="AW25" s="107"/>
      <c r="AX25" s="107"/>
      <c r="AY25" s="107"/>
    </row>
    <row r="26" spans="1:65" customFormat="1" ht="21" customHeight="1">
      <c r="A26" s="107"/>
      <c r="B26" s="308">
        <v>0.3</v>
      </c>
      <c r="C26" s="308"/>
      <c r="D26" s="308"/>
      <c r="E26" s="299">
        <v>-0.1</v>
      </c>
      <c r="F26" s="300"/>
      <c r="G26" s="301">
        <v>0.6</v>
      </c>
      <c r="H26" s="300"/>
      <c r="I26" s="293">
        <f t="shared" si="0"/>
        <v>0.3009</v>
      </c>
      <c r="J26" s="294"/>
      <c r="K26" s="293">
        <f t="shared" si="1"/>
        <v>0.30559999999999998</v>
      </c>
      <c r="L26" s="294"/>
      <c r="M26" s="302">
        <v>0.30099999999999999</v>
      </c>
      <c r="N26" s="302"/>
      <c r="O26" s="302">
        <v>0.30499999999999999</v>
      </c>
      <c r="P26" s="302"/>
      <c r="Q26" s="302">
        <v>0.30099999999999999</v>
      </c>
      <c r="R26" s="302"/>
      <c r="S26" s="302">
        <v>0.30499999999999999</v>
      </c>
      <c r="T26" s="302"/>
      <c r="U26" s="302">
        <v>0.30099999999999999</v>
      </c>
      <c r="V26" s="302"/>
      <c r="W26" s="302">
        <v>0.30499999999999999</v>
      </c>
      <c r="X26" s="302"/>
      <c r="Y26" s="302">
        <v>0.30099999999999999</v>
      </c>
      <c r="Z26" s="302"/>
      <c r="AA26" s="302">
        <v>0.30499999999999999</v>
      </c>
      <c r="AB26" s="302"/>
      <c r="AC26" s="289">
        <f t="shared" si="2"/>
        <v>0.30099999999999999</v>
      </c>
      <c r="AD26" s="289"/>
      <c r="AE26" s="289">
        <f t="shared" si="3"/>
        <v>0.30499999999999999</v>
      </c>
      <c r="AF26" s="289"/>
      <c r="AG26" s="289">
        <f t="shared" si="5"/>
        <v>0</v>
      </c>
      <c r="AH26" s="289"/>
      <c r="AI26" s="289">
        <f t="shared" si="4"/>
        <v>0</v>
      </c>
      <c r="AJ26" s="289"/>
      <c r="AK26" s="288">
        <f t="shared" si="6"/>
        <v>0</v>
      </c>
      <c r="AL26" s="288"/>
      <c r="AM26" s="288">
        <f t="shared" si="7"/>
        <v>0</v>
      </c>
      <c r="AN26" s="288"/>
      <c r="AO26" s="275">
        <f t="shared" si="8"/>
        <v>9.000000000000119E-4</v>
      </c>
      <c r="AP26" s="276"/>
      <c r="AQ26" s="275">
        <f t="shared" si="9"/>
        <v>5.5999999999999939E-3</v>
      </c>
      <c r="AR26" s="276"/>
      <c r="AS26" s="107"/>
      <c r="AT26" s="107"/>
      <c r="AU26" s="107"/>
      <c r="AV26" s="107"/>
      <c r="AW26" s="107"/>
      <c r="AX26" s="107"/>
      <c r="AY26" s="107"/>
    </row>
    <row r="27" spans="1:65" customFormat="1" ht="21" customHeight="1">
      <c r="A27" s="107"/>
      <c r="B27" s="308">
        <v>0.4</v>
      </c>
      <c r="C27" s="308"/>
      <c r="D27" s="308"/>
      <c r="E27" s="296">
        <v>-0.3</v>
      </c>
      <c r="F27" s="297"/>
      <c r="G27" s="298">
        <v>0.6</v>
      </c>
      <c r="H27" s="297"/>
      <c r="I27" s="275">
        <f t="shared" si="0"/>
        <v>0.4027</v>
      </c>
      <c r="J27" s="276"/>
      <c r="K27" s="275">
        <f t="shared" si="1"/>
        <v>0.40660000000000002</v>
      </c>
      <c r="L27" s="276"/>
      <c r="M27" s="303">
        <v>0.40300000000000002</v>
      </c>
      <c r="N27" s="303"/>
      <c r="O27" s="303">
        <v>0.40600000000000003</v>
      </c>
      <c r="P27" s="303"/>
      <c r="Q27" s="303">
        <v>0.40300000000000002</v>
      </c>
      <c r="R27" s="303"/>
      <c r="S27" s="303">
        <v>0.40600000000000003</v>
      </c>
      <c r="T27" s="303"/>
      <c r="U27" s="303">
        <v>0.40300000000000002</v>
      </c>
      <c r="V27" s="303"/>
      <c r="W27" s="303">
        <v>0.40600000000000003</v>
      </c>
      <c r="X27" s="303"/>
      <c r="Y27" s="303">
        <v>0.40300000000000002</v>
      </c>
      <c r="Z27" s="303"/>
      <c r="AA27" s="303">
        <v>0.40600000000000003</v>
      </c>
      <c r="AB27" s="303"/>
      <c r="AC27" s="283">
        <f t="shared" si="2"/>
        <v>0.40300000000000002</v>
      </c>
      <c r="AD27" s="283"/>
      <c r="AE27" s="283">
        <f t="shared" si="3"/>
        <v>0.40600000000000003</v>
      </c>
      <c r="AF27" s="283"/>
      <c r="AG27" s="283">
        <f t="shared" si="5"/>
        <v>0</v>
      </c>
      <c r="AH27" s="283"/>
      <c r="AI27" s="283">
        <f t="shared" si="4"/>
        <v>0</v>
      </c>
      <c r="AJ27" s="283"/>
      <c r="AK27" s="287">
        <f t="shared" si="6"/>
        <v>0</v>
      </c>
      <c r="AL27" s="287"/>
      <c r="AM27" s="287">
        <f t="shared" si="7"/>
        <v>0</v>
      </c>
      <c r="AN27" s="287"/>
      <c r="AO27" s="275">
        <f t="shared" si="8"/>
        <v>2.6999999999999802E-3</v>
      </c>
      <c r="AP27" s="276"/>
      <c r="AQ27" s="275">
        <f t="shared" si="9"/>
        <v>6.5999999999999948E-3</v>
      </c>
      <c r="AR27" s="276"/>
      <c r="AS27" s="107"/>
      <c r="AT27" s="107"/>
      <c r="AU27" s="107"/>
      <c r="AV27" s="107"/>
      <c r="AW27" s="107"/>
      <c r="AX27" s="107"/>
      <c r="AY27" s="107"/>
    </row>
    <row r="28" spans="1:65" customFormat="1" ht="21" customHeight="1">
      <c r="A28" s="107"/>
      <c r="B28" s="308">
        <v>0.5</v>
      </c>
      <c r="C28" s="308"/>
      <c r="D28" s="308"/>
      <c r="E28" s="299">
        <v>-0.2</v>
      </c>
      <c r="F28" s="300"/>
      <c r="G28" s="301">
        <v>0.3</v>
      </c>
      <c r="H28" s="300"/>
      <c r="I28" s="293">
        <f t="shared" si="0"/>
        <v>0.50180000000000002</v>
      </c>
      <c r="J28" s="294"/>
      <c r="K28" s="293">
        <f t="shared" si="1"/>
        <v>0.50529999999999997</v>
      </c>
      <c r="L28" s="294"/>
      <c r="M28" s="302">
        <v>0.502</v>
      </c>
      <c r="N28" s="302"/>
      <c r="O28" s="302">
        <v>0.505</v>
      </c>
      <c r="P28" s="302"/>
      <c r="Q28" s="302">
        <v>0.502</v>
      </c>
      <c r="R28" s="302"/>
      <c r="S28" s="302">
        <v>0.505</v>
      </c>
      <c r="T28" s="302"/>
      <c r="U28" s="302">
        <v>0.502</v>
      </c>
      <c r="V28" s="302"/>
      <c r="W28" s="302">
        <v>0.505</v>
      </c>
      <c r="X28" s="302"/>
      <c r="Y28" s="302">
        <v>0.502</v>
      </c>
      <c r="Z28" s="302"/>
      <c r="AA28" s="302">
        <v>0.505</v>
      </c>
      <c r="AB28" s="302"/>
      <c r="AC28" s="289">
        <f t="shared" si="2"/>
        <v>0.502</v>
      </c>
      <c r="AD28" s="289"/>
      <c r="AE28" s="289">
        <f t="shared" si="3"/>
        <v>0.505</v>
      </c>
      <c r="AF28" s="289"/>
      <c r="AG28" s="289">
        <f t="shared" si="5"/>
        <v>0</v>
      </c>
      <c r="AH28" s="289"/>
      <c r="AI28" s="289">
        <f t="shared" si="4"/>
        <v>0</v>
      </c>
      <c r="AJ28" s="289"/>
      <c r="AK28" s="288">
        <f t="shared" si="6"/>
        <v>0</v>
      </c>
      <c r="AL28" s="288"/>
      <c r="AM28" s="288">
        <f t="shared" si="7"/>
        <v>0</v>
      </c>
      <c r="AN28" s="288"/>
      <c r="AO28" s="275">
        <f t="shared" si="8"/>
        <v>1.8000000000000238E-3</v>
      </c>
      <c r="AP28" s="276"/>
      <c r="AQ28" s="275">
        <f t="shared" si="9"/>
        <v>5.2999999999999714E-3</v>
      </c>
      <c r="AR28" s="276"/>
      <c r="AS28" s="107"/>
      <c r="AT28" s="107"/>
      <c r="AU28" s="107"/>
      <c r="AV28" s="107"/>
      <c r="AW28" s="107"/>
      <c r="AX28" s="107"/>
      <c r="AY28" s="107"/>
    </row>
    <row r="29" spans="1:65" customFormat="1" ht="21" customHeight="1">
      <c r="A29" s="107"/>
      <c r="B29" s="308">
        <v>0.6</v>
      </c>
      <c r="C29" s="308"/>
      <c r="D29" s="308"/>
      <c r="E29" s="296">
        <v>-0.4</v>
      </c>
      <c r="F29" s="297"/>
      <c r="G29" s="298">
        <v>0.4</v>
      </c>
      <c r="H29" s="297"/>
      <c r="I29" s="275">
        <f t="shared" si="0"/>
        <v>0.60360000000000003</v>
      </c>
      <c r="J29" s="276"/>
      <c r="K29" s="275">
        <f t="shared" si="1"/>
        <v>0.60739999999999994</v>
      </c>
      <c r="L29" s="276"/>
      <c r="M29" s="303">
        <v>0.60399999999999998</v>
      </c>
      <c r="N29" s="303"/>
      <c r="O29" s="303">
        <v>0.60699999999999998</v>
      </c>
      <c r="P29" s="303"/>
      <c r="Q29" s="303">
        <v>0.60399999999999998</v>
      </c>
      <c r="R29" s="303"/>
      <c r="S29" s="303">
        <v>0.60699999999999998</v>
      </c>
      <c r="T29" s="303"/>
      <c r="U29" s="303">
        <v>0.60399999999999998</v>
      </c>
      <c r="V29" s="303"/>
      <c r="W29" s="303">
        <v>0.60699999999999998</v>
      </c>
      <c r="X29" s="303"/>
      <c r="Y29" s="303">
        <v>0.60399999999999998</v>
      </c>
      <c r="Z29" s="303"/>
      <c r="AA29" s="303">
        <v>0.60699999999999998</v>
      </c>
      <c r="AB29" s="303"/>
      <c r="AC29" s="283">
        <f t="shared" si="2"/>
        <v>0.60399999999999998</v>
      </c>
      <c r="AD29" s="283"/>
      <c r="AE29" s="283">
        <f t="shared" si="3"/>
        <v>0.60699999999999998</v>
      </c>
      <c r="AF29" s="283"/>
      <c r="AG29" s="283">
        <f t="shared" si="5"/>
        <v>0</v>
      </c>
      <c r="AH29" s="283"/>
      <c r="AI29" s="283">
        <f t="shared" si="4"/>
        <v>0</v>
      </c>
      <c r="AJ29" s="283"/>
      <c r="AK29" s="287">
        <f t="shared" si="6"/>
        <v>0</v>
      </c>
      <c r="AL29" s="287"/>
      <c r="AM29" s="287">
        <f t="shared" si="7"/>
        <v>0</v>
      </c>
      <c r="AN29" s="287"/>
      <c r="AO29" s="275">
        <f t="shared" si="8"/>
        <v>3.6000000000000476E-3</v>
      </c>
      <c r="AP29" s="276"/>
      <c r="AQ29" s="275">
        <f t="shared" si="9"/>
        <v>7.3999999999999622E-3</v>
      </c>
      <c r="AR29" s="276"/>
      <c r="AS29" s="107"/>
      <c r="AT29" s="107"/>
      <c r="AU29" s="107"/>
      <c r="AV29" s="107"/>
      <c r="AW29" s="107"/>
      <c r="AX29" s="107"/>
      <c r="AY29" s="107"/>
    </row>
    <row r="30" spans="1:65" customFormat="1" ht="21" customHeight="1">
      <c r="A30" s="107"/>
      <c r="B30" s="308">
        <v>0.7</v>
      </c>
      <c r="C30" s="308"/>
      <c r="D30" s="308"/>
      <c r="E30" s="299">
        <v>-0.2</v>
      </c>
      <c r="F30" s="300"/>
      <c r="G30" s="301">
        <v>0.4</v>
      </c>
      <c r="H30" s="300"/>
      <c r="I30" s="293">
        <f t="shared" si="0"/>
        <v>0.69979999999999998</v>
      </c>
      <c r="J30" s="294"/>
      <c r="K30" s="293">
        <f t="shared" si="1"/>
        <v>0.70539999999999992</v>
      </c>
      <c r="L30" s="294"/>
      <c r="M30" s="302">
        <v>0.7</v>
      </c>
      <c r="N30" s="302"/>
      <c r="O30" s="302">
        <v>0.70499999999999996</v>
      </c>
      <c r="P30" s="302"/>
      <c r="Q30" s="302">
        <v>0.7</v>
      </c>
      <c r="R30" s="302"/>
      <c r="S30" s="302">
        <v>0.70499999999999996</v>
      </c>
      <c r="T30" s="302"/>
      <c r="U30" s="302">
        <v>0.7</v>
      </c>
      <c r="V30" s="302"/>
      <c r="W30" s="302">
        <v>0.70499999999999996</v>
      </c>
      <c r="X30" s="302"/>
      <c r="Y30" s="302">
        <v>0.7</v>
      </c>
      <c r="Z30" s="302"/>
      <c r="AA30" s="302">
        <v>0.70499999999999996</v>
      </c>
      <c r="AB30" s="302"/>
      <c r="AC30" s="289">
        <f t="shared" si="2"/>
        <v>0.7</v>
      </c>
      <c r="AD30" s="289"/>
      <c r="AE30" s="289">
        <f t="shared" si="3"/>
        <v>0.70499999999999996</v>
      </c>
      <c r="AF30" s="289"/>
      <c r="AG30" s="289">
        <f t="shared" si="5"/>
        <v>0</v>
      </c>
      <c r="AH30" s="289"/>
      <c r="AI30" s="289">
        <f t="shared" si="4"/>
        <v>0</v>
      </c>
      <c r="AJ30" s="289"/>
      <c r="AK30" s="288">
        <f t="shared" si="6"/>
        <v>0</v>
      </c>
      <c r="AL30" s="288"/>
      <c r="AM30" s="288">
        <f t="shared" si="7"/>
        <v>0</v>
      </c>
      <c r="AN30" s="288"/>
      <c r="AO30" s="275">
        <f t="shared" si="8"/>
        <v>-1.9999999999997797E-4</v>
      </c>
      <c r="AP30" s="276"/>
      <c r="AQ30" s="275">
        <f t="shared" si="9"/>
        <v>5.3999999999999604E-3</v>
      </c>
      <c r="AR30" s="276"/>
      <c r="AS30" s="107"/>
      <c r="AT30" s="107"/>
      <c r="AU30" s="107"/>
      <c r="AV30" s="107"/>
      <c r="AW30" s="107"/>
      <c r="AX30" s="107"/>
      <c r="AY30" s="107"/>
    </row>
    <row r="31" spans="1:65" customFormat="1" ht="21" customHeight="1">
      <c r="A31" s="107"/>
      <c r="B31" s="308">
        <v>0.8</v>
      </c>
      <c r="C31" s="308"/>
      <c r="D31" s="308"/>
      <c r="E31" s="296"/>
      <c r="F31" s="297"/>
      <c r="G31" s="298"/>
      <c r="H31" s="297"/>
      <c r="I31" s="275" t="str">
        <f t="shared" si="0"/>
        <v/>
      </c>
      <c r="J31" s="276"/>
      <c r="K31" s="275" t="str">
        <f t="shared" si="1"/>
        <v/>
      </c>
      <c r="L31" s="276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283" t="str">
        <f t="shared" si="2"/>
        <v/>
      </c>
      <c r="AD31" s="283"/>
      <c r="AE31" s="283" t="str">
        <f t="shared" si="3"/>
        <v/>
      </c>
      <c r="AF31" s="283"/>
      <c r="AG31" s="283" t="str">
        <f t="shared" si="5"/>
        <v/>
      </c>
      <c r="AH31" s="283"/>
      <c r="AI31" s="283" t="str">
        <f t="shared" si="4"/>
        <v/>
      </c>
      <c r="AJ31" s="283"/>
      <c r="AK31" s="287" t="str">
        <f t="shared" si="6"/>
        <v/>
      </c>
      <c r="AL31" s="287"/>
      <c r="AM31" s="287" t="str">
        <f t="shared" si="7"/>
        <v/>
      </c>
      <c r="AN31" s="287"/>
      <c r="AO31" s="275" t="str">
        <f t="shared" si="8"/>
        <v/>
      </c>
      <c r="AP31" s="276"/>
      <c r="AQ31" s="275" t="str">
        <f t="shared" si="9"/>
        <v/>
      </c>
      <c r="AR31" s="276"/>
      <c r="AS31" s="107"/>
      <c r="AT31" s="107"/>
      <c r="AU31" s="107"/>
      <c r="AV31" s="107"/>
      <c r="AW31" s="107"/>
      <c r="AX31" s="107"/>
      <c r="AY31" s="107"/>
    </row>
    <row r="32" spans="1:65" customFormat="1" ht="21" customHeight="1">
      <c r="A32" s="107"/>
      <c r="B32" s="308">
        <v>0.9</v>
      </c>
      <c r="C32" s="308"/>
      <c r="D32" s="308"/>
      <c r="E32" s="299"/>
      <c r="F32" s="300"/>
      <c r="G32" s="301"/>
      <c r="H32" s="300"/>
      <c r="I32" s="293" t="str">
        <f t="shared" si="0"/>
        <v/>
      </c>
      <c r="J32" s="294"/>
      <c r="K32" s="293" t="str">
        <f t="shared" si="1"/>
        <v/>
      </c>
      <c r="L32" s="294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289" t="str">
        <f t="shared" si="2"/>
        <v/>
      </c>
      <c r="AD32" s="289"/>
      <c r="AE32" s="289" t="str">
        <f t="shared" si="3"/>
        <v/>
      </c>
      <c r="AF32" s="289"/>
      <c r="AG32" s="289" t="str">
        <f t="shared" si="5"/>
        <v/>
      </c>
      <c r="AH32" s="289"/>
      <c r="AI32" s="289" t="str">
        <f t="shared" si="4"/>
        <v/>
      </c>
      <c r="AJ32" s="289"/>
      <c r="AK32" s="288" t="str">
        <f t="shared" si="6"/>
        <v/>
      </c>
      <c r="AL32" s="288"/>
      <c r="AM32" s="288" t="str">
        <f t="shared" si="7"/>
        <v/>
      </c>
      <c r="AN32" s="288"/>
      <c r="AO32" s="275" t="str">
        <f t="shared" si="8"/>
        <v/>
      </c>
      <c r="AP32" s="276"/>
      <c r="AQ32" s="275" t="str">
        <f t="shared" si="9"/>
        <v/>
      </c>
      <c r="AR32" s="276"/>
      <c r="AS32" s="107"/>
      <c r="AT32" s="107"/>
      <c r="AU32" s="107"/>
      <c r="AV32" s="107"/>
      <c r="AW32" s="107"/>
      <c r="AX32" s="107"/>
      <c r="AY32" s="107"/>
    </row>
    <row r="33" spans="1:51" customFormat="1" ht="21" customHeight="1">
      <c r="A33" s="107"/>
      <c r="B33" s="308">
        <v>1</v>
      </c>
      <c r="C33" s="308"/>
      <c r="D33" s="308"/>
      <c r="E33" s="296"/>
      <c r="F33" s="297"/>
      <c r="G33" s="298"/>
      <c r="H33" s="297"/>
      <c r="I33" s="275" t="str">
        <f t="shared" si="0"/>
        <v/>
      </c>
      <c r="J33" s="276"/>
      <c r="K33" s="275" t="str">
        <f t="shared" si="1"/>
        <v/>
      </c>
      <c r="L33" s="276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283" t="str">
        <f t="shared" si="2"/>
        <v/>
      </c>
      <c r="AD33" s="283"/>
      <c r="AE33" s="283" t="str">
        <f t="shared" si="3"/>
        <v/>
      </c>
      <c r="AF33" s="283"/>
      <c r="AG33" s="283" t="str">
        <f t="shared" si="5"/>
        <v/>
      </c>
      <c r="AH33" s="283"/>
      <c r="AI33" s="283" t="str">
        <f t="shared" si="4"/>
        <v/>
      </c>
      <c r="AJ33" s="283"/>
      <c r="AK33" s="287" t="str">
        <f t="shared" si="6"/>
        <v/>
      </c>
      <c r="AL33" s="287"/>
      <c r="AM33" s="287" t="str">
        <f t="shared" si="7"/>
        <v/>
      </c>
      <c r="AN33" s="287"/>
      <c r="AO33" s="275" t="str">
        <f t="shared" si="8"/>
        <v/>
      </c>
      <c r="AP33" s="276"/>
      <c r="AQ33" s="275" t="str">
        <f t="shared" si="9"/>
        <v/>
      </c>
      <c r="AR33" s="276"/>
      <c r="AS33" s="107"/>
      <c r="AT33" s="107"/>
      <c r="AU33" s="107"/>
      <c r="AV33" s="107"/>
      <c r="AW33" s="107"/>
      <c r="AX33" s="107"/>
      <c r="AY33" s="107"/>
    </row>
    <row r="34" spans="1:51" customFormat="1" ht="21" customHeight="1">
      <c r="A34" s="107"/>
      <c r="B34" s="308">
        <v>1.1000000000000001</v>
      </c>
      <c r="C34" s="308"/>
      <c r="D34" s="308"/>
      <c r="E34" s="299"/>
      <c r="F34" s="300"/>
      <c r="G34" s="301"/>
      <c r="H34" s="300"/>
      <c r="I34" s="293" t="str">
        <f t="shared" si="0"/>
        <v/>
      </c>
      <c r="J34" s="294"/>
      <c r="K34" s="293" t="str">
        <f t="shared" si="1"/>
        <v/>
      </c>
      <c r="L34" s="294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289" t="str">
        <f t="shared" si="2"/>
        <v/>
      </c>
      <c r="AD34" s="289"/>
      <c r="AE34" s="289" t="str">
        <f t="shared" si="3"/>
        <v/>
      </c>
      <c r="AF34" s="289"/>
      <c r="AG34" s="289" t="str">
        <f t="shared" si="5"/>
        <v/>
      </c>
      <c r="AH34" s="289"/>
      <c r="AI34" s="289" t="str">
        <f t="shared" si="4"/>
        <v/>
      </c>
      <c r="AJ34" s="289"/>
      <c r="AK34" s="288" t="str">
        <f t="shared" si="6"/>
        <v/>
      </c>
      <c r="AL34" s="288"/>
      <c r="AM34" s="288" t="str">
        <f t="shared" si="7"/>
        <v/>
      </c>
      <c r="AN34" s="288"/>
      <c r="AO34" s="275" t="str">
        <f t="shared" si="8"/>
        <v/>
      </c>
      <c r="AP34" s="276"/>
      <c r="AQ34" s="275" t="str">
        <f t="shared" si="9"/>
        <v/>
      </c>
      <c r="AR34" s="276"/>
      <c r="AS34" s="107"/>
      <c r="AT34" s="107"/>
      <c r="AU34" s="107"/>
      <c r="AV34" s="107"/>
      <c r="AW34" s="107"/>
      <c r="AX34" s="107"/>
      <c r="AY34" s="107"/>
    </row>
    <row r="35" spans="1:51" customFormat="1" ht="21" customHeight="1">
      <c r="A35" s="107"/>
      <c r="B35" s="308">
        <v>1.2</v>
      </c>
      <c r="C35" s="308"/>
      <c r="D35" s="308"/>
      <c r="E35" s="296"/>
      <c r="F35" s="297"/>
      <c r="G35" s="298"/>
      <c r="H35" s="297"/>
      <c r="I35" s="275" t="str">
        <f t="shared" si="0"/>
        <v/>
      </c>
      <c r="J35" s="276"/>
      <c r="K35" s="275" t="str">
        <f t="shared" si="1"/>
        <v/>
      </c>
      <c r="L35" s="276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283" t="str">
        <f t="shared" si="2"/>
        <v/>
      </c>
      <c r="AD35" s="283"/>
      <c r="AE35" s="283" t="str">
        <f t="shared" si="3"/>
        <v/>
      </c>
      <c r="AF35" s="283"/>
      <c r="AG35" s="283" t="str">
        <f t="shared" si="5"/>
        <v/>
      </c>
      <c r="AH35" s="283"/>
      <c r="AI35" s="283" t="str">
        <f t="shared" si="4"/>
        <v/>
      </c>
      <c r="AJ35" s="283"/>
      <c r="AK35" s="287" t="str">
        <f t="shared" si="6"/>
        <v/>
      </c>
      <c r="AL35" s="287"/>
      <c r="AM35" s="287" t="str">
        <f t="shared" si="7"/>
        <v/>
      </c>
      <c r="AN35" s="287"/>
      <c r="AO35" s="275" t="str">
        <f t="shared" si="8"/>
        <v/>
      </c>
      <c r="AP35" s="276"/>
      <c r="AQ35" s="275" t="str">
        <f t="shared" si="9"/>
        <v/>
      </c>
      <c r="AR35" s="276"/>
      <c r="AS35" s="107"/>
      <c r="AT35" s="107"/>
      <c r="AU35" s="107"/>
      <c r="AV35" s="107"/>
      <c r="AW35" s="107"/>
      <c r="AX35" s="107"/>
      <c r="AY35" s="107"/>
    </row>
    <row r="36" spans="1:51" customFormat="1" ht="21" customHeight="1">
      <c r="A36" s="107"/>
      <c r="B36" s="308">
        <v>1.3</v>
      </c>
      <c r="C36" s="308"/>
      <c r="D36" s="308"/>
      <c r="E36" s="299"/>
      <c r="F36" s="300"/>
      <c r="G36" s="301"/>
      <c r="H36" s="300"/>
      <c r="I36" s="293" t="str">
        <f t="shared" si="0"/>
        <v/>
      </c>
      <c r="J36" s="294"/>
      <c r="K36" s="293" t="str">
        <f t="shared" si="1"/>
        <v/>
      </c>
      <c r="L36" s="294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289" t="str">
        <f t="shared" si="2"/>
        <v/>
      </c>
      <c r="AD36" s="289"/>
      <c r="AE36" s="289" t="str">
        <f t="shared" si="3"/>
        <v/>
      </c>
      <c r="AF36" s="289"/>
      <c r="AG36" s="289" t="str">
        <f t="shared" si="5"/>
        <v/>
      </c>
      <c r="AH36" s="289"/>
      <c r="AI36" s="289" t="str">
        <f t="shared" si="4"/>
        <v/>
      </c>
      <c r="AJ36" s="289"/>
      <c r="AK36" s="288" t="str">
        <f t="shared" si="6"/>
        <v/>
      </c>
      <c r="AL36" s="288"/>
      <c r="AM36" s="288" t="str">
        <f t="shared" si="7"/>
        <v/>
      </c>
      <c r="AN36" s="288"/>
      <c r="AO36" s="275" t="str">
        <f t="shared" si="8"/>
        <v/>
      </c>
      <c r="AP36" s="276"/>
      <c r="AQ36" s="275" t="str">
        <f t="shared" si="9"/>
        <v/>
      </c>
      <c r="AR36" s="276"/>
      <c r="AS36" s="107"/>
      <c r="AT36" s="107"/>
      <c r="AU36" s="107"/>
      <c r="AV36" s="107"/>
      <c r="AW36" s="107"/>
      <c r="AX36" s="107"/>
      <c r="AY36" s="107"/>
    </row>
    <row r="37" spans="1:51" customFormat="1" ht="21" customHeight="1">
      <c r="A37" s="107"/>
      <c r="B37" s="308">
        <v>1.4</v>
      </c>
      <c r="C37" s="308"/>
      <c r="D37" s="308"/>
      <c r="E37" s="296"/>
      <c r="F37" s="297"/>
      <c r="G37" s="298"/>
      <c r="H37" s="297"/>
      <c r="I37" s="275" t="str">
        <f t="shared" si="0"/>
        <v/>
      </c>
      <c r="J37" s="276"/>
      <c r="K37" s="275" t="str">
        <f t="shared" si="1"/>
        <v/>
      </c>
      <c r="L37" s="276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283" t="str">
        <f t="shared" si="2"/>
        <v/>
      </c>
      <c r="AD37" s="283"/>
      <c r="AE37" s="283" t="str">
        <f t="shared" si="3"/>
        <v/>
      </c>
      <c r="AF37" s="283"/>
      <c r="AG37" s="283" t="str">
        <f t="shared" si="5"/>
        <v/>
      </c>
      <c r="AH37" s="283"/>
      <c r="AI37" s="283" t="str">
        <f t="shared" si="4"/>
        <v/>
      </c>
      <c r="AJ37" s="283"/>
      <c r="AK37" s="287" t="str">
        <f t="shared" si="6"/>
        <v/>
      </c>
      <c r="AL37" s="287"/>
      <c r="AM37" s="287" t="str">
        <f t="shared" si="7"/>
        <v/>
      </c>
      <c r="AN37" s="287"/>
      <c r="AO37" s="275" t="str">
        <f t="shared" si="8"/>
        <v/>
      </c>
      <c r="AP37" s="276"/>
      <c r="AQ37" s="275" t="str">
        <f t="shared" si="9"/>
        <v/>
      </c>
      <c r="AR37" s="276"/>
      <c r="AS37" s="107"/>
      <c r="AT37" s="107"/>
      <c r="AU37" s="107"/>
      <c r="AV37" s="107"/>
      <c r="AW37" s="107"/>
      <c r="AX37" s="107"/>
      <c r="AY37" s="107"/>
    </row>
    <row r="38" spans="1:51" customFormat="1" ht="21" customHeight="1">
      <c r="A38" s="107"/>
      <c r="B38" s="308">
        <v>1.5</v>
      </c>
      <c r="C38" s="308"/>
      <c r="D38" s="308"/>
      <c r="E38" s="299"/>
      <c r="F38" s="300"/>
      <c r="G38" s="301"/>
      <c r="H38" s="300"/>
      <c r="I38" s="293" t="str">
        <f t="shared" si="0"/>
        <v/>
      </c>
      <c r="J38" s="294"/>
      <c r="K38" s="293" t="str">
        <f t="shared" si="1"/>
        <v/>
      </c>
      <c r="L38" s="294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  <c r="AB38" s="302"/>
      <c r="AC38" s="289" t="str">
        <f t="shared" si="2"/>
        <v/>
      </c>
      <c r="AD38" s="289"/>
      <c r="AE38" s="289" t="str">
        <f t="shared" si="3"/>
        <v/>
      </c>
      <c r="AF38" s="289"/>
      <c r="AG38" s="289" t="str">
        <f t="shared" si="5"/>
        <v/>
      </c>
      <c r="AH38" s="289"/>
      <c r="AI38" s="289" t="str">
        <f t="shared" si="4"/>
        <v/>
      </c>
      <c r="AJ38" s="289"/>
      <c r="AK38" s="288" t="str">
        <f t="shared" si="6"/>
        <v/>
      </c>
      <c r="AL38" s="288"/>
      <c r="AM38" s="288" t="str">
        <f t="shared" si="7"/>
        <v/>
      </c>
      <c r="AN38" s="288"/>
      <c r="AO38" s="275" t="str">
        <f t="shared" si="8"/>
        <v/>
      </c>
      <c r="AP38" s="276"/>
      <c r="AQ38" s="275" t="str">
        <f t="shared" si="9"/>
        <v/>
      </c>
      <c r="AR38" s="276"/>
      <c r="AS38" s="107"/>
      <c r="AT38" s="107"/>
      <c r="AU38" s="107"/>
      <c r="AV38" s="107"/>
      <c r="AW38" s="107"/>
      <c r="AX38" s="107"/>
      <c r="AY38" s="107"/>
    </row>
    <row r="39" spans="1:51" customFormat="1" ht="21" customHeight="1">
      <c r="A39" s="107"/>
      <c r="B39" s="308">
        <v>1.6</v>
      </c>
      <c r="C39" s="308"/>
      <c r="D39" s="308"/>
      <c r="E39" s="296"/>
      <c r="F39" s="297"/>
      <c r="G39" s="298"/>
      <c r="H39" s="297"/>
      <c r="I39" s="275" t="str">
        <f t="shared" si="0"/>
        <v/>
      </c>
      <c r="J39" s="276"/>
      <c r="K39" s="275" t="str">
        <f t="shared" si="1"/>
        <v/>
      </c>
      <c r="L39" s="276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303"/>
      <c r="AB39" s="303"/>
      <c r="AC39" s="283" t="str">
        <f t="shared" si="2"/>
        <v/>
      </c>
      <c r="AD39" s="283"/>
      <c r="AE39" s="283" t="str">
        <f t="shared" si="3"/>
        <v/>
      </c>
      <c r="AF39" s="283"/>
      <c r="AG39" s="283" t="str">
        <f t="shared" si="5"/>
        <v/>
      </c>
      <c r="AH39" s="283"/>
      <c r="AI39" s="283" t="str">
        <f t="shared" si="4"/>
        <v/>
      </c>
      <c r="AJ39" s="283"/>
      <c r="AK39" s="287" t="str">
        <f t="shared" si="6"/>
        <v/>
      </c>
      <c r="AL39" s="287"/>
      <c r="AM39" s="287" t="str">
        <f t="shared" si="7"/>
        <v/>
      </c>
      <c r="AN39" s="287"/>
      <c r="AO39" s="275" t="str">
        <f t="shared" si="8"/>
        <v/>
      </c>
      <c r="AP39" s="276"/>
      <c r="AQ39" s="275" t="str">
        <f t="shared" si="9"/>
        <v/>
      </c>
      <c r="AR39" s="276"/>
      <c r="AS39" s="107"/>
      <c r="AT39" s="107"/>
      <c r="AU39" s="107"/>
      <c r="AV39" s="107"/>
      <c r="AW39" s="107"/>
      <c r="AX39" s="107"/>
      <c r="AY39" s="107"/>
    </row>
    <row r="40" spans="1:51" customFormat="1" ht="21" customHeight="1">
      <c r="A40" s="107"/>
      <c r="B40" s="308">
        <v>1.7</v>
      </c>
      <c r="C40" s="308"/>
      <c r="D40" s="308"/>
      <c r="E40" s="299"/>
      <c r="F40" s="300"/>
      <c r="G40" s="301"/>
      <c r="H40" s="300"/>
      <c r="I40" s="293" t="str">
        <f t="shared" si="0"/>
        <v/>
      </c>
      <c r="J40" s="294"/>
      <c r="K40" s="293" t="str">
        <f t="shared" si="1"/>
        <v/>
      </c>
      <c r="L40" s="294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289" t="str">
        <f t="shared" si="2"/>
        <v/>
      </c>
      <c r="AD40" s="289"/>
      <c r="AE40" s="289" t="str">
        <f t="shared" si="3"/>
        <v/>
      </c>
      <c r="AF40" s="289"/>
      <c r="AG40" s="289" t="str">
        <f t="shared" si="5"/>
        <v/>
      </c>
      <c r="AH40" s="289"/>
      <c r="AI40" s="289" t="str">
        <f t="shared" si="4"/>
        <v/>
      </c>
      <c r="AJ40" s="289"/>
      <c r="AK40" s="288" t="str">
        <f t="shared" si="6"/>
        <v/>
      </c>
      <c r="AL40" s="288"/>
      <c r="AM40" s="288" t="str">
        <f t="shared" si="7"/>
        <v/>
      </c>
      <c r="AN40" s="288"/>
      <c r="AO40" s="275" t="str">
        <f t="shared" si="8"/>
        <v/>
      </c>
      <c r="AP40" s="276"/>
      <c r="AQ40" s="275" t="str">
        <f t="shared" si="9"/>
        <v/>
      </c>
      <c r="AR40" s="276"/>
      <c r="AS40" s="107"/>
      <c r="AT40" s="107"/>
      <c r="AU40" s="107"/>
      <c r="AV40" s="107"/>
      <c r="AW40" s="107"/>
      <c r="AX40" s="107"/>
      <c r="AY40" s="107"/>
    </row>
    <row r="41" spans="1:51" customFormat="1" ht="21" customHeight="1">
      <c r="A41" s="107"/>
      <c r="B41" s="308">
        <v>1.8</v>
      </c>
      <c r="C41" s="308"/>
      <c r="D41" s="308"/>
      <c r="E41" s="296"/>
      <c r="F41" s="297"/>
      <c r="G41" s="298"/>
      <c r="H41" s="297"/>
      <c r="I41" s="275" t="str">
        <f t="shared" si="0"/>
        <v/>
      </c>
      <c r="J41" s="276"/>
      <c r="K41" s="275" t="str">
        <f t="shared" si="1"/>
        <v/>
      </c>
      <c r="L41" s="276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  <c r="AB41" s="303"/>
      <c r="AC41" s="283" t="str">
        <f t="shared" si="2"/>
        <v/>
      </c>
      <c r="AD41" s="283"/>
      <c r="AE41" s="283" t="str">
        <f t="shared" si="3"/>
        <v/>
      </c>
      <c r="AF41" s="283"/>
      <c r="AG41" s="283" t="str">
        <f t="shared" si="5"/>
        <v/>
      </c>
      <c r="AH41" s="283"/>
      <c r="AI41" s="283" t="str">
        <f t="shared" si="4"/>
        <v/>
      </c>
      <c r="AJ41" s="283"/>
      <c r="AK41" s="287" t="str">
        <f t="shared" si="6"/>
        <v/>
      </c>
      <c r="AL41" s="287"/>
      <c r="AM41" s="287" t="str">
        <f t="shared" si="7"/>
        <v/>
      </c>
      <c r="AN41" s="287"/>
      <c r="AO41" s="275" t="str">
        <f t="shared" si="8"/>
        <v/>
      </c>
      <c r="AP41" s="276"/>
      <c r="AQ41" s="275" t="str">
        <f t="shared" si="9"/>
        <v/>
      </c>
      <c r="AR41" s="276"/>
      <c r="AS41" s="107"/>
      <c r="AT41" s="107"/>
      <c r="AU41" s="107"/>
      <c r="AV41" s="107"/>
      <c r="AW41" s="107"/>
      <c r="AX41" s="107"/>
      <c r="AY41" s="107"/>
    </row>
    <row r="42" spans="1:51" customFormat="1" ht="21" customHeight="1">
      <c r="A42" s="107"/>
      <c r="B42" s="308">
        <v>1.9</v>
      </c>
      <c r="C42" s="308"/>
      <c r="D42" s="308"/>
      <c r="E42" s="299"/>
      <c r="F42" s="300"/>
      <c r="G42" s="301"/>
      <c r="H42" s="300"/>
      <c r="I42" s="293" t="str">
        <f t="shared" si="0"/>
        <v/>
      </c>
      <c r="J42" s="294"/>
      <c r="K42" s="293" t="str">
        <f t="shared" si="1"/>
        <v/>
      </c>
      <c r="L42" s="294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289" t="str">
        <f t="shared" si="2"/>
        <v/>
      </c>
      <c r="AD42" s="289"/>
      <c r="AE42" s="289" t="str">
        <f t="shared" si="3"/>
        <v/>
      </c>
      <c r="AF42" s="289"/>
      <c r="AG42" s="289" t="str">
        <f t="shared" si="5"/>
        <v/>
      </c>
      <c r="AH42" s="289"/>
      <c r="AI42" s="289" t="str">
        <f t="shared" si="4"/>
        <v/>
      </c>
      <c r="AJ42" s="289"/>
      <c r="AK42" s="288" t="str">
        <f t="shared" si="6"/>
        <v/>
      </c>
      <c r="AL42" s="288"/>
      <c r="AM42" s="288" t="str">
        <f t="shared" si="7"/>
        <v/>
      </c>
      <c r="AN42" s="288"/>
      <c r="AO42" s="275" t="str">
        <f t="shared" si="8"/>
        <v/>
      </c>
      <c r="AP42" s="276"/>
      <c r="AQ42" s="275" t="str">
        <f t="shared" si="9"/>
        <v/>
      </c>
      <c r="AR42" s="276"/>
    </row>
    <row r="43" spans="1:51" customFormat="1" ht="21" customHeight="1">
      <c r="A43" s="107"/>
      <c r="B43" s="107"/>
      <c r="C43" s="94"/>
      <c r="D43" s="94"/>
      <c r="E43" s="94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2"/>
      <c r="S43" s="242"/>
      <c r="T43" s="242"/>
      <c r="U43" s="241"/>
      <c r="V43" s="241"/>
      <c r="W43" s="241"/>
      <c r="X43" s="241"/>
      <c r="Y43" s="200"/>
      <c r="Z43" s="200"/>
      <c r="AA43" s="200"/>
      <c r="AB43" s="200"/>
      <c r="AC43" s="200"/>
      <c r="AD43" s="107"/>
      <c r="AE43" s="107"/>
      <c r="AF43" s="107"/>
      <c r="AG43" s="107"/>
      <c r="AH43" s="107"/>
      <c r="AI43" s="107"/>
    </row>
    <row r="44" spans="1:51" customFormat="1" ht="21" customHeight="1">
      <c r="A44" s="107"/>
      <c r="B44" s="107"/>
      <c r="C44" s="94"/>
      <c r="D44" s="94"/>
      <c r="E44" s="94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2"/>
      <c r="S44" s="242"/>
      <c r="T44" s="242"/>
      <c r="U44" s="241"/>
      <c r="V44" s="241"/>
      <c r="W44" s="241"/>
      <c r="X44" s="241"/>
      <c r="Y44" s="200"/>
      <c r="Z44" s="200"/>
      <c r="AA44" s="200"/>
      <c r="AB44" s="200"/>
      <c r="AC44" s="200"/>
      <c r="AD44" s="107"/>
      <c r="AE44" s="107"/>
      <c r="AF44" s="107"/>
      <c r="AG44" s="107"/>
      <c r="AH44" s="107"/>
      <c r="AI44" s="107"/>
    </row>
    <row r="45" spans="1:51" customFormat="1" ht="21" customHeight="1"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106"/>
      <c r="AE45" s="106"/>
      <c r="AF45" s="106"/>
      <c r="AG45" s="106"/>
    </row>
  </sheetData>
  <mergeCells count="493">
    <mergeCell ref="I17:K17"/>
    <mergeCell ref="L17:N17"/>
    <mergeCell ref="O17:Q17"/>
    <mergeCell ref="U17:X17"/>
    <mergeCell ref="R16:T16"/>
    <mergeCell ref="C15:E16"/>
    <mergeCell ref="C17:E17"/>
    <mergeCell ref="C18:E18"/>
    <mergeCell ref="F18:H18"/>
    <mergeCell ref="I18:K18"/>
    <mergeCell ref="L18:N18"/>
    <mergeCell ref="O18:Q18"/>
    <mergeCell ref="U18:X18"/>
    <mergeCell ref="R17:T17"/>
    <mergeCell ref="R18:T18"/>
    <mergeCell ref="Y15:AB16"/>
    <mergeCell ref="Y17:AB18"/>
    <mergeCell ref="O1:S1"/>
    <mergeCell ref="O2:S2"/>
    <mergeCell ref="Y2:AC2"/>
    <mergeCell ref="F5:Y5"/>
    <mergeCell ref="F6:L6"/>
    <mergeCell ref="Q6:W6"/>
    <mergeCell ref="N7:U7"/>
    <mergeCell ref="X7:AB7"/>
    <mergeCell ref="U15:X16"/>
    <mergeCell ref="F16:H16"/>
    <mergeCell ref="I16:K16"/>
    <mergeCell ref="L16:N16"/>
    <mergeCell ref="O16:Q16"/>
    <mergeCell ref="F15:T15"/>
    <mergeCell ref="C7:J7"/>
    <mergeCell ref="A1:J2"/>
    <mergeCell ref="A3:J3"/>
    <mergeCell ref="A4:J4"/>
    <mergeCell ref="D8:E8"/>
    <mergeCell ref="G8:H8"/>
    <mergeCell ref="O8:P8"/>
    <mergeCell ref="F17:H17"/>
    <mergeCell ref="M35:N35"/>
    <mergeCell ref="M36:N36"/>
    <mergeCell ref="M37:N37"/>
    <mergeCell ref="M38:N38"/>
    <mergeCell ref="M26:N26"/>
    <mergeCell ref="M27:N27"/>
    <mergeCell ref="M28:N28"/>
    <mergeCell ref="M29:N29"/>
    <mergeCell ref="M30:N30"/>
    <mergeCell ref="M31:N31"/>
    <mergeCell ref="M32:N32"/>
    <mergeCell ref="M20:AB20"/>
    <mergeCell ref="I22:J22"/>
    <mergeCell ref="K22:L22"/>
    <mergeCell ref="I23:J23"/>
    <mergeCell ref="K23:L23"/>
    <mergeCell ref="I24:J24"/>
    <mergeCell ref="K24:L24"/>
    <mergeCell ref="I25:J25"/>
    <mergeCell ref="K25:L25"/>
    <mergeCell ref="Q25:R25"/>
    <mergeCell ref="Q21:T21"/>
    <mergeCell ref="Q22:R22"/>
    <mergeCell ref="S22:T22"/>
    <mergeCell ref="Q23:R23"/>
    <mergeCell ref="U21:X21"/>
    <mergeCell ref="U22:V22"/>
    <mergeCell ref="W22:X22"/>
    <mergeCell ref="U23:V23"/>
    <mergeCell ref="W23:X23"/>
    <mergeCell ref="U24:V24"/>
    <mergeCell ref="W24:X24"/>
    <mergeCell ref="U25:V25"/>
    <mergeCell ref="W25:X25"/>
    <mergeCell ref="Y21:AB21"/>
    <mergeCell ref="B23:D23"/>
    <mergeCell ref="B24:D24"/>
    <mergeCell ref="B25:D25"/>
    <mergeCell ref="S23:T23"/>
    <mergeCell ref="Q24:R24"/>
    <mergeCell ref="S24:T24"/>
    <mergeCell ref="B38:D38"/>
    <mergeCell ref="B39:D39"/>
    <mergeCell ref="B40:D40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B41:D41"/>
    <mergeCell ref="B42:D42"/>
    <mergeCell ref="G11:P11"/>
    <mergeCell ref="G12:P12"/>
    <mergeCell ref="B34:D34"/>
    <mergeCell ref="B35:D35"/>
    <mergeCell ref="B36:D36"/>
    <mergeCell ref="B37:D37"/>
    <mergeCell ref="B29:D29"/>
    <mergeCell ref="B30:D30"/>
    <mergeCell ref="B31:D31"/>
    <mergeCell ref="B32:D32"/>
    <mergeCell ref="B33:D33"/>
    <mergeCell ref="B27:D27"/>
    <mergeCell ref="B28:D28"/>
    <mergeCell ref="B26:D26"/>
    <mergeCell ref="M21:P21"/>
    <mergeCell ref="M22:N22"/>
    <mergeCell ref="M23:N23"/>
    <mergeCell ref="M24:N24"/>
    <mergeCell ref="M25:N25"/>
    <mergeCell ref="M40:N40"/>
    <mergeCell ref="M41:N41"/>
    <mergeCell ref="O22:P22"/>
    <mergeCell ref="O38:P38"/>
    <mergeCell ref="O39:P39"/>
    <mergeCell ref="O40:P40"/>
    <mergeCell ref="O41:P41"/>
    <mergeCell ref="M33:N33"/>
    <mergeCell ref="M34:N34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U26:V26"/>
    <mergeCell ref="W26:X26"/>
    <mergeCell ref="U27:V27"/>
    <mergeCell ref="W27:X27"/>
    <mergeCell ref="U28:V28"/>
    <mergeCell ref="W28:X28"/>
    <mergeCell ref="U29:V29"/>
    <mergeCell ref="W29:X29"/>
    <mergeCell ref="U30:V30"/>
    <mergeCell ref="W30:X30"/>
    <mergeCell ref="U31:V31"/>
    <mergeCell ref="W36:X36"/>
    <mergeCell ref="U37:V37"/>
    <mergeCell ref="W37:X37"/>
    <mergeCell ref="U38:V38"/>
    <mergeCell ref="W38:X38"/>
    <mergeCell ref="U39:V39"/>
    <mergeCell ref="W39:X39"/>
    <mergeCell ref="S34:T34"/>
    <mergeCell ref="W31:X31"/>
    <mergeCell ref="U32:V32"/>
    <mergeCell ref="W32:X32"/>
    <mergeCell ref="U33:V33"/>
    <mergeCell ref="W33:X33"/>
    <mergeCell ref="U34:V34"/>
    <mergeCell ref="W34:X34"/>
    <mergeCell ref="Y27:Z27"/>
    <mergeCell ref="AA27:AB27"/>
    <mergeCell ref="Y28:Z28"/>
    <mergeCell ref="AA28:AB28"/>
    <mergeCell ref="Y29:Z29"/>
    <mergeCell ref="AA29:AB29"/>
    <mergeCell ref="Y30:Z30"/>
    <mergeCell ref="AA30:AB30"/>
    <mergeCell ref="Y31:Z31"/>
    <mergeCell ref="AA31:AB31"/>
    <mergeCell ref="Y22:Z22"/>
    <mergeCell ref="AA22:AB22"/>
    <mergeCell ref="Y23:Z23"/>
    <mergeCell ref="AA23:AB23"/>
    <mergeCell ref="Y24:Z24"/>
    <mergeCell ref="AA24:AB24"/>
    <mergeCell ref="AA25:AB25"/>
    <mergeCell ref="Y26:Z26"/>
    <mergeCell ref="AA26:AB26"/>
    <mergeCell ref="Y32:Z32"/>
    <mergeCell ref="U36:V36"/>
    <mergeCell ref="AA39:AB39"/>
    <mergeCell ref="Y40:Z40"/>
    <mergeCell ref="AA40:AB40"/>
    <mergeCell ref="Y41:Z41"/>
    <mergeCell ref="AA41:AB41"/>
    <mergeCell ref="AA32:AB32"/>
    <mergeCell ref="Y33:Z33"/>
    <mergeCell ref="AA33:AB33"/>
    <mergeCell ref="Y34:Z34"/>
    <mergeCell ref="AA34:AB34"/>
    <mergeCell ref="Y35:Z35"/>
    <mergeCell ref="AA35:AB35"/>
    <mergeCell ref="Y36:Z36"/>
    <mergeCell ref="AA36:AB36"/>
    <mergeCell ref="U40:V40"/>
    <mergeCell ref="W40:X40"/>
    <mergeCell ref="U41:V41"/>
    <mergeCell ref="W41:X41"/>
    <mergeCell ref="U35:V35"/>
    <mergeCell ref="W35:X35"/>
    <mergeCell ref="U42:V42"/>
    <mergeCell ref="W42:X42"/>
    <mergeCell ref="Y42:Z42"/>
    <mergeCell ref="AA42:AB42"/>
    <mergeCell ref="B20:D22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Y37:Z37"/>
    <mergeCell ref="AA37:AB37"/>
    <mergeCell ref="Y38:Z38"/>
    <mergeCell ref="AA38:AB38"/>
    <mergeCell ref="Y39:Z39"/>
    <mergeCell ref="G31:H31"/>
    <mergeCell ref="E32:F32"/>
    <mergeCell ref="G32:H32"/>
    <mergeCell ref="E33:F33"/>
    <mergeCell ref="G33:H33"/>
    <mergeCell ref="M42:N42"/>
    <mergeCell ref="O42:P42"/>
    <mergeCell ref="Q42:R42"/>
    <mergeCell ref="S42:T42"/>
    <mergeCell ref="Q40:R40"/>
    <mergeCell ref="S40:T40"/>
    <mergeCell ref="Q41:R41"/>
    <mergeCell ref="S41:T41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M39:N39"/>
    <mergeCell ref="E39:F39"/>
    <mergeCell ref="G39:H39"/>
    <mergeCell ref="E40:F40"/>
    <mergeCell ref="G40:H40"/>
    <mergeCell ref="E41:F41"/>
    <mergeCell ref="G41:H41"/>
    <mergeCell ref="E42:F42"/>
    <mergeCell ref="G42:H42"/>
    <mergeCell ref="E20:H21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E29:F29"/>
    <mergeCell ref="G29:H29"/>
    <mergeCell ref="E30:F30"/>
    <mergeCell ref="G30:H30"/>
    <mergeCell ref="E31:F31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K36:L36"/>
    <mergeCell ref="I37:J37"/>
    <mergeCell ref="K37:L37"/>
    <mergeCell ref="I38:J38"/>
    <mergeCell ref="K38:L38"/>
    <mergeCell ref="I39:J39"/>
    <mergeCell ref="K39:L39"/>
    <mergeCell ref="I40:J40"/>
    <mergeCell ref="K40:L40"/>
    <mergeCell ref="I41:J41"/>
    <mergeCell ref="K41:L41"/>
    <mergeCell ref="I42:J42"/>
    <mergeCell ref="K42:L42"/>
    <mergeCell ref="I20:L21"/>
    <mergeCell ref="AC22:AD22"/>
    <mergeCell ref="AE22:AF22"/>
    <mergeCell ref="AC23:AD23"/>
    <mergeCell ref="AE23:AF23"/>
    <mergeCell ref="AC24:AD24"/>
    <mergeCell ref="AE24:AF24"/>
    <mergeCell ref="Y25:Z25"/>
    <mergeCell ref="AE25:AF25"/>
    <mergeCell ref="AC26:AD26"/>
    <mergeCell ref="AE26:AF26"/>
    <mergeCell ref="AC27:AD27"/>
    <mergeCell ref="AE27:AF27"/>
    <mergeCell ref="AC28:AD28"/>
    <mergeCell ref="AE28:AF28"/>
    <mergeCell ref="AC29:AD29"/>
    <mergeCell ref="AE29:AF29"/>
    <mergeCell ref="AC30:AD30"/>
    <mergeCell ref="AE30:AF30"/>
    <mergeCell ref="I36:J36"/>
    <mergeCell ref="AC31:AD31"/>
    <mergeCell ref="AE31:AF31"/>
    <mergeCell ref="AC32:AD32"/>
    <mergeCell ref="AE32:AF32"/>
    <mergeCell ref="AC33:AD33"/>
    <mergeCell ref="AE33:AF33"/>
    <mergeCell ref="AC34:AD34"/>
    <mergeCell ref="AE34:AF34"/>
    <mergeCell ref="AC35:AD35"/>
    <mergeCell ref="AE35:AF35"/>
    <mergeCell ref="AE36:AF36"/>
    <mergeCell ref="AC37:AD37"/>
    <mergeCell ref="AE37:AF37"/>
    <mergeCell ref="AC38:AD38"/>
    <mergeCell ref="AE38:AF38"/>
    <mergeCell ref="AC39:AD39"/>
    <mergeCell ref="AE39:AF39"/>
    <mergeCell ref="AC40:AD40"/>
    <mergeCell ref="AE40:AF40"/>
    <mergeCell ref="AC41:AD41"/>
    <mergeCell ref="AE41:AF41"/>
    <mergeCell ref="AC42:AD42"/>
    <mergeCell ref="AE42:AF42"/>
    <mergeCell ref="AC20:AF21"/>
    <mergeCell ref="AG22:AH22"/>
    <mergeCell ref="AI22:AJ22"/>
    <mergeCell ref="AG23:AH23"/>
    <mergeCell ref="AI23:AJ23"/>
    <mergeCell ref="AG24:AH24"/>
    <mergeCell ref="AI24:AJ24"/>
    <mergeCell ref="AG25:AH25"/>
    <mergeCell ref="AI25:AJ25"/>
    <mergeCell ref="AG26:AH26"/>
    <mergeCell ref="AI26:AJ26"/>
    <mergeCell ref="AG27:AH27"/>
    <mergeCell ref="AI27:AJ27"/>
    <mergeCell ref="AG28:AH28"/>
    <mergeCell ref="AI28:AJ28"/>
    <mergeCell ref="AG29:AH29"/>
    <mergeCell ref="AI29:AJ29"/>
    <mergeCell ref="AG30:AH30"/>
    <mergeCell ref="AI30:AJ30"/>
    <mergeCell ref="AC36:AD36"/>
    <mergeCell ref="AG31:AH31"/>
    <mergeCell ref="AI31:AJ31"/>
    <mergeCell ref="AG32:AH32"/>
    <mergeCell ref="AI32:AJ32"/>
    <mergeCell ref="AG33:AH33"/>
    <mergeCell ref="AI33:AJ33"/>
    <mergeCell ref="AG34:AH34"/>
    <mergeCell ref="AI34:AJ34"/>
    <mergeCell ref="AG35:AH35"/>
    <mergeCell ref="AI35:AJ35"/>
    <mergeCell ref="AI36:AJ36"/>
    <mergeCell ref="AG37:AH37"/>
    <mergeCell ref="AI37:AJ37"/>
    <mergeCell ref="AG38:AH38"/>
    <mergeCell ref="AI38:AJ38"/>
    <mergeCell ref="AG39:AH39"/>
    <mergeCell ref="AI39:AJ39"/>
    <mergeCell ref="AG40:AH40"/>
    <mergeCell ref="AI40:AJ40"/>
    <mergeCell ref="AG41:AH41"/>
    <mergeCell ref="AI41:AJ41"/>
    <mergeCell ref="AG42:AH42"/>
    <mergeCell ref="AI42:AJ42"/>
    <mergeCell ref="AG20:AJ21"/>
    <mergeCell ref="AK22:AL22"/>
    <mergeCell ref="AM22:AN22"/>
    <mergeCell ref="AK23:AL23"/>
    <mergeCell ref="AM23:AN23"/>
    <mergeCell ref="AK24:AL24"/>
    <mergeCell ref="AM24:AN24"/>
    <mergeCell ref="AK25:AL25"/>
    <mergeCell ref="AM25:AN25"/>
    <mergeCell ref="AK26:AL26"/>
    <mergeCell ref="AM26:AN26"/>
    <mergeCell ref="AK27:AL27"/>
    <mergeCell ref="AM27:AN27"/>
    <mergeCell ref="AK28:AL28"/>
    <mergeCell ref="AM28:AN28"/>
    <mergeCell ref="AK29:AL29"/>
    <mergeCell ref="AM29:AN29"/>
    <mergeCell ref="AK30:AL30"/>
    <mergeCell ref="AM30:AN30"/>
    <mergeCell ref="AG36:AH36"/>
    <mergeCell ref="AO41:AP41"/>
    <mergeCell ref="AQ41:AR41"/>
    <mergeCell ref="AO42:AP42"/>
    <mergeCell ref="AQ42:AR42"/>
    <mergeCell ref="AK31:AL31"/>
    <mergeCell ref="AM31:AN31"/>
    <mergeCell ref="AK32:AL32"/>
    <mergeCell ref="AM32:AN32"/>
    <mergeCell ref="AK33:AL33"/>
    <mergeCell ref="AM33:AN33"/>
    <mergeCell ref="AK34:AL34"/>
    <mergeCell ref="AM34:AN34"/>
    <mergeCell ref="AK35:AL35"/>
    <mergeCell ref="AM35:AN35"/>
    <mergeCell ref="AK41:AL41"/>
    <mergeCell ref="AM41:AN41"/>
    <mergeCell ref="AK42:AL42"/>
    <mergeCell ref="AM42:AN42"/>
    <mergeCell ref="AK36:AL36"/>
    <mergeCell ref="AM36:AN36"/>
    <mergeCell ref="AK37:AL37"/>
    <mergeCell ref="AM37:AN37"/>
    <mergeCell ref="AK38:AL38"/>
    <mergeCell ref="AM38:AN38"/>
    <mergeCell ref="AM40:AN40"/>
    <mergeCell ref="AQ30:AR30"/>
    <mergeCell ref="AO30:AP30"/>
    <mergeCell ref="AQ29:AR29"/>
    <mergeCell ref="AO29:AP29"/>
    <mergeCell ref="AQ28:AR28"/>
    <mergeCell ref="AO28:AP28"/>
    <mergeCell ref="AO36:AP36"/>
    <mergeCell ref="AQ36:AR36"/>
    <mergeCell ref="AO37:AP37"/>
    <mergeCell ref="AQ37:AR37"/>
    <mergeCell ref="AO33:AP33"/>
    <mergeCell ref="AQ33:AR33"/>
    <mergeCell ref="AO34:AP34"/>
    <mergeCell ref="AQ34:AR34"/>
    <mergeCell ref="AO35:AP35"/>
    <mergeCell ref="AQ35:AR35"/>
    <mergeCell ref="AO38:AP38"/>
    <mergeCell ref="AQ38:AR38"/>
    <mergeCell ref="AO39:AP39"/>
    <mergeCell ref="AQ39:AR39"/>
    <mergeCell ref="AO40:AP40"/>
    <mergeCell ref="AQ40:AR40"/>
    <mergeCell ref="AO31:AP31"/>
    <mergeCell ref="AQ31:AR31"/>
    <mergeCell ref="AO32:AP32"/>
    <mergeCell ref="AQ32:AR32"/>
    <mergeCell ref="AO20:AR21"/>
    <mergeCell ref="AC25:AD25"/>
    <mergeCell ref="AQ27:AR27"/>
    <mergeCell ref="AO27:AP27"/>
    <mergeCell ref="AQ26:AR26"/>
    <mergeCell ref="AO26:AP26"/>
    <mergeCell ref="AQ25:AR25"/>
    <mergeCell ref="AO25:AP25"/>
    <mergeCell ref="AQ24:AR24"/>
    <mergeCell ref="AO24:AP24"/>
    <mergeCell ref="AQ23:AR23"/>
    <mergeCell ref="AO23:AP23"/>
    <mergeCell ref="AK20:AN21"/>
    <mergeCell ref="AQ22:AR22"/>
    <mergeCell ref="AO22:AP22"/>
    <mergeCell ref="AK39:AL39"/>
    <mergeCell ref="AM39:AN39"/>
    <mergeCell ref="AK40:AL40"/>
  </mergeCells>
  <phoneticPr fontId="81" type="noConversion"/>
  <pageMargins left="0.31496062992125984" right="0.31496062992125984" top="0.74803149606299213" bottom="0.19685039370078741" header="0.31496062992125984" footer="0.11811023622047245"/>
  <pageSetup scale="86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90"/>
  <sheetViews>
    <sheetView workbookViewId="0">
      <selection activeCell="AL7" sqref="AL7"/>
    </sheetView>
  </sheetViews>
  <sheetFormatPr defaultColWidth="8.85546875" defaultRowHeight="23.25"/>
  <cols>
    <col min="1" max="1" width="2.7109375" style="5" customWidth="1"/>
    <col min="2" max="3" width="5.7109375" style="5" customWidth="1"/>
    <col min="4" max="4" width="2.7109375" style="5" customWidth="1"/>
    <col min="5" max="5" width="7" style="5" customWidth="1"/>
    <col min="6" max="6" width="3.140625" style="5" customWidth="1"/>
    <col min="7" max="7" width="2.7109375" style="5" customWidth="1"/>
    <col min="8" max="9" width="5.7109375" style="5" customWidth="1"/>
    <col min="10" max="10" width="2.7109375" style="5" customWidth="1"/>
    <col min="11" max="11" width="7" style="5" customWidth="1"/>
    <col min="12" max="12" width="3.140625" style="5" customWidth="1"/>
    <col min="13" max="13" width="1.7109375" style="5" customWidth="1"/>
    <col min="14" max="15" width="5.7109375" style="5" customWidth="1"/>
    <col min="16" max="16" width="2.7109375" style="5" customWidth="1"/>
    <col min="17" max="17" width="7" style="5" customWidth="1"/>
    <col min="18" max="18" width="3.140625" style="5" customWidth="1"/>
    <col min="19" max="19" width="1.7109375" style="5" customWidth="1"/>
    <col min="20" max="21" width="5.7109375" style="5" customWidth="1"/>
    <col min="22" max="22" width="2.7109375" style="5" customWidth="1"/>
    <col min="23" max="23" width="7" style="5" customWidth="1"/>
    <col min="24" max="24" width="3.140625" style="5" customWidth="1"/>
    <col min="25" max="25" width="1.7109375" style="5" customWidth="1"/>
    <col min="26" max="27" width="5.7109375" style="5" customWidth="1"/>
    <col min="28" max="28" width="2.7109375" style="5" customWidth="1"/>
    <col min="29" max="29" width="7" style="5" customWidth="1"/>
    <col min="30" max="30" width="3.140625" style="5" customWidth="1"/>
    <col min="31" max="31" width="4" customWidth="1"/>
    <col min="32" max="33" width="5.7109375" style="5" customWidth="1"/>
    <col min="34" max="35" width="7" style="5" customWidth="1"/>
    <col min="36" max="36" width="5.7109375" style="5" customWidth="1"/>
    <col min="37" max="37" width="6.28515625" style="5" customWidth="1"/>
  </cols>
  <sheetData>
    <row r="1" spans="2:37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  <c r="O1" s="4"/>
      <c r="P1" s="4"/>
      <c r="Q1" s="4"/>
      <c r="R1" s="4"/>
      <c r="T1" s="4"/>
      <c r="U1" s="4"/>
      <c r="V1" s="4"/>
      <c r="W1" s="4"/>
      <c r="X1" s="4"/>
      <c r="Z1" s="4"/>
      <c r="AA1" s="4"/>
      <c r="AB1" s="4"/>
      <c r="AC1" s="4"/>
      <c r="AD1" s="4"/>
    </row>
    <row r="2" spans="2:37">
      <c r="B2" s="411" t="s">
        <v>55</v>
      </c>
      <c r="C2" s="412"/>
      <c r="D2" s="412"/>
      <c r="E2" s="412"/>
      <c r="F2" s="413"/>
      <c r="H2" s="411" t="s">
        <v>55</v>
      </c>
      <c r="I2" s="412"/>
      <c r="J2" s="412"/>
      <c r="K2" s="412"/>
      <c r="L2" s="413"/>
      <c r="N2" s="411" t="s">
        <v>55</v>
      </c>
      <c r="O2" s="412"/>
      <c r="P2" s="412"/>
      <c r="Q2" s="412"/>
      <c r="R2" s="413"/>
      <c r="T2" s="411" t="s">
        <v>55</v>
      </c>
      <c r="U2" s="412"/>
      <c r="V2" s="412"/>
      <c r="W2" s="412"/>
      <c r="X2" s="413"/>
      <c r="Z2" s="411" t="s">
        <v>55</v>
      </c>
      <c r="AA2" s="412"/>
      <c r="AB2" s="412"/>
      <c r="AC2" s="412"/>
      <c r="AD2" s="413"/>
      <c r="AF2" s="420" t="s">
        <v>84</v>
      </c>
      <c r="AG2" s="420"/>
      <c r="AH2" s="420"/>
      <c r="AI2" s="420"/>
      <c r="AJ2" s="270"/>
      <c r="AK2" s="270"/>
    </row>
    <row r="3" spans="2:37" ht="26.25">
      <c r="B3" s="408" t="s">
        <v>8</v>
      </c>
      <c r="C3" s="409"/>
      <c r="D3" s="409"/>
      <c r="E3" s="409"/>
      <c r="F3" s="410"/>
      <c r="H3" s="408" t="s">
        <v>9</v>
      </c>
      <c r="I3" s="409"/>
      <c r="J3" s="409"/>
      <c r="K3" s="409"/>
      <c r="L3" s="410"/>
      <c r="N3" s="408" t="s">
        <v>10</v>
      </c>
      <c r="O3" s="409"/>
      <c r="P3" s="409"/>
      <c r="Q3" s="409"/>
      <c r="R3" s="410"/>
      <c r="T3" s="408" t="s">
        <v>11</v>
      </c>
      <c r="U3" s="409"/>
      <c r="V3" s="409"/>
      <c r="W3" s="409"/>
      <c r="X3" s="410"/>
      <c r="Z3" s="408" t="s">
        <v>12</v>
      </c>
      <c r="AA3" s="409"/>
      <c r="AB3" s="409"/>
      <c r="AC3" s="409"/>
      <c r="AD3" s="410"/>
      <c r="AF3" s="421" t="s">
        <v>6</v>
      </c>
      <c r="AG3" s="421"/>
      <c r="AH3" s="422">
        <v>42488</v>
      </c>
      <c r="AI3" s="422"/>
      <c r="AJ3" s="271"/>
      <c r="AK3" s="271"/>
    </row>
    <row r="4" spans="2:37" ht="26.25">
      <c r="B4" s="414" t="s">
        <v>6</v>
      </c>
      <c r="C4" s="415"/>
      <c r="D4" s="416">
        <v>42337</v>
      </c>
      <c r="E4" s="417"/>
      <c r="F4" s="418"/>
      <c r="H4" s="414" t="s">
        <v>6</v>
      </c>
      <c r="I4" s="419"/>
      <c r="J4" s="416">
        <v>42503</v>
      </c>
      <c r="K4" s="417"/>
      <c r="L4" s="418"/>
      <c r="N4" s="414" t="s">
        <v>6</v>
      </c>
      <c r="O4" s="419"/>
      <c r="P4" s="416">
        <v>42337</v>
      </c>
      <c r="Q4" s="417"/>
      <c r="R4" s="418"/>
      <c r="T4" s="414" t="s">
        <v>6</v>
      </c>
      <c r="U4" s="419"/>
      <c r="V4" s="416">
        <v>42502</v>
      </c>
      <c r="W4" s="417"/>
      <c r="X4" s="418"/>
      <c r="Z4" s="414" t="s">
        <v>6</v>
      </c>
      <c r="AA4" s="419"/>
      <c r="AB4" s="416">
        <v>42530</v>
      </c>
      <c r="AC4" s="417"/>
      <c r="AD4" s="418"/>
      <c r="AF4" s="268">
        <v>1</v>
      </c>
      <c r="AG4" s="256" t="s">
        <v>7</v>
      </c>
      <c r="AH4" s="269">
        <v>8.0000000000000004E-4</v>
      </c>
      <c r="AI4" s="257" t="s">
        <v>7</v>
      </c>
    </row>
    <row r="5" spans="2:37">
      <c r="B5" s="26">
        <v>2.5</v>
      </c>
      <c r="C5" s="27">
        <v>0.06</v>
      </c>
      <c r="D5" s="28" t="s">
        <v>13</v>
      </c>
      <c r="E5" s="29">
        <f>C5/1000</f>
        <v>5.9999999999999995E-5</v>
      </c>
      <c r="F5" s="30" t="s">
        <v>7</v>
      </c>
      <c r="H5" s="26">
        <v>2.5</v>
      </c>
      <c r="I5" s="27">
        <v>0.08</v>
      </c>
      <c r="J5" s="31" t="s">
        <v>13</v>
      </c>
      <c r="K5" s="32">
        <f t="shared" ref="K5:K17" si="0">I5/1000</f>
        <v>8.0000000000000007E-5</v>
      </c>
      <c r="L5" s="33" t="s">
        <v>7</v>
      </c>
      <c r="N5" s="34">
        <v>1.0049999999999999</v>
      </c>
      <c r="O5" s="27">
        <v>0.06</v>
      </c>
      <c r="P5" s="31" t="s">
        <v>13</v>
      </c>
      <c r="Q5" s="32">
        <f>O5/1000</f>
        <v>5.9999999999999995E-5</v>
      </c>
      <c r="R5" s="33" t="s">
        <v>7</v>
      </c>
      <c r="T5" s="35">
        <v>1</v>
      </c>
      <c r="U5" s="27">
        <v>0.08</v>
      </c>
      <c r="V5" s="31" t="s">
        <v>13</v>
      </c>
      <c r="W5" s="32">
        <f>U5/1000</f>
        <v>8.0000000000000007E-5</v>
      </c>
      <c r="X5" s="33" t="s">
        <v>7</v>
      </c>
      <c r="Z5" s="35">
        <v>125</v>
      </c>
      <c r="AA5" s="27">
        <v>0.37</v>
      </c>
      <c r="AB5" s="31" t="s">
        <v>13</v>
      </c>
      <c r="AC5" s="32">
        <f>AA5/1000</f>
        <v>3.6999999999999999E-4</v>
      </c>
      <c r="AD5" s="33" t="s">
        <v>7</v>
      </c>
      <c r="AF5" s="268">
        <v>2</v>
      </c>
      <c r="AG5" s="256" t="s">
        <v>7</v>
      </c>
      <c r="AH5" s="269">
        <v>8.0000000000000004E-4</v>
      </c>
      <c r="AI5" s="257" t="s">
        <v>7</v>
      </c>
    </row>
    <row r="6" spans="2:37">
      <c r="B6" s="26">
        <v>5.0999999999999996</v>
      </c>
      <c r="C6" s="27">
        <v>0.06</v>
      </c>
      <c r="D6" s="28" t="s">
        <v>13</v>
      </c>
      <c r="E6" s="29">
        <f t="shared" ref="E6:E14" si="1">C6/1000</f>
        <v>5.9999999999999995E-5</v>
      </c>
      <c r="F6" s="30" t="s">
        <v>7</v>
      </c>
      <c r="H6" s="26">
        <v>5.0999999999999996</v>
      </c>
      <c r="I6" s="27">
        <v>0.09</v>
      </c>
      <c r="J6" s="31" t="s">
        <v>13</v>
      </c>
      <c r="K6" s="32">
        <f t="shared" si="0"/>
        <v>8.9999999999999992E-5</v>
      </c>
      <c r="L6" s="33" t="s">
        <v>7</v>
      </c>
      <c r="N6" s="36">
        <v>1.01</v>
      </c>
      <c r="O6" s="27">
        <v>0.06</v>
      </c>
      <c r="P6" s="31" t="s">
        <v>13</v>
      </c>
      <c r="Q6" s="32">
        <f t="shared" ref="Q6:Q51" si="2">O6/1000</f>
        <v>5.9999999999999995E-5</v>
      </c>
      <c r="R6" s="33" t="s">
        <v>7</v>
      </c>
      <c r="T6" s="34">
        <v>1.0049999999999999</v>
      </c>
      <c r="U6" s="27">
        <v>0.08</v>
      </c>
      <c r="V6" s="31" t="s">
        <v>13</v>
      </c>
      <c r="W6" s="32">
        <f>U6/1000</f>
        <v>8.0000000000000007E-5</v>
      </c>
      <c r="X6" s="33" t="s">
        <v>7</v>
      </c>
      <c r="Z6" s="35">
        <v>150</v>
      </c>
      <c r="AA6" s="27">
        <v>0.39</v>
      </c>
      <c r="AB6" s="31" t="s">
        <v>13</v>
      </c>
      <c r="AC6" s="32">
        <f t="shared" ref="AC6:AC12" si="3">AA6/1000</f>
        <v>3.8999999999999999E-4</v>
      </c>
      <c r="AD6" s="33" t="s">
        <v>7</v>
      </c>
      <c r="AF6" s="268">
        <v>3</v>
      </c>
      <c r="AG6" s="256" t="s">
        <v>7</v>
      </c>
      <c r="AH6" s="269">
        <v>8.0000000000000004E-4</v>
      </c>
      <c r="AI6" s="257" t="s">
        <v>7</v>
      </c>
    </row>
    <row r="7" spans="2:37">
      <c r="B7" s="26">
        <v>7.7</v>
      </c>
      <c r="C7" s="27">
        <v>0.06</v>
      </c>
      <c r="D7" s="28" t="s">
        <v>13</v>
      </c>
      <c r="E7" s="29">
        <f t="shared" si="1"/>
        <v>5.9999999999999995E-5</v>
      </c>
      <c r="F7" s="30" t="s">
        <v>7</v>
      </c>
      <c r="H7" s="26">
        <v>7.7</v>
      </c>
      <c r="I7" s="27">
        <v>0.09</v>
      </c>
      <c r="J7" s="31" t="s">
        <v>13</v>
      </c>
      <c r="K7" s="32">
        <f t="shared" si="0"/>
        <v>8.9999999999999992E-5</v>
      </c>
      <c r="L7" s="33" t="s">
        <v>7</v>
      </c>
      <c r="N7" s="36">
        <v>1.02</v>
      </c>
      <c r="O7" s="27">
        <v>0.06</v>
      </c>
      <c r="P7" s="31" t="s">
        <v>13</v>
      </c>
      <c r="Q7" s="32">
        <f t="shared" si="2"/>
        <v>5.9999999999999995E-5</v>
      </c>
      <c r="R7" s="33" t="s">
        <v>7</v>
      </c>
      <c r="T7" s="36">
        <v>1.01</v>
      </c>
      <c r="U7" s="27">
        <v>0.08</v>
      </c>
      <c r="V7" s="31" t="s">
        <v>13</v>
      </c>
      <c r="W7" s="32">
        <f t="shared" ref="W7:W34" si="4">U7/1000</f>
        <v>8.0000000000000007E-5</v>
      </c>
      <c r="X7" s="33" t="s">
        <v>7</v>
      </c>
      <c r="Z7" s="35">
        <v>175</v>
      </c>
      <c r="AA7" s="27">
        <v>0.41</v>
      </c>
      <c r="AB7" s="31" t="s">
        <v>13</v>
      </c>
      <c r="AC7" s="32">
        <f t="shared" si="3"/>
        <v>4.0999999999999999E-4</v>
      </c>
      <c r="AD7" s="33" t="s">
        <v>7</v>
      </c>
      <c r="AF7" s="268">
        <v>4</v>
      </c>
      <c r="AG7" s="256" t="s">
        <v>7</v>
      </c>
      <c r="AH7" s="269">
        <v>8.0000000000000004E-4</v>
      </c>
      <c r="AI7" s="257" t="s">
        <v>7</v>
      </c>
    </row>
    <row r="8" spans="2:37">
      <c r="B8" s="26">
        <v>10.3</v>
      </c>
      <c r="C8" s="27">
        <v>7.0000000000000007E-2</v>
      </c>
      <c r="D8" s="28" t="s">
        <v>13</v>
      </c>
      <c r="E8" s="29">
        <f t="shared" si="1"/>
        <v>7.0000000000000007E-5</v>
      </c>
      <c r="F8" s="30" t="s">
        <v>7</v>
      </c>
      <c r="H8" s="26">
        <v>10.3</v>
      </c>
      <c r="I8" s="27">
        <v>0.09</v>
      </c>
      <c r="J8" s="31" t="s">
        <v>13</v>
      </c>
      <c r="K8" s="32">
        <f t="shared" si="0"/>
        <v>8.9999999999999992E-5</v>
      </c>
      <c r="L8" s="33" t="s">
        <v>7</v>
      </c>
      <c r="N8" s="36">
        <v>1.03</v>
      </c>
      <c r="O8" s="27">
        <v>0.06</v>
      </c>
      <c r="P8" s="31" t="s">
        <v>13</v>
      </c>
      <c r="Q8" s="32">
        <f t="shared" si="2"/>
        <v>5.9999999999999995E-5</v>
      </c>
      <c r="R8" s="33" t="s">
        <v>7</v>
      </c>
      <c r="T8" s="36">
        <v>1.02</v>
      </c>
      <c r="U8" s="27">
        <v>0.08</v>
      </c>
      <c r="V8" s="31" t="s">
        <v>13</v>
      </c>
      <c r="W8" s="32">
        <f t="shared" si="4"/>
        <v>8.0000000000000007E-5</v>
      </c>
      <c r="X8" s="33" t="s">
        <v>7</v>
      </c>
      <c r="Z8" s="35">
        <v>200</v>
      </c>
      <c r="AA8" s="27">
        <v>0.43</v>
      </c>
      <c r="AB8" s="31" t="s">
        <v>13</v>
      </c>
      <c r="AC8" s="32">
        <f t="shared" si="3"/>
        <v>4.2999999999999999E-4</v>
      </c>
      <c r="AD8" s="33" t="s">
        <v>7</v>
      </c>
      <c r="AF8" s="268">
        <v>5</v>
      </c>
      <c r="AG8" s="256" t="s">
        <v>7</v>
      </c>
      <c r="AH8" s="269">
        <v>8.0000000000000004E-4</v>
      </c>
      <c r="AI8" s="257" t="s">
        <v>7</v>
      </c>
    </row>
    <row r="9" spans="2:37">
      <c r="B9" s="26">
        <v>12.9</v>
      </c>
      <c r="C9" s="27">
        <v>7.0000000000000007E-2</v>
      </c>
      <c r="D9" s="28" t="s">
        <v>13</v>
      </c>
      <c r="E9" s="29">
        <f t="shared" si="1"/>
        <v>7.0000000000000007E-5</v>
      </c>
      <c r="F9" s="30" t="s">
        <v>7</v>
      </c>
      <c r="H9" s="26">
        <v>12.9</v>
      </c>
      <c r="I9" s="27">
        <v>0.09</v>
      </c>
      <c r="J9" s="31" t="s">
        <v>13</v>
      </c>
      <c r="K9" s="32">
        <f t="shared" si="0"/>
        <v>8.9999999999999992E-5</v>
      </c>
      <c r="L9" s="33" t="s">
        <v>7</v>
      </c>
      <c r="N9" s="36">
        <v>1.04</v>
      </c>
      <c r="O9" s="27">
        <v>0.06</v>
      </c>
      <c r="P9" s="31" t="s">
        <v>13</v>
      </c>
      <c r="Q9" s="32">
        <f t="shared" si="2"/>
        <v>5.9999999999999995E-5</v>
      </c>
      <c r="R9" s="33" t="s">
        <v>7</v>
      </c>
      <c r="T9" s="36">
        <v>1.03</v>
      </c>
      <c r="U9" s="27">
        <v>0.08</v>
      </c>
      <c r="V9" s="31" t="s">
        <v>13</v>
      </c>
      <c r="W9" s="32">
        <f t="shared" si="4"/>
        <v>8.0000000000000007E-5</v>
      </c>
      <c r="X9" s="33" t="s">
        <v>7</v>
      </c>
      <c r="Z9" s="35">
        <v>250</v>
      </c>
      <c r="AA9" s="27">
        <v>0.49</v>
      </c>
      <c r="AB9" s="31" t="s">
        <v>13</v>
      </c>
      <c r="AC9" s="32">
        <f t="shared" si="3"/>
        <v>4.8999999999999998E-4</v>
      </c>
      <c r="AD9" s="33" t="s">
        <v>7</v>
      </c>
      <c r="AF9" s="268">
        <v>10</v>
      </c>
      <c r="AG9" s="256" t="s">
        <v>7</v>
      </c>
      <c r="AH9" s="269">
        <v>8.0000000000000004E-4</v>
      </c>
      <c r="AI9" s="257" t="s">
        <v>7</v>
      </c>
    </row>
    <row r="10" spans="2:37">
      <c r="B10" s="26">
        <v>15</v>
      </c>
      <c r="C10" s="27">
        <v>7.0000000000000007E-2</v>
      </c>
      <c r="D10" s="28" t="s">
        <v>13</v>
      </c>
      <c r="E10" s="29">
        <f t="shared" si="1"/>
        <v>7.0000000000000007E-5</v>
      </c>
      <c r="F10" s="30" t="s">
        <v>7</v>
      </c>
      <c r="H10" s="35">
        <v>15</v>
      </c>
      <c r="I10" s="27">
        <v>0.1</v>
      </c>
      <c r="J10" s="31" t="s">
        <v>13</v>
      </c>
      <c r="K10" s="32">
        <f t="shared" si="0"/>
        <v>1E-4</v>
      </c>
      <c r="L10" s="33" t="s">
        <v>7</v>
      </c>
      <c r="N10" s="36">
        <v>1.05</v>
      </c>
      <c r="O10" s="27">
        <v>0.06</v>
      </c>
      <c r="P10" s="31" t="s">
        <v>13</v>
      </c>
      <c r="Q10" s="32">
        <f t="shared" si="2"/>
        <v>5.9999999999999995E-5</v>
      </c>
      <c r="R10" s="33" t="s">
        <v>7</v>
      </c>
      <c r="T10" s="36">
        <v>1.04</v>
      </c>
      <c r="U10" s="27">
        <v>0.08</v>
      </c>
      <c r="V10" s="31" t="s">
        <v>13</v>
      </c>
      <c r="W10" s="32">
        <f t="shared" si="4"/>
        <v>8.0000000000000007E-5</v>
      </c>
      <c r="X10" s="33" t="s">
        <v>7</v>
      </c>
      <c r="Z10" s="35">
        <v>300</v>
      </c>
      <c r="AA10" s="27">
        <v>0.56999999999999995</v>
      </c>
      <c r="AB10" s="31" t="s">
        <v>13</v>
      </c>
      <c r="AC10" s="32">
        <f t="shared" si="3"/>
        <v>5.6999999999999998E-4</v>
      </c>
      <c r="AD10" s="33" t="s">
        <v>7</v>
      </c>
      <c r="AF10" s="268">
        <v>15</v>
      </c>
      <c r="AG10" s="256" t="s">
        <v>7</v>
      </c>
      <c r="AH10" s="269">
        <v>8.0000000000000004E-4</v>
      </c>
      <c r="AI10" s="257" t="s">
        <v>7</v>
      </c>
    </row>
    <row r="11" spans="2:37">
      <c r="B11" s="26">
        <v>17.600000000000001</v>
      </c>
      <c r="C11" s="27">
        <v>7.0000000000000007E-2</v>
      </c>
      <c r="D11" s="28" t="s">
        <v>13</v>
      </c>
      <c r="E11" s="29">
        <f t="shared" si="1"/>
        <v>7.0000000000000007E-5</v>
      </c>
      <c r="F11" s="30" t="s">
        <v>7</v>
      </c>
      <c r="H11" s="26">
        <v>17.600000000000001</v>
      </c>
      <c r="I11" s="27">
        <v>0.1</v>
      </c>
      <c r="J11" s="31" t="s">
        <v>13</v>
      </c>
      <c r="K11" s="32">
        <f t="shared" si="0"/>
        <v>1E-4</v>
      </c>
      <c r="L11" s="33" t="s">
        <v>7</v>
      </c>
      <c r="N11" s="36">
        <v>1.06</v>
      </c>
      <c r="O11" s="27">
        <v>0.06</v>
      </c>
      <c r="P11" s="31" t="s">
        <v>13</v>
      </c>
      <c r="Q11" s="32">
        <f t="shared" si="2"/>
        <v>5.9999999999999995E-5</v>
      </c>
      <c r="R11" s="33" t="s">
        <v>7</v>
      </c>
      <c r="T11" s="36">
        <v>1.05</v>
      </c>
      <c r="U11" s="27">
        <v>0.08</v>
      </c>
      <c r="V11" s="31" t="s">
        <v>13</v>
      </c>
      <c r="W11" s="32">
        <f t="shared" si="4"/>
        <v>8.0000000000000007E-5</v>
      </c>
      <c r="X11" s="33" t="s">
        <v>7</v>
      </c>
      <c r="Z11" s="35">
        <v>400</v>
      </c>
      <c r="AA11" s="27">
        <v>0.74</v>
      </c>
      <c r="AB11" s="31" t="s">
        <v>13</v>
      </c>
      <c r="AC11" s="32">
        <f t="shared" si="3"/>
        <v>7.3999999999999999E-4</v>
      </c>
      <c r="AD11" s="33" t="s">
        <v>7</v>
      </c>
      <c r="AF11" s="268">
        <v>20</v>
      </c>
      <c r="AG11" s="256" t="s">
        <v>7</v>
      </c>
      <c r="AH11" s="269">
        <v>8.0000000000000004E-4</v>
      </c>
      <c r="AI11" s="257" t="s">
        <v>7</v>
      </c>
    </row>
    <row r="12" spans="2:37">
      <c r="B12" s="26">
        <v>20.2</v>
      </c>
      <c r="C12" s="27">
        <v>7.0000000000000007E-2</v>
      </c>
      <c r="D12" s="28" t="s">
        <v>13</v>
      </c>
      <c r="E12" s="29">
        <f t="shared" si="1"/>
        <v>7.0000000000000007E-5</v>
      </c>
      <c r="F12" s="30" t="s">
        <v>7</v>
      </c>
      <c r="H12" s="26">
        <v>20.2</v>
      </c>
      <c r="I12" s="27">
        <v>0.1</v>
      </c>
      <c r="J12" s="31" t="s">
        <v>13</v>
      </c>
      <c r="K12" s="32">
        <f t="shared" si="0"/>
        <v>1E-4</v>
      </c>
      <c r="L12" s="33" t="s">
        <v>7</v>
      </c>
      <c r="N12" s="36">
        <v>1.07</v>
      </c>
      <c r="O12" s="27">
        <v>0.06</v>
      </c>
      <c r="P12" s="31" t="s">
        <v>13</v>
      </c>
      <c r="Q12" s="32">
        <f t="shared" si="2"/>
        <v>5.9999999999999995E-5</v>
      </c>
      <c r="R12" s="33" t="s">
        <v>7</v>
      </c>
      <c r="T12" s="36">
        <v>1.06</v>
      </c>
      <c r="U12" s="27">
        <v>0.08</v>
      </c>
      <c r="V12" s="31" t="s">
        <v>13</v>
      </c>
      <c r="W12" s="32">
        <f t="shared" si="4"/>
        <v>8.0000000000000007E-5</v>
      </c>
      <c r="X12" s="33" t="s">
        <v>7</v>
      </c>
      <c r="Z12" s="35">
        <v>500</v>
      </c>
      <c r="AA12" s="27">
        <v>0.91</v>
      </c>
      <c r="AB12" s="31" t="s">
        <v>13</v>
      </c>
      <c r="AC12" s="32">
        <f t="shared" si="3"/>
        <v>9.1E-4</v>
      </c>
      <c r="AD12" s="33" t="s">
        <v>7</v>
      </c>
      <c r="AF12" s="268">
        <v>30</v>
      </c>
      <c r="AG12" s="256" t="s">
        <v>7</v>
      </c>
      <c r="AH12" s="269">
        <v>8.0000000000000004E-4</v>
      </c>
      <c r="AI12" s="257" t="s">
        <v>7</v>
      </c>
    </row>
    <row r="13" spans="2:37">
      <c r="B13" s="26">
        <v>22.8</v>
      </c>
      <c r="C13" s="27">
        <v>7.0000000000000007E-2</v>
      </c>
      <c r="D13" s="28" t="s">
        <v>13</v>
      </c>
      <c r="E13" s="29">
        <f t="shared" si="1"/>
        <v>7.0000000000000007E-5</v>
      </c>
      <c r="F13" s="30" t="s">
        <v>7</v>
      </c>
      <c r="H13" s="26">
        <v>22.8</v>
      </c>
      <c r="I13" s="27">
        <v>0.1</v>
      </c>
      <c r="J13" s="31" t="s">
        <v>13</v>
      </c>
      <c r="K13" s="32">
        <f t="shared" si="0"/>
        <v>1E-4</v>
      </c>
      <c r="L13" s="33" t="s">
        <v>7</v>
      </c>
      <c r="N13" s="36">
        <v>1.08</v>
      </c>
      <c r="O13" s="27">
        <v>0.06</v>
      </c>
      <c r="P13" s="31" t="s">
        <v>13</v>
      </c>
      <c r="Q13" s="32">
        <f t="shared" si="2"/>
        <v>5.9999999999999995E-5</v>
      </c>
      <c r="R13" s="33" t="s">
        <v>7</v>
      </c>
      <c r="T13" s="36">
        <v>1.07</v>
      </c>
      <c r="U13" s="27">
        <v>0.08</v>
      </c>
      <c r="V13" s="31" t="s">
        <v>13</v>
      </c>
      <c r="W13" s="32">
        <f t="shared" si="4"/>
        <v>8.0000000000000007E-5</v>
      </c>
      <c r="X13" s="33" t="s">
        <v>7</v>
      </c>
      <c r="AF13" s="268">
        <v>40</v>
      </c>
      <c r="AG13" s="256" t="s">
        <v>7</v>
      </c>
      <c r="AH13" s="269">
        <v>8.0000000000000004E-4</v>
      </c>
      <c r="AI13" s="257" t="s">
        <v>7</v>
      </c>
    </row>
    <row r="14" spans="2:37">
      <c r="B14" s="26">
        <v>25</v>
      </c>
      <c r="C14" s="27">
        <v>7.0000000000000007E-2</v>
      </c>
      <c r="D14" s="37" t="s">
        <v>13</v>
      </c>
      <c r="E14" s="29">
        <f t="shared" si="1"/>
        <v>7.0000000000000007E-5</v>
      </c>
      <c r="F14" s="30" t="s">
        <v>7</v>
      </c>
      <c r="H14" s="35">
        <v>25</v>
      </c>
      <c r="I14" s="27">
        <v>0.11</v>
      </c>
      <c r="J14" s="31" t="s">
        <v>13</v>
      </c>
      <c r="K14" s="32">
        <f t="shared" si="0"/>
        <v>1.1E-4</v>
      </c>
      <c r="L14" s="33" t="s">
        <v>7</v>
      </c>
      <c r="N14" s="36">
        <v>1.0900000000000001</v>
      </c>
      <c r="O14" s="27">
        <v>0.06</v>
      </c>
      <c r="P14" s="31" t="s">
        <v>13</v>
      </c>
      <c r="Q14" s="32">
        <f t="shared" si="2"/>
        <v>5.9999999999999995E-5</v>
      </c>
      <c r="R14" s="33" t="s">
        <v>7</v>
      </c>
      <c r="T14" s="36">
        <v>1.08</v>
      </c>
      <c r="U14" s="27">
        <v>0.08</v>
      </c>
      <c r="V14" s="31" t="s">
        <v>13</v>
      </c>
      <c r="W14" s="32">
        <f t="shared" si="4"/>
        <v>8.0000000000000007E-5</v>
      </c>
      <c r="X14" s="33" t="s">
        <v>7</v>
      </c>
      <c r="AF14" s="268">
        <v>50</v>
      </c>
      <c r="AG14" s="256" t="s">
        <v>7</v>
      </c>
      <c r="AH14" s="269">
        <v>8.0000000000000004E-4</v>
      </c>
      <c r="AI14" s="257" t="s">
        <v>7</v>
      </c>
      <c r="AJ14" s="272"/>
      <c r="AK14" s="272"/>
    </row>
    <row r="15" spans="2:37">
      <c r="H15" s="35">
        <v>50</v>
      </c>
      <c r="I15" s="27">
        <v>0.13</v>
      </c>
      <c r="J15" s="31" t="s">
        <v>13</v>
      </c>
      <c r="K15" s="32">
        <f t="shared" si="0"/>
        <v>1.3000000000000002E-4</v>
      </c>
      <c r="L15" s="33" t="s">
        <v>7</v>
      </c>
      <c r="N15" s="36">
        <v>1.1000000000000001</v>
      </c>
      <c r="O15" s="27">
        <v>0.06</v>
      </c>
      <c r="P15" s="31" t="s">
        <v>13</v>
      </c>
      <c r="Q15" s="32">
        <f t="shared" si="2"/>
        <v>5.9999999999999995E-5</v>
      </c>
      <c r="R15" s="33" t="s">
        <v>7</v>
      </c>
      <c r="T15" s="36">
        <v>1.0900000000000001</v>
      </c>
      <c r="U15" s="27">
        <v>0.08</v>
      </c>
      <c r="V15" s="31" t="s">
        <v>13</v>
      </c>
      <c r="W15" s="32">
        <f t="shared" si="4"/>
        <v>8.0000000000000007E-5</v>
      </c>
      <c r="X15" s="33" t="s">
        <v>7</v>
      </c>
      <c r="AF15" s="260"/>
      <c r="AG15" s="261"/>
      <c r="AH15" s="262"/>
      <c r="AI15" s="262"/>
      <c r="AJ15" s="266"/>
      <c r="AK15" s="267"/>
    </row>
    <row r="16" spans="2:37">
      <c r="H16" s="35">
        <v>75</v>
      </c>
      <c r="I16" s="27">
        <v>0.16</v>
      </c>
      <c r="J16" s="31" t="s">
        <v>13</v>
      </c>
      <c r="K16" s="32">
        <f t="shared" si="0"/>
        <v>1.6000000000000001E-4</v>
      </c>
      <c r="L16" s="33" t="s">
        <v>7</v>
      </c>
      <c r="N16" s="36">
        <v>1.2</v>
      </c>
      <c r="O16" s="27">
        <v>0.06</v>
      </c>
      <c r="P16" s="31" t="s">
        <v>13</v>
      </c>
      <c r="Q16" s="32">
        <f t="shared" si="2"/>
        <v>5.9999999999999995E-5</v>
      </c>
      <c r="R16" s="33" t="s">
        <v>7</v>
      </c>
      <c r="T16" s="36">
        <v>1.1000000000000001</v>
      </c>
      <c r="U16" s="27">
        <v>0.08</v>
      </c>
      <c r="V16" s="31" t="s">
        <v>13</v>
      </c>
      <c r="W16" s="32">
        <f t="shared" si="4"/>
        <v>8.0000000000000007E-5</v>
      </c>
      <c r="X16" s="33" t="s">
        <v>7</v>
      </c>
      <c r="AF16" s="263"/>
      <c r="AG16" s="264"/>
      <c r="AH16" s="265"/>
      <c r="AI16" s="265"/>
      <c r="AJ16" s="266"/>
      <c r="AK16" s="267"/>
    </row>
    <row r="17" spans="1:37">
      <c r="H17" s="35">
        <v>100</v>
      </c>
      <c r="I17" s="27">
        <v>0.18</v>
      </c>
      <c r="J17" s="31" t="s">
        <v>13</v>
      </c>
      <c r="K17" s="32">
        <f t="shared" si="0"/>
        <v>1.7999999999999998E-4</v>
      </c>
      <c r="L17" s="33" t="s">
        <v>7</v>
      </c>
      <c r="N17" s="36">
        <v>1.3</v>
      </c>
      <c r="O17" s="27">
        <v>0.06</v>
      </c>
      <c r="P17" s="31" t="s">
        <v>13</v>
      </c>
      <c r="Q17" s="32">
        <f t="shared" si="2"/>
        <v>5.9999999999999995E-5</v>
      </c>
      <c r="R17" s="33" t="s">
        <v>7</v>
      </c>
      <c r="T17" s="36">
        <v>1.2</v>
      </c>
      <c r="U17" s="27">
        <v>0.08</v>
      </c>
      <c r="V17" s="31" t="s">
        <v>13</v>
      </c>
      <c r="W17" s="32">
        <f t="shared" si="4"/>
        <v>8.0000000000000007E-5</v>
      </c>
      <c r="X17" s="33" t="s">
        <v>7</v>
      </c>
      <c r="AF17" s="263"/>
      <c r="AG17" s="264"/>
      <c r="AH17" s="265"/>
      <c r="AI17" s="265"/>
      <c r="AJ17" s="266"/>
      <c r="AK17" s="267"/>
    </row>
    <row r="18" spans="1:37">
      <c r="N18" s="36">
        <v>1.4</v>
      </c>
      <c r="O18" s="27">
        <v>0.06</v>
      </c>
      <c r="P18" s="31" t="s">
        <v>13</v>
      </c>
      <c r="Q18" s="32">
        <f t="shared" si="2"/>
        <v>5.9999999999999995E-5</v>
      </c>
      <c r="R18" s="33" t="s">
        <v>7</v>
      </c>
      <c r="T18" s="36">
        <v>1.3</v>
      </c>
      <c r="U18" s="27">
        <v>0.08</v>
      </c>
      <c r="V18" s="31" t="s">
        <v>13</v>
      </c>
      <c r="W18" s="32">
        <f t="shared" si="4"/>
        <v>8.0000000000000007E-5</v>
      </c>
      <c r="X18" s="33" t="s">
        <v>7</v>
      </c>
      <c r="AF18" s="263"/>
      <c r="AG18" s="264"/>
      <c r="AH18" s="265"/>
      <c r="AI18" s="265"/>
      <c r="AJ18" s="266"/>
      <c r="AK18" s="267"/>
    </row>
    <row r="19" spans="1:37">
      <c r="A19" s="102"/>
      <c r="N19" s="36">
        <v>1.5</v>
      </c>
      <c r="O19" s="27">
        <v>0.06</v>
      </c>
      <c r="P19" s="31" t="s">
        <v>13</v>
      </c>
      <c r="Q19" s="32">
        <f t="shared" si="2"/>
        <v>5.9999999999999995E-5</v>
      </c>
      <c r="R19" s="33" t="s">
        <v>7</v>
      </c>
      <c r="T19" s="36">
        <v>1.4</v>
      </c>
      <c r="U19" s="27">
        <v>0.08</v>
      </c>
      <c r="V19" s="31" t="s">
        <v>13</v>
      </c>
      <c r="W19" s="32">
        <f t="shared" si="4"/>
        <v>8.0000000000000007E-5</v>
      </c>
      <c r="X19" s="33" t="s">
        <v>7</v>
      </c>
      <c r="AF19" s="263"/>
      <c r="AG19" s="264"/>
      <c r="AH19" s="265"/>
      <c r="AI19" s="265"/>
      <c r="AJ19" s="266"/>
      <c r="AK19" s="267"/>
    </row>
    <row r="20" spans="1:37" ht="26.25">
      <c r="B20" s="102"/>
      <c r="C20" s="102"/>
      <c r="D20" s="102"/>
      <c r="E20" s="102"/>
      <c r="F20" s="102"/>
      <c r="G20" s="102"/>
      <c r="N20" s="36">
        <v>1.6</v>
      </c>
      <c r="O20" s="27">
        <v>0.06</v>
      </c>
      <c r="P20" s="31" t="s">
        <v>13</v>
      </c>
      <c r="Q20" s="32">
        <f t="shared" si="2"/>
        <v>5.9999999999999995E-5</v>
      </c>
      <c r="R20" s="33" t="s">
        <v>7</v>
      </c>
      <c r="T20" s="36">
        <v>1.5</v>
      </c>
      <c r="U20" s="27">
        <v>0.08</v>
      </c>
      <c r="V20" s="31" t="s">
        <v>13</v>
      </c>
      <c r="W20" s="32">
        <f t="shared" si="4"/>
        <v>8.0000000000000007E-5</v>
      </c>
      <c r="X20" s="33" t="s">
        <v>7</v>
      </c>
      <c r="AF20" s="258"/>
      <c r="AG20" s="258"/>
      <c r="AH20" s="258"/>
      <c r="AI20" s="258"/>
      <c r="AJ20" s="258"/>
      <c r="AK20" s="258"/>
    </row>
    <row r="21" spans="1:37" ht="26.25">
      <c r="N21" s="36">
        <v>1.7</v>
      </c>
      <c r="O21" s="27">
        <v>0.06</v>
      </c>
      <c r="P21" s="31" t="s">
        <v>13</v>
      </c>
      <c r="Q21" s="32">
        <f t="shared" si="2"/>
        <v>5.9999999999999995E-5</v>
      </c>
      <c r="R21" s="33" t="s">
        <v>7</v>
      </c>
      <c r="T21" s="36">
        <v>1.6</v>
      </c>
      <c r="U21" s="27">
        <v>0.08</v>
      </c>
      <c r="V21" s="31" t="s">
        <v>13</v>
      </c>
      <c r="W21" s="32">
        <f t="shared" si="4"/>
        <v>8.0000000000000007E-5</v>
      </c>
      <c r="X21" s="33" t="s">
        <v>7</v>
      </c>
      <c r="AF21" s="258"/>
      <c r="AG21" s="258"/>
      <c r="AH21" s="258"/>
      <c r="AI21" s="258"/>
      <c r="AJ21" s="258"/>
      <c r="AK21" s="258"/>
    </row>
    <row r="22" spans="1:37" ht="26.25">
      <c r="N22" s="36">
        <v>1.8</v>
      </c>
      <c r="O22" s="27">
        <v>0.06</v>
      </c>
      <c r="P22" s="31" t="s">
        <v>13</v>
      </c>
      <c r="Q22" s="32">
        <f t="shared" si="2"/>
        <v>5.9999999999999995E-5</v>
      </c>
      <c r="R22" s="33" t="s">
        <v>7</v>
      </c>
      <c r="T22" s="36">
        <v>1.7</v>
      </c>
      <c r="U22" s="27">
        <v>0.08</v>
      </c>
      <c r="V22" s="31" t="s">
        <v>13</v>
      </c>
      <c r="W22" s="32">
        <f t="shared" si="4"/>
        <v>8.0000000000000007E-5</v>
      </c>
      <c r="X22" s="33" t="s">
        <v>7</v>
      </c>
      <c r="AF22" s="258"/>
      <c r="AG22" s="258"/>
      <c r="AH22" s="258"/>
      <c r="AI22" s="258"/>
      <c r="AJ22" s="258"/>
      <c r="AK22" s="258"/>
    </row>
    <row r="23" spans="1:37" ht="26.25">
      <c r="N23" s="36">
        <v>1.9</v>
      </c>
      <c r="O23" s="27">
        <v>0.06</v>
      </c>
      <c r="P23" s="31" t="s">
        <v>13</v>
      </c>
      <c r="Q23" s="32">
        <f t="shared" si="2"/>
        <v>5.9999999999999995E-5</v>
      </c>
      <c r="R23" s="33" t="s">
        <v>7</v>
      </c>
      <c r="T23" s="36">
        <v>1.8</v>
      </c>
      <c r="U23" s="27">
        <v>0.08</v>
      </c>
      <c r="V23" s="31" t="s">
        <v>13</v>
      </c>
      <c r="W23" s="32">
        <f t="shared" si="4"/>
        <v>8.0000000000000007E-5</v>
      </c>
      <c r="X23" s="33" t="s">
        <v>7</v>
      </c>
      <c r="AF23" s="258"/>
      <c r="AG23" s="258"/>
      <c r="AH23" s="258"/>
      <c r="AI23" s="258"/>
      <c r="AJ23" s="258"/>
      <c r="AK23" s="258"/>
    </row>
    <row r="24" spans="1:37" ht="26.25">
      <c r="N24" s="35">
        <v>1</v>
      </c>
      <c r="O24" s="27">
        <v>0.06</v>
      </c>
      <c r="P24" s="31" t="s">
        <v>13</v>
      </c>
      <c r="Q24" s="32">
        <f t="shared" si="2"/>
        <v>5.9999999999999995E-5</v>
      </c>
      <c r="R24" s="33" t="s">
        <v>7</v>
      </c>
      <c r="T24" s="36">
        <v>1.9</v>
      </c>
      <c r="U24" s="27">
        <v>0.08</v>
      </c>
      <c r="V24" s="31" t="s">
        <v>13</v>
      </c>
      <c r="W24" s="32">
        <f t="shared" si="4"/>
        <v>8.0000000000000007E-5</v>
      </c>
      <c r="X24" s="33" t="s">
        <v>7</v>
      </c>
      <c r="AF24" s="258"/>
      <c r="AG24" s="258"/>
      <c r="AH24" s="258"/>
      <c r="AI24" s="258"/>
      <c r="AJ24" s="258"/>
      <c r="AK24" s="258"/>
    </row>
    <row r="25" spans="1:37" ht="26.25">
      <c r="N25" s="35">
        <v>2</v>
      </c>
      <c r="O25" s="27">
        <v>0.06</v>
      </c>
      <c r="P25" s="31" t="s">
        <v>13</v>
      </c>
      <c r="Q25" s="32">
        <f t="shared" si="2"/>
        <v>5.9999999999999995E-5</v>
      </c>
      <c r="R25" s="33" t="s">
        <v>7</v>
      </c>
      <c r="T25" s="35">
        <v>2</v>
      </c>
      <c r="U25" s="27">
        <v>0.08</v>
      </c>
      <c r="V25" s="31" t="s">
        <v>13</v>
      </c>
      <c r="W25" s="32">
        <f t="shared" si="4"/>
        <v>8.0000000000000007E-5</v>
      </c>
      <c r="X25" s="33" t="s">
        <v>7</v>
      </c>
      <c r="AF25" s="258"/>
      <c r="AG25" s="258"/>
      <c r="AH25" s="258"/>
      <c r="AI25" s="258"/>
      <c r="AJ25" s="258"/>
      <c r="AK25" s="258"/>
    </row>
    <row r="26" spans="1:37" ht="26.25">
      <c r="N26" s="35">
        <v>3</v>
      </c>
      <c r="O26" s="27">
        <v>0.06</v>
      </c>
      <c r="P26" s="31" t="s">
        <v>13</v>
      </c>
      <c r="Q26" s="32">
        <f t="shared" si="2"/>
        <v>5.9999999999999995E-5</v>
      </c>
      <c r="R26" s="33" t="s">
        <v>7</v>
      </c>
      <c r="T26" s="35">
        <v>3</v>
      </c>
      <c r="U26" s="27">
        <v>0.08</v>
      </c>
      <c r="V26" s="31" t="s">
        <v>13</v>
      </c>
      <c r="W26" s="32">
        <f t="shared" si="4"/>
        <v>8.0000000000000007E-5</v>
      </c>
      <c r="X26" s="33" t="s">
        <v>7</v>
      </c>
      <c r="AF26" s="258"/>
      <c r="AG26" s="258"/>
      <c r="AH26" s="258"/>
      <c r="AI26" s="258"/>
      <c r="AJ26" s="258"/>
      <c r="AK26" s="258"/>
    </row>
    <row r="27" spans="1:37" ht="26.25">
      <c r="N27" s="35">
        <v>4</v>
      </c>
      <c r="O27" s="27">
        <v>0.06</v>
      </c>
      <c r="P27" s="31" t="s">
        <v>13</v>
      </c>
      <c r="Q27" s="32">
        <f t="shared" si="2"/>
        <v>5.9999999999999995E-5</v>
      </c>
      <c r="R27" s="33" t="s">
        <v>7</v>
      </c>
      <c r="T27" s="35">
        <v>4</v>
      </c>
      <c r="U27" s="27">
        <v>0.08</v>
      </c>
      <c r="V27" s="31" t="s">
        <v>13</v>
      </c>
      <c r="W27" s="32">
        <f t="shared" si="4"/>
        <v>8.0000000000000007E-5</v>
      </c>
      <c r="X27" s="33" t="s">
        <v>7</v>
      </c>
      <c r="AF27" s="258"/>
      <c r="AG27" s="258"/>
      <c r="AH27" s="258"/>
      <c r="AI27" s="258"/>
      <c r="AJ27" s="258"/>
      <c r="AK27" s="258"/>
    </row>
    <row r="28" spans="1:37" ht="26.25">
      <c r="N28" s="35">
        <v>5</v>
      </c>
      <c r="O28" s="27">
        <v>0.06</v>
      </c>
      <c r="P28" s="31" t="s">
        <v>13</v>
      </c>
      <c r="Q28" s="32">
        <f t="shared" si="2"/>
        <v>5.9999999999999995E-5</v>
      </c>
      <c r="R28" s="33" t="s">
        <v>7</v>
      </c>
      <c r="T28" s="35">
        <v>5</v>
      </c>
      <c r="U28" s="27">
        <v>0.09</v>
      </c>
      <c r="V28" s="31" t="s">
        <v>13</v>
      </c>
      <c r="W28" s="32">
        <f t="shared" si="4"/>
        <v>8.9999999999999992E-5</v>
      </c>
      <c r="X28" s="33" t="s">
        <v>7</v>
      </c>
      <c r="AF28" s="258"/>
      <c r="AG28" s="258"/>
      <c r="AH28" s="258"/>
      <c r="AI28" s="258"/>
      <c r="AJ28" s="258"/>
      <c r="AK28" s="258"/>
    </row>
    <row r="29" spans="1:37" ht="26.25">
      <c r="N29" s="35">
        <v>6</v>
      </c>
      <c r="O29" s="27">
        <v>0.06</v>
      </c>
      <c r="P29" s="31" t="s">
        <v>13</v>
      </c>
      <c r="Q29" s="32">
        <f t="shared" si="2"/>
        <v>5.9999999999999995E-5</v>
      </c>
      <c r="R29" s="33" t="s">
        <v>7</v>
      </c>
      <c r="T29" s="35">
        <v>6</v>
      </c>
      <c r="U29" s="27">
        <v>0.09</v>
      </c>
      <c r="V29" s="31" t="s">
        <v>13</v>
      </c>
      <c r="W29" s="32">
        <f t="shared" si="4"/>
        <v>8.9999999999999992E-5</v>
      </c>
      <c r="X29" s="33" t="s">
        <v>7</v>
      </c>
      <c r="AF29" s="258"/>
      <c r="AG29" s="258"/>
      <c r="AH29" s="258"/>
      <c r="AI29" s="258"/>
      <c r="AJ29" s="258"/>
      <c r="AK29" s="258"/>
    </row>
    <row r="30" spans="1:37" ht="26.25">
      <c r="N30" s="35">
        <v>7</v>
      </c>
      <c r="O30" s="27">
        <v>0.06</v>
      </c>
      <c r="P30" s="31" t="s">
        <v>13</v>
      </c>
      <c r="Q30" s="32">
        <f t="shared" si="2"/>
        <v>5.9999999999999995E-5</v>
      </c>
      <c r="R30" s="33" t="s">
        <v>7</v>
      </c>
      <c r="T30" s="35">
        <v>7</v>
      </c>
      <c r="U30" s="27">
        <v>0.09</v>
      </c>
      <c r="V30" s="31" t="s">
        <v>13</v>
      </c>
      <c r="W30" s="32">
        <f t="shared" si="4"/>
        <v>8.9999999999999992E-5</v>
      </c>
      <c r="X30" s="33" t="s">
        <v>7</v>
      </c>
      <c r="AF30" s="258"/>
      <c r="AG30" s="258"/>
      <c r="AH30" s="258"/>
      <c r="AI30" s="258"/>
      <c r="AJ30" s="258"/>
      <c r="AK30" s="258"/>
    </row>
    <row r="31" spans="1:37" ht="26.25">
      <c r="N31" s="35">
        <v>8</v>
      </c>
      <c r="O31" s="27">
        <v>0.06</v>
      </c>
      <c r="P31" s="31" t="s">
        <v>13</v>
      </c>
      <c r="Q31" s="32">
        <f t="shared" si="2"/>
        <v>5.9999999999999995E-5</v>
      </c>
      <c r="R31" s="33" t="s">
        <v>7</v>
      </c>
      <c r="T31" s="35">
        <v>8</v>
      </c>
      <c r="U31" s="27">
        <v>0.09</v>
      </c>
      <c r="V31" s="31" t="s">
        <v>13</v>
      </c>
      <c r="W31" s="32">
        <f t="shared" si="4"/>
        <v>8.9999999999999992E-5</v>
      </c>
      <c r="X31" s="33" t="s">
        <v>7</v>
      </c>
      <c r="AF31" s="258"/>
      <c r="AG31" s="258"/>
      <c r="AH31" s="258"/>
      <c r="AI31" s="258"/>
      <c r="AJ31" s="258"/>
      <c r="AK31" s="258"/>
    </row>
    <row r="32" spans="1:37" ht="26.25">
      <c r="N32" s="35">
        <v>9</v>
      </c>
      <c r="O32" s="27">
        <v>0.06</v>
      </c>
      <c r="P32" s="31" t="s">
        <v>13</v>
      </c>
      <c r="Q32" s="32">
        <f t="shared" si="2"/>
        <v>5.9999999999999995E-5</v>
      </c>
      <c r="R32" s="33" t="s">
        <v>7</v>
      </c>
      <c r="T32" s="35">
        <v>9</v>
      </c>
      <c r="U32" s="27">
        <v>0.09</v>
      </c>
      <c r="V32" s="31" t="s">
        <v>13</v>
      </c>
      <c r="W32" s="32">
        <f t="shared" si="4"/>
        <v>8.9999999999999992E-5</v>
      </c>
      <c r="X32" s="33" t="s">
        <v>7</v>
      </c>
      <c r="AF32" s="258"/>
      <c r="AG32" s="258"/>
      <c r="AH32" s="258"/>
      <c r="AI32" s="258"/>
      <c r="AJ32" s="258"/>
      <c r="AK32" s="258"/>
    </row>
    <row r="33" spans="14:37" ht="26.25">
      <c r="N33" s="35">
        <v>10</v>
      </c>
      <c r="O33" s="27">
        <v>0.06</v>
      </c>
      <c r="P33" s="31" t="s">
        <v>13</v>
      </c>
      <c r="Q33" s="32">
        <f t="shared" si="2"/>
        <v>5.9999999999999995E-5</v>
      </c>
      <c r="R33" s="33" t="s">
        <v>7</v>
      </c>
      <c r="T33" s="35">
        <v>10</v>
      </c>
      <c r="U33" s="27">
        <v>0.09</v>
      </c>
      <c r="V33" s="31" t="s">
        <v>13</v>
      </c>
      <c r="W33" s="32">
        <f t="shared" si="4"/>
        <v>8.9999999999999992E-5</v>
      </c>
      <c r="X33" s="33" t="s">
        <v>7</v>
      </c>
      <c r="AF33" s="258"/>
      <c r="AG33" s="258"/>
      <c r="AH33" s="258"/>
      <c r="AI33" s="258"/>
      <c r="AJ33" s="258"/>
      <c r="AK33" s="258"/>
    </row>
    <row r="34" spans="14:37" ht="26.25">
      <c r="N34" s="35">
        <v>11</v>
      </c>
      <c r="O34" s="27">
        <v>7.0000000000000007E-2</v>
      </c>
      <c r="P34" s="31" t="s">
        <v>13</v>
      </c>
      <c r="Q34" s="32">
        <f t="shared" si="2"/>
        <v>7.0000000000000007E-5</v>
      </c>
      <c r="R34" s="33" t="s">
        <v>7</v>
      </c>
      <c r="T34" s="35">
        <v>20</v>
      </c>
      <c r="U34" s="27">
        <v>0.1</v>
      </c>
      <c r="V34" s="31" t="s">
        <v>13</v>
      </c>
      <c r="W34" s="32">
        <f t="shared" si="4"/>
        <v>1E-4</v>
      </c>
      <c r="X34" s="33" t="s">
        <v>7</v>
      </c>
      <c r="AF34" s="258"/>
      <c r="AG34" s="258"/>
      <c r="AH34" s="258"/>
      <c r="AI34" s="258"/>
      <c r="AJ34" s="258"/>
      <c r="AK34" s="258"/>
    </row>
    <row r="35" spans="14:37" ht="26.25">
      <c r="N35" s="35">
        <v>12</v>
      </c>
      <c r="O35" s="27">
        <v>7.0000000000000007E-2</v>
      </c>
      <c r="P35" s="31" t="s">
        <v>13</v>
      </c>
      <c r="Q35" s="32">
        <f t="shared" si="2"/>
        <v>7.0000000000000007E-5</v>
      </c>
      <c r="R35" s="33" t="s">
        <v>7</v>
      </c>
      <c r="T35" s="35">
        <v>30</v>
      </c>
      <c r="U35" s="27">
        <v>0.11</v>
      </c>
      <c r="V35" s="31" t="s">
        <v>13</v>
      </c>
      <c r="W35" s="32">
        <f>U35/1000</f>
        <v>1.1E-4</v>
      </c>
      <c r="X35" s="33" t="s">
        <v>7</v>
      </c>
      <c r="AF35" s="258"/>
      <c r="AG35" s="258"/>
      <c r="AH35" s="258"/>
      <c r="AI35" s="258"/>
      <c r="AJ35" s="258"/>
      <c r="AK35" s="258"/>
    </row>
    <row r="36" spans="14:37" ht="26.25">
      <c r="N36" s="35">
        <v>13</v>
      </c>
      <c r="O36" s="27">
        <v>7.0000000000000007E-2</v>
      </c>
      <c r="P36" s="31" t="s">
        <v>13</v>
      </c>
      <c r="Q36" s="32">
        <f t="shared" si="2"/>
        <v>7.0000000000000007E-5</v>
      </c>
      <c r="R36" s="33" t="s">
        <v>7</v>
      </c>
      <c r="T36" s="35">
        <v>50</v>
      </c>
      <c r="U36" s="27">
        <v>0.13</v>
      </c>
      <c r="V36" s="31" t="s">
        <v>13</v>
      </c>
      <c r="W36" s="32">
        <f>U36/1000</f>
        <v>1.3000000000000002E-4</v>
      </c>
      <c r="X36" s="33" t="s">
        <v>7</v>
      </c>
      <c r="AF36" s="258"/>
      <c r="AG36" s="258"/>
      <c r="AH36" s="258"/>
      <c r="AI36" s="258"/>
      <c r="AJ36" s="258"/>
      <c r="AK36" s="258"/>
    </row>
    <row r="37" spans="14:37" ht="26.25">
      <c r="N37" s="35">
        <v>14</v>
      </c>
      <c r="O37" s="27">
        <v>7.0000000000000007E-2</v>
      </c>
      <c r="P37" s="31" t="s">
        <v>13</v>
      </c>
      <c r="Q37" s="32">
        <f t="shared" si="2"/>
        <v>7.0000000000000007E-5</v>
      </c>
      <c r="R37" s="33" t="s">
        <v>7</v>
      </c>
      <c r="AF37" s="258"/>
      <c r="AG37" s="258"/>
      <c r="AH37" s="258"/>
      <c r="AI37" s="258"/>
      <c r="AJ37" s="258"/>
      <c r="AK37" s="258"/>
    </row>
    <row r="38" spans="14:37" ht="26.25">
      <c r="N38" s="35">
        <v>15</v>
      </c>
      <c r="O38" s="27">
        <v>7.0000000000000007E-2</v>
      </c>
      <c r="P38" s="31" t="s">
        <v>13</v>
      </c>
      <c r="Q38" s="32">
        <f t="shared" si="2"/>
        <v>7.0000000000000007E-5</v>
      </c>
      <c r="R38" s="33" t="s">
        <v>7</v>
      </c>
      <c r="AF38" s="258"/>
      <c r="AG38" s="258"/>
      <c r="AH38" s="258"/>
      <c r="AI38" s="258"/>
      <c r="AJ38" s="258"/>
      <c r="AK38" s="258"/>
    </row>
    <row r="39" spans="14:37" ht="26.25">
      <c r="N39" s="35">
        <v>16</v>
      </c>
      <c r="O39" s="27">
        <v>7.0000000000000007E-2</v>
      </c>
      <c r="P39" s="31" t="s">
        <v>13</v>
      </c>
      <c r="Q39" s="32">
        <f t="shared" si="2"/>
        <v>7.0000000000000007E-5</v>
      </c>
      <c r="R39" s="33" t="s">
        <v>7</v>
      </c>
      <c r="AF39" s="258"/>
      <c r="AG39" s="258"/>
      <c r="AH39" s="258"/>
      <c r="AI39" s="258"/>
      <c r="AJ39" s="258"/>
      <c r="AK39" s="258"/>
    </row>
    <row r="40" spans="14:37" ht="26.25">
      <c r="N40" s="35">
        <v>17</v>
      </c>
      <c r="O40" s="27">
        <v>7.0000000000000007E-2</v>
      </c>
      <c r="P40" s="31" t="s">
        <v>13</v>
      </c>
      <c r="Q40" s="32">
        <f t="shared" si="2"/>
        <v>7.0000000000000007E-5</v>
      </c>
      <c r="R40" s="33" t="s">
        <v>7</v>
      </c>
      <c r="AF40" s="258"/>
      <c r="AG40" s="258"/>
      <c r="AH40" s="258"/>
      <c r="AI40" s="258"/>
      <c r="AJ40" s="258"/>
      <c r="AK40" s="258"/>
    </row>
    <row r="41" spans="14:37" ht="26.25">
      <c r="N41" s="35">
        <v>18</v>
      </c>
      <c r="O41" s="27">
        <v>7.0000000000000007E-2</v>
      </c>
      <c r="P41" s="31" t="s">
        <v>13</v>
      </c>
      <c r="Q41" s="32">
        <f t="shared" si="2"/>
        <v>7.0000000000000007E-5</v>
      </c>
      <c r="R41" s="33" t="s">
        <v>7</v>
      </c>
      <c r="AF41" s="258"/>
      <c r="AG41" s="258"/>
      <c r="AH41" s="258"/>
      <c r="AI41" s="258"/>
      <c r="AJ41" s="258"/>
      <c r="AK41" s="258"/>
    </row>
    <row r="42" spans="14:37" ht="26.25">
      <c r="N42" s="35">
        <v>19</v>
      </c>
      <c r="O42" s="27">
        <v>7.0000000000000007E-2</v>
      </c>
      <c r="P42" s="31" t="s">
        <v>13</v>
      </c>
      <c r="Q42" s="32">
        <f t="shared" si="2"/>
        <v>7.0000000000000007E-5</v>
      </c>
      <c r="R42" s="33" t="s">
        <v>7</v>
      </c>
      <c r="AF42" s="258"/>
      <c r="AG42" s="258"/>
      <c r="AH42" s="258"/>
      <c r="AI42" s="258"/>
      <c r="AJ42" s="258"/>
      <c r="AK42" s="258"/>
    </row>
    <row r="43" spans="14:37" ht="26.25">
      <c r="N43" s="35">
        <v>20</v>
      </c>
      <c r="O43" s="27">
        <v>7.0000000000000007E-2</v>
      </c>
      <c r="P43" s="31" t="s">
        <v>13</v>
      </c>
      <c r="Q43" s="32">
        <f t="shared" si="2"/>
        <v>7.0000000000000007E-5</v>
      </c>
      <c r="R43" s="33" t="s">
        <v>7</v>
      </c>
      <c r="AF43" s="258"/>
      <c r="AG43" s="258"/>
      <c r="AH43" s="258"/>
      <c r="AI43" s="258"/>
      <c r="AJ43" s="258"/>
      <c r="AK43" s="258"/>
    </row>
    <row r="44" spans="14:37" ht="26.25">
      <c r="N44" s="35">
        <v>21</v>
      </c>
      <c r="O44" s="27">
        <v>7.0000000000000007E-2</v>
      </c>
      <c r="P44" s="31" t="s">
        <v>13</v>
      </c>
      <c r="Q44" s="32">
        <f t="shared" si="2"/>
        <v>7.0000000000000007E-5</v>
      </c>
      <c r="R44" s="33" t="s">
        <v>7</v>
      </c>
      <c r="AF44" s="258"/>
      <c r="AG44" s="258"/>
      <c r="AH44" s="258"/>
      <c r="AI44" s="258"/>
      <c r="AJ44" s="258"/>
      <c r="AK44" s="258"/>
    </row>
    <row r="45" spans="14:37" ht="26.25">
      <c r="N45" s="35">
        <v>22</v>
      </c>
      <c r="O45" s="27">
        <v>7.0000000000000007E-2</v>
      </c>
      <c r="P45" s="31" t="s">
        <v>13</v>
      </c>
      <c r="Q45" s="32">
        <f t="shared" si="2"/>
        <v>7.0000000000000007E-5</v>
      </c>
      <c r="R45" s="33" t="s">
        <v>7</v>
      </c>
      <c r="AF45" s="258"/>
      <c r="AG45" s="258"/>
      <c r="AH45" s="258"/>
      <c r="AI45" s="258"/>
      <c r="AJ45" s="258"/>
      <c r="AK45" s="258"/>
    </row>
    <row r="46" spans="14:37" ht="26.25">
      <c r="N46" s="35">
        <v>23</v>
      </c>
      <c r="O46" s="27">
        <v>7.0000000000000007E-2</v>
      </c>
      <c r="P46" s="31" t="s">
        <v>13</v>
      </c>
      <c r="Q46" s="32">
        <f t="shared" si="2"/>
        <v>7.0000000000000007E-5</v>
      </c>
      <c r="R46" s="33" t="s">
        <v>7</v>
      </c>
      <c r="AF46" s="258"/>
      <c r="AG46" s="258"/>
      <c r="AH46" s="258"/>
      <c r="AI46" s="258"/>
      <c r="AJ46" s="258"/>
      <c r="AK46" s="258"/>
    </row>
    <row r="47" spans="14:37" ht="26.25">
      <c r="N47" s="35">
        <v>24</v>
      </c>
      <c r="O47" s="27">
        <v>7.0000000000000007E-2</v>
      </c>
      <c r="P47" s="31" t="s">
        <v>13</v>
      </c>
      <c r="Q47" s="32">
        <f t="shared" si="2"/>
        <v>7.0000000000000007E-5</v>
      </c>
      <c r="R47" s="33" t="s">
        <v>7</v>
      </c>
      <c r="AF47" s="258"/>
      <c r="AG47" s="258"/>
      <c r="AH47" s="258"/>
      <c r="AI47" s="258"/>
      <c r="AJ47" s="258"/>
      <c r="AK47" s="258"/>
    </row>
    <row r="48" spans="14:37" ht="26.25">
      <c r="N48" s="35">
        <v>25</v>
      </c>
      <c r="O48" s="27">
        <v>7.0000000000000007E-2</v>
      </c>
      <c r="P48" s="31" t="s">
        <v>13</v>
      </c>
      <c r="Q48" s="32">
        <f t="shared" si="2"/>
        <v>7.0000000000000007E-5</v>
      </c>
      <c r="R48" s="33" t="s">
        <v>7</v>
      </c>
      <c r="AF48" s="258"/>
      <c r="AG48" s="258"/>
      <c r="AH48" s="258"/>
      <c r="AI48" s="258"/>
      <c r="AJ48" s="258"/>
      <c r="AK48" s="258"/>
    </row>
    <row r="49" spans="14:37" ht="26.25">
      <c r="N49" s="35">
        <v>50</v>
      </c>
      <c r="O49" s="27">
        <v>0.09</v>
      </c>
      <c r="P49" s="31" t="s">
        <v>13</v>
      </c>
      <c r="Q49" s="32">
        <f t="shared" si="2"/>
        <v>8.9999999999999992E-5</v>
      </c>
      <c r="R49" s="33" t="s">
        <v>7</v>
      </c>
      <c r="AF49" s="258"/>
      <c r="AG49" s="258"/>
      <c r="AH49" s="258"/>
      <c r="AI49" s="258"/>
      <c r="AJ49" s="258"/>
      <c r="AK49" s="258"/>
    </row>
    <row r="50" spans="14:37" ht="26.25">
      <c r="N50" s="35">
        <v>75</v>
      </c>
      <c r="O50" s="27">
        <v>0.1</v>
      </c>
      <c r="P50" s="31" t="s">
        <v>13</v>
      </c>
      <c r="Q50" s="32">
        <f t="shared" si="2"/>
        <v>1E-4</v>
      </c>
      <c r="R50" s="33" t="s">
        <v>7</v>
      </c>
      <c r="AF50" s="258"/>
      <c r="AG50" s="258"/>
      <c r="AH50" s="258"/>
      <c r="AI50" s="258"/>
      <c r="AJ50" s="258"/>
      <c r="AK50" s="258"/>
    </row>
    <row r="51" spans="14:37" ht="26.25">
      <c r="N51" s="35">
        <v>100</v>
      </c>
      <c r="O51" s="27">
        <v>0.12</v>
      </c>
      <c r="P51" s="31" t="s">
        <v>13</v>
      </c>
      <c r="Q51" s="32">
        <f t="shared" si="2"/>
        <v>1.1999999999999999E-4</v>
      </c>
      <c r="R51" s="33" t="s">
        <v>7</v>
      </c>
      <c r="AF51" s="258"/>
      <c r="AG51" s="258"/>
      <c r="AH51" s="258"/>
      <c r="AI51" s="258"/>
      <c r="AJ51" s="258"/>
      <c r="AK51" s="258"/>
    </row>
    <row r="52" spans="14:37" ht="26.25">
      <c r="AF52" s="258"/>
      <c r="AG52" s="258"/>
      <c r="AH52" s="258"/>
      <c r="AI52" s="258"/>
      <c r="AJ52" s="258"/>
      <c r="AK52" s="258"/>
    </row>
    <row r="53" spans="14:37" ht="26.25">
      <c r="AF53" s="258"/>
      <c r="AG53" s="258"/>
      <c r="AH53" s="258"/>
      <c r="AI53" s="258"/>
      <c r="AJ53" s="258"/>
      <c r="AK53" s="258"/>
    </row>
    <row r="54" spans="14:37" ht="26.25">
      <c r="AF54" s="258"/>
      <c r="AG54" s="258"/>
      <c r="AH54" s="258"/>
      <c r="AI54" s="258"/>
      <c r="AJ54" s="258"/>
      <c r="AK54" s="258"/>
    </row>
    <row r="55" spans="14:37" ht="26.25">
      <c r="AF55" s="258"/>
      <c r="AG55" s="258"/>
      <c r="AH55" s="258"/>
      <c r="AI55" s="258"/>
      <c r="AJ55" s="258"/>
      <c r="AK55" s="258"/>
    </row>
    <row r="56" spans="14:37" ht="26.25">
      <c r="AF56" s="258"/>
      <c r="AG56" s="258"/>
      <c r="AH56" s="258"/>
      <c r="AI56" s="258"/>
      <c r="AJ56" s="258"/>
      <c r="AK56" s="258"/>
    </row>
    <row r="57" spans="14:37" ht="26.25">
      <c r="AF57" s="258"/>
      <c r="AG57" s="258"/>
      <c r="AH57" s="258"/>
      <c r="AI57" s="258"/>
      <c r="AJ57" s="258"/>
      <c r="AK57" s="258"/>
    </row>
    <row r="58" spans="14:37" ht="26.25">
      <c r="AF58" s="258"/>
      <c r="AG58" s="258"/>
      <c r="AH58" s="258"/>
      <c r="AI58" s="258"/>
      <c r="AJ58" s="258"/>
      <c r="AK58" s="258"/>
    </row>
    <row r="59" spans="14:37" ht="26.25">
      <c r="AF59" s="258"/>
      <c r="AG59" s="258"/>
      <c r="AH59" s="258"/>
      <c r="AI59" s="258"/>
      <c r="AJ59" s="258"/>
      <c r="AK59" s="258"/>
    </row>
    <row r="60" spans="14:37" ht="26.25">
      <c r="AF60" s="258"/>
      <c r="AG60" s="258"/>
      <c r="AH60" s="258"/>
      <c r="AI60" s="258"/>
      <c r="AJ60" s="258"/>
      <c r="AK60" s="258"/>
    </row>
    <row r="61" spans="14:37" ht="26.25">
      <c r="AF61" s="258"/>
      <c r="AG61" s="258"/>
      <c r="AH61" s="258"/>
      <c r="AI61" s="258"/>
      <c r="AJ61" s="258"/>
      <c r="AK61" s="258"/>
    </row>
    <row r="62" spans="14:37" ht="26.25">
      <c r="AF62" s="258"/>
      <c r="AG62" s="258"/>
      <c r="AH62" s="258"/>
      <c r="AI62" s="258"/>
      <c r="AJ62" s="258"/>
      <c r="AK62" s="258"/>
    </row>
    <row r="63" spans="14:37" ht="26.25">
      <c r="AF63" s="258"/>
      <c r="AG63" s="258"/>
      <c r="AH63" s="258"/>
      <c r="AI63" s="258"/>
      <c r="AJ63" s="258"/>
      <c r="AK63" s="258"/>
    </row>
    <row r="64" spans="14:37" ht="26.25">
      <c r="AF64" s="258"/>
      <c r="AG64" s="258"/>
      <c r="AH64" s="258"/>
      <c r="AI64" s="258"/>
      <c r="AJ64" s="258"/>
      <c r="AK64" s="258"/>
    </row>
    <row r="65" spans="32:37" ht="26.25">
      <c r="AF65" s="258"/>
      <c r="AG65" s="258"/>
      <c r="AH65" s="258"/>
      <c r="AI65" s="258"/>
      <c r="AJ65" s="258"/>
      <c r="AK65" s="258"/>
    </row>
    <row r="66" spans="32:37" ht="26.25">
      <c r="AF66" s="258"/>
      <c r="AG66" s="258"/>
      <c r="AH66" s="258"/>
      <c r="AI66" s="258"/>
      <c r="AJ66" s="258"/>
      <c r="AK66" s="258"/>
    </row>
    <row r="67" spans="32:37" ht="26.25">
      <c r="AF67" s="258"/>
      <c r="AG67" s="258"/>
      <c r="AH67" s="258"/>
      <c r="AI67" s="258"/>
      <c r="AJ67" s="258"/>
      <c r="AK67" s="258"/>
    </row>
    <row r="68" spans="32:37" ht="26.25">
      <c r="AF68" s="258"/>
      <c r="AG68" s="258"/>
      <c r="AH68" s="258"/>
      <c r="AI68" s="258"/>
      <c r="AJ68" s="258"/>
      <c r="AK68" s="258"/>
    </row>
    <row r="69" spans="32:37" ht="26.25">
      <c r="AF69" s="258"/>
      <c r="AG69" s="258"/>
      <c r="AH69" s="258"/>
      <c r="AI69" s="258"/>
      <c r="AJ69" s="258"/>
      <c r="AK69" s="258"/>
    </row>
    <row r="70" spans="32:37" ht="26.25">
      <c r="AF70" s="258"/>
      <c r="AG70" s="258"/>
      <c r="AH70" s="258"/>
      <c r="AI70" s="258"/>
      <c r="AJ70" s="258"/>
      <c r="AK70" s="258"/>
    </row>
    <row r="71" spans="32:37" ht="26.25">
      <c r="AF71" s="258"/>
      <c r="AG71" s="258"/>
      <c r="AH71" s="258"/>
      <c r="AI71" s="258"/>
      <c r="AJ71" s="258"/>
      <c r="AK71" s="258"/>
    </row>
    <row r="72" spans="32:37" ht="26.25">
      <c r="AF72" s="258"/>
      <c r="AG72" s="258"/>
      <c r="AH72" s="258"/>
      <c r="AI72" s="258"/>
      <c r="AJ72" s="258"/>
      <c r="AK72" s="258"/>
    </row>
    <row r="73" spans="32:37" ht="26.25">
      <c r="AF73" s="258"/>
      <c r="AG73" s="258"/>
      <c r="AH73" s="258"/>
      <c r="AI73" s="258"/>
      <c r="AJ73" s="258"/>
      <c r="AK73" s="258"/>
    </row>
    <row r="74" spans="32:37" ht="26.25">
      <c r="AF74" s="258"/>
      <c r="AG74" s="258"/>
      <c r="AH74" s="258"/>
      <c r="AI74" s="258"/>
      <c r="AJ74" s="258"/>
      <c r="AK74" s="258"/>
    </row>
    <row r="75" spans="32:37" ht="26.25">
      <c r="AF75" s="258"/>
      <c r="AG75" s="258"/>
      <c r="AH75" s="258"/>
      <c r="AI75" s="258"/>
      <c r="AJ75" s="258"/>
      <c r="AK75" s="258"/>
    </row>
    <row r="76" spans="32:37" ht="26.25">
      <c r="AF76" s="258"/>
      <c r="AG76" s="258"/>
      <c r="AH76" s="258"/>
      <c r="AI76" s="258"/>
      <c r="AJ76" s="258"/>
      <c r="AK76" s="258"/>
    </row>
    <row r="77" spans="32:37" ht="26.25">
      <c r="AF77" s="258"/>
      <c r="AG77" s="258"/>
      <c r="AH77" s="258"/>
      <c r="AI77" s="258"/>
      <c r="AJ77" s="258"/>
      <c r="AK77" s="258"/>
    </row>
    <row r="78" spans="32:37" ht="26.25">
      <c r="AF78" s="258"/>
      <c r="AG78" s="258"/>
      <c r="AH78" s="258"/>
      <c r="AI78" s="258"/>
      <c r="AJ78" s="258"/>
      <c r="AK78" s="258"/>
    </row>
    <row r="79" spans="32:37" ht="26.25">
      <c r="AF79" s="258"/>
      <c r="AG79" s="258"/>
      <c r="AH79" s="258"/>
      <c r="AI79" s="258"/>
      <c r="AJ79" s="258"/>
      <c r="AK79" s="258"/>
    </row>
    <row r="80" spans="32:37" ht="26.25">
      <c r="AF80" s="258"/>
      <c r="AG80" s="258"/>
      <c r="AH80" s="258"/>
      <c r="AI80" s="258"/>
      <c r="AJ80" s="258"/>
      <c r="AK80" s="258"/>
    </row>
    <row r="81" spans="32:37" ht="26.25">
      <c r="AF81" s="258"/>
      <c r="AG81" s="258"/>
      <c r="AH81" s="258"/>
      <c r="AI81" s="258"/>
      <c r="AJ81" s="258"/>
      <c r="AK81" s="258"/>
    </row>
    <row r="82" spans="32:37" ht="26.25">
      <c r="AF82" s="258"/>
      <c r="AG82" s="258"/>
      <c r="AH82" s="258"/>
      <c r="AI82" s="258"/>
      <c r="AJ82" s="258"/>
      <c r="AK82" s="258"/>
    </row>
    <row r="83" spans="32:37" ht="26.25">
      <c r="AF83" s="258"/>
      <c r="AG83" s="258"/>
      <c r="AH83" s="258"/>
      <c r="AI83" s="258"/>
      <c r="AJ83" s="258"/>
      <c r="AK83" s="258"/>
    </row>
    <row r="84" spans="32:37" ht="26.25">
      <c r="AF84" s="258"/>
      <c r="AG84" s="258"/>
      <c r="AH84" s="258"/>
      <c r="AI84" s="258"/>
      <c r="AJ84" s="258"/>
      <c r="AK84" s="258"/>
    </row>
    <row r="85" spans="32:37" ht="26.25">
      <c r="AF85" s="258"/>
      <c r="AG85" s="258"/>
      <c r="AH85" s="258"/>
      <c r="AI85" s="258"/>
      <c r="AJ85" s="258"/>
      <c r="AK85" s="258"/>
    </row>
    <row r="86" spans="32:37" ht="26.25">
      <c r="AF86" s="258"/>
      <c r="AG86" s="258"/>
      <c r="AH86" s="258"/>
      <c r="AI86" s="258"/>
      <c r="AJ86" s="258"/>
      <c r="AK86" s="258"/>
    </row>
    <row r="87" spans="32:37" ht="26.25">
      <c r="AF87" s="258"/>
      <c r="AG87" s="258"/>
      <c r="AH87" s="258"/>
      <c r="AI87" s="258"/>
      <c r="AJ87" s="258"/>
      <c r="AK87" s="258"/>
    </row>
    <row r="88" spans="32:37" ht="26.25">
      <c r="AF88" s="258"/>
      <c r="AG88" s="258"/>
      <c r="AH88" s="258"/>
      <c r="AI88" s="258"/>
      <c r="AJ88" s="258"/>
      <c r="AK88" s="258"/>
    </row>
    <row r="89" spans="32:37" ht="26.25">
      <c r="AF89" s="258"/>
      <c r="AG89" s="258"/>
      <c r="AH89" s="258"/>
      <c r="AI89" s="258"/>
      <c r="AJ89" s="258"/>
      <c r="AK89" s="258"/>
    </row>
    <row r="90" spans="32:37" ht="26.25">
      <c r="AF90" s="258"/>
      <c r="AG90" s="258"/>
      <c r="AH90" s="258"/>
      <c r="AI90" s="258"/>
      <c r="AJ90" s="258"/>
      <c r="AK90" s="258"/>
    </row>
  </sheetData>
  <mergeCells count="23">
    <mergeCell ref="AF2:AI2"/>
    <mergeCell ref="AF3:AG3"/>
    <mergeCell ref="AH3:AI3"/>
    <mergeCell ref="P4:R4"/>
    <mergeCell ref="T4:U4"/>
    <mergeCell ref="V4:X4"/>
    <mergeCell ref="Z4:AA4"/>
    <mergeCell ref="AB4:AD4"/>
    <mergeCell ref="B4:C4"/>
    <mergeCell ref="D4:F4"/>
    <mergeCell ref="H4:I4"/>
    <mergeCell ref="J4:L4"/>
    <mergeCell ref="N4:O4"/>
    <mergeCell ref="B2:F2"/>
    <mergeCell ref="H2:L2"/>
    <mergeCell ref="N2:R2"/>
    <mergeCell ref="T2:X2"/>
    <mergeCell ref="Z2:AD2"/>
    <mergeCell ref="B3:F3"/>
    <mergeCell ref="H3:L3"/>
    <mergeCell ref="N3:R3"/>
    <mergeCell ref="T3:X3"/>
    <mergeCell ref="Z3:A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S43"/>
  <sheetViews>
    <sheetView view="pageBreakPreview" zoomScaleSheetLayoutView="100" workbookViewId="0">
      <selection activeCell="AM17" sqref="AM17:AN17"/>
    </sheetView>
  </sheetViews>
  <sheetFormatPr defaultColWidth="7.7109375" defaultRowHeight="18.75" customHeight="1"/>
  <cols>
    <col min="1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44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0.01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284" t="s">
        <v>127</v>
      </c>
      <c r="C14" s="284"/>
      <c r="D14" s="284"/>
      <c r="E14" s="277" t="s">
        <v>130</v>
      </c>
      <c r="F14" s="278"/>
      <c r="G14" s="278"/>
      <c r="H14" s="279"/>
      <c r="I14" s="277" t="s">
        <v>132</v>
      </c>
      <c r="J14" s="278"/>
      <c r="K14" s="278"/>
      <c r="L14" s="279"/>
      <c r="M14" s="311" t="s">
        <v>131</v>
      </c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292" t="s">
        <v>133</v>
      </c>
      <c r="AD14" s="292"/>
      <c r="AE14" s="292"/>
      <c r="AF14" s="292"/>
      <c r="AG14" s="290" t="s">
        <v>134</v>
      </c>
      <c r="AH14" s="290"/>
      <c r="AI14" s="290"/>
      <c r="AJ14" s="290"/>
      <c r="AK14" s="284" t="s">
        <v>135</v>
      </c>
      <c r="AL14" s="284"/>
      <c r="AM14" s="284"/>
      <c r="AN14" s="284"/>
      <c r="AO14" s="277" t="s">
        <v>136</v>
      </c>
      <c r="AP14" s="278"/>
      <c r="AQ14" s="278"/>
      <c r="AR14" s="279"/>
    </row>
    <row r="15" spans="1:44" customFormat="1" ht="21" customHeight="1">
      <c r="A15" s="107"/>
      <c r="B15" s="284"/>
      <c r="C15" s="284"/>
      <c r="D15" s="284"/>
      <c r="E15" s="280"/>
      <c r="F15" s="281"/>
      <c r="G15" s="281"/>
      <c r="H15" s="282"/>
      <c r="I15" s="280"/>
      <c r="J15" s="281"/>
      <c r="K15" s="281"/>
      <c r="L15" s="282"/>
      <c r="M15" s="311" t="s">
        <v>99</v>
      </c>
      <c r="N15" s="311"/>
      <c r="O15" s="311"/>
      <c r="P15" s="311"/>
      <c r="Q15" s="311" t="s">
        <v>100</v>
      </c>
      <c r="R15" s="311"/>
      <c r="S15" s="311"/>
      <c r="T15" s="311"/>
      <c r="U15" s="311" t="s">
        <v>101</v>
      </c>
      <c r="V15" s="311"/>
      <c r="W15" s="311"/>
      <c r="X15" s="311"/>
      <c r="Y15" s="311" t="s">
        <v>102</v>
      </c>
      <c r="Z15" s="311"/>
      <c r="AA15" s="311"/>
      <c r="AB15" s="311"/>
      <c r="AC15" s="292"/>
      <c r="AD15" s="292"/>
      <c r="AE15" s="292"/>
      <c r="AF15" s="292"/>
      <c r="AG15" s="290"/>
      <c r="AH15" s="290"/>
      <c r="AI15" s="290"/>
      <c r="AJ15" s="290"/>
      <c r="AK15" s="284"/>
      <c r="AL15" s="284"/>
      <c r="AM15" s="284"/>
      <c r="AN15" s="284"/>
      <c r="AO15" s="280"/>
      <c r="AP15" s="281"/>
      <c r="AQ15" s="281"/>
      <c r="AR15" s="282"/>
    </row>
    <row r="16" spans="1:44" customFormat="1" ht="21" customHeight="1">
      <c r="A16" s="107"/>
      <c r="B16" s="284"/>
      <c r="C16" s="284"/>
      <c r="D16" s="284"/>
      <c r="E16" s="285" t="s">
        <v>128</v>
      </c>
      <c r="F16" s="286"/>
      <c r="G16" s="285" t="s">
        <v>129</v>
      </c>
      <c r="H16" s="286"/>
      <c r="I16" s="285" t="s">
        <v>128</v>
      </c>
      <c r="J16" s="286"/>
      <c r="K16" s="285" t="s">
        <v>129</v>
      </c>
      <c r="L16" s="286"/>
      <c r="M16" s="307" t="s">
        <v>128</v>
      </c>
      <c r="N16" s="307"/>
      <c r="O16" s="307" t="s">
        <v>129</v>
      </c>
      <c r="P16" s="307"/>
      <c r="Q16" s="307" t="s">
        <v>128</v>
      </c>
      <c r="R16" s="307"/>
      <c r="S16" s="307" t="s">
        <v>129</v>
      </c>
      <c r="T16" s="307"/>
      <c r="U16" s="307" t="s">
        <v>128</v>
      </c>
      <c r="V16" s="307"/>
      <c r="W16" s="307" t="s">
        <v>129</v>
      </c>
      <c r="X16" s="307"/>
      <c r="Y16" s="307" t="s">
        <v>128</v>
      </c>
      <c r="Z16" s="307"/>
      <c r="AA16" s="307" t="s">
        <v>129</v>
      </c>
      <c r="AB16" s="307"/>
      <c r="AC16" s="291" t="s">
        <v>128</v>
      </c>
      <c r="AD16" s="291"/>
      <c r="AE16" s="291" t="s">
        <v>129</v>
      </c>
      <c r="AF16" s="291"/>
      <c r="AG16" s="291" t="s">
        <v>128</v>
      </c>
      <c r="AH16" s="291"/>
      <c r="AI16" s="291" t="s">
        <v>129</v>
      </c>
      <c r="AJ16" s="291"/>
      <c r="AK16" s="291" t="s">
        <v>128</v>
      </c>
      <c r="AL16" s="291"/>
      <c r="AM16" s="291" t="s">
        <v>129</v>
      </c>
      <c r="AN16" s="291"/>
      <c r="AO16" s="285" t="s">
        <v>128</v>
      </c>
      <c r="AP16" s="286"/>
      <c r="AQ16" s="285" t="s">
        <v>129</v>
      </c>
      <c r="AR16" s="286"/>
    </row>
    <row r="17" spans="1:71" customFormat="1" ht="21" customHeight="1">
      <c r="A17" s="107"/>
      <c r="B17" s="312">
        <v>2</v>
      </c>
      <c r="C17" s="312"/>
      <c r="D17" s="312"/>
      <c r="E17" s="304">
        <v>-0.7</v>
      </c>
      <c r="F17" s="305"/>
      <c r="G17" s="306">
        <v>0.9</v>
      </c>
      <c r="H17" s="305"/>
      <c r="I17" s="275">
        <f>IF(OR(E17="",AC17=""),"",AC17+(E17/1000))</f>
        <v>2.0042999999999997</v>
      </c>
      <c r="J17" s="276"/>
      <c r="K17" s="275">
        <f>IF(OR(AE17="",G17=""),"",AE17+(G17/1000))</f>
        <v>2.0089000000000001</v>
      </c>
      <c r="L17" s="276"/>
      <c r="M17" s="295">
        <v>2.0049999999999999</v>
      </c>
      <c r="N17" s="295"/>
      <c r="O17" s="295">
        <v>2.008</v>
      </c>
      <c r="P17" s="295"/>
      <c r="Q17" s="295">
        <v>2.0049999999999999</v>
      </c>
      <c r="R17" s="295"/>
      <c r="S17" s="295">
        <v>2.008</v>
      </c>
      <c r="T17" s="295"/>
      <c r="U17" s="295">
        <v>2.0049999999999999</v>
      </c>
      <c r="V17" s="295"/>
      <c r="W17" s="295">
        <v>2.008</v>
      </c>
      <c r="X17" s="295"/>
      <c r="Y17" s="295">
        <v>2.0049999999999999</v>
      </c>
      <c r="Z17" s="295"/>
      <c r="AA17" s="295">
        <v>2.008</v>
      </c>
      <c r="AB17" s="295"/>
      <c r="AC17" s="283">
        <f t="shared" ref="AC17:AC23" si="0">IF(OR(M17="", Q17="", U17="",  Y17=""), "",AVERAGE(M17,Q17,U17,Y17))</f>
        <v>2.0049999999999999</v>
      </c>
      <c r="AD17" s="283"/>
      <c r="AE17" s="283">
        <f t="shared" ref="AE17:AE23" si="1">IF(OR(O17="",S17="", W17="", AA17=""), "",AVERAGE(O17,S17,W17,AA17))</f>
        <v>2.008</v>
      </c>
      <c r="AF17" s="283"/>
      <c r="AG17" s="283">
        <f t="shared" ref="AG17:AG23" si="2">IF(AC17="","",_xlfn.STDEV.S(M17,Q17,U17,Y17))</f>
        <v>0</v>
      </c>
      <c r="AH17" s="283"/>
      <c r="AI17" s="283">
        <f t="shared" ref="AI17:AI23" si="3">IF(AE17="","",_xlfn.STDEV.S(O17,S17,W17,AA17))</f>
        <v>0</v>
      </c>
      <c r="AJ17" s="283"/>
      <c r="AK17" s="287">
        <f>IF(AG17="","",AG17/SQRT(4))</f>
        <v>0</v>
      </c>
      <c r="AL17" s="287"/>
      <c r="AM17" s="287">
        <f>IF(AI17="","",AI17/SQRT(4))</f>
        <v>0</v>
      </c>
      <c r="AN17" s="287"/>
      <c r="AO17" s="275">
        <f>IF(I17="","",I17-B17)</f>
        <v>4.2999999999997485E-3</v>
      </c>
      <c r="AP17" s="276"/>
      <c r="AQ17" s="275">
        <f>IF(K17="","",K17-B17)</f>
        <v>8.90000000000013E-3</v>
      </c>
      <c r="AR17" s="276"/>
    </row>
    <row r="18" spans="1:71" customFormat="1" ht="21" customHeight="1">
      <c r="A18" s="107"/>
      <c r="B18" s="308">
        <v>2.5</v>
      </c>
      <c r="C18" s="308"/>
      <c r="D18" s="308"/>
      <c r="E18" s="299">
        <v>-0.8</v>
      </c>
      <c r="F18" s="300"/>
      <c r="G18" s="301">
        <v>0.8</v>
      </c>
      <c r="H18" s="300"/>
      <c r="I18" s="275">
        <f t="shared" ref="I18:I23" si="4">IF(OR(E18="",AC18=""),"",AC18+(E18/1000))</f>
        <v>2.5042</v>
      </c>
      <c r="J18" s="276"/>
      <c r="K18" s="275">
        <f t="shared" ref="K18:K23" si="5">IF(OR(AE18="",G18=""),"",AE18+(G18/1000))</f>
        <v>2.5087999999999999</v>
      </c>
      <c r="L18" s="276"/>
      <c r="M18" s="302">
        <v>2.5049999999999999</v>
      </c>
      <c r="N18" s="302"/>
      <c r="O18" s="302">
        <v>2.508</v>
      </c>
      <c r="P18" s="302"/>
      <c r="Q18" s="302">
        <v>2.5049999999999999</v>
      </c>
      <c r="R18" s="302"/>
      <c r="S18" s="302">
        <v>2.508</v>
      </c>
      <c r="T18" s="302"/>
      <c r="U18" s="302">
        <v>2.5049999999999999</v>
      </c>
      <c r="V18" s="302"/>
      <c r="W18" s="302">
        <v>2.508</v>
      </c>
      <c r="X18" s="302"/>
      <c r="Y18" s="302">
        <v>2.5049999999999999</v>
      </c>
      <c r="Z18" s="302"/>
      <c r="AA18" s="302">
        <v>2.508</v>
      </c>
      <c r="AB18" s="302"/>
      <c r="AC18" s="289">
        <f t="shared" si="0"/>
        <v>2.5049999999999999</v>
      </c>
      <c r="AD18" s="289"/>
      <c r="AE18" s="289">
        <f t="shared" si="1"/>
        <v>2.508</v>
      </c>
      <c r="AF18" s="289"/>
      <c r="AG18" s="289">
        <f t="shared" si="2"/>
        <v>0</v>
      </c>
      <c r="AH18" s="289"/>
      <c r="AI18" s="289">
        <f t="shared" si="3"/>
        <v>0</v>
      </c>
      <c r="AJ18" s="289"/>
      <c r="AK18" s="288">
        <f t="shared" ref="AK18:AK23" si="6">IF(AG18="","",AG18/SQRT(4))</f>
        <v>0</v>
      </c>
      <c r="AL18" s="288"/>
      <c r="AM18" s="288">
        <f t="shared" ref="AM18:AM23" si="7">IF(AI18="","",AI18/SQRT(4))</f>
        <v>0</v>
      </c>
      <c r="AN18" s="288"/>
      <c r="AO18" s="275">
        <f t="shared" ref="AO18:AO23" si="8">IF(I18="","",I18-B18)</f>
        <v>4.1999999999999815E-3</v>
      </c>
      <c r="AP18" s="276"/>
      <c r="AQ18" s="275">
        <f t="shared" ref="AQ18:AQ23" si="9">IF(K18="","",K18-B18)</f>
        <v>8.799999999999919E-3</v>
      </c>
      <c r="AR18" s="276"/>
    </row>
    <row r="19" spans="1:71" customFormat="1" ht="21" customHeight="1">
      <c r="A19" s="107"/>
      <c r="B19" s="308">
        <v>3</v>
      </c>
      <c r="C19" s="308"/>
      <c r="D19" s="308"/>
      <c r="E19" s="296">
        <v>-0.8</v>
      </c>
      <c r="F19" s="297"/>
      <c r="G19" s="298">
        <v>1</v>
      </c>
      <c r="H19" s="297"/>
      <c r="I19" s="275">
        <f t="shared" si="4"/>
        <v>3.0011999999999999</v>
      </c>
      <c r="J19" s="276"/>
      <c r="K19" s="275">
        <f t="shared" si="5"/>
        <v>3.0049999999999999</v>
      </c>
      <c r="L19" s="276"/>
      <c r="M19" s="303">
        <v>3.0019999999999998</v>
      </c>
      <c r="N19" s="303"/>
      <c r="O19" s="303">
        <v>3.004</v>
      </c>
      <c r="P19" s="303"/>
      <c r="Q19" s="303">
        <v>3.0019999999999998</v>
      </c>
      <c r="R19" s="303"/>
      <c r="S19" s="303">
        <v>3.004</v>
      </c>
      <c r="T19" s="303"/>
      <c r="U19" s="303">
        <v>3.0019999999999998</v>
      </c>
      <c r="V19" s="303"/>
      <c r="W19" s="303">
        <v>3.004</v>
      </c>
      <c r="X19" s="303"/>
      <c r="Y19" s="295">
        <v>3.0019999999999998</v>
      </c>
      <c r="Z19" s="295"/>
      <c r="AA19" s="303">
        <v>3.004</v>
      </c>
      <c r="AB19" s="303"/>
      <c r="AC19" s="283">
        <f t="shared" si="0"/>
        <v>3.0019999999999998</v>
      </c>
      <c r="AD19" s="283"/>
      <c r="AE19" s="283">
        <f t="shared" si="1"/>
        <v>3.004</v>
      </c>
      <c r="AF19" s="283"/>
      <c r="AG19" s="283">
        <f t="shared" si="2"/>
        <v>0</v>
      </c>
      <c r="AH19" s="283"/>
      <c r="AI19" s="283">
        <f t="shared" si="3"/>
        <v>0</v>
      </c>
      <c r="AJ19" s="283"/>
      <c r="AK19" s="287">
        <f t="shared" si="6"/>
        <v>0</v>
      </c>
      <c r="AL19" s="287"/>
      <c r="AM19" s="287">
        <f t="shared" si="7"/>
        <v>0</v>
      </c>
      <c r="AN19" s="287"/>
      <c r="AO19" s="275">
        <f t="shared" si="8"/>
        <v>1.1999999999998678E-3</v>
      </c>
      <c r="AP19" s="276"/>
      <c r="AQ19" s="275">
        <f t="shared" si="9"/>
        <v>4.9999999999998934E-3</v>
      </c>
      <c r="AR19" s="276"/>
    </row>
    <row r="20" spans="1:71" customFormat="1" ht="21" customHeight="1">
      <c r="A20" s="107"/>
      <c r="B20" s="308">
        <v>3.5</v>
      </c>
      <c r="C20" s="308"/>
      <c r="D20" s="308"/>
      <c r="E20" s="299">
        <v>-0.8</v>
      </c>
      <c r="F20" s="300"/>
      <c r="G20" s="301">
        <v>0.8</v>
      </c>
      <c r="H20" s="300"/>
      <c r="I20" s="275">
        <f t="shared" si="4"/>
        <v>3.5062000000000002</v>
      </c>
      <c r="J20" s="276"/>
      <c r="K20" s="275">
        <f t="shared" si="5"/>
        <v>3.5107999999999997</v>
      </c>
      <c r="L20" s="276"/>
      <c r="M20" s="302">
        <v>3.5070000000000001</v>
      </c>
      <c r="N20" s="302"/>
      <c r="O20" s="302">
        <v>3.51</v>
      </c>
      <c r="P20" s="302"/>
      <c r="Q20" s="302">
        <v>3.5070000000000001</v>
      </c>
      <c r="R20" s="302"/>
      <c r="S20" s="302">
        <v>3.51</v>
      </c>
      <c r="T20" s="302"/>
      <c r="U20" s="302">
        <v>3.5070000000000001</v>
      </c>
      <c r="V20" s="302"/>
      <c r="W20" s="302">
        <v>3.51</v>
      </c>
      <c r="X20" s="302"/>
      <c r="Y20" s="302">
        <v>3.5070000000000001</v>
      </c>
      <c r="Z20" s="302"/>
      <c r="AA20" s="302">
        <v>3.51</v>
      </c>
      <c r="AB20" s="302"/>
      <c r="AC20" s="289">
        <f t="shared" si="0"/>
        <v>3.5070000000000001</v>
      </c>
      <c r="AD20" s="289"/>
      <c r="AE20" s="289">
        <f t="shared" si="1"/>
        <v>3.51</v>
      </c>
      <c r="AF20" s="289"/>
      <c r="AG20" s="289">
        <f t="shared" si="2"/>
        <v>0</v>
      </c>
      <c r="AH20" s="289"/>
      <c r="AI20" s="289">
        <f t="shared" si="3"/>
        <v>0</v>
      </c>
      <c r="AJ20" s="289"/>
      <c r="AK20" s="288">
        <f t="shared" si="6"/>
        <v>0</v>
      </c>
      <c r="AL20" s="288"/>
      <c r="AM20" s="288">
        <f t="shared" si="7"/>
        <v>0</v>
      </c>
      <c r="AN20" s="288"/>
      <c r="AO20" s="275">
        <f t="shared" si="8"/>
        <v>6.2000000000002053E-3</v>
      </c>
      <c r="AP20" s="276"/>
      <c r="AQ20" s="275">
        <f t="shared" si="9"/>
        <v>1.0799999999999699E-2</v>
      </c>
      <c r="AR20" s="276"/>
    </row>
    <row r="21" spans="1:71" customFormat="1" ht="21" customHeight="1">
      <c r="A21" s="107"/>
      <c r="B21" s="308">
        <v>4</v>
      </c>
      <c r="C21" s="308"/>
      <c r="D21" s="308"/>
      <c r="E21" s="296">
        <v>-0.8</v>
      </c>
      <c r="F21" s="297"/>
      <c r="G21" s="298">
        <v>0.8</v>
      </c>
      <c r="H21" s="297"/>
      <c r="I21" s="275">
        <f t="shared" si="4"/>
        <v>4.0072000000000001</v>
      </c>
      <c r="J21" s="276"/>
      <c r="K21" s="275">
        <f t="shared" si="5"/>
        <v>4.0098000000000003</v>
      </c>
      <c r="L21" s="276"/>
      <c r="M21" s="303">
        <v>4.008</v>
      </c>
      <c r="N21" s="303"/>
      <c r="O21" s="303">
        <v>4.0090000000000003</v>
      </c>
      <c r="P21" s="303"/>
      <c r="Q21" s="303">
        <v>4.008</v>
      </c>
      <c r="R21" s="303"/>
      <c r="S21" s="303">
        <v>4.0090000000000003</v>
      </c>
      <c r="T21" s="303"/>
      <c r="U21" s="303">
        <v>4.008</v>
      </c>
      <c r="V21" s="303"/>
      <c r="W21" s="303">
        <v>4.0090000000000003</v>
      </c>
      <c r="X21" s="303"/>
      <c r="Y21" s="303">
        <v>4.008</v>
      </c>
      <c r="Z21" s="303"/>
      <c r="AA21" s="303">
        <v>4.0090000000000003</v>
      </c>
      <c r="AB21" s="303"/>
      <c r="AC21" s="283">
        <f t="shared" si="0"/>
        <v>4.008</v>
      </c>
      <c r="AD21" s="283"/>
      <c r="AE21" s="283">
        <f t="shared" si="1"/>
        <v>4.0090000000000003</v>
      </c>
      <c r="AF21" s="283"/>
      <c r="AG21" s="283">
        <f t="shared" si="2"/>
        <v>0</v>
      </c>
      <c r="AH21" s="283"/>
      <c r="AI21" s="283">
        <f t="shared" si="3"/>
        <v>0</v>
      </c>
      <c r="AJ21" s="283"/>
      <c r="AK21" s="287">
        <f t="shared" si="6"/>
        <v>0</v>
      </c>
      <c r="AL21" s="287"/>
      <c r="AM21" s="287">
        <f t="shared" si="7"/>
        <v>0</v>
      </c>
      <c r="AN21" s="287"/>
      <c r="AO21" s="275">
        <f t="shared" si="8"/>
        <v>7.2000000000000952E-3</v>
      </c>
      <c r="AP21" s="276"/>
      <c r="AQ21" s="275">
        <f t="shared" si="9"/>
        <v>9.800000000000253E-3</v>
      </c>
      <c r="AR21" s="276"/>
    </row>
    <row r="22" spans="1:71" customFormat="1" ht="21" customHeight="1">
      <c r="A22" s="107"/>
      <c r="B22" s="308">
        <v>4.5</v>
      </c>
      <c r="C22" s="308"/>
      <c r="D22" s="308"/>
      <c r="E22" s="299">
        <v>-0.8</v>
      </c>
      <c r="F22" s="300"/>
      <c r="G22" s="301">
        <v>0.8</v>
      </c>
      <c r="H22" s="300"/>
      <c r="I22" s="275">
        <v>4.5049999999999999</v>
      </c>
      <c r="J22" s="276"/>
      <c r="K22" s="275">
        <f t="shared" si="5"/>
        <v>4.5057999999999998</v>
      </c>
      <c r="L22" s="276"/>
      <c r="M22" s="302">
        <v>4.5049999999999999</v>
      </c>
      <c r="N22" s="302"/>
      <c r="O22" s="302">
        <v>4.5049999999999999</v>
      </c>
      <c r="P22" s="302"/>
      <c r="Q22" s="302">
        <v>4.5049999999999999</v>
      </c>
      <c r="R22" s="302"/>
      <c r="S22" s="302">
        <v>4.5049999999999999</v>
      </c>
      <c r="T22" s="302"/>
      <c r="U22" s="302">
        <v>4.5049999999999999</v>
      </c>
      <c r="V22" s="302"/>
      <c r="W22" s="302">
        <v>4.5049999999999999</v>
      </c>
      <c r="X22" s="302"/>
      <c r="Y22" s="302">
        <v>4.5049999999999999</v>
      </c>
      <c r="Z22" s="302"/>
      <c r="AA22" s="302">
        <v>4.5049999999999999</v>
      </c>
      <c r="AB22" s="302"/>
      <c r="AC22" s="289">
        <f t="shared" si="0"/>
        <v>4.5049999999999999</v>
      </c>
      <c r="AD22" s="289"/>
      <c r="AE22" s="289">
        <f t="shared" si="1"/>
        <v>4.5049999999999999</v>
      </c>
      <c r="AF22" s="289"/>
      <c r="AG22" s="289">
        <f t="shared" si="2"/>
        <v>0</v>
      </c>
      <c r="AH22" s="289"/>
      <c r="AI22" s="289">
        <f t="shared" si="3"/>
        <v>0</v>
      </c>
      <c r="AJ22" s="289"/>
      <c r="AK22" s="288">
        <f t="shared" si="6"/>
        <v>0</v>
      </c>
      <c r="AL22" s="288"/>
      <c r="AM22" s="288">
        <f t="shared" si="7"/>
        <v>0</v>
      </c>
      <c r="AN22" s="288"/>
      <c r="AO22" s="275">
        <f t="shared" si="8"/>
        <v>4.9999999999998934E-3</v>
      </c>
      <c r="AP22" s="276"/>
      <c r="AQ22" s="275">
        <f t="shared" si="9"/>
        <v>5.7999999999998053E-3</v>
      </c>
      <c r="AR22" s="276"/>
    </row>
    <row r="23" spans="1:71" customFormat="1" ht="21" customHeight="1">
      <c r="A23" s="107"/>
      <c r="B23" s="308">
        <v>5</v>
      </c>
      <c r="C23" s="308"/>
      <c r="D23" s="308"/>
      <c r="E23" s="296">
        <v>-0.8</v>
      </c>
      <c r="F23" s="297"/>
      <c r="G23" s="298">
        <v>1</v>
      </c>
      <c r="H23" s="297"/>
      <c r="I23" s="275">
        <f t="shared" si="4"/>
        <v>5.0052000000000003</v>
      </c>
      <c r="J23" s="276"/>
      <c r="K23" s="275">
        <f t="shared" si="5"/>
        <v>5.0090000000000003</v>
      </c>
      <c r="L23" s="276"/>
      <c r="M23" s="303">
        <v>5.0060000000000002</v>
      </c>
      <c r="N23" s="303"/>
      <c r="O23" s="303">
        <v>5.008</v>
      </c>
      <c r="P23" s="303"/>
      <c r="Q23" s="303">
        <v>5.0060000000000002</v>
      </c>
      <c r="R23" s="303"/>
      <c r="S23" s="303">
        <v>5.008</v>
      </c>
      <c r="T23" s="303"/>
      <c r="U23" s="303">
        <v>5.0060000000000002</v>
      </c>
      <c r="V23" s="303"/>
      <c r="W23" s="303">
        <v>5.008</v>
      </c>
      <c r="X23" s="303"/>
      <c r="Y23" s="303">
        <v>5.0060000000000002</v>
      </c>
      <c r="Z23" s="303"/>
      <c r="AA23" s="303">
        <v>5.008</v>
      </c>
      <c r="AB23" s="303"/>
      <c r="AC23" s="283">
        <f t="shared" si="0"/>
        <v>5.0060000000000002</v>
      </c>
      <c r="AD23" s="283"/>
      <c r="AE23" s="283">
        <f t="shared" si="1"/>
        <v>5.008</v>
      </c>
      <c r="AF23" s="283"/>
      <c r="AG23" s="283">
        <f t="shared" si="2"/>
        <v>0</v>
      </c>
      <c r="AH23" s="283"/>
      <c r="AI23" s="283">
        <f t="shared" si="3"/>
        <v>0</v>
      </c>
      <c r="AJ23" s="283"/>
      <c r="AK23" s="287">
        <f t="shared" si="6"/>
        <v>0</v>
      </c>
      <c r="AL23" s="287"/>
      <c r="AM23" s="287">
        <f t="shared" si="7"/>
        <v>0</v>
      </c>
      <c r="AN23" s="287"/>
      <c r="AO23" s="275">
        <f t="shared" si="8"/>
        <v>5.2000000000003155E-3</v>
      </c>
      <c r="AP23" s="276"/>
      <c r="AQ23" s="275">
        <f t="shared" si="9"/>
        <v>9.0000000000003411E-3</v>
      </c>
      <c r="AR23" s="276"/>
    </row>
    <row r="24" spans="1:71" customFormat="1" ht="21" customHeight="1">
      <c r="A24" s="107"/>
      <c r="B24" s="200"/>
      <c r="C24" s="107"/>
      <c r="D24" s="107"/>
      <c r="E24" s="107"/>
      <c r="F24" s="107"/>
      <c r="G24" s="107"/>
      <c r="H24" s="107"/>
    </row>
    <row r="25" spans="1:71" customFormat="1" ht="21" customHeight="1">
      <c r="A25" s="107"/>
      <c r="B25" s="107"/>
      <c r="C25" s="94"/>
      <c r="D25" s="94"/>
      <c r="E25" s="94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2"/>
      <c r="S25" s="242"/>
      <c r="T25" s="242"/>
      <c r="U25" s="241"/>
      <c r="V25" s="241"/>
      <c r="W25" s="241"/>
      <c r="X25" s="241"/>
      <c r="Y25" s="200"/>
      <c r="Z25" s="200"/>
      <c r="AA25" s="200"/>
      <c r="AB25" s="200"/>
      <c r="AC25" s="200"/>
      <c r="AD25" s="107"/>
      <c r="AE25" s="107"/>
      <c r="AF25" s="107"/>
      <c r="AG25" s="107"/>
      <c r="AH25" s="107"/>
      <c r="AI25" s="107"/>
    </row>
    <row r="26" spans="1:71" customFormat="1" ht="21" customHeight="1">
      <c r="A26" s="107"/>
      <c r="B26" s="107"/>
      <c r="C26" s="94"/>
      <c r="D26" s="94"/>
      <c r="E26" s="94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2"/>
      <c r="S26" s="242"/>
      <c r="T26" s="242"/>
      <c r="U26" s="241"/>
      <c r="V26" s="241"/>
      <c r="W26" s="241"/>
      <c r="X26" s="241"/>
      <c r="Y26" s="200"/>
      <c r="Z26" s="200"/>
      <c r="AA26" s="200"/>
      <c r="AB26" s="200"/>
      <c r="AC26" s="200"/>
      <c r="AD26" s="107"/>
      <c r="AE26" s="107"/>
      <c r="AF26" s="107"/>
      <c r="AG26" s="107"/>
      <c r="AH26" s="107"/>
      <c r="AI26" s="107"/>
    </row>
    <row r="27" spans="1:71" customFormat="1" ht="21" customHeight="1">
      <c r="A27" s="107"/>
      <c r="B27" s="107"/>
      <c r="C27" s="94"/>
      <c r="D27" s="94"/>
      <c r="E27" s="94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2"/>
      <c r="S27" s="242"/>
      <c r="T27" s="242"/>
      <c r="U27" s="241"/>
      <c r="V27" s="241"/>
      <c r="W27" s="241"/>
      <c r="X27" s="241"/>
      <c r="Y27" s="200"/>
      <c r="Z27" s="200"/>
      <c r="AA27" s="200"/>
      <c r="AB27" s="200"/>
      <c r="AC27" s="38"/>
      <c r="AD27" s="106"/>
      <c r="AE27" s="106"/>
      <c r="AF27" s="106"/>
      <c r="AG27" s="106"/>
    </row>
    <row r="28" spans="1:71" customFormat="1" ht="21" customHeight="1">
      <c r="A28" s="107"/>
      <c r="B28" s="107"/>
      <c r="C28" s="94"/>
      <c r="D28" s="94"/>
      <c r="E28" s="94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2"/>
      <c r="S28" s="242"/>
      <c r="T28" s="242"/>
      <c r="U28" s="241"/>
      <c r="V28" s="241"/>
      <c r="W28" s="241"/>
      <c r="X28" s="241"/>
      <c r="Y28" s="200"/>
      <c r="Z28" s="200"/>
      <c r="AA28" s="200"/>
      <c r="AB28" s="200"/>
    </row>
    <row r="29" spans="1:71" customFormat="1" ht="21" customHeight="1">
      <c r="A29" s="107"/>
      <c r="B29" s="107"/>
      <c r="C29" s="94"/>
      <c r="D29" s="94"/>
      <c r="E29" s="94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2"/>
      <c r="S29" s="242"/>
      <c r="T29" s="242"/>
      <c r="U29" s="241"/>
      <c r="V29" s="241"/>
      <c r="W29" s="241"/>
      <c r="X29" s="241"/>
      <c r="Y29" s="200"/>
      <c r="Z29" s="200"/>
      <c r="AA29" s="200"/>
      <c r="AB29" s="200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</row>
    <row r="30" spans="1:71" customFormat="1" ht="21" customHeight="1">
      <c r="A30" s="107"/>
      <c r="B30" s="107"/>
      <c r="C30" s="94"/>
      <c r="D30" s="94"/>
      <c r="E30" s="94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  <c r="S30" s="242"/>
      <c r="T30" s="242"/>
      <c r="U30" s="241"/>
      <c r="V30" s="241"/>
      <c r="W30" s="241"/>
      <c r="X30" s="241"/>
      <c r="Y30" s="200"/>
      <c r="Z30" s="200"/>
      <c r="AA30" s="200"/>
      <c r="AB30" s="200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</row>
    <row r="31" spans="1:71" customFormat="1" ht="21" customHeight="1">
      <c r="A31" s="107"/>
      <c r="B31" s="107"/>
      <c r="C31" s="94"/>
      <c r="D31" s="94"/>
      <c r="E31" s="94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2"/>
      <c r="S31" s="242"/>
      <c r="T31" s="242"/>
      <c r="U31" s="241"/>
      <c r="V31" s="241"/>
      <c r="W31" s="241"/>
      <c r="X31" s="241"/>
      <c r="Y31" s="200"/>
      <c r="Z31" s="200"/>
      <c r="AA31" s="200"/>
      <c r="AB31" s="200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</row>
    <row r="32" spans="1:71" customFormat="1" ht="21" customHeight="1">
      <c r="A32" s="107"/>
      <c r="B32" s="107"/>
      <c r="C32" s="94"/>
      <c r="D32" s="94"/>
      <c r="E32" s="94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  <c r="S32" s="242"/>
      <c r="T32" s="242"/>
      <c r="U32" s="241"/>
      <c r="V32" s="241"/>
      <c r="W32" s="241"/>
      <c r="X32" s="241"/>
      <c r="Y32" s="200"/>
      <c r="Z32" s="200"/>
      <c r="AA32" s="200"/>
      <c r="AB32" s="200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</row>
    <row r="33" spans="1:71" customFormat="1" ht="21" customHeight="1">
      <c r="A33" s="107"/>
      <c r="B33" s="107"/>
      <c r="C33" s="94"/>
      <c r="D33" s="94"/>
      <c r="E33" s="94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2"/>
      <c r="S33" s="242"/>
      <c r="T33" s="242"/>
      <c r="U33" s="241"/>
      <c r="V33" s="241"/>
      <c r="W33" s="241"/>
      <c r="X33" s="241"/>
      <c r="Y33" s="200"/>
      <c r="Z33" s="200"/>
      <c r="AA33" s="200"/>
      <c r="AB33" s="200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</row>
    <row r="34" spans="1:71" customFormat="1" ht="21" customHeight="1">
      <c r="A34" s="107"/>
      <c r="B34" s="107"/>
      <c r="C34" s="94"/>
      <c r="D34" s="94"/>
      <c r="E34" s="94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2"/>
      <c r="S34" s="242"/>
      <c r="T34" s="242"/>
      <c r="U34" s="241"/>
      <c r="V34" s="241"/>
      <c r="W34" s="241"/>
      <c r="X34" s="241"/>
      <c r="Y34" s="200"/>
      <c r="Z34" s="200"/>
      <c r="AA34" s="200"/>
      <c r="AB34" s="200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</row>
    <row r="35" spans="1:71" customFormat="1" ht="21" customHeight="1">
      <c r="A35" s="107"/>
      <c r="B35" s="107"/>
      <c r="C35" s="94"/>
      <c r="D35" s="94"/>
      <c r="E35" s="94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2"/>
      <c r="S35" s="242"/>
      <c r="T35" s="242"/>
      <c r="U35" s="241"/>
      <c r="V35" s="241"/>
      <c r="W35" s="241"/>
      <c r="X35" s="241"/>
      <c r="Y35" s="200"/>
      <c r="Z35" s="200"/>
      <c r="AA35" s="200"/>
      <c r="AB35" s="200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</row>
    <row r="36" spans="1:71" customFormat="1" ht="21" customHeight="1">
      <c r="A36" s="107"/>
      <c r="B36" s="107"/>
      <c r="C36" s="94"/>
      <c r="D36" s="94"/>
      <c r="E36" s="94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2"/>
      <c r="S36" s="242"/>
      <c r="T36" s="242"/>
      <c r="U36" s="241"/>
      <c r="V36" s="241"/>
      <c r="W36" s="241"/>
      <c r="X36" s="241"/>
      <c r="Y36" s="200"/>
      <c r="Z36" s="200"/>
      <c r="AA36" s="200"/>
      <c r="AB36" s="200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</row>
    <row r="37" spans="1:71" customFormat="1" ht="21" customHeight="1">
      <c r="A37" s="107"/>
      <c r="B37" s="107"/>
      <c r="C37" s="94"/>
      <c r="D37" s="94"/>
      <c r="E37" s="94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2"/>
      <c r="S37" s="242"/>
      <c r="T37" s="242"/>
      <c r="U37" s="241"/>
      <c r="V37" s="241"/>
      <c r="W37" s="241"/>
      <c r="X37" s="241"/>
      <c r="Y37" s="200"/>
      <c r="Z37" s="200"/>
      <c r="AA37" s="200"/>
      <c r="AB37" s="200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</row>
    <row r="38" spans="1:71" customFormat="1" ht="21" customHeight="1">
      <c r="A38" s="107"/>
      <c r="B38" s="107"/>
      <c r="C38" s="94"/>
      <c r="D38" s="94"/>
      <c r="E38" s="94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2"/>
      <c r="S38" s="242"/>
      <c r="T38" s="242"/>
      <c r="U38" s="241"/>
      <c r="V38" s="241"/>
      <c r="W38" s="241"/>
      <c r="X38" s="241"/>
      <c r="Y38" s="200"/>
      <c r="Z38" s="200"/>
      <c r="AA38" s="200"/>
      <c r="AB38" s="200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</row>
    <row r="39" spans="1:71" customFormat="1" ht="21" customHeight="1">
      <c r="A39" s="107"/>
      <c r="B39" s="107"/>
      <c r="C39" s="94"/>
      <c r="D39" s="94"/>
      <c r="E39" s="94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2"/>
      <c r="S39" s="242"/>
      <c r="T39" s="242"/>
      <c r="U39" s="241"/>
      <c r="V39" s="241"/>
      <c r="W39" s="241"/>
      <c r="X39" s="241"/>
      <c r="Y39" s="200"/>
      <c r="Z39" s="200"/>
      <c r="AA39" s="200"/>
      <c r="AB39" s="200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customFormat="1" ht="21" customHeight="1"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38"/>
      <c r="U40" s="38"/>
      <c r="V40" s="38"/>
      <c r="W40" s="38"/>
      <c r="X40" s="38"/>
      <c r="Y40" s="38"/>
      <c r="Z40" s="38"/>
      <c r="AA40" s="38"/>
      <c r="AB40" s="38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customFormat="1" ht="21" customHeight="1">
      <c r="A41" s="333" t="s">
        <v>50</v>
      </c>
      <c r="B41" s="333"/>
      <c r="C41" s="333"/>
      <c r="D41" s="333"/>
      <c r="E41" s="333"/>
      <c r="F41" s="158" t="str">
        <f>H43</f>
        <v>Ms. Arunkamon Raramanus</v>
      </c>
      <c r="G41" s="158"/>
      <c r="H41" s="158"/>
      <c r="I41" s="158"/>
      <c r="J41" s="158"/>
      <c r="K41" s="158"/>
      <c r="L41" s="103"/>
      <c r="M41" s="103"/>
      <c r="N41" s="103"/>
      <c r="P41" s="95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  <row r="43" spans="1:71" ht="18.75" customHeight="1">
      <c r="F43" s="51">
        <v>11</v>
      </c>
      <c r="G43" s="51"/>
      <c r="H43" s="129" t="s">
        <v>81</v>
      </c>
    </row>
  </sheetData>
  <mergeCells count="197">
    <mergeCell ref="C7:J7"/>
    <mergeCell ref="N7:U7"/>
    <mergeCell ref="X7:AB7"/>
    <mergeCell ref="D8:E8"/>
    <mergeCell ref="G8:H8"/>
    <mergeCell ref="O8:P8"/>
    <mergeCell ref="G11:P11"/>
    <mergeCell ref="G12:P12"/>
    <mergeCell ref="A41:E41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7:AB17"/>
    <mergeCell ref="B22:D22"/>
    <mergeCell ref="E22:F22"/>
    <mergeCell ref="A4:J4"/>
    <mergeCell ref="A1:J2"/>
    <mergeCell ref="O1:S1"/>
    <mergeCell ref="O2:S2"/>
    <mergeCell ref="Y2:AC2"/>
    <mergeCell ref="A3:J3"/>
    <mergeCell ref="F5:Y5"/>
    <mergeCell ref="F6:L6"/>
    <mergeCell ref="Q6:W6"/>
    <mergeCell ref="AG14:AJ15"/>
    <mergeCell ref="AK14:AN15"/>
    <mergeCell ref="AO14:AR15"/>
    <mergeCell ref="M15:P15"/>
    <mergeCell ref="Q15:T15"/>
    <mergeCell ref="U15:X15"/>
    <mergeCell ref="Y15:AB15"/>
    <mergeCell ref="B14:D16"/>
    <mergeCell ref="E14:H15"/>
    <mergeCell ref="I14:L15"/>
    <mergeCell ref="M14:AB14"/>
    <mergeCell ref="AC14:AF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6:AB16"/>
    <mergeCell ref="AC16:AD16"/>
    <mergeCell ref="AE16:AF16"/>
    <mergeCell ref="AG16:AH16"/>
    <mergeCell ref="AI16:AJ16"/>
    <mergeCell ref="AK17:AL17"/>
    <mergeCell ref="AM17:AN17"/>
    <mergeCell ref="AO17:AP17"/>
    <mergeCell ref="AQ17:AR17"/>
    <mergeCell ref="AC17:AD17"/>
    <mergeCell ref="AE17:AF17"/>
    <mergeCell ref="AG17:AH17"/>
    <mergeCell ref="AI17:AJ17"/>
    <mergeCell ref="AK18:AL18"/>
    <mergeCell ref="AM18:AN18"/>
    <mergeCell ref="AO18:AP18"/>
    <mergeCell ref="AQ18:AR18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8:AB18"/>
    <mergeCell ref="AC18:AD18"/>
    <mergeCell ref="AE18:AF18"/>
    <mergeCell ref="AG18:AH18"/>
    <mergeCell ref="AI18:AJ18"/>
    <mergeCell ref="AK19:AL19"/>
    <mergeCell ref="AM19:AN19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19:AB19"/>
    <mergeCell ref="AC19:AD19"/>
    <mergeCell ref="AE19:AF19"/>
    <mergeCell ref="AG19:AH19"/>
    <mergeCell ref="AI19:AJ19"/>
    <mergeCell ref="AK20:AL20"/>
    <mergeCell ref="AM20:AN20"/>
    <mergeCell ref="AO20:AP20"/>
    <mergeCell ref="AQ20:AR20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0:AB20"/>
    <mergeCell ref="AC20:AD20"/>
    <mergeCell ref="AE20:AF20"/>
    <mergeCell ref="AG20:AH20"/>
    <mergeCell ref="AI20:AJ20"/>
    <mergeCell ref="AK21:AL21"/>
    <mergeCell ref="AM21:AN21"/>
    <mergeCell ref="AO21:AP21"/>
    <mergeCell ref="AQ21:AR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AQ23:AR23"/>
    <mergeCell ref="AA23:AB23"/>
    <mergeCell ref="AC23:AD23"/>
    <mergeCell ref="Y22:Z22"/>
    <mergeCell ref="AA21:AB21"/>
    <mergeCell ref="AC21:AD21"/>
    <mergeCell ref="AE21:AF21"/>
    <mergeCell ref="AG21:AH21"/>
    <mergeCell ref="AI21:AJ21"/>
    <mergeCell ref="AK22:AL22"/>
    <mergeCell ref="AM22:AN22"/>
    <mergeCell ref="AO22:AP22"/>
    <mergeCell ref="AE23:AF23"/>
    <mergeCell ref="AG23:AH23"/>
    <mergeCell ref="AI23:AJ23"/>
    <mergeCell ref="AQ22:AR22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2:AB22"/>
    <mergeCell ref="AC22:AD22"/>
    <mergeCell ref="AE22:AF22"/>
    <mergeCell ref="AG22:AH22"/>
    <mergeCell ref="AI22:AJ22"/>
    <mergeCell ref="AK23:AL23"/>
    <mergeCell ref="AM23:AN23"/>
    <mergeCell ref="AO23:AP23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&amp;R&amp;"Gulim,Regular"&amp;10SP-FMD-04-11 Rev.0 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44"/>
  <sheetViews>
    <sheetView view="pageBreakPreview" topLeftCell="A10" zoomScaleSheetLayoutView="100" workbookViewId="0">
      <selection activeCell="AC17" sqref="AC17:AD17"/>
    </sheetView>
  </sheetViews>
  <sheetFormatPr defaultColWidth="7.7109375" defaultRowHeight="18.75" customHeight="1"/>
  <cols>
    <col min="1" max="28" width="3.28515625" style="107" customWidth="1"/>
    <col min="29" max="44" width="3.85546875" style="107" customWidth="1"/>
    <col min="45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328" t="s">
        <v>44</v>
      </c>
      <c r="B1" s="328"/>
      <c r="C1" s="328"/>
      <c r="D1" s="328"/>
      <c r="E1" s="328"/>
      <c r="F1" s="328"/>
      <c r="G1" s="328"/>
      <c r="H1" s="328"/>
      <c r="I1" s="328"/>
      <c r="J1" s="328"/>
      <c r="K1" s="108" t="s">
        <v>56</v>
      </c>
      <c r="M1" s="108"/>
      <c r="N1" s="108"/>
      <c r="O1" s="315" t="s">
        <v>78</v>
      </c>
      <c r="P1" s="315"/>
      <c r="Q1" s="315"/>
      <c r="R1" s="315"/>
      <c r="S1" s="315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109" t="s">
        <v>59</v>
      </c>
      <c r="M2" s="108"/>
      <c r="N2" s="109"/>
      <c r="O2" s="316">
        <v>42381</v>
      </c>
      <c r="P2" s="316"/>
      <c r="Q2" s="316"/>
      <c r="R2" s="316"/>
      <c r="S2" s="316"/>
      <c r="T2" s="109" t="s">
        <v>60</v>
      </c>
      <c r="U2" s="112"/>
      <c r="V2" s="112"/>
      <c r="W2" s="112"/>
      <c r="Y2" s="317">
        <v>42349</v>
      </c>
      <c r="Z2" s="317"/>
      <c r="AA2" s="317"/>
      <c r="AB2" s="317"/>
      <c r="AC2" s="317"/>
      <c r="AD2" s="211"/>
      <c r="AE2" s="110"/>
      <c r="AF2" s="110"/>
      <c r="AG2" s="110"/>
      <c r="AH2" s="93"/>
      <c r="AJ2" s="10"/>
    </row>
    <row r="3" spans="1:44" ht="21" customHeight="1">
      <c r="A3" s="329" t="s">
        <v>61</v>
      </c>
      <c r="B3" s="329"/>
      <c r="C3" s="329"/>
      <c r="D3" s="329"/>
      <c r="E3" s="329"/>
      <c r="F3" s="329"/>
      <c r="G3" s="329"/>
      <c r="H3" s="329"/>
      <c r="I3" s="329"/>
      <c r="J3" s="329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330" t="s">
        <v>77</v>
      </c>
      <c r="B4" s="330"/>
      <c r="C4" s="330"/>
      <c r="D4" s="330"/>
      <c r="E4" s="330"/>
      <c r="F4" s="330"/>
      <c r="G4" s="330"/>
      <c r="H4" s="330"/>
      <c r="I4" s="330"/>
      <c r="J4" s="330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318" t="s">
        <v>82</v>
      </c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319" t="s">
        <v>77</v>
      </c>
      <c r="G6" s="319"/>
      <c r="H6" s="319"/>
      <c r="I6" s="319"/>
      <c r="J6" s="319"/>
      <c r="K6" s="319"/>
      <c r="L6" s="319"/>
      <c r="M6" s="118" t="s">
        <v>69</v>
      </c>
      <c r="N6" s="118"/>
      <c r="O6" s="118"/>
      <c r="P6" s="212"/>
      <c r="Q6" s="319" t="s">
        <v>83</v>
      </c>
      <c r="R6" s="319"/>
      <c r="S6" s="319"/>
      <c r="T6" s="319"/>
      <c r="U6" s="319"/>
      <c r="V6" s="319"/>
      <c r="W6" s="319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320">
        <v>123</v>
      </c>
      <c r="D7" s="320"/>
      <c r="E7" s="320"/>
      <c r="F7" s="320"/>
      <c r="G7" s="320"/>
      <c r="H7" s="320"/>
      <c r="I7" s="320"/>
      <c r="J7" s="320"/>
      <c r="K7" s="118" t="s">
        <v>70</v>
      </c>
      <c r="M7" s="115"/>
      <c r="N7" s="320">
        <v>456</v>
      </c>
      <c r="O7" s="320"/>
      <c r="P7" s="320"/>
      <c r="Q7" s="320"/>
      <c r="R7" s="320"/>
      <c r="S7" s="320"/>
      <c r="T7" s="320"/>
      <c r="U7" s="320"/>
      <c r="V7" s="115" t="s">
        <v>47</v>
      </c>
      <c r="X7" s="318">
        <v>789</v>
      </c>
      <c r="Y7" s="318"/>
      <c r="Z7" s="318"/>
      <c r="AA7" s="318"/>
      <c r="AB7" s="318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331">
        <v>0</v>
      </c>
      <c r="E8" s="331"/>
      <c r="F8" s="203" t="s">
        <v>72</v>
      </c>
      <c r="G8" s="331">
        <v>10</v>
      </c>
      <c r="H8" s="331"/>
      <c r="I8" s="121" t="s">
        <v>7</v>
      </c>
      <c r="L8" s="121" t="s">
        <v>48</v>
      </c>
      <c r="M8" s="121"/>
      <c r="N8" s="121"/>
      <c r="O8" s="331">
        <v>0.01</v>
      </c>
      <c r="P8" s="331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9" t="s">
        <v>84</v>
      </c>
      <c r="H11" s="309"/>
      <c r="I11" s="309"/>
      <c r="J11" s="309"/>
      <c r="K11" s="309"/>
      <c r="L11" s="309"/>
      <c r="M11" s="309"/>
      <c r="N11" s="309"/>
      <c r="O11" s="309"/>
      <c r="P11" s="309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284" t="s">
        <v>127</v>
      </c>
      <c r="C14" s="284"/>
      <c r="D14" s="284"/>
      <c r="E14" s="277" t="s">
        <v>130</v>
      </c>
      <c r="F14" s="278"/>
      <c r="G14" s="278"/>
      <c r="H14" s="279"/>
      <c r="I14" s="277" t="s">
        <v>132</v>
      </c>
      <c r="J14" s="278"/>
      <c r="K14" s="278"/>
      <c r="L14" s="279"/>
      <c r="M14" s="311" t="s">
        <v>131</v>
      </c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292" t="s">
        <v>133</v>
      </c>
      <c r="AD14" s="292"/>
      <c r="AE14" s="292"/>
      <c r="AF14" s="292"/>
      <c r="AG14" s="290" t="s">
        <v>134</v>
      </c>
      <c r="AH14" s="290"/>
      <c r="AI14" s="290"/>
      <c r="AJ14" s="290"/>
      <c r="AK14" s="284" t="s">
        <v>135</v>
      </c>
      <c r="AL14" s="284"/>
      <c r="AM14" s="284"/>
      <c r="AN14" s="284"/>
      <c r="AO14" s="277" t="s">
        <v>136</v>
      </c>
      <c r="AP14" s="278"/>
      <c r="AQ14" s="278"/>
      <c r="AR14" s="279"/>
    </row>
    <row r="15" spans="1:44" customFormat="1" ht="21" customHeight="1">
      <c r="A15" s="107"/>
      <c r="B15" s="284"/>
      <c r="C15" s="284"/>
      <c r="D15" s="284"/>
      <c r="E15" s="280"/>
      <c r="F15" s="281"/>
      <c r="G15" s="281"/>
      <c r="H15" s="282"/>
      <c r="I15" s="280"/>
      <c r="J15" s="281"/>
      <c r="K15" s="281"/>
      <c r="L15" s="282"/>
      <c r="M15" s="311" t="s">
        <v>99</v>
      </c>
      <c r="N15" s="311"/>
      <c r="O15" s="311"/>
      <c r="P15" s="311"/>
      <c r="Q15" s="311" t="s">
        <v>100</v>
      </c>
      <c r="R15" s="311"/>
      <c r="S15" s="311"/>
      <c r="T15" s="311"/>
      <c r="U15" s="311" t="s">
        <v>101</v>
      </c>
      <c r="V15" s="311"/>
      <c r="W15" s="311"/>
      <c r="X15" s="311"/>
      <c r="Y15" s="311" t="s">
        <v>102</v>
      </c>
      <c r="Z15" s="311"/>
      <c r="AA15" s="311"/>
      <c r="AB15" s="311"/>
      <c r="AC15" s="292"/>
      <c r="AD15" s="292"/>
      <c r="AE15" s="292"/>
      <c r="AF15" s="292"/>
      <c r="AG15" s="290"/>
      <c r="AH15" s="290"/>
      <c r="AI15" s="290"/>
      <c r="AJ15" s="290"/>
      <c r="AK15" s="284"/>
      <c r="AL15" s="284"/>
      <c r="AM15" s="284"/>
      <c r="AN15" s="284"/>
      <c r="AO15" s="280"/>
      <c r="AP15" s="281"/>
      <c r="AQ15" s="281"/>
      <c r="AR15" s="282"/>
    </row>
    <row r="16" spans="1:44" customFormat="1" ht="21" customHeight="1">
      <c r="A16" s="107"/>
      <c r="B16" s="284"/>
      <c r="C16" s="284"/>
      <c r="D16" s="284"/>
      <c r="E16" s="285" t="s">
        <v>128</v>
      </c>
      <c r="F16" s="286"/>
      <c r="G16" s="285" t="s">
        <v>129</v>
      </c>
      <c r="H16" s="286"/>
      <c r="I16" s="285" t="s">
        <v>128</v>
      </c>
      <c r="J16" s="286"/>
      <c r="K16" s="285" t="s">
        <v>129</v>
      </c>
      <c r="L16" s="286"/>
      <c r="M16" s="307" t="s">
        <v>128</v>
      </c>
      <c r="N16" s="307"/>
      <c r="O16" s="307" t="s">
        <v>129</v>
      </c>
      <c r="P16" s="307"/>
      <c r="Q16" s="307" t="s">
        <v>128</v>
      </c>
      <c r="R16" s="307"/>
      <c r="S16" s="307" t="s">
        <v>129</v>
      </c>
      <c r="T16" s="307"/>
      <c r="U16" s="307" t="s">
        <v>128</v>
      </c>
      <c r="V16" s="307"/>
      <c r="W16" s="307" t="s">
        <v>129</v>
      </c>
      <c r="X16" s="307"/>
      <c r="Y16" s="307" t="s">
        <v>128</v>
      </c>
      <c r="Z16" s="307"/>
      <c r="AA16" s="307" t="s">
        <v>129</v>
      </c>
      <c r="AB16" s="307"/>
      <c r="AC16" s="291" t="s">
        <v>128</v>
      </c>
      <c r="AD16" s="291"/>
      <c r="AE16" s="291" t="s">
        <v>129</v>
      </c>
      <c r="AF16" s="291"/>
      <c r="AG16" s="291" t="s">
        <v>128</v>
      </c>
      <c r="AH16" s="291"/>
      <c r="AI16" s="291" t="s">
        <v>129</v>
      </c>
      <c r="AJ16" s="291"/>
      <c r="AK16" s="291" t="s">
        <v>128</v>
      </c>
      <c r="AL16" s="291"/>
      <c r="AM16" s="291" t="s">
        <v>129</v>
      </c>
      <c r="AN16" s="291"/>
      <c r="AO16" s="285" t="s">
        <v>128</v>
      </c>
      <c r="AP16" s="286"/>
      <c r="AQ16" s="285" t="s">
        <v>129</v>
      </c>
      <c r="AR16" s="286"/>
    </row>
    <row r="17" spans="1:44" customFormat="1" ht="21" customHeight="1">
      <c r="A17" s="107"/>
      <c r="B17" s="312">
        <v>6</v>
      </c>
      <c r="C17" s="312"/>
      <c r="D17" s="312"/>
      <c r="E17" s="304">
        <v>-0.8</v>
      </c>
      <c r="F17" s="305"/>
      <c r="G17" s="306">
        <v>0.9</v>
      </c>
      <c r="H17" s="305"/>
      <c r="I17" s="275">
        <f t="shared" ref="I17:I37" si="0">IF(OR(E17="",AC17=""),"",AC17+(E17/1000))</f>
        <v>6.0082000000000004</v>
      </c>
      <c r="J17" s="276"/>
      <c r="K17" s="275">
        <f>IF(OR(AE17="",G17=""),"",AE17+(G17/1000))</f>
        <v>6.0148999999999999</v>
      </c>
      <c r="L17" s="276"/>
      <c r="M17" s="295">
        <v>6.0090000000000003</v>
      </c>
      <c r="N17" s="295"/>
      <c r="O17" s="295">
        <v>6.0140000000000002</v>
      </c>
      <c r="P17" s="295"/>
      <c r="Q17" s="295">
        <v>6.0090000000000003</v>
      </c>
      <c r="R17" s="295"/>
      <c r="S17" s="295">
        <v>6.0140000000000002</v>
      </c>
      <c r="T17" s="295"/>
      <c r="U17" s="295">
        <v>6.0090000000000003</v>
      </c>
      <c r="V17" s="295"/>
      <c r="W17" s="295">
        <v>6.0140000000000002</v>
      </c>
      <c r="X17" s="295"/>
      <c r="Y17" s="295">
        <v>6.0090000000000003</v>
      </c>
      <c r="Z17" s="295"/>
      <c r="AA17" s="295">
        <v>6.0140000000000002</v>
      </c>
      <c r="AB17" s="295"/>
      <c r="AC17" s="295">
        <f t="shared" ref="AC17:AC37" si="1">IF(OR(M17="", Q17="", U17="",  Y17=""), "",AVERAGE(M17,Q17,U17,Y17))</f>
        <v>6.0090000000000003</v>
      </c>
      <c r="AD17" s="295"/>
      <c r="AE17" s="295">
        <f t="shared" ref="AE17:AE37" si="2">IF(OR(O17="",S17="", W17="", AA17=""), "",AVERAGE(O17,S17,W17,AA17))</f>
        <v>6.0140000000000002</v>
      </c>
      <c r="AF17" s="295"/>
      <c r="AG17" s="283">
        <f t="shared" ref="AG17:AG37" si="3">IF(AC17="","",_xlfn.STDEV.S(M17,Q17,U17,Y17))</f>
        <v>0</v>
      </c>
      <c r="AH17" s="283"/>
      <c r="AI17" s="283">
        <f t="shared" ref="AI17:AI37" si="4">IF(AE17="","",_xlfn.STDEV.S(O17,S17,W17,AA17))</f>
        <v>0</v>
      </c>
      <c r="AJ17" s="283"/>
      <c r="AK17" s="287">
        <f>IF(AG17="","",AG17/SQRT(4))</f>
        <v>0</v>
      </c>
      <c r="AL17" s="287"/>
      <c r="AM17" s="287">
        <f>IF(AI17="","",AI17/SQRT(4))</f>
        <v>0</v>
      </c>
      <c r="AN17" s="287"/>
      <c r="AO17" s="275">
        <f>IF(I17="","",I17-B17)</f>
        <v>8.2000000000004292E-3</v>
      </c>
      <c r="AP17" s="276"/>
      <c r="AQ17" s="275">
        <f>IF(K17="","",K17-B17)</f>
        <v>1.4899999999999913E-2</v>
      </c>
      <c r="AR17" s="276"/>
    </row>
    <row r="18" spans="1:44" customFormat="1" ht="21" customHeight="1">
      <c r="A18" s="107"/>
      <c r="B18" s="308">
        <v>7</v>
      </c>
      <c r="C18" s="308"/>
      <c r="D18" s="308"/>
      <c r="E18" s="299">
        <v>-0.8</v>
      </c>
      <c r="F18" s="300"/>
      <c r="G18" s="301">
        <v>0.5</v>
      </c>
      <c r="H18" s="300"/>
      <c r="I18" s="293">
        <f t="shared" si="0"/>
        <v>7.0061999999999998</v>
      </c>
      <c r="J18" s="294"/>
      <c r="K18" s="293">
        <v>7.0069999999999997</v>
      </c>
      <c r="L18" s="294"/>
      <c r="M18" s="302">
        <v>7.0069999999999997</v>
      </c>
      <c r="N18" s="302"/>
      <c r="O18" s="302">
        <v>7.01</v>
      </c>
      <c r="P18" s="302"/>
      <c r="Q18" s="302">
        <v>7.0069999999999997</v>
      </c>
      <c r="R18" s="302"/>
      <c r="S18" s="302">
        <v>7.01</v>
      </c>
      <c r="T18" s="302"/>
      <c r="U18" s="302">
        <v>7.0069999999999997</v>
      </c>
      <c r="V18" s="302"/>
      <c r="W18" s="302">
        <v>7.01</v>
      </c>
      <c r="X18" s="302"/>
      <c r="Y18" s="302">
        <v>7.0069999999999997</v>
      </c>
      <c r="Z18" s="302"/>
      <c r="AA18" s="302">
        <v>7.01</v>
      </c>
      <c r="AB18" s="302"/>
      <c r="AC18" s="334">
        <f t="shared" si="1"/>
        <v>7.0069999999999997</v>
      </c>
      <c r="AD18" s="334"/>
      <c r="AE18" s="334">
        <f t="shared" si="2"/>
        <v>7.01</v>
      </c>
      <c r="AF18" s="334"/>
      <c r="AG18" s="289">
        <f t="shared" si="3"/>
        <v>0</v>
      </c>
      <c r="AH18" s="289"/>
      <c r="AI18" s="289">
        <f t="shared" si="4"/>
        <v>0</v>
      </c>
      <c r="AJ18" s="289"/>
      <c r="AK18" s="288">
        <f t="shared" ref="AK18:AK36" si="5">IF(AG18="","",AG18/SQRT(4))</f>
        <v>0</v>
      </c>
      <c r="AL18" s="288"/>
      <c r="AM18" s="288">
        <f t="shared" ref="AM18:AM36" si="6">IF(AI18="","",AI18/SQRT(4))</f>
        <v>0</v>
      </c>
      <c r="AN18" s="288"/>
      <c r="AO18" s="293">
        <f t="shared" ref="AO18:AO36" si="7">IF(I18="","",I18-B18)</f>
        <v>6.1999999999997613E-3</v>
      </c>
      <c r="AP18" s="294"/>
      <c r="AQ18" s="293">
        <f t="shared" ref="AQ18:AQ36" si="8">IF(K18="","",K18-B18)</f>
        <v>6.9999999999996732E-3</v>
      </c>
      <c r="AR18" s="294"/>
    </row>
    <row r="19" spans="1:44" customFormat="1" ht="21" customHeight="1">
      <c r="A19" s="107"/>
      <c r="B19" s="308">
        <v>8</v>
      </c>
      <c r="C19" s="308"/>
      <c r="D19" s="308"/>
      <c r="E19" s="296">
        <v>-0.7</v>
      </c>
      <c r="F19" s="297"/>
      <c r="G19" s="298">
        <v>0.3</v>
      </c>
      <c r="H19" s="297"/>
      <c r="I19" s="275">
        <f t="shared" si="0"/>
        <v>8.007299999999999</v>
      </c>
      <c r="J19" s="276"/>
      <c r="K19" s="275">
        <f t="shared" ref="K19:K37" si="9">IF(OR(AE19="",G19=""),"",AE19+(G19/1000))</f>
        <v>8.0092999999999996</v>
      </c>
      <c r="L19" s="276"/>
      <c r="M19" s="303">
        <v>8.0079999999999991</v>
      </c>
      <c r="N19" s="303"/>
      <c r="O19" s="303">
        <v>8.0090000000000003</v>
      </c>
      <c r="P19" s="303"/>
      <c r="Q19" s="303">
        <v>8.0079999999999991</v>
      </c>
      <c r="R19" s="303"/>
      <c r="S19" s="303">
        <v>8.0090000000000003</v>
      </c>
      <c r="T19" s="303"/>
      <c r="U19" s="303">
        <v>8.0079999999999991</v>
      </c>
      <c r="V19" s="303"/>
      <c r="W19" s="303">
        <v>8.0090000000000003</v>
      </c>
      <c r="X19" s="303"/>
      <c r="Y19" s="295">
        <v>8.0079999999999991</v>
      </c>
      <c r="Z19" s="295"/>
      <c r="AA19" s="303">
        <v>8.0090000000000003</v>
      </c>
      <c r="AB19" s="303"/>
      <c r="AC19" s="295">
        <f t="shared" si="1"/>
        <v>8.0079999999999991</v>
      </c>
      <c r="AD19" s="295"/>
      <c r="AE19" s="295">
        <f t="shared" si="2"/>
        <v>8.0090000000000003</v>
      </c>
      <c r="AF19" s="295"/>
      <c r="AG19" s="283">
        <f t="shared" si="3"/>
        <v>0</v>
      </c>
      <c r="AH19" s="283"/>
      <c r="AI19" s="283">
        <f t="shared" si="4"/>
        <v>0</v>
      </c>
      <c r="AJ19" s="283"/>
      <c r="AK19" s="287">
        <f t="shared" si="5"/>
        <v>0</v>
      </c>
      <c r="AL19" s="287"/>
      <c r="AM19" s="287">
        <f t="shared" si="6"/>
        <v>0</v>
      </c>
      <c r="AN19" s="287"/>
      <c r="AO19" s="275">
        <f t="shared" si="7"/>
        <v>7.299999999998974E-3</v>
      </c>
      <c r="AP19" s="276"/>
      <c r="AQ19" s="275">
        <f t="shared" si="8"/>
        <v>9.2999999999996419E-3</v>
      </c>
      <c r="AR19" s="276"/>
    </row>
    <row r="20" spans="1:44" customFormat="1" ht="21" customHeight="1">
      <c r="A20" s="107"/>
      <c r="B20" s="308">
        <v>9</v>
      </c>
      <c r="C20" s="308"/>
      <c r="D20" s="308"/>
      <c r="E20" s="299">
        <v>-0.7</v>
      </c>
      <c r="F20" s="300"/>
      <c r="G20" s="301">
        <v>0.5</v>
      </c>
      <c r="H20" s="300"/>
      <c r="I20" s="293">
        <f t="shared" si="0"/>
        <v>9.0113000000000003</v>
      </c>
      <c r="J20" s="294"/>
      <c r="K20" s="293">
        <f t="shared" si="9"/>
        <v>9.0135000000000005</v>
      </c>
      <c r="L20" s="294"/>
      <c r="M20" s="302">
        <v>9.0120000000000005</v>
      </c>
      <c r="N20" s="302"/>
      <c r="O20" s="302">
        <v>9.0129999999999999</v>
      </c>
      <c r="P20" s="302"/>
      <c r="Q20" s="302">
        <v>9.0120000000000005</v>
      </c>
      <c r="R20" s="302"/>
      <c r="S20" s="302">
        <v>9.0129999999999999</v>
      </c>
      <c r="T20" s="302"/>
      <c r="U20" s="302">
        <v>9.0120000000000005</v>
      </c>
      <c r="V20" s="302"/>
      <c r="W20" s="302">
        <v>9.0129999999999999</v>
      </c>
      <c r="X20" s="302"/>
      <c r="Y20" s="302">
        <v>9.0120000000000005</v>
      </c>
      <c r="Z20" s="302"/>
      <c r="AA20" s="302">
        <v>9.0129999999999999</v>
      </c>
      <c r="AB20" s="302"/>
      <c r="AC20" s="334">
        <f t="shared" si="1"/>
        <v>9.0120000000000005</v>
      </c>
      <c r="AD20" s="334"/>
      <c r="AE20" s="334">
        <f t="shared" si="2"/>
        <v>9.0129999999999999</v>
      </c>
      <c r="AF20" s="334"/>
      <c r="AG20" s="289">
        <f t="shared" si="3"/>
        <v>0</v>
      </c>
      <c r="AH20" s="289"/>
      <c r="AI20" s="289">
        <f t="shared" si="4"/>
        <v>0</v>
      </c>
      <c r="AJ20" s="289"/>
      <c r="AK20" s="288">
        <f t="shared" si="5"/>
        <v>0</v>
      </c>
      <c r="AL20" s="288"/>
      <c r="AM20" s="288">
        <f t="shared" si="6"/>
        <v>0</v>
      </c>
      <c r="AN20" s="288"/>
      <c r="AO20" s="293">
        <f t="shared" si="7"/>
        <v>1.130000000000031E-2</v>
      </c>
      <c r="AP20" s="294"/>
      <c r="AQ20" s="293">
        <f t="shared" si="8"/>
        <v>1.3500000000000512E-2</v>
      </c>
      <c r="AR20" s="294"/>
    </row>
    <row r="21" spans="1:44" customFormat="1" ht="21" customHeight="1">
      <c r="A21" s="107"/>
      <c r="B21" s="308">
        <v>10</v>
      </c>
      <c r="C21" s="308"/>
      <c r="D21" s="308"/>
      <c r="E21" s="296">
        <v>-0.6</v>
      </c>
      <c r="F21" s="297"/>
      <c r="G21" s="298">
        <v>0.5</v>
      </c>
      <c r="H21" s="297"/>
      <c r="I21" s="275">
        <f t="shared" si="0"/>
        <v>10.0124</v>
      </c>
      <c r="J21" s="276"/>
      <c r="K21" s="275">
        <f t="shared" si="9"/>
        <v>10.015500000000001</v>
      </c>
      <c r="L21" s="276"/>
      <c r="M21" s="303">
        <v>10.013</v>
      </c>
      <c r="N21" s="303"/>
      <c r="O21" s="303">
        <v>10.015000000000001</v>
      </c>
      <c r="P21" s="303"/>
      <c r="Q21" s="303">
        <v>10.013</v>
      </c>
      <c r="R21" s="303"/>
      <c r="S21" s="303">
        <v>10.015000000000001</v>
      </c>
      <c r="T21" s="303"/>
      <c r="U21" s="303">
        <v>10.013</v>
      </c>
      <c r="V21" s="303"/>
      <c r="W21" s="303">
        <v>10.015000000000001</v>
      </c>
      <c r="X21" s="303"/>
      <c r="Y21" s="303">
        <v>10.013</v>
      </c>
      <c r="Z21" s="303"/>
      <c r="AA21" s="303">
        <v>10.015000000000001</v>
      </c>
      <c r="AB21" s="303"/>
      <c r="AC21" s="295">
        <f t="shared" si="1"/>
        <v>10.013</v>
      </c>
      <c r="AD21" s="295"/>
      <c r="AE21" s="295">
        <f t="shared" si="2"/>
        <v>10.015000000000001</v>
      </c>
      <c r="AF21" s="295"/>
      <c r="AG21" s="283">
        <f t="shared" si="3"/>
        <v>0</v>
      </c>
      <c r="AH21" s="283"/>
      <c r="AI21" s="283">
        <f t="shared" si="4"/>
        <v>0</v>
      </c>
      <c r="AJ21" s="283"/>
      <c r="AK21" s="287">
        <f t="shared" si="5"/>
        <v>0</v>
      </c>
      <c r="AL21" s="287"/>
      <c r="AM21" s="287">
        <f t="shared" si="6"/>
        <v>0</v>
      </c>
      <c r="AN21" s="287"/>
      <c r="AO21" s="275">
        <f t="shared" si="7"/>
        <v>1.2399999999999523E-2</v>
      </c>
      <c r="AP21" s="276"/>
      <c r="AQ21" s="275">
        <f t="shared" si="8"/>
        <v>1.550000000000118E-2</v>
      </c>
      <c r="AR21" s="276"/>
    </row>
    <row r="22" spans="1:44" customFormat="1" ht="21" customHeight="1">
      <c r="A22" s="107"/>
      <c r="B22" s="308">
        <v>11</v>
      </c>
      <c r="C22" s="308"/>
      <c r="D22" s="308"/>
      <c r="E22" s="299">
        <v>-0.5</v>
      </c>
      <c r="F22" s="300"/>
      <c r="G22" s="301">
        <v>0.4</v>
      </c>
      <c r="H22" s="300"/>
      <c r="I22" s="293">
        <f t="shared" si="0"/>
        <v>11.009499999999999</v>
      </c>
      <c r="J22" s="294"/>
      <c r="K22" s="293">
        <f t="shared" si="9"/>
        <v>11.0144</v>
      </c>
      <c r="L22" s="294"/>
      <c r="M22" s="302">
        <v>11.01</v>
      </c>
      <c r="N22" s="302"/>
      <c r="O22" s="302">
        <v>11.013999999999999</v>
      </c>
      <c r="P22" s="302"/>
      <c r="Q22" s="302">
        <v>11.01</v>
      </c>
      <c r="R22" s="302"/>
      <c r="S22" s="302">
        <v>11.013999999999999</v>
      </c>
      <c r="T22" s="302"/>
      <c r="U22" s="302">
        <v>11.01</v>
      </c>
      <c r="V22" s="302"/>
      <c r="W22" s="302">
        <v>11.013999999999999</v>
      </c>
      <c r="X22" s="302"/>
      <c r="Y22" s="302">
        <v>11.01</v>
      </c>
      <c r="Z22" s="302"/>
      <c r="AA22" s="302">
        <v>11.013999999999999</v>
      </c>
      <c r="AB22" s="302"/>
      <c r="AC22" s="334">
        <f t="shared" si="1"/>
        <v>11.01</v>
      </c>
      <c r="AD22" s="334"/>
      <c r="AE22" s="334">
        <f t="shared" si="2"/>
        <v>11.013999999999999</v>
      </c>
      <c r="AF22" s="334"/>
      <c r="AG22" s="289">
        <f t="shared" si="3"/>
        <v>0</v>
      </c>
      <c r="AH22" s="289"/>
      <c r="AI22" s="289">
        <f t="shared" si="4"/>
        <v>0</v>
      </c>
      <c r="AJ22" s="289"/>
      <c r="AK22" s="288">
        <f t="shared" si="5"/>
        <v>0</v>
      </c>
      <c r="AL22" s="288"/>
      <c r="AM22" s="288">
        <f t="shared" si="6"/>
        <v>0</v>
      </c>
      <c r="AN22" s="288"/>
      <c r="AO22" s="293">
        <f>IF(I22="","",I22-B22)</f>
        <v>9.4999999999991758E-3</v>
      </c>
      <c r="AP22" s="294"/>
      <c r="AQ22" s="293">
        <f t="shared" si="8"/>
        <v>1.440000000000019E-2</v>
      </c>
      <c r="AR22" s="294"/>
    </row>
    <row r="23" spans="1:44" customFormat="1" ht="21" customHeight="1">
      <c r="A23" s="107"/>
      <c r="B23" s="308">
        <v>12</v>
      </c>
      <c r="C23" s="308"/>
      <c r="D23" s="308"/>
      <c r="E23" s="296">
        <v>-0.4</v>
      </c>
      <c r="F23" s="297"/>
      <c r="G23" s="298">
        <v>0.4</v>
      </c>
      <c r="H23" s="297"/>
      <c r="I23" s="275">
        <f t="shared" si="0"/>
        <v>0.60360000000000003</v>
      </c>
      <c r="J23" s="276"/>
      <c r="K23" s="275">
        <f t="shared" si="9"/>
        <v>0.60739999999999994</v>
      </c>
      <c r="L23" s="276"/>
      <c r="M23" s="303">
        <v>0.60399999999999998</v>
      </c>
      <c r="N23" s="303"/>
      <c r="O23" s="303">
        <v>0.60699999999999998</v>
      </c>
      <c r="P23" s="303"/>
      <c r="Q23" s="303">
        <v>0.60399999999999998</v>
      </c>
      <c r="R23" s="303"/>
      <c r="S23" s="303">
        <v>0.60699999999999998</v>
      </c>
      <c r="T23" s="303"/>
      <c r="U23" s="303">
        <v>0.60399999999999998</v>
      </c>
      <c r="V23" s="303"/>
      <c r="W23" s="303">
        <v>0.60699999999999998</v>
      </c>
      <c r="X23" s="303"/>
      <c r="Y23" s="303">
        <v>0.60399999999999998</v>
      </c>
      <c r="Z23" s="303"/>
      <c r="AA23" s="303">
        <v>0.60699999999999998</v>
      </c>
      <c r="AB23" s="303"/>
      <c r="AC23" s="295">
        <f t="shared" si="1"/>
        <v>0.60399999999999998</v>
      </c>
      <c r="AD23" s="295"/>
      <c r="AE23" s="295">
        <f t="shared" si="2"/>
        <v>0.60699999999999998</v>
      </c>
      <c r="AF23" s="295"/>
      <c r="AG23" s="283">
        <f t="shared" si="3"/>
        <v>0</v>
      </c>
      <c r="AH23" s="283"/>
      <c r="AI23" s="283">
        <f t="shared" si="4"/>
        <v>0</v>
      </c>
      <c r="AJ23" s="283"/>
      <c r="AK23" s="287">
        <f t="shared" si="5"/>
        <v>0</v>
      </c>
      <c r="AL23" s="287"/>
      <c r="AM23" s="287">
        <f t="shared" si="6"/>
        <v>0</v>
      </c>
      <c r="AN23" s="287"/>
      <c r="AO23" s="275">
        <f t="shared" si="7"/>
        <v>-11.3964</v>
      </c>
      <c r="AP23" s="276"/>
      <c r="AQ23" s="275">
        <f t="shared" si="8"/>
        <v>-11.3926</v>
      </c>
      <c r="AR23" s="276"/>
    </row>
    <row r="24" spans="1:44" customFormat="1" ht="21" customHeight="1">
      <c r="A24" s="107"/>
      <c r="B24" s="308">
        <v>13</v>
      </c>
      <c r="C24" s="308"/>
      <c r="D24" s="308"/>
      <c r="E24" s="299">
        <v>-0.2</v>
      </c>
      <c r="F24" s="300"/>
      <c r="G24" s="301">
        <v>0.4</v>
      </c>
      <c r="H24" s="300"/>
      <c r="I24" s="293">
        <f t="shared" si="0"/>
        <v>0.69979999999999998</v>
      </c>
      <c r="J24" s="294"/>
      <c r="K24" s="293">
        <f t="shared" si="9"/>
        <v>0.70539999999999992</v>
      </c>
      <c r="L24" s="294"/>
      <c r="M24" s="302">
        <v>0.7</v>
      </c>
      <c r="N24" s="302"/>
      <c r="O24" s="302">
        <v>0.70499999999999996</v>
      </c>
      <c r="P24" s="302"/>
      <c r="Q24" s="302">
        <v>0.7</v>
      </c>
      <c r="R24" s="302"/>
      <c r="S24" s="302">
        <v>0.70499999999999996</v>
      </c>
      <c r="T24" s="302"/>
      <c r="U24" s="302">
        <v>0.7</v>
      </c>
      <c r="V24" s="302"/>
      <c r="W24" s="302">
        <v>0.70499999999999996</v>
      </c>
      <c r="X24" s="302"/>
      <c r="Y24" s="302">
        <v>0.7</v>
      </c>
      <c r="Z24" s="302"/>
      <c r="AA24" s="302">
        <v>0.70499999999999996</v>
      </c>
      <c r="AB24" s="302"/>
      <c r="AC24" s="334">
        <f t="shared" si="1"/>
        <v>0.7</v>
      </c>
      <c r="AD24" s="334"/>
      <c r="AE24" s="334">
        <f t="shared" si="2"/>
        <v>0.70499999999999996</v>
      </c>
      <c r="AF24" s="334"/>
      <c r="AG24" s="289">
        <f t="shared" si="3"/>
        <v>0</v>
      </c>
      <c r="AH24" s="289"/>
      <c r="AI24" s="289">
        <f t="shared" si="4"/>
        <v>0</v>
      </c>
      <c r="AJ24" s="289"/>
      <c r="AK24" s="288">
        <f t="shared" si="5"/>
        <v>0</v>
      </c>
      <c r="AL24" s="288"/>
      <c r="AM24" s="288">
        <f t="shared" si="6"/>
        <v>0</v>
      </c>
      <c r="AN24" s="288"/>
      <c r="AO24" s="293">
        <f t="shared" si="7"/>
        <v>-12.3002</v>
      </c>
      <c r="AP24" s="294"/>
      <c r="AQ24" s="293">
        <f t="shared" si="8"/>
        <v>-12.294600000000001</v>
      </c>
      <c r="AR24" s="294"/>
    </row>
    <row r="25" spans="1:44" customFormat="1" ht="21" customHeight="1">
      <c r="A25" s="107"/>
      <c r="B25" s="308">
        <v>14</v>
      </c>
      <c r="C25" s="308"/>
      <c r="D25" s="308"/>
      <c r="E25" s="296"/>
      <c r="F25" s="297"/>
      <c r="G25" s="298"/>
      <c r="H25" s="297"/>
      <c r="I25" s="275" t="str">
        <f t="shared" si="0"/>
        <v/>
      </c>
      <c r="J25" s="276"/>
      <c r="K25" s="275" t="str">
        <f t="shared" si="9"/>
        <v/>
      </c>
      <c r="L25" s="276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295" t="str">
        <f t="shared" si="1"/>
        <v/>
      </c>
      <c r="AD25" s="295"/>
      <c r="AE25" s="295" t="str">
        <f t="shared" si="2"/>
        <v/>
      </c>
      <c r="AF25" s="295"/>
      <c r="AG25" s="283" t="str">
        <f t="shared" si="3"/>
        <v/>
      </c>
      <c r="AH25" s="283"/>
      <c r="AI25" s="283" t="str">
        <f t="shared" si="4"/>
        <v/>
      </c>
      <c r="AJ25" s="283"/>
      <c r="AK25" s="287" t="str">
        <f t="shared" si="5"/>
        <v/>
      </c>
      <c r="AL25" s="287"/>
      <c r="AM25" s="287" t="str">
        <f t="shared" si="6"/>
        <v/>
      </c>
      <c r="AN25" s="287"/>
      <c r="AO25" s="275" t="str">
        <f t="shared" si="7"/>
        <v/>
      </c>
      <c r="AP25" s="276"/>
      <c r="AQ25" s="275" t="str">
        <f t="shared" si="8"/>
        <v/>
      </c>
      <c r="AR25" s="276"/>
    </row>
    <row r="26" spans="1:44" customFormat="1" ht="21" customHeight="1">
      <c r="A26" s="107"/>
      <c r="B26" s="308">
        <v>15</v>
      </c>
      <c r="C26" s="308"/>
      <c r="D26" s="308"/>
      <c r="E26" s="299"/>
      <c r="F26" s="300"/>
      <c r="G26" s="301"/>
      <c r="H26" s="300"/>
      <c r="I26" s="293" t="str">
        <f t="shared" si="0"/>
        <v/>
      </c>
      <c r="J26" s="294"/>
      <c r="K26" s="293" t="str">
        <f t="shared" si="9"/>
        <v/>
      </c>
      <c r="L26" s="294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34" t="str">
        <f t="shared" si="1"/>
        <v/>
      </c>
      <c r="AD26" s="334"/>
      <c r="AE26" s="334" t="str">
        <f t="shared" si="2"/>
        <v/>
      </c>
      <c r="AF26" s="334"/>
      <c r="AG26" s="289" t="str">
        <f t="shared" si="3"/>
        <v/>
      </c>
      <c r="AH26" s="289"/>
      <c r="AI26" s="289" t="str">
        <f t="shared" si="4"/>
        <v/>
      </c>
      <c r="AJ26" s="289"/>
      <c r="AK26" s="288" t="str">
        <f t="shared" si="5"/>
        <v/>
      </c>
      <c r="AL26" s="288"/>
      <c r="AM26" s="288" t="str">
        <f t="shared" si="6"/>
        <v/>
      </c>
      <c r="AN26" s="288"/>
      <c r="AO26" s="293" t="str">
        <f t="shared" si="7"/>
        <v/>
      </c>
      <c r="AP26" s="294"/>
      <c r="AQ26" s="293" t="str">
        <f t="shared" si="8"/>
        <v/>
      </c>
      <c r="AR26" s="294"/>
    </row>
    <row r="27" spans="1:44" customFormat="1" ht="21" customHeight="1">
      <c r="A27" s="107"/>
      <c r="B27" s="308">
        <v>16</v>
      </c>
      <c r="C27" s="308"/>
      <c r="D27" s="308"/>
      <c r="E27" s="296"/>
      <c r="F27" s="297"/>
      <c r="G27" s="298"/>
      <c r="H27" s="297"/>
      <c r="I27" s="275" t="str">
        <f t="shared" si="0"/>
        <v/>
      </c>
      <c r="J27" s="276"/>
      <c r="K27" s="275" t="str">
        <f t="shared" si="9"/>
        <v/>
      </c>
      <c r="L27" s="276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295" t="str">
        <f t="shared" si="1"/>
        <v/>
      </c>
      <c r="AD27" s="295"/>
      <c r="AE27" s="295" t="str">
        <f t="shared" si="2"/>
        <v/>
      </c>
      <c r="AF27" s="295"/>
      <c r="AG27" s="283" t="str">
        <f t="shared" si="3"/>
        <v/>
      </c>
      <c r="AH27" s="283"/>
      <c r="AI27" s="283" t="str">
        <f t="shared" si="4"/>
        <v/>
      </c>
      <c r="AJ27" s="283"/>
      <c r="AK27" s="287" t="str">
        <f t="shared" si="5"/>
        <v/>
      </c>
      <c r="AL27" s="287"/>
      <c r="AM27" s="287" t="str">
        <f t="shared" si="6"/>
        <v/>
      </c>
      <c r="AN27" s="287"/>
      <c r="AO27" s="275" t="str">
        <f t="shared" si="7"/>
        <v/>
      </c>
      <c r="AP27" s="276"/>
      <c r="AQ27" s="275" t="str">
        <f t="shared" si="8"/>
        <v/>
      </c>
      <c r="AR27" s="276"/>
    </row>
    <row r="28" spans="1:44" customFormat="1" ht="21" customHeight="1">
      <c r="A28" s="107"/>
      <c r="B28" s="308">
        <v>17</v>
      </c>
      <c r="C28" s="308"/>
      <c r="D28" s="308"/>
      <c r="E28" s="299"/>
      <c r="F28" s="300"/>
      <c r="G28" s="301"/>
      <c r="H28" s="300"/>
      <c r="I28" s="293" t="str">
        <f t="shared" si="0"/>
        <v/>
      </c>
      <c r="J28" s="294"/>
      <c r="K28" s="293" t="str">
        <f t="shared" si="9"/>
        <v/>
      </c>
      <c r="L28" s="294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34" t="str">
        <f t="shared" si="1"/>
        <v/>
      </c>
      <c r="AD28" s="334"/>
      <c r="AE28" s="334" t="str">
        <f t="shared" si="2"/>
        <v/>
      </c>
      <c r="AF28" s="334"/>
      <c r="AG28" s="289" t="str">
        <f t="shared" si="3"/>
        <v/>
      </c>
      <c r="AH28" s="289"/>
      <c r="AI28" s="289" t="str">
        <f t="shared" si="4"/>
        <v/>
      </c>
      <c r="AJ28" s="289"/>
      <c r="AK28" s="288" t="str">
        <f t="shared" si="5"/>
        <v/>
      </c>
      <c r="AL28" s="288"/>
      <c r="AM28" s="288" t="str">
        <f t="shared" si="6"/>
        <v/>
      </c>
      <c r="AN28" s="288"/>
      <c r="AO28" s="293" t="str">
        <f t="shared" si="7"/>
        <v/>
      </c>
      <c r="AP28" s="294"/>
      <c r="AQ28" s="293" t="str">
        <f t="shared" si="8"/>
        <v/>
      </c>
      <c r="AR28" s="294"/>
    </row>
    <row r="29" spans="1:44" customFormat="1" ht="21" customHeight="1">
      <c r="A29" s="107"/>
      <c r="B29" s="308">
        <v>18</v>
      </c>
      <c r="C29" s="308"/>
      <c r="D29" s="308"/>
      <c r="E29" s="296"/>
      <c r="F29" s="297"/>
      <c r="G29" s="298"/>
      <c r="H29" s="297"/>
      <c r="I29" s="275" t="str">
        <f t="shared" si="0"/>
        <v/>
      </c>
      <c r="J29" s="276"/>
      <c r="K29" s="275" t="str">
        <f t="shared" si="9"/>
        <v/>
      </c>
      <c r="L29" s="276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295" t="str">
        <f t="shared" si="1"/>
        <v/>
      </c>
      <c r="AD29" s="295"/>
      <c r="AE29" s="295" t="str">
        <f t="shared" si="2"/>
        <v/>
      </c>
      <c r="AF29" s="295"/>
      <c r="AG29" s="283" t="str">
        <f t="shared" si="3"/>
        <v/>
      </c>
      <c r="AH29" s="283"/>
      <c r="AI29" s="283" t="str">
        <f t="shared" si="4"/>
        <v/>
      </c>
      <c r="AJ29" s="283"/>
      <c r="AK29" s="287" t="str">
        <f t="shared" si="5"/>
        <v/>
      </c>
      <c r="AL29" s="287"/>
      <c r="AM29" s="287" t="str">
        <f t="shared" si="6"/>
        <v/>
      </c>
      <c r="AN29" s="287"/>
      <c r="AO29" s="275" t="str">
        <f t="shared" si="7"/>
        <v/>
      </c>
      <c r="AP29" s="276"/>
      <c r="AQ29" s="275" t="str">
        <f t="shared" si="8"/>
        <v/>
      </c>
      <c r="AR29" s="276"/>
    </row>
    <row r="30" spans="1:44" customFormat="1" ht="21" customHeight="1">
      <c r="A30" s="107"/>
      <c r="B30" s="308">
        <v>19</v>
      </c>
      <c r="C30" s="308"/>
      <c r="D30" s="308"/>
      <c r="E30" s="299"/>
      <c r="F30" s="300"/>
      <c r="G30" s="301"/>
      <c r="H30" s="300"/>
      <c r="I30" s="293" t="str">
        <f t="shared" si="0"/>
        <v/>
      </c>
      <c r="J30" s="294"/>
      <c r="K30" s="293" t="str">
        <f t="shared" si="9"/>
        <v/>
      </c>
      <c r="L30" s="294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34" t="str">
        <f t="shared" si="1"/>
        <v/>
      </c>
      <c r="AD30" s="334"/>
      <c r="AE30" s="334" t="str">
        <f t="shared" si="2"/>
        <v/>
      </c>
      <c r="AF30" s="334"/>
      <c r="AG30" s="289" t="str">
        <f t="shared" si="3"/>
        <v/>
      </c>
      <c r="AH30" s="289"/>
      <c r="AI30" s="289" t="str">
        <f t="shared" si="4"/>
        <v/>
      </c>
      <c r="AJ30" s="289"/>
      <c r="AK30" s="288" t="str">
        <f t="shared" si="5"/>
        <v/>
      </c>
      <c r="AL30" s="288"/>
      <c r="AM30" s="288" t="str">
        <f t="shared" si="6"/>
        <v/>
      </c>
      <c r="AN30" s="288"/>
      <c r="AO30" s="293" t="str">
        <f t="shared" si="7"/>
        <v/>
      </c>
      <c r="AP30" s="294"/>
      <c r="AQ30" s="293" t="str">
        <f t="shared" si="8"/>
        <v/>
      </c>
      <c r="AR30" s="294"/>
    </row>
    <row r="31" spans="1:44" customFormat="1" ht="21" customHeight="1">
      <c r="A31" s="107"/>
      <c r="B31" s="308">
        <v>20</v>
      </c>
      <c r="C31" s="308"/>
      <c r="D31" s="308"/>
      <c r="E31" s="296"/>
      <c r="F31" s="297"/>
      <c r="G31" s="298"/>
      <c r="H31" s="297"/>
      <c r="I31" s="275" t="str">
        <f t="shared" si="0"/>
        <v/>
      </c>
      <c r="J31" s="276"/>
      <c r="K31" s="275" t="str">
        <f t="shared" si="9"/>
        <v/>
      </c>
      <c r="L31" s="276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295" t="str">
        <f t="shared" si="1"/>
        <v/>
      </c>
      <c r="AD31" s="295"/>
      <c r="AE31" s="295" t="str">
        <f t="shared" si="2"/>
        <v/>
      </c>
      <c r="AF31" s="295"/>
      <c r="AG31" s="283" t="str">
        <f t="shared" si="3"/>
        <v/>
      </c>
      <c r="AH31" s="283"/>
      <c r="AI31" s="283" t="str">
        <f t="shared" si="4"/>
        <v/>
      </c>
      <c r="AJ31" s="283"/>
      <c r="AK31" s="287" t="str">
        <f t="shared" si="5"/>
        <v/>
      </c>
      <c r="AL31" s="287"/>
      <c r="AM31" s="287" t="str">
        <f t="shared" si="6"/>
        <v/>
      </c>
      <c r="AN31" s="287"/>
      <c r="AO31" s="275" t="str">
        <f t="shared" si="7"/>
        <v/>
      </c>
      <c r="AP31" s="276"/>
      <c r="AQ31" s="275" t="str">
        <f t="shared" si="8"/>
        <v/>
      </c>
      <c r="AR31" s="276"/>
    </row>
    <row r="32" spans="1:44" customFormat="1" ht="21" customHeight="1">
      <c r="A32" s="107"/>
      <c r="B32" s="308">
        <v>25</v>
      </c>
      <c r="C32" s="308"/>
      <c r="D32" s="308"/>
      <c r="E32" s="299"/>
      <c r="F32" s="300"/>
      <c r="G32" s="301"/>
      <c r="H32" s="300"/>
      <c r="I32" s="293" t="str">
        <f t="shared" si="0"/>
        <v/>
      </c>
      <c r="J32" s="294"/>
      <c r="K32" s="293" t="str">
        <f t="shared" si="9"/>
        <v/>
      </c>
      <c r="L32" s="294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34" t="str">
        <f t="shared" si="1"/>
        <v/>
      </c>
      <c r="AD32" s="334"/>
      <c r="AE32" s="334" t="str">
        <f t="shared" si="2"/>
        <v/>
      </c>
      <c r="AF32" s="334"/>
      <c r="AG32" s="289" t="str">
        <f t="shared" si="3"/>
        <v/>
      </c>
      <c r="AH32" s="289"/>
      <c r="AI32" s="289" t="str">
        <f t="shared" si="4"/>
        <v/>
      </c>
      <c r="AJ32" s="289"/>
      <c r="AK32" s="288" t="str">
        <f t="shared" si="5"/>
        <v/>
      </c>
      <c r="AL32" s="288"/>
      <c r="AM32" s="288" t="str">
        <f t="shared" si="6"/>
        <v/>
      </c>
      <c r="AN32" s="288"/>
      <c r="AO32" s="293" t="str">
        <f t="shared" si="7"/>
        <v/>
      </c>
      <c r="AP32" s="294"/>
      <c r="AQ32" s="293" t="str">
        <f t="shared" si="8"/>
        <v/>
      </c>
      <c r="AR32" s="294"/>
    </row>
    <row r="33" spans="1:44" customFormat="1" ht="21" customHeight="1">
      <c r="A33" s="107"/>
      <c r="B33" s="308">
        <v>30</v>
      </c>
      <c r="C33" s="308"/>
      <c r="D33" s="308"/>
      <c r="E33" s="296"/>
      <c r="F33" s="297"/>
      <c r="G33" s="298"/>
      <c r="H33" s="297"/>
      <c r="I33" s="275" t="str">
        <f t="shared" si="0"/>
        <v/>
      </c>
      <c r="J33" s="276"/>
      <c r="K33" s="275" t="str">
        <f t="shared" si="9"/>
        <v/>
      </c>
      <c r="L33" s="276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295" t="str">
        <f t="shared" si="1"/>
        <v/>
      </c>
      <c r="AD33" s="295"/>
      <c r="AE33" s="295" t="str">
        <f t="shared" si="2"/>
        <v/>
      </c>
      <c r="AF33" s="295"/>
      <c r="AG33" s="283" t="str">
        <f t="shared" si="3"/>
        <v/>
      </c>
      <c r="AH33" s="283"/>
      <c r="AI33" s="283" t="str">
        <f t="shared" si="4"/>
        <v/>
      </c>
      <c r="AJ33" s="283"/>
      <c r="AK33" s="287" t="str">
        <f t="shared" si="5"/>
        <v/>
      </c>
      <c r="AL33" s="287"/>
      <c r="AM33" s="287" t="str">
        <f t="shared" si="6"/>
        <v/>
      </c>
      <c r="AN33" s="287"/>
      <c r="AO33" s="275" t="str">
        <f t="shared" si="7"/>
        <v/>
      </c>
      <c r="AP33" s="276"/>
      <c r="AQ33" s="275" t="str">
        <f t="shared" si="8"/>
        <v/>
      </c>
      <c r="AR33" s="276"/>
    </row>
    <row r="34" spans="1:44" customFormat="1" ht="21" customHeight="1">
      <c r="A34" s="107"/>
      <c r="B34" s="308">
        <v>35</v>
      </c>
      <c r="C34" s="308"/>
      <c r="D34" s="308"/>
      <c r="E34" s="299"/>
      <c r="F34" s="300"/>
      <c r="G34" s="301"/>
      <c r="H34" s="300"/>
      <c r="I34" s="293" t="str">
        <f t="shared" si="0"/>
        <v/>
      </c>
      <c r="J34" s="294"/>
      <c r="K34" s="293" t="str">
        <f t="shared" si="9"/>
        <v/>
      </c>
      <c r="L34" s="294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34" t="str">
        <f t="shared" si="1"/>
        <v/>
      </c>
      <c r="AD34" s="334"/>
      <c r="AE34" s="334" t="str">
        <f t="shared" si="2"/>
        <v/>
      </c>
      <c r="AF34" s="334"/>
      <c r="AG34" s="289" t="str">
        <f t="shared" si="3"/>
        <v/>
      </c>
      <c r="AH34" s="289"/>
      <c r="AI34" s="289" t="str">
        <f t="shared" si="4"/>
        <v/>
      </c>
      <c r="AJ34" s="289"/>
      <c r="AK34" s="288" t="str">
        <f t="shared" si="5"/>
        <v/>
      </c>
      <c r="AL34" s="288"/>
      <c r="AM34" s="288" t="str">
        <f t="shared" si="6"/>
        <v/>
      </c>
      <c r="AN34" s="288"/>
      <c r="AO34" s="293" t="str">
        <f t="shared" si="7"/>
        <v/>
      </c>
      <c r="AP34" s="294"/>
      <c r="AQ34" s="293" t="str">
        <f t="shared" si="8"/>
        <v/>
      </c>
      <c r="AR34" s="294"/>
    </row>
    <row r="35" spans="1:44" customFormat="1" ht="21" customHeight="1">
      <c r="A35" s="107"/>
      <c r="B35" s="308">
        <v>40</v>
      </c>
      <c r="C35" s="308"/>
      <c r="D35" s="308"/>
      <c r="E35" s="296"/>
      <c r="F35" s="297"/>
      <c r="G35" s="298"/>
      <c r="H35" s="297"/>
      <c r="I35" s="275" t="str">
        <f t="shared" si="0"/>
        <v/>
      </c>
      <c r="J35" s="276"/>
      <c r="K35" s="275" t="str">
        <f t="shared" si="9"/>
        <v/>
      </c>
      <c r="L35" s="276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295" t="str">
        <f t="shared" si="1"/>
        <v/>
      </c>
      <c r="AD35" s="295"/>
      <c r="AE35" s="295" t="str">
        <f t="shared" si="2"/>
        <v/>
      </c>
      <c r="AF35" s="295"/>
      <c r="AG35" s="283" t="str">
        <f t="shared" si="3"/>
        <v/>
      </c>
      <c r="AH35" s="283"/>
      <c r="AI35" s="283" t="str">
        <f t="shared" si="4"/>
        <v/>
      </c>
      <c r="AJ35" s="283"/>
      <c r="AK35" s="287" t="str">
        <f t="shared" si="5"/>
        <v/>
      </c>
      <c r="AL35" s="287"/>
      <c r="AM35" s="287" t="str">
        <f t="shared" si="6"/>
        <v/>
      </c>
      <c r="AN35" s="287"/>
      <c r="AO35" s="275" t="str">
        <f t="shared" si="7"/>
        <v/>
      </c>
      <c r="AP35" s="276"/>
      <c r="AQ35" s="275" t="str">
        <f t="shared" si="8"/>
        <v/>
      </c>
      <c r="AR35" s="276"/>
    </row>
    <row r="36" spans="1:44" customFormat="1" ht="21" customHeight="1">
      <c r="A36" s="107"/>
      <c r="B36" s="308">
        <v>45</v>
      </c>
      <c r="C36" s="308"/>
      <c r="D36" s="308"/>
      <c r="E36" s="299"/>
      <c r="F36" s="300"/>
      <c r="G36" s="301"/>
      <c r="H36" s="300"/>
      <c r="I36" s="293" t="str">
        <f t="shared" si="0"/>
        <v/>
      </c>
      <c r="J36" s="294"/>
      <c r="K36" s="293" t="str">
        <f t="shared" si="9"/>
        <v/>
      </c>
      <c r="L36" s="294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34" t="str">
        <f t="shared" si="1"/>
        <v/>
      </c>
      <c r="AD36" s="334"/>
      <c r="AE36" s="334" t="str">
        <f t="shared" si="2"/>
        <v/>
      </c>
      <c r="AF36" s="334"/>
      <c r="AG36" s="289" t="str">
        <f t="shared" si="3"/>
        <v/>
      </c>
      <c r="AH36" s="289"/>
      <c r="AI36" s="289" t="str">
        <f t="shared" si="4"/>
        <v/>
      </c>
      <c r="AJ36" s="289"/>
      <c r="AK36" s="288" t="str">
        <f t="shared" si="5"/>
        <v/>
      </c>
      <c r="AL36" s="288"/>
      <c r="AM36" s="288" t="str">
        <f t="shared" si="6"/>
        <v/>
      </c>
      <c r="AN36" s="288"/>
      <c r="AO36" s="293" t="str">
        <f t="shared" si="7"/>
        <v/>
      </c>
      <c r="AP36" s="294"/>
      <c r="AQ36" s="293" t="str">
        <f t="shared" si="8"/>
        <v/>
      </c>
      <c r="AR36" s="294"/>
    </row>
    <row r="37" spans="1:44" customFormat="1" ht="21" customHeight="1">
      <c r="A37" s="107"/>
      <c r="B37" s="308">
        <v>50</v>
      </c>
      <c r="C37" s="308"/>
      <c r="D37" s="308"/>
      <c r="E37" s="296"/>
      <c r="F37" s="297"/>
      <c r="G37" s="298"/>
      <c r="H37" s="297"/>
      <c r="I37" s="275" t="str">
        <f t="shared" si="0"/>
        <v/>
      </c>
      <c r="J37" s="276"/>
      <c r="K37" s="275" t="str">
        <f t="shared" si="9"/>
        <v/>
      </c>
      <c r="L37" s="276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295" t="str">
        <f t="shared" si="1"/>
        <v/>
      </c>
      <c r="AD37" s="295"/>
      <c r="AE37" s="295" t="str">
        <f t="shared" si="2"/>
        <v/>
      </c>
      <c r="AF37" s="295"/>
      <c r="AG37" s="283" t="str">
        <f t="shared" si="3"/>
        <v/>
      </c>
      <c r="AH37" s="283"/>
      <c r="AI37" s="283" t="str">
        <f t="shared" si="4"/>
        <v/>
      </c>
      <c r="AJ37" s="283"/>
      <c r="AK37" s="287" t="str">
        <f t="shared" ref="AK37" si="10">IF(AG37="","",AG37/SQRT(4))</f>
        <v/>
      </c>
      <c r="AL37" s="287"/>
      <c r="AM37" s="287" t="str">
        <f t="shared" ref="AM37" si="11">IF(AI37="","",AI37/SQRT(4))</f>
        <v/>
      </c>
      <c r="AN37" s="287"/>
      <c r="AO37" s="275" t="str">
        <f t="shared" ref="AO37" si="12">IF(I37="","",I37-B37)</f>
        <v/>
      </c>
      <c r="AP37" s="276"/>
      <c r="AQ37" s="275" t="str">
        <f t="shared" ref="AQ37" si="13">IF(K37="","",K37-B37)</f>
        <v/>
      </c>
      <c r="AR37" s="276"/>
    </row>
    <row r="38" spans="1:44" customFormat="1" ht="21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242"/>
      <c r="U38" s="241"/>
      <c r="V38" s="241"/>
      <c r="W38" s="241"/>
      <c r="X38" s="241"/>
      <c r="Y38" s="200"/>
      <c r="Z38" s="200"/>
      <c r="AA38" s="200"/>
      <c r="AB38" s="200"/>
      <c r="AC38" s="200"/>
      <c r="AD38" s="107"/>
      <c r="AE38" s="107"/>
      <c r="AF38" s="107"/>
      <c r="AG38" s="107"/>
      <c r="AH38" s="107"/>
      <c r="AI38" s="107"/>
    </row>
    <row r="39" spans="1:44" customFormat="1" ht="21" customHeight="1">
      <c r="B39" s="107"/>
      <c r="C39" s="107"/>
      <c r="D39" s="333" t="s">
        <v>50</v>
      </c>
      <c r="E39" s="333"/>
      <c r="F39" s="333"/>
      <c r="G39" s="333"/>
      <c r="H39" s="333"/>
      <c r="I39" s="158"/>
      <c r="J39" s="158"/>
      <c r="K39" s="158"/>
      <c r="L39" s="158"/>
      <c r="M39" s="158"/>
      <c r="N39" s="158"/>
      <c r="O39" s="103"/>
      <c r="P39" s="103"/>
      <c r="Q39" s="103"/>
      <c r="R39" s="241"/>
      <c r="S39" s="107"/>
      <c r="T39" s="242"/>
      <c r="U39" s="241"/>
      <c r="V39" s="241"/>
      <c r="W39" s="241"/>
      <c r="X39" s="241"/>
      <c r="Y39" s="200"/>
      <c r="Z39" s="200"/>
      <c r="AA39" s="200"/>
      <c r="AB39" s="200"/>
      <c r="AC39" s="200"/>
      <c r="AD39" s="107"/>
      <c r="AE39" s="107"/>
      <c r="AF39" s="107"/>
      <c r="AG39" s="107"/>
      <c r="AH39" s="107"/>
      <c r="AI39" s="107"/>
    </row>
    <row r="40" spans="1:44" customFormat="1" ht="21" customHeight="1">
      <c r="A40" s="107"/>
      <c r="B40" s="107"/>
      <c r="C40" s="107"/>
      <c r="D40" s="94"/>
      <c r="E40" s="94"/>
      <c r="F40" s="94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107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106"/>
      <c r="AE40" s="106"/>
      <c r="AF40" s="106"/>
      <c r="AG40" s="106"/>
    </row>
    <row r="41" spans="1:44" customFormat="1" ht="21" customHeight="1">
      <c r="A41" s="107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242"/>
      <c r="AP41" s="242"/>
    </row>
    <row r="42" spans="1:44" ht="18.75" customHeight="1">
      <c r="B42" s="333" t="s">
        <v>50</v>
      </c>
      <c r="C42" s="333"/>
      <c r="D42" s="333"/>
      <c r="E42" s="333"/>
      <c r="F42" s="333"/>
      <c r="G42" s="158" t="str">
        <f>I44</f>
        <v>Ms. Arunkamon Raramanus</v>
      </c>
      <c r="H42" s="158"/>
      <c r="I42" s="158"/>
      <c r="J42" s="158"/>
      <c r="K42" s="158"/>
      <c r="L42" s="158"/>
      <c r="M42" s="103"/>
      <c r="N42" s="103"/>
      <c r="O42" s="103"/>
      <c r="P42"/>
      <c r="Q42" s="95"/>
      <c r="R42"/>
      <c r="AO42" s="242"/>
      <c r="AP42" s="242"/>
    </row>
    <row r="43" spans="1:44" ht="18.75" customHeight="1">
      <c r="AO43" s="94"/>
      <c r="AP43" s="94"/>
    </row>
    <row r="44" spans="1:44" ht="18.75" customHeight="1">
      <c r="G44" s="51">
        <v>11</v>
      </c>
      <c r="H44" s="51"/>
      <c r="I44" s="129" t="s">
        <v>81</v>
      </c>
      <c r="AO44"/>
      <c r="AP44"/>
    </row>
  </sheetData>
  <mergeCells count="492">
    <mergeCell ref="G11:P11"/>
    <mergeCell ref="G12:P12"/>
    <mergeCell ref="F5:Y5"/>
    <mergeCell ref="F6:L6"/>
    <mergeCell ref="Q6:W6"/>
    <mergeCell ref="C7:J7"/>
    <mergeCell ref="N7:U7"/>
    <mergeCell ref="X7:AB7"/>
    <mergeCell ref="B42:F42"/>
    <mergeCell ref="D39:H39"/>
    <mergeCell ref="B14:D16"/>
    <mergeCell ref="E14:H15"/>
    <mergeCell ref="I14:L15"/>
    <mergeCell ref="M14:AB14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A1:J2"/>
    <mergeCell ref="O1:S1"/>
    <mergeCell ref="O2:S2"/>
    <mergeCell ref="Y2:AC2"/>
    <mergeCell ref="A3:J3"/>
    <mergeCell ref="A4:J4"/>
    <mergeCell ref="D8:E8"/>
    <mergeCell ref="G8:H8"/>
    <mergeCell ref="O8:P8"/>
    <mergeCell ref="AC14:AF15"/>
    <mergeCell ref="AG14:AJ15"/>
    <mergeCell ref="AK14:AN15"/>
    <mergeCell ref="AO14:AR15"/>
    <mergeCell ref="M15:P15"/>
    <mergeCell ref="Q15:T15"/>
    <mergeCell ref="U15:X15"/>
    <mergeCell ref="Y15:AB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Q17:AR17"/>
    <mergeCell ref="AM18:AN18"/>
    <mergeCell ref="AO18:AP18"/>
    <mergeCell ref="AQ18:AR18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W19:X19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B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B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B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B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B27:D27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B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B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B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B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B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B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B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B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B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B37:D37"/>
    <mergeCell ref="E37:F37"/>
    <mergeCell ref="G37:H37"/>
    <mergeCell ref="I37:J37"/>
    <mergeCell ref="K37:L37"/>
    <mergeCell ref="M37:N37"/>
    <mergeCell ref="O37:P37"/>
    <mergeCell ref="Q37:R37"/>
    <mergeCell ref="S37:T37"/>
    <mergeCell ref="AM37:AN37"/>
    <mergeCell ref="AO37:AP37"/>
    <mergeCell ref="AQ37:AR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</mergeCells>
  <pageMargins left="0.31496062992125984" right="0.31496062992125984" top="0.74803149606299213" bottom="0.19685039370078741" header="0.31496062992125984" footer="0.11811023622047245"/>
  <pageSetup scale="92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topLeftCell="A13" zoomScaleSheetLayoutView="100" workbookViewId="0">
      <selection activeCell="J14" sqref="J14"/>
    </sheetView>
  </sheetViews>
  <sheetFormatPr defaultColWidth="9.140625" defaultRowHeight="20.25"/>
  <cols>
    <col min="1" max="9" width="3.7109375" style="39" customWidth="1"/>
    <col min="10" max="10" width="5.140625" style="39" customWidth="1"/>
    <col min="11" max="14" width="3.7109375" style="39" customWidth="1"/>
    <col min="15" max="24" width="3.28515625" style="39" customWidth="1"/>
    <col min="25" max="25" width="4.85546875" style="39" customWidth="1"/>
    <col min="26" max="28" width="3.28515625" style="39" customWidth="1"/>
    <col min="29" max="31" width="3.7109375" style="39" customWidth="1"/>
    <col min="32" max="256" width="9.140625" style="39"/>
    <col min="257" max="270" width="3.7109375" style="39" customWidth="1"/>
    <col min="271" max="284" width="3.28515625" style="39" customWidth="1"/>
    <col min="285" max="287" width="3.7109375" style="39" customWidth="1"/>
    <col min="288" max="512" width="9.140625" style="39"/>
    <col min="513" max="526" width="3.7109375" style="39" customWidth="1"/>
    <col min="527" max="540" width="3.28515625" style="39" customWidth="1"/>
    <col min="541" max="543" width="3.7109375" style="39" customWidth="1"/>
    <col min="544" max="768" width="9.140625" style="39"/>
    <col min="769" max="782" width="3.7109375" style="39" customWidth="1"/>
    <col min="783" max="796" width="3.28515625" style="39" customWidth="1"/>
    <col min="797" max="799" width="3.7109375" style="39" customWidth="1"/>
    <col min="800" max="1024" width="9.140625" style="39"/>
    <col min="1025" max="1038" width="3.7109375" style="39" customWidth="1"/>
    <col min="1039" max="1052" width="3.28515625" style="39" customWidth="1"/>
    <col min="1053" max="1055" width="3.7109375" style="39" customWidth="1"/>
    <col min="1056" max="1280" width="9.140625" style="39"/>
    <col min="1281" max="1294" width="3.7109375" style="39" customWidth="1"/>
    <col min="1295" max="1308" width="3.28515625" style="39" customWidth="1"/>
    <col min="1309" max="1311" width="3.7109375" style="39" customWidth="1"/>
    <col min="1312" max="1536" width="9.140625" style="39"/>
    <col min="1537" max="1550" width="3.7109375" style="39" customWidth="1"/>
    <col min="1551" max="1564" width="3.28515625" style="39" customWidth="1"/>
    <col min="1565" max="1567" width="3.7109375" style="39" customWidth="1"/>
    <col min="1568" max="1792" width="9.140625" style="39"/>
    <col min="1793" max="1806" width="3.7109375" style="39" customWidth="1"/>
    <col min="1807" max="1820" width="3.28515625" style="39" customWidth="1"/>
    <col min="1821" max="1823" width="3.7109375" style="39" customWidth="1"/>
    <col min="1824" max="2048" width="9.140625" style="39"/>
    <col min="2049" max="2062" width="3.7109375" style="39" customWidth="1"/>
    <col min="2063" max="2076" width="3.28515625" style="39" customWidth="1"/>
    <col min="2077" max="2079" width="3.7109375" style="39" customWidth="1"/>
    <col min="2080" max="2304" width="9.140625" style="39"/>
    <col min="2305" max="2318" width="3.7109375" style="39" customWidth="1"/>
    <col min="2319" max="2332" width="3.28515625" style="39" customWidth="1"/>
    <col min="2333" max="2335" width="3.7109375" style="39" customWidth="1"/>
    <col min="2336" max="2560" width="9.140625" style="39"/>
    <col min="2561" max="2574" width="3.7109375" style="39" customWidth="1"/>
    <col min="2575" max="2588" width="3.28515625" style="39" customWidth="1"/>
    <col min="2589" max="2591" width="3.7109375" style="39" customWidth="1"/>
    <col min="2592" max="2816" width="9.140625" style="39"/>
    <col min="2817" max="2830" width="3.7109375" style="39" customWidth="1"/>
    <col min="2831" max="2844" width="3.28515625" style="39" customWidth="1"/>
    <col min="2845" max="2847" width="3.7109375" style="39" customWidth="1"/>
    <col min="2848" max="3072" width="9.140625" style="39"/>
    <col min="3073" max="3086" width="3.7109375" style="39" customWidth="1"/>
    <col min="3087" max="3100" width="3.28515625" style="39" customWidth="1"/>
    <col min="3101" max="3103" width="3.7109375" style="39" customWidth="1"/>
    <col min="3104" max="3328" width="9.140625" style="39"/>
    <col min="3329" max="3342" width="3.7109375" style="39" customWidth="1"/>
    <col min="3343" max="3356" width="3.28515625" style="39" customWidth="1"/>
    <col min="3357" max="3359" width="3.7109375" style="39" customWidth="1"/>
    <col min="3360" max="3584" width="9.140625" style="39"/>
    <col min="3585" max="3598" width="3.7109375" style="39" customWidth="1"/>
    <col min="3599" max="3612" width="3.28515625" style="39" customWidth="1"/>
    <col min="3613" max="3615" width="3.7109375" style="39" customWidth="1"/>
    <col min="3616" max="3840" width="9.140625" style="39"/>
    <col min="3841" max="3854" width="3.7109375" style="39" customWidth="1"/>
    <col min="3855" max="3868" width="3.28515625" style="39" customWidth="1"/>
    <col min="3869" max="3871" width="3.7109375" style="39" customWidth="1"/>
    <col min="3872" max="4096" width="9.140625" style="39"/>
    <col min="4097" max="4110" width="3.7109375" style="39" customWidth="1"/>
    <col min="4111" max="4124" width="3.28515625" style="39" customWidth="1"/>
    <col min="4125" max="4127" width="3.7109375" style="39" customWidth="1"/>
    <col min="4128" max="4352" width="9.140625" style="39"/>
    <col min="4353" max="4366" width="3.7109375" style="39" customWidth="1"/>
    <col min="4367" max="4380" width="3.28515625" style="39" customWidth="1"/>
    <col min="4381" max="4383" width="3.7109375" style="39" customWidth="1"/>
    <col min="4384" max="4608" width="9.140625" style="39"/>
    <col min="4609" max="4622" width="3.7109375" style="39" customWidth="1"/>
    <col min="4623" max="4636" width="3.28515625" style="39" customWidth="1"/>
    <col min="4637" max="4639" width="3.7109375" style="39" customWidth="1"/>
    <col min="4640" max="4864" width="9.140625" style="39"/>
    <col min="4865" max="4878" width="3.7109375" style="39" customWidth="1"/>
    <col min="4879" max="4892" width="3.28515625" style="39" customWidth="1"/>
    <col min="4893" max="4895" width="3.7109375" style="39" customWidth="1"/>
    <col min="4896" max="5120" width="9.140625" style="39"/>
    <col min="5121" max="5134" width="3.7109375" style="39" customWidth="1"/>
    <col min="5135" max="5148" width="3.28515625" style="39" customWidth="1"/>
    <col min="5149" max="5151" width="3.7109375" style="39" customWidth="1"/>
    <col min="5152" max="5376" width="9.140625" style="39"/>
    <col min="5377" max="5390" width="3.7109375" style="39" customWidth="1"/>
    <col min="5391" max="5404" width="3.28515625" style="39" customWidth="1"/>
    <col min="5405" max="5407" width="3.7109375" style="39" customWidth="1"/>
    <col min="5408" max="5632" width="9.140625" style="39"/>
    <col min="5633" max="5646" width="3.7109375" style="39" customWidth="1"/>
    <col min="5647" max="5660" width="3.28515625" style="39" customWidth="1"/>
    <col min="5661" max="5663" width="3.7109375" style="39" customWidth="1"/>
    <col min="5664" max="5888" width="9.140625" style="39"/>
    <col min="5889" max="5902" width="3.7109375" style="39" customWidth="1"/>
    <col min="5903" max="5916" width="3.28515625" style="39" customWidth="1"/>
    <col min="5917" max="5919" width="3.7109375" style="39" customWidth="1"/>
    <col min="5920" max="6144" width="9.140625" style="39"/>
    <col min="6145" max="6158" width="3.7109375" style="39" customWidth="1"/>
    <col min="6159" max="6172" width="3.28515625" style="39" customWidth="1"/>
    <col min="6173" max="6175" width="3.7109375" style="39" customWidth="1"/>
    <col min="6176" max="6400" width="9.140625" style="39"/>
    <col min="6401" max="6414" width="3.7109375" style="39" customWidth="1"/>
    <col min="6415" max="6428" width="3.28515625" style="39" customWidth="1"/>
    <col min="6429" max="6431" width="3.7109375" style="39" customWidth="1"/>
    <col min="6432" max="6656" width="9.140625" style="39"/>
    <col min="6657" max="6670" width="3.7109375" style="39" customWidth="1"/>
    <col min="6671" max="6684" width="3.28515625" style="39" customWidth="1"/>
    <col min="6685" max="6687" width="3.7109375" style="39" customWidth="1"/>
    <col min="6688" max="6912" width="9.140625" style="39"/>
    <col min="6913" max="6926" width="3.7109375" style="39" customWidth="1"/>
    <col min="6927" max="6940" width="3.28515625" style="39" customWidth="1"/>
    <col min="6941" max="6943" width="3.7109375" style="39" customWidth="1"/>
    <col min="6944" max="7168" width="9.140625" style="39"/>
    <col min="7169" max="7182" width="3.7109375" style="39" customWidth="1"/>
    <col min="7183" max="7196" width="3.28515625" style="39" customWidth="1"/>
    <col min="7197" max="7199" width="3.7109375" style="39" customWidth="1"/>
    <col min="7200" max="7424" width="9.140625" style="39"/>
    <col min="7425" max="7438" width="3.7109375" style="39" customWidth="1"/>
    <col min="7439" max="7452" width="3.28515625" style="39" customWidth="1"/>
    <col min="7453" max="7455" width="3.7109375" style="39" customWidth="1"/>
    <col min="7456" max="7680" width="9.140625" style="39"/>
    <col min="7681" max="7694" width="3.7109375" style="39" customWidth="1"/>
    <col min="7695" max="7708" width="3.28515625" style="39" customWidth="1"/>
    <col min="7709" max="7711" width="3.7109375" style="39" customWidth="1"/>
    <col min="7712" max="7936" width="9.140625" style="39"/>
    <col min="7937" max="7950" width="3.7109375" style="39" customWidth="1"/>
    <col min="7951" max="7964" width="3.28515625" style="39" customWidth="1"/>
    <col min="7965" max="7967" width="3.7109375" style="39" customWidth="1"/>
    <col min="7968" max="8192" width="9.140625" style="39"/>
    <col min="8193" max="8206" width="3.7109375" style="39" customWidth="1"/>
    <col min="8207" max="8220" width="3.28515625" style="39" customWidth="1"/>
    <col min="8221" max="8223" width="3.7109375" style="39" customWidth="1"/>
    <col min="8224" max="8448" width="9.140625" style="39"/>
    <col min="8449" max="8462" width="3.7109375" style="39" customWidth="1"/>
    <col min="8463" max="8476" width="3.28515625" style="39" customWidth="1"/>
    <col min="8477" max="8479" width="3.7109375" style="39" customWidth="1"/>
    <col min="8480" max="8704" width="9.140625" style="39"/>
    <col min="8705" max="8718" width="3.7109375" style="39" customWidth="1"/>
    <col min="8719" max="8732" width="3.28515625" style="39" customWidth="1"/>
    <col min="8733" max="8735" width="3.7109375" style="39" customWidth="1"/>
    <col min="8736" max="8960" width="9.140625" style="39"/>
    <col min="8961" max="8974" width="3.7109375" style="39" customWidth="1"/>
    <col min="8975" max="8988" width="3.28515625" style="39" customWidth="1"/>
    <col min="8989" max="8991" width="3.7109375" style="39" customWidth="1"/>
    <col min="8992" max="9216" width="9.140625" style="39"/>
    <col min="9217" max="9230" width="3.7109375" style="39" customWidth="1"/>
    <col min="9231" max="9244" width="3.28515625" style="39" customWidth="1"/>
    <col min="9245" max="9247" width="3.7109375" style="39" customWidth="1"/>
    <col min="9248" max="9472" width="9.140625" style="39"/>
    <col min="9473" max="9486" width="3.7109375" style="39" customWidth="1"/>
    <col min="9487" max="9500" width="3.28515625" style="39" customWidth="1"/>
    <col min="9501" max="9503" width="3.7109375" style="39" customWidth="1"/>
    <col min="9504" max="9728" width="9.140625" style="39"/>
    <col min="9729" max="9742" width="3.7109375" style="39" customWidth="1"/>
    <col min="9743" max="9756" width="3.28515625" style="39" customWidth="1"/>
    <col min="9757" max="9759" width="3.7109375" style="39" customWidth="1"/>
    <col min="9760" max="9984" width="9.140625" style="39"/>
    <col min="9985" max="9998" width="3.7109375" style="39" customWidth="1"/>
    <col min="9999" max="10012" width="3.28515625" style="39" customWidth="1"/>
    <col min="10013" max="10015" width="3.7109375" style="39" customWidth="1"/>
    <col min="10016" max="10240" width="9.140625" style="39"/>
    <col min="10241" max="10254" width="3.7109375" style="39" customWidth="1"/>
    <col min="10255" max="10268" width="3.28515625" style="39" customWidth="1"/>
    <col min="10269" max="10271" width="3.7109375" style="39" customWidth="1"/>
    <col min="10272" max="10496" width="9.140625" style="39"/>
    <col min="10497" max="10510" width="3.7109375" style="39" customWidth="1"/>
    <col min="10511" max="10524" width="3.28515625" style="39" customWidth="1"/>
    <col min="10525" max="10527" width="3.7109375" style="39" customWidth="1"/>
    <col min="10528" max="10752" width="9.140625" style="39"/>
    <col min="10753" max="10766" width="3.7109375" style="39" customWidth="1"/>
    <col min="10767" max="10780" width="3.28515625" style="39" customWidth="1"/>
    <col min="10781" max="10783" width="3.7109375" style="39" customWidth="1"/>
    <col min="10784" max="11008" width="9.140625" style="39"/>
    <col min="11009" max="11022" width="3.7109375" style="39" customWidth="1"/>
    <col min="11023" max="11036" width="3.28515625" style="39" customWidth="1"/>
    <col min="11037" max="11039" width="3.7109375" style="39" customWidth="1"/>
    <col min="11040" max="11264" width="9.140625" style="39"/>
    <col min="11265" max="11278" width="3.7109375" style="39" customWidth="1"/>
    <col min="11279" max="11292" width="3.28515625" style="39" customWidth="1"/>
    <col min="11293" max="11295" width="3.7109375" style="39" customWidth="1"/>
    <col min="11296" max="11520" width="9.140625" style="39"/>
    <col min="11521" max="11534" width="3.7109375" style="39" customWidth="1"/>
    <col min="11535" max="11548" width="3.28515625" style="39" customWidth="1"/>
    <col min="11549" max="11551" width="3.7109375" style="39" customWidth="1"/>
    <col min="11552" max="11776" width="9.140625" style="39"/>
    <col min="11777" max="11790" width="3.7109375" style="39" customWidth="1"/>
    <col min="11791" max="11804" width="3.28515625" style="39" customWidth="1"/>
    <col min="11805" max="11807" width="3.7109375" style="39" customWidth="1"/>
    <col min="11808" max="12032" width="9.140625" style="39"/>
    <col min="12033" max="12046" width="3.7109375" style="39" customWidth="1"/>
    <col min="12047" max="12060" width="3.28515625" style="39" customWidth="1"/>
    <col min="12061" max="12063" width="3.7109375" style="39" customWidth="1"/>
    <col min="12064" max="12288" width="9.140625" style="39"/>
    <col min="12289" max="12302" width="3.7109375" style="39" customWidth="1"/>
    <col min="12303" max="12316" width="3.28515625" style="39" customWidth="1"/>
    <col min="12317" max="12319" width="3.7109375" style="39" customWidth="1"/>
    <col min="12320" max="12544" width="9.140625" style="39"/>
    <col min="12545" max="12558" width="3.7109375" style="39" customWidth="1"/>
    <col min="12559" max="12572" width="3.28515625" style="39" customWidth="1"/>
    <col min="12573" max="12575" width="3.7109375" style="39" customWidth="1"/>
    <col min="12576" max="12800" width="9.140625" style="39"/>
    <col min="12801" max="12814" width="3.7109375" style="39" customWidth="1"/>
    <col min="12815" max="12828" width="3.28515625" style="39" customWidth="1"/>
    <col min="12829" max="12831" width="3.7109375" style="39" customWidth="1"/>
    <col min="12832" max="13056" width="9.140625" style="39"/>
    <col min="13057" max="13070" width="3.7109375" style="39" customWidth="1"/>
    <col min="13071" max="13084" width="3.28515625" style="39" customWidth="1"/>
    <col min="13085" max="13087" width="3.7109375" style="39" customWidth="1"/>
    <col min="13088" max="13312" width="9.140625" style="39"/>
    <col min="13313" max="13326" width="3.7109375" style="39" customWidth="1"/>
    <col min="13327" max="13340" width="3.28515625" style="39" customWidth="1"/>
    <col min="13341" max="13343" width="3.7109375" style="39" customWidth="1"/>
    <col min="13344" max="13568" width="9.140625" style="39"/>
    <col min="13569" max="13582" width="3.7109375" style="39" customWidth="1"/>
    <col min="13583" max="13596" width="3.28515625" style="39" customWidth="1"/>
    <col min="13597" max="13599" width="3.7109375" style="39" customWidth="1"/>
    <col min="13600" max="13824" width="9.140625" style="39"/>
    <col min="13825" max="13838" width="3.7109375" style="39" customWidth="1"/>
    <col min="13839" max="13852" width="3.28515625" style="39" customWidth="1"/>
    <col min="13853" max="13855" width="3.7109375" style="39" customWidth="1"/>
    <col min="13856" max="14080" width="9.140625" style="39"/>
    <col min="14081" max="14094" width="3.7109375" style="39" customWidth="1"/>
    <col min="14095" max="14108" width="3.28515625" style="39" customWidth="1"/>
    <col min="14109" max="14111" width="3.7109375" style="39" customWidth="1"/>
    <col min="14112" max="14336" width="9.140625" style="39"/>
    <col min="14337" max="14350" width="3.7109375" style="39" customWidth="1"/>
    <col min="14351" max="14364" width="3.28515625" style="39" customWidth="1"/>
    <col min="14365" max="14367" width="3.7109375" style="39" customWidth="1"/>
    <col min="14368" max="14592" width="9.140625" style="39"/>
    <col min="14593" max="14606" width="3.7109375" style="39" customWidth="1"/>
    <col min="14607" max="14620" width="3.28515625" style="39" customWidth="1"/>
    <col min="14621" max="14623" width="3.7109375" style="39" customWidth="1"/>
    <col min="14624" max="14848" width="9.140625" style="39"/>
    <col min="14849" max="14862" width="3.7109375" style="39" customWidth="1"/>
    <col min="14863" max="14876" width="3.28515625" style="39" customWidth="1"/>
    <col min="14877" max="14879" width="3.7109375" style="39" customWidth="1"/>
    <col min="14880" max="15104" width="9.140625" style="39"/>
    <col min="15105" max="15118" width="3.7109375" style="39" customWidth="1"/>
    <col min="15119" max="15132" width="3.28515625" style="39" customWidth="1"/>
    <col min="15133" max="15135" width="3.7109375" style="39" customWidth="1"/>
    <col min="15136" max="15360" width="9.140625" style="39"/>
    <col min="15361" max="15374" width="3.7109375" style="39" customWidth="1"/>
    <col min="15375" max="15388" width="3.28515625" style="39" customWidth="1"/>
    <col min="15389" max="15391" width="3.7109375" style="39" customWidth="1"/>
    <col min="15392" max="15616" width="9.140625" style="39"/>
    <col min="15617" max="15630" width="3.7109375" style="39" customWidth="1"/>
    <col min="15631" max="15644" width="3.28515625" style="39" customWidth="1"/>
    <col min="15645" max="15647" width="3.7109375" style="39" customWidth="1"/>
    <col min="15648" max="15872" width="9.140625" style="39"/>
    <col min="15873" max="15886" width="3.7109375" style="39" customWidth="1"/>
    <col min="15887" max="15900" width="3.28515625" style="39" customWidth="1"/>
    <col min="15901" max="15903" width="3.7109375" style="39" customWidth="1"/>
    <col min="15904" max="16128" width="9.140625" style="39"/>
    <col min="16129" max="16142" width="3.7109375" style="39" customWidth="1"/>
    <col min="16143" max="16156" width="3.28515625" style="39" customWidth="1"/>
    <col min="16157" max="16159" width="3.7109375" style="39" customWidth="1"/>
    <col min="16160" max="16384" width="9.140625" style="39"/>
  </cols>
  <sheetData>
    <row r="1" spans="1:256" ht="12.95" customHeight="1"/>
    <row r="2" spans="1:256" ht="12.95" customHeight="1"/>
    <row r="3" spans="1:256" ht="35.25" customHeight="1">
      <c r="A3" s="338" t="s">
        <v>14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56" ht="24" customHeight="1">
      <c r="A5" s="42"/>
      <c r="B5" s="42"/>
      <c r="C5" s="159" t="s">
        <v>15</v>
      </c>
      <c r="D5" s="159"/>
      <c r="E5" s="160"/>
      <c r="F5" s="159"/>
      <c r="G5" s="160"/>
      <c r="H5" s="160"/>
      <c r="I5" s="161" t="s">
        <v>16</v>
      </c>
      <c r="J5" s="162" t="str">
        <f>'Data Record(0to2mm)'!O1</f>
        <v>SPR15120045-1</v>
      </c>
      <c r="K5" s="163"/>
      <c r="L5" s="163"/>
      <c r="M5" s="162"/>
      <c r="N5" s="162"/>
      <c r="O5" s="162"/>
      <c r="P5" s="162"/>
      <c r="Q5" s="162"/>
      <c r="R5" s="163"/>
      <c r="S5" s="163"/>
      <c r="T5" s="163"/>
      <c r="U5" s="163"/>
      <c r="V5" s="163"/>
      <c r="W5" s="163"/>
      <c r="X5" s="41"/>
      <c r="Y5" s="164" t="s">
        <v>87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 ht="24" customHeight="1">
      <c r="A6" s="42"/>
      <c r="B6" s="42"/>
      <c r="C6" s="160"/>
      <c r="D6" s="160"/>
      <c r="E6" s="160"/>
      <c r="F6" s="159"/>
      <c r="G6" s="165"/>
      <c r="H6" s="165"/>
      <c r="I6" s="159"/>
      <c r="J6" s="162"/>
      <c r="K6" s="163"/>
      <c r="L6" s="163"/>
      <c r="M6" s="162"/>
      <c r="N6" s="162"/>
      <c r="O6" s="162"/>
      <c r="P6" s="162"/>
      <c r="Q6" s="162"/>
      <c r="R6" s="163"/>
      <c r="S6" s="163"/>
      <c r="T6" s="163"/>
      <c r="U6" s="163"/>
      <c r="V6" s="163"/>
      <c r="W6" s="163"/>
      <c r="X6" s="163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56" ht="24" customHeight="1">
      <c r="A7" s="42"/>
      <c r="B7" s="42"/>
      <c r="C7" s="166" t="s">
        <v>17</v>
      </c>
      <c r="D7" s="166"/>
      <c r="E7" s="160"/>
      <c r="F7" s="160"/>
      <c r="G7" s="160"/>
      <c r="H7" s="160"/>
      <c r="I7" s="161" t="s">
        <v>16</v>
      </c>
      <c r="J7" s="167"/>
      <c r="K7" s="163"/>
      <c r="L7" s="163"/>
      <c r="M7" s="168"/>
      <c r="N7" s="168"/>
      <c r="O7" s="168"/>
      <c r="P7" s="168"/>
      <c r="Q7" s="168"/>
      <c r="R7" s="168"/>
      <c r="S7" s="168"/>
      <c r="T7" s="168"/>
      <c r="U7" s="168"/>
      <c r="V7" s="169"/>
      <c r="W7" s="169"/>
      <c r="X7" s="169"/>
      <c r="Y7" s="61"/>
      <c r="Z7" s="61"/>
      <c r="AA7" s="6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 ht="24" customHeight="1">
      <c r="A8" s="42"/>
      <c r="B8" s="42"/>
      <c r="C8" s="160"/>
      <c r="D8" s="166"/>
      <c r="E8" s="166"/>
      <c r="F8" s="160"/>
      <c r="G8" s="160"/>
      <c r="H8" s="160"/>
      <c r="I8" s="161"/>
      <c r="J8" s="170"/>
      <c r="K8" s="163"/>
      <c r="L8" s="167"/>
      <c r="M8" s="171"/>
      <c r="N8" s="171"/>
      <c r="O8" s="168"/>
      <c r="P8" s="168"/>
      <c r="Q8" s="168"/>
      <c r="R8" s="168"/>
      <c r="S8" s="168"/>
      <c r="T8" s="168"/>
      <c r="U8" s="168"/>
      <c r="V8" s="168"/>
      <c r="W8" s="169"/>
      <c r="X8" s="169"/>
      <c r="Y8" s="58"/>
      <c r="Z8" s="58"/>
      <c r="AA8" s="58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56" ht="24" customHeight="1">
      <c r="A9" s="42"/>
      <c r="B9" s="42"/>
      <c r="C9" s="136"/>
      <c r="D9" s="139"/>
      <c r="E9" s="139"/>
      <c r="F9" s="136"/>
      <c r="G9" s="136"/>
      <c r="H9" s="136"/>
      <c r="I9" s="136"/>
      <c r="J9" s="64"/>
      <c r="K9" s="41"/>
      <c r="L9" s="64"/>
      <c r="M9" s="140"/>
      <c r="N9" s="140"/>
      <c r="O9" s="56"/>
      <c r="P9" s="56"/>
      <c r="Q9" s="56"/>
      <c r="R9" s="56"/>
      <c r="S9" s="56"/>
      <c r="T9" s="56"/>
      <c r="U9" s="56"/>
      <c r="V9" s="56"/>
      <c r="W9" s="57"/>
      <c r="X9" s="58"/>
      <c r="Y9" s="58"/>
      <c r="Z9" s="58"/>
      <c r="AA9" s="58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5" customHeight="1">
      <c r="A10" s="59"/>
      <c r="B10" s="59"/>
      <c r="C10" s="141"/>
      <c r="D10" s="141"/>
      <c r="E10" s="141"/>
      <c r="F10" s="141"/>
      <c r="G10" s="141"/>
      <c r="H10" s="142"/>
      <c r="I10" s="141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43"/>
      <c r="V10" s="143"/>
      <c r="W10" s="60"/>
      <c r="X10" s="172"/>
      <c r="Y10" s="173"/>
      <c r="Z10" s="144"/>
      <c r="AA10" s="144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</row>
    <row r="11" spans="1:256" ht="15" customHeight="1">
      <c r="A11" s="42"/>
      <c r="B11" s="42"/>
      <c r="C11" s="139"/>
      <c r="D11" s="139"/>
      <c r="E11" s="139"/>
      <c r="F11" s="139"/>
      <c r="G11" s="139"/>
      <c r="H11" s="145"/>
      <c r="I11" s="146"/>
      <c r="J11" s="57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7"/>
      <c r="V11" s="57"/>
      <c r="W11" s="47"/>
      <c r="X11" s="41"/>
      <c r="Y11" s="147"/>
      <c r="Z11" s="147"/>
      <c r="AA11" s="147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24" customHeight="1">
      <c r="A12" s="42"/>
      <c r="B12" s="42"/>
      <c r="C12" s="166" t="s">
        <v>18</v>
      </c>
      <c r="D12" s="139"/>
      <c r="E12" s="139"/>
      <c r="F12" s="139"/>
      <c r="G12" s="136"/>
      <c r="H12" s="136"/>
      <c r="I12" s="145" t="s">
        <v>16</v>
      </c>
      <c r="J12" s="167" t="str">
        <f>'Data Record(0to2mm)'!F6</f>
        <v>Dial and Digital Indicator</v>
      </c>
      <c r="K12" s="163"/>
      <c r="L12" s="167"/>
      <c r="M12" s="48"/>
      <c r="N12" s="48"/>
      <c r="O12" s="41"/>
      <c r="P12" s="48"/>
      <c r="Q12" s="64"/>
      <c r="R12" s="64"/>
      <c r="S12" s="64"/>
      <c r="T12" s="64"/>
      <c r="U12" s="64"/>
      <c r="V12" s="64"/>
      <c r="W12" s="64"/>
      <c r="X12" s="66"/>
      <c r="Y12" s="66"/>
      <c r="Z12" s="66"/>
      <c r="AA12" s="66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24" customHeight="1">
      <c r="A13" s="42"/>
      <c r="B13" s="42"/>
      <c r="C13" s="174" t="s">
        <v>19</v>
      </c>
      <c r="D13" s="139"/>
      <c r="E13" s="139"/>
      <c r="F13" s="139"/>
      <c r="G13" s="136"/>
      <c r="H13" s="136"/>
      <c r="I13" s="145" t="s">
        <v>16</v>
      </c>
      <c r="J13" s="167" t="str">
        <f>'Data Record(0to2mm)'!Q6</f>
        <v>Mittutoyo</v>
      </c>
      <c r="K13" s="163"/>
      <c r="L13" s="167"/>
      <c r="M13" s="48"/>
      <c r="N13" s="48"/>
      <c r="O13" s="41"/>
      <c r="P13" s="48"/>
      <c r="Q13" s="64"/>
      <c r="R13" s="64"/>
      <c r="S13" s="48"/>
      <c r="T13" s="48"/>
      <c r="U13" s="48"/>
      <c r="V13" s="48"/>
      <c r="W13" s="48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24" customHeight="1">
      <c r="A14" s="42"/>
      <c r="B14" s="42"/>
      <c r="C14" s="166" t="s">
        <v>20</v>
      </c>
      <c r="D14" s="139"/>
      <c r="E14" s="139"/>
      <c r="F14" s="139"/>
      <c r="G14" s="136"/>
      <c r="H14" s="136"/>
      <c r="I14" s="145" t="s">
        <v>16</v>
      </c>
      <c r="J14" s="175">
        <f>'Data Record(0to2mm)'!C7</f>
        <v>123</v>
      </c>
      <c r="K14" s="167"/>
      <c r="L14" s="167"/>
      <c r="M14" s="48"/>
      <c r="N14" s="48"/>
      <c r="O14" s="41"/>
      <c r="P14" s="48"/>
      <c r="Q14" s="64"/>
      <c r="R14" s="64"/>
      <c r="S14" s="64"/>
      <c r="T14" s="64"/>
      <c r="U14" s="64"/>
      <c r="V14" s="139"/>
      <c r="W14" s="48"/>
      <c r="X14" s="66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24" customHeight="1">
      <c r="A15" s="42"/>
      <c r="B15" s="42"/>
      <c r="C15" s="166" t="s">
        <v>21</v>
      </c>
      <c r="D15" s="139"/>
      <c r="E15" s="139"/>
      <c r="F15" s="139"/>
      <c r="G15" s="136"/>
      <c r="H15" s="136"/>
      <c r="I15" s="145" t="s">
        <v>16</v>
      </c>
      <c r="J15" s="339">
        <f>'Data Record(0to2mm)'!N7</f>
        <v>456</v>
      </c>
      <c r="K15" s="339"/>
      <c r="L15" s="339"/>
      <c r="M15" s="176"/>
      <c r="N15" s="176"/>
      <c r="O15" s="41"/>
      <c r="P15" s="48"/>
      <c r="Q15" s="48"/>
      <c r="R15" s="64"/>
      <c r="S15" s="48"/>
      <c r="T15" s="48"/>
      <c r="U15" s="48"/>
      <c r="V15" s="48"/>
      <c r="W15" s="48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24" customHeight="1">
      <c r="A16" s="42"/>
      <c r="B16" s="42"/>
      <c r="C16" s="166" t="s">
        <v>22</v>
      </c>
      <c r="D16" s="139"/>
      <c r="E16" s="139"/>
      <c r="F16" s="139"/>
      <c r="G16" s="136"/>
      <c r="H16" s="136"/>
      <c r="I16" s="145" t="s">
        <v>16</v>
      </c>
      <c r="J16" s="177">
        <f>'Data Record(0to2mm)'!X7</f>
        <v>789</v>
      </c>
      <c r="K16" s="167"/>
      <c r="L16" s="178"/>
      <c r="M16" s="48"/>
      <c r="N16" s="48"/>
      <c r="O16" s="41"/>
      <c r="P16" s="48"/>
      <c r="Q16" s="48"/>
      <c r="R16" s="64"/>
      <c r="S16" s="64"/>
      <c r="T16" s="64"/>
      <c r="U16" s="64"/>
      <c r="V16" s="67"/>
      <c r="W16" s="48"/>
      <c r="X16" s="66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42"/>
      <c r="B17" s="42"/>
      <c r="C17" s="139"/>
      <c r="D17" s="139"/>
      <c r="E17" s="139"/>
      <c r="F17" s="139"/>
      <c r="G17" s="136"/>
      <c r="H17" s="136"/>
      <c r="I17" s="67"/>
      <c r="J17" s="149"/>
      <c r="K17" s="48"/>
      <c r="L17" s="48"/>
      <c r="M17" s="64"/>
      <c r="N17" s="64"/>
      <c r="O17" s="41"/>
      <c r="P17" s="48"/>
      <c r="Q17" s="64"/>
      <c r="R17" s="64"/>
      <c r="S17" s="64"/>
      <c r="T17" s="67"/>
      <c r="U17" s="48"/>
      <c r="V17" s="64"/>
      <c r="W17" s="48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24" customHeight="1">
      <c r="A18" s="42"/>
      <c r="B18" s="42"/>
      <c r="C18" s="166" t="s">
        <v>26</v>
      </c>
      <c r="D18" s="166"/>
      <c r="E18" s="139"/>
      <c r="F18" s="139"/>
      <c r="G18" s="139"/>
      <c r="H18" s="139"/>
      <c r="I18" s="154"/>
      <c r="J18" s="64"/>
      <c r="K18" s="64"/>
      <c r="L18" s="136"/>
      <c r="M18" s="179"/>
      <c r="N18" s="179"/>
      <c r="O18" s="41"/>
      <c r="P18" s="41"/>
      <c r="Q18" s="41"/>
      <c r="R18" s="41"/>
      <c r="S18" s="41"/>
      <c r="T18" s="41"/>
      <c r="U18" s="41"/>
      <c r="V18" s="41"/>
      <c r="W18" s="48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24" customHeight="1">
      <c r="A19" s="42"/>
      <c r="B19" s="42"/>
      <c r="C19" s="166" t="s">
        <v>27</v>
      </c>
      <c r="D19" s="166"/>
      <c r="E19" s="139"/>
      <c r="F19" s="139"/>
      <c r="G19" s="136"/>
      <c r="H19" s="136"/>
      <c r="I19" s="137" t="s">
        <v>16</v>
      </c>
      <c r="J19" s="180" t="s">
        <v>88</v>
      </c>
      <c r="K19" s="163"/>
      <c r="L19" s="163"/>
      <c r="M19" s="179"/>
      <c r="N19" s="41"/>
      <c r="O19" s="174" t="s">
        <v>23</v>
      </c>
      <c r="P19" s="41"/>
      <c r="Q19" s="136"/>
      <c r="R19" s="150"/>
      <c r="S19" s="136"/>
      <c r="T19" s="41"/>
      <c r="U19" s="41"/>
      <c r="V19" s="145" t="s">
        <v>16</v>
      </c>
      <c r="W19" s="340">
        <f>'Data Record(0to2mm)'!O2</f>
        <v>42381</v>
      </c>
      <c r="X19" s="340"/>
      <c r="Y19" s="340"/>
      <c r="Z19" s="181"/>
      <c r="AA19" s="18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 ht="24" customHeight="1">
      <c r="A20" s="42"/>
      <c r="B20" s="42"/>
      <c r="C20" s="166" t="s">
        <v>28</v>
      </c>
      <c r="D20" s="159"/>
      <c r="E20" s="135"/>
      <c r="F20" s="135"/>
      <c r="G20" s="136"/>
      <c r="H20" s="136"/>
      <c r="I20" s="138" t="s">
        <v>16</v>
      </c>
      <c r="J20" s="182" t="s">
        <v>89</v>
      </c>
      <c r="K20" s="163"/>
      <c r="L20" s="163"/>
      <c r="M20" s="183"/>
      <c r="N20" s="41"/>
      <c r="O20" s="174" t="s">
        <v>24</v>
      </c>
      <c r="P20" s="41"/>
      <c r="Q20" s="136"/>
      <c r="R20" s="148"/>
      <c r="S20" s="136"/>
      <c r="T20" s="41"/>
      <c r="U20" s="41"/>
      <c r="V20" s="145" t="s">
        <v>16</v>
      </c>
      <c r="W20" s="340">
        <f>'Data Record(0to2mm)'!Y2</f>
        <v>42349</v>
      </c>
      <c r="X20" s="340"/>
      <c r="Y20" s="340"/>
      <c r="Z20" s="181"/>
      <c r="AA20" s="18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24" customHeight="1">
      <c r="A21" s="42"/>
      <c r="B21" s="42"/>
      <c r="C21" s="166" t="s">
        <v>29</v>
      </c>
      <c r="D21" s="159"/>
      <c r="E21" s="135"/>
      <c r="F21" s="135"/>
      <c r="G21" s="136"/>
      <c r="H21" s="136"/>
      <c r="I21" s="138" t="s">
        <v>16</v>
      </c>
      <c r="J21" s="180" t="s">
        <v>30</v>
      </c>
      <c r="K21" s="163"/>
      <c r="L21" s="163"/>
      <c r="M21" s="64"/>
      <c r="N21" s="41"/>
      <c r="O21" s="159" t="s">
        <v>25</v>
      </c>
      <c r="P21" s="41"/>
      <c r="Q21" s="136"/>
      <c r="R21" s="135"/>
      <c r="S21" s="136"/>
      <c r="T21" s="41"/>
      <c r="U21" s="41"/>
      <c r="V21" s="145" t="s">
        <v>16</v>
      </c>
      <c r="W21" s="341">
        <f>W20+365</f>
        <v>42714</v>
      </c>
      <c r="X21" s="341"/>
      <c r="Y21" s="341"/>
      <c r="Z21" s="184"/>
      <c r="AA21" s="184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24" customHeight="1">
      <c r="A22" s="42"/>
      <c r="B22" s="42"/>
      <c r="C22" s="166" t="s">
        <v>90</v>
      </c>
      <c r="D22" s="163"/>
      <c r="E22" s="41"/>
      <c r="F22" s="41"/>
      <c r="G22" s="41"/>
      <c r="H22" s="41"/>
      <c r="I22" s="138" t="s">
        <v>16</v>
      </c>
      <c r="J22" s="163" t="s">
        <v>104</v>
      </c>
      <c r="K22" s="163"/>
      <c r="L22" s="163"/>
      <c r="M22" s="48"/>
      <c r="N22" s="48"/>
      <c r="O22" s="41"/>
      <c r="P22" s="48"/>
      <c r="Q22" s="72"/>
      <c r="R22" s="72"/>
      <c r="S22" s="48"/>
      <c r="T22" s="48"/>
      <c r="U22" s="48"/>
      <c r="V22" s="48"/>
      <c r="W22" s="48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ht="18.75" customHeight="1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8"/>
      <c r="N23" s="48"/>
      <c r="O23" s="41"/>
      <c r="P23" s="48"/>
      <c r="Q23" s="48"/>
      <c r="R23" s="48"/>
      <c r="S23" s="48"/>
      <c r="T23" s="48"/>
      <c r="U23" s="48"/>
      <c r="V23" s="48"/>
      <c r="W23" s="48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24" customHeight="1">
      <c r="A24" s="42"/>
      <c r="B24" s="42"/>
      <c r="C24" s="136" t="s">
        <v>31</v>
      </c>
      <c r="D24" s="77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1"/>
      <c r="X24" s="79"/>
      <c r="Y24" s="152"/>
      <c r="Z24" s="152"/>
      <c r="AA24" s="152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24" customHeight="1">
      <c r="A25" s="42"/>
      <c r="B25" s="42"/>
      <c r="C25" s="153" t="s">
        <v>91</v>
      </c>
      <c r="D25" s="41"/>
      <c r="E25" s="4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2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24" customHeight="1">
      <c r="A26" s="42"/>
      <c r="B26" s="42"/>
      <c r="C26" s="153" t="s">
        <v>92</v>
      </c>
      <c r="D26" s="48"/>
      <c r="E26" s="42"/>
      <c r="F26" s="42"/>
      <c r="G26" s="42"/>
      <c r="H26" s="134"/>
      <c r="I26" s="134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24" customHeight="1">
      <c r="A27" s="42"/>
      <c r="B27" s="42"/>
      <c r="C27" s="153" t="s">
        <v>93</v>
      </c>
      <c r="D27" s="48"/>
      <c r="E27" s="134"/>
      <c r="F27" s="134"/>
      <c r="G27" s="134"/>
      <c r="H27" s="134"/>
      <c r="I27" s="13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24" customHeight="1">
      <c r="A28" s="42"/>
      <c r="B28" s="42"/>
      <c r="C28" s="153" t="s">
        <v>94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24" customHeight="1">
      <c r="A29" s="42"/>
      <c r="B29" s="42"/>
      <c r="C29" s="153" t="s">
        <v>95</v>
      </c>
      <c r="D29" s="4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24" customHeight="1">
      <c r="A30" s="42"/>
      <c r="B30" s="42"/>
      <c r="C30" s="153" t="s">
        <v>96</v>
      </c>
      <c r="D30" s="4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2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5.75" customHeight="1">
      <c r="A31" s="42"/>
      <c r="B31" s="42"/>
      <c r="C31" s="52"/>
      <c r="D31" s="5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2"/>
      <c r="V31" s="42"/>
      <c r="W31" s="41"/>
      <c r="X31" s="41"/>
      <c r="Y31" s="41"/>
      <c r="Z31" s="41"/>
      <c r="AA31" s="41"/>
      <c r="AB31" s="41"/>
      <c r="AC31" s="41"/>
      <c r="AD31" s="41"/>
      <c r="AE31" s="185"/>
      <c r="AF31" s="130"/>
      <c r="AG31" s="107"/>
      <c r="AH31" s="107"/>
      <c r="AI31" s="107"/>
      <c r="AJ31" s="107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5.75" customHeight="1">
      <c r="A32" s="42"/>
      <c r="B32" s="42"/>
      <c r="C32" s="52"/>
      <c r="D32" s="5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2"/>
      <c r="V32" s="42"/>
      <c r="W32" s="41"/>
      <c r="X32" s="41"/>
      <c r="Y32" s="41"/>
      <c r="Z32" s="41"/>
      <c r="AA32" s="41"/>
      <c r="AB32" s="41"/>
      <c r="AC32" s="41"/>
      <c r="AD32" s="41"/>
      <c r="AE32" s="185"/>
      <c r="AF32" s="130"/>
      <c r="AG32" s="107"/>
      <c r="AH32" s="107"/>
      <c r="AI32" s="107"/>
      <c r="AJ32" s="107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5.75" customHeight="1">
      <c r="A33" s="42"/>
      <c r="B33" s="42"/>
      <c r="C33" s="52"/>
      <c r="D33" s="52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2"/>
      <c r="V33" s="42"/>
      <c r="W33" s="41"/>
      <c r="X33" s="41"/>
      <c r="Y33" s="41"/>
      <c r="Z33" s="41"/>
      <c r="AA33" s="41"/>
      <c r="AB33" s="41"/>
      <c r="AC33" s="41"/>
      <c r="AD33" s="41"/>
      <c r="AE33" s="185"/>
      <c r="AF33" s="130"/>
      <c r="AG33" s="107"/>
      <c r="AH33" s="107"/>
      <c r="AI33" s="107"/>
      <c r="AJ33" s="107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1"/>
      <c r="X34" s="41"/>
      <c r="Y34" s="41"/>
      <c r="Z34" s="41"/>
      <c r="AA34" s="41"/>
      <c r="AB34" s="41"/>
      <c r="AC34" s="41"/>
      <c r="AD34" s="41"/>
      <c r="AE34" s="185"/>
      <c r="AF34" s="130"/>
      <c r="AG34" s="107"/>
      <c r="AH34" s="107"/>
      <c r="AI34" s="107"/>
      <c r="AJ34" s="107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24" customHeight="1">
      <c r="A35" s="42"/>
      <c r="B35" s="42"/>
      <c r="C35" s="159" t="s">
        <v>97</v>
      </c>
      <c r="D35" s="163"/>
      <c r="E35" s="163"/>
      <c r="F35" s="163"/>
      <c r="G35" s="145" t="s">
        <v>16</v>
      </c>
      <c r="H35" s="342">
        <f>W20+1</f>
        <v>42350</v>
      </c>
      <c r="I35" s="342"/>
      <c r="J35" s="342"/>
      <c r="K35" s="186"/>
      <c r="L35" s="163"/>
      <c r="M35" s="163"/>
      <c r="N35" s="159"/>
      <c r="O35" s="159" t="s">
        <v>32</v>
      </c>
      <c r="P35" s="159"/>
      <c r="Q35" s="159"/>
      <c r="R35" s="163"/>
      <c r="S35" s="162"/>
      <c r="T35" s="187"/>
      <c r="U35" s="187"/>
      <c r="V35" s="187"/>
      <c r="W35" s="187"/>
      <c r="X35" s="187"/>
      <c r="Y35" s="188"/>
      <c r="Z35" s="41"/>
      <c r="AA35" s="41"/>
      <c r="AB35" s="41"/>
      <c r="AC35" s="41"/>
      <c r="AD35" s="41"/>
      <c r="AE35" s="185"/>
      <c r="AF35" s="130"/>
      <c r="AG35" s="107"/>
      <c r="AH35" s="107"/>
      <c r="AI35" s="107"/>
      <c r="AJ35" s="107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24" customHeight="1">
      <c r="A36" s="80"/>
      <c r="B36" s="80"/>
      <c r="C36" s="159" t="s">
        <v>98</v>
      </c>
      <c r="D36" s="159"/>
      <c r="E36" s="159"/>
      <c r="F36" s="163"/>
      <c r="G36" s="145" t="s">
        <v>16</v>
      </c>
      <c r="H36" s="189" t="e">
        <f>'[1]Data Record'!F31</f>
        <v>#REF!</v>
      </c>
      <c r="I36" s="163"/>
      <c r="J36" s="190"/>
      <c r="K36" s="163"/>
      <c r="L36" s="163"/>
      <c r="M36" s="163"/>
      <c r="N36" s="163"/>
      <c r="O36" s="163"/>
      <c r="P36" s="191"/>
      <c r="Q36" s="192">
        <v>3</v>
      </c>
      <c r="R36" s="163"/>
      <c r="S36" s="335" t="str">
        <f>IF(Q36=1,"( Mr.Sombut Srikampa )",IF(Q36=3,"( Mr. Natthaphol Boonmee )"))</f>
        <v>( Mr. Natthaphol Boonmee )</v>
      </c>
      <c r="T36" s="335"/>
      <c r="U36" s="335"/>
      <c r="V36" s="335"/>
      <c r="W36" s="335"/>
      <c r="X36" s="335"/>
      <c r="Y36" s="335"/>
      <c r="Z36" s="335"/>
      <c r="AA36" s="82"/>
      <c r="AB36" s="41"/>
      <c r="AC36" s="41"/>
      <c r="AD36" s="41"/>
      <c r="AE36" s="185"/>
      <c r="AF36" s="130"/>
      <c r="AG36" s="107"/>
      <c r="AH36" s="107"/>
      <c r="AI36" s="107"/>
      <c r="AJ36" s="107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21" customHeight="1">
      <c r="A37" s="42"/>
      <c r="B37" s="42"/>
      <c r="C37" s="163"/>
      <c r="D37" s="163"/>
      <c r="E37" s="163"/>
      <c r="F37" s="163"/>
      <c r="G37" s="163"/>
      <c r="H37" s="186"/>
      <c r="I37" s="186"/>
      <c r="J37" s="186"/>
      <c r="K37" s="163"/>
      <c r="L37" s="163"/>
      <c r="M37" s="162"/>
      <c r="N37" s="162"/>
      <c r="O37" s="163"/>
      <c r="P37" s="163"/>
      <c r="Q37" s="163"/>
      <c r="R37" s="163"/>
      <c r="S37" s="336" t="s">
        <v>33</v>
      </c>
      <c r="T37" s="336"/>
      <c r="U37" s="336"/>
      <c r="V37" s="336"/>
      <c r="W37" s="336"/>
      <c r="X37" s="336"/>
      <c r="Y37" s="336"/>
      <c r="Z37" s="336"/>
      <c r="AA37" s="82"/>
      <c r="AB37" s="46"/>
      <c r="AC37" s="193"/>
      <c r="AD37" s="194"/>
      <c r="AE37" s="195"/>
      <c r="AF37" s="195"/>
      <c r="AG37" s="195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>
      <c r="A38" s="42"/>
      <c r="B38" s="42"/>
      <c r="C38" s="41"/>
      <c r="D38" s="41"/>
      <c r="E38" s="47"/>
      <c r="F38" s="47"/>
      <c r="G38" s="47"/>
      <c r="H38" s="47"/>
      <c r="I38" s="47"/>
      <c r="J38" s="41"/>
      <c r="K38" s="41"/>
      <c r="L38" s="59"/>
      <c r="M38" s="42"/>
      <c r="N38" s="42"/>
      <c r="O38" s="42"/>
      <c r="P38" s="154"/>
      <c r="Q38" s="154"/>
      <c r="R38" s="154"/>
      <c r="S38" s="154"/>
      <c r="T38" s="154"/>
      <c r="U38" s="44"/>
      <c r="V38" s="82"/>
      <c r="W38" s="82"/>
      <c r="X38" s="82"/>
      <c r="Y38" s="82"/>
      <c r="Z38" s="82"/>
      <c r="AA38" s="82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89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21.75">
      <c r="C40" s="133">
        <v>11</v>
      </c>
      <c r="D40" s="193" t="s">
        <v>81</v>
      </c>
      <c r="T40" s="46">
        <v>1</v>
      </c>
      <c r="U40" s="196" t="s">
        <v>79</v>
      </c>
    </row>
    <row r="41" spans="1:256" ht="21.75">
      <c r="T41" s="131">
        <v>3</v>
      </c>
      <c r="U41" s="193" t="s">
        <v>80</v>
      </c>
    </row>
    <row r="42" spans="1:256" ht="21.75">
      <c r="T42" s="131"/>
      <c r="U42" s="193"/>
    </row>
    <row r="43" spans="1:256" ht="21.75">
      <c r="T43" s="133"/>
      <c r="U43" s="193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BreakPreview" topLeftCell="A4" zoomScaleSheetLayoutView="100" workbookViewId="0">
      <selection activeCell="H6" sqref="H6"/>
    </sheetView>
  </sheetViews>
  <sheetFormatPr defaultColWidth="8.85546875" defaultRowHeight="20.25"/>
  <cols>
    <col min="1" max="22" width="4.140625" style="39" customWidth="1"/>
    <col min="257" max="278" width="4.140625" customWidth="1"/>
    <col min="513" max="534" width="4.140625" customWidth="1"/>
    <col min="769" max="790" width="4.140625" customWidth="1"/>
    <col min="1025" max="1046" width="4.140625" customWidth="1"/>
    <col min="1281" max="1302" width="4.140625" customWidth="1"/>
    <col min="1537" max="1558" width="4.140625" customWidth="1"/>
    <col min="1793" max="1814" width="4.140625" customWidth="1"/>
    <col min="2049" max="2070" width="4.140625" customWidth="1"/>
    <col min="2305" max="2326" width="4.140625" customWidth="1"/>
    <col min="2561" max="2582" width="4.140625" customWidth="1"/>
    <col min="2817" max="2838" width="4.140625" customWidth="1"/>
    <col min="3073" max="3094" width="4.140625" customWidth="1"/>
    <col min="3329" max="3350" width="4.140625" customWidth="1"/>
    <col min="3585" max="3606" width="4.140625" customWidth="1"/>
    <col min="3841" max="3862" width="4.140625" customWidth="1"/>
    <col min="4097" max="4118" width="4.140625" customWidth="1"/>
    <col min="4353" max="4374" width="4.140625" customWidth="1"/>
    <col min="4609" max="4630" width="4.140625" customWidth="1"/>
    <col min="4865" max="4886" width="4.140625" customWidth="1"/>
    <col min="5121" max="5142" width="4.140625" customWidth="1"/>
    <col min="5377" max="5398" width="4.140625" customWidth="1"/>
    <col min="5633" max="5654" width="4.140625" customWidth="1"/>
    <col min="5889" max="5910" width="4.140625" customWidth="1"/>
    <col min="6145" max="6166" width="4.140625" customWidth="1"/>
    <col min="6401" max="6422" width="4.140625" customWidth="1"/>
    <col min="6657" max="6678" width="4.140625" customWidth="1"/>
    <col min="6913" max="6934" width="4.140625" customWidth="1"/>
    <col min="7169" max="7190" width="4.140625" customWidth="1"/>
    <col min="7425" max="7446" width="4.140625" customWidth="1"/>
    <col min="7681" max="7702" width="4.140625" customWidth="1"/>
    <col min="7937" max="7958" width="4.140625" customWidth="1"/>
    <col min="8193" max="8214" width="4.140625" customWidth="1"/>
    <col min="8449" max="8470" width="4.140625" customWidth="1"/>
    <col min="8705" max="8726" width="4.140625" customWidth="1"/>
    <col min="8961" max="8982" width="4.140625" customWidth="1"/>
    <col min="9217" max="9238" width="4.140625" customWidth="1"/>
    <col min="9473" max="9494" width="4.140625" customWidth="1"/>
    <col min="9729" max="9750" width="4.140625" customWidth="1"/>
    <col min="9985" max="10006" width="4.140625" customWidth="1"/>
    <col min="10241" max="10262" width="4.140625" customWidth="1"/>
    <col min="10497" max="10518" width="4.140625" customWidth="1"/>
    <col min="10753" max="10774" width="4.140625" customWidth="1"/>
    <col min="11009" max="11030" width="4.140625" customWidth="1"/>
    <col min="11265" max="11286" width="4.140625" customWidth="1"/>
    <col min="11521" max="11542" width="4.140625" customWidth="1"/>
    <col min="11777" max="11798" width="4.140625" customWidth="1"/>
    <col min="12033" max="12054" width="4.140625" customWidth="1"/>
    <col min="12289" max="12310" width="4.140625" customWidth="1"/>
    <col min="12545" max="12566" width="4.140625" customWidth="1"/>
    <col min="12801" max="12822" width="4.140625" customWidth="1"/>
    <col min="13057" max="13078" width="4.140625" customWidth="1"/>
    <col min="13313" max="13334" width="4.140625" customWidth="1"/>
    <col min="13569" max="13590" width="4.140625" customWidth="1"/>
    <col min="13825" max="13846" width="4.140625" customWidth="1"/>
    <col min="14081" max="14102" width="4.140625" customWidth="1"/>
    <col min="14337" max="14358" width="4.140625" customWidth="1"/>
    <col min="14593" max="14614" width="4.140625" customWidth="1"/>
    <col min="14849" max="14870" width="4.140625" customWidth="1"/>
    <col min="15105" max="15126" width="4.140625" customWidth="1"/>
    <col min="15361" max="15382" width="4.140625" customWidth="1"/>
    <col min="15617" max="15638" width="4.140625" customWidth="1"/>
    <col min="15873" max="15894" width="4.140625" customWidth="1"/>
    <col min="16129" max="16150" width="4.140625" customWidth="1"/>
  </cols>
  <sheetData>
    <row r="1" spans="1:22" ht="21.75" customHeight="1"/>
    <row r="2" spans="1:22" ht="13.5" customHeight="1"/>
    <row r="3" spans="1:22" ht="34.5" customHeight="1">
      <c r="A3" s="346" t="s">
        <v>34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</row>
    <row r="4" spans="1:22" ht="18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1"/>
    </row>
    <row r="5" spans="1:22" ht="17.25" customHeight="1">
      <c r="A5" s="42"/>
      <c r="B5" s="135" t="s">
        <v>15</v>
      </c>
      <c r="C5" s="135"/>
      <c r="D5" s="136"/>
      <c r="E5" s="135"/>
      <c r="G5" s="137" t="s">
        <v>16</v>
      </c>
      <c r="H5" s="47" t="str">
        <f>'Certificate '!J5</f>
        <v>SPR15120045-1</v>
      </c>
      <c r="I5" s="48"/>
      <c r="J5" s="48"/>
      <c r="K5" s="48"/>
      <c r="L5" s="47"/>
      <c r="M5" s="47"/>
      <c r="N5" s="47"/>
      <c r="O5" s="47"/>
      <c r="P5" s="48"/>
      <c r="Q5" s="48"/>
      <c r="S5" s="347" t="s">
        <v>86</v>
      </c>
      <c r="T5" s="347"/>
      <c r="U5" s="347"/>
      <c r="V5" s="41"/>
    </row>
    <row r="6" spans="1:22" ht="18" customHeight="1">
      <c r="A6" s="42"/>
      <c r="B6" s="49"/>
      <c r="C6" s="45"/>
      <c r="D6" s="45"/>
      <c r="E6" s="44"/>
      <c r="F6" s="50"/>
      <c r="G6" s="50"/>
      <c r="H6" s="50"/>
      <c r="I6" s="214"/>
      <c r="J6" s="51"/>
      <c r="K6" s="52"/>
      <c r="L6" s="51"/>
      <c r="M6" s="51"/>
      <c r="N6" s="47"/>
      <c r="O6" s="47"/>
      <c r="P6" s="48"/>
      <c r="Q6" s="48"/>
      <c r="R6" s="48"/>
      <c r="V6" s="41"/>
    </row>
    <row r="7" spans="1:22" ht="17.25" customHeight="1">
      <c r="A7" s="42"/>
      <c r="B7" s="53"/>
      <c r="C7" s="54"/>
      <c r="D7" s="45"/>
      <c r="E7" s="45"/>
      <c r="F7" s="45"/>
      <c r="G7" s="45"/>
      <c r="H7" s="45"/>
      <c r="I7" s="46"/>
      <c r="J7" s="55"/>
      <c r="K7" s="52"/>
      <c r="L7" s="215"/>
      <c r="M7" s="215"/>
      <c r="N7" s="56"/>
      <c r="O7" s="56"/>
      <c r="P7" s="56"/>
      <c r="Q7" s="56"/>
      <c r="R7" s="56"/>
      <c r="S7" s="56"/>
      <c r="T7" s="57"/>
      <c r="U7" s="57"/>
      <c r="V7" s="58"/>
    </row>
    <row r="8" spans="1:22" ht="13.5" customHeight="1">
      <c r="A8" s="42"/>
      <c r="B8" s="49"/>
      <c r="C8" s="54"/>
      <c r="D8" s="54"/>
      <c r="E8" s="45"/>
      <c r="F8" s="45"/>
      <c r="G8" s="348" t="s">
        <v>85</v>
      </c>
      <c r="H8" s="348"/>
      <c r="I8" s="348"/>
      <c r="J8" s="348"/>
      <c r="K8" s="348"/>
      <c r="L8" s="348"/>
      <c r="M8" s="348"/>
      <c r="N8" s="348"/>
      <c r="O8" s="348"/>
      <c r="P8" s="348"/>
      <c r="Q8" s="56"/>
      <c r="R8" s="56"/>
      <c r="S8" s="56"/>
      <c r="T8" s="56"/>
      <c r="U8" s="57"/>
      <c r="V8" s="58"/>
    </row>
    <row r="9" spans="1:22" ht="13.5" customHeight="1">
      <c r="A9" s="42"/>
      <c r="B9" s="49"/>
      <c r="C9" s="54"/>
      <c r="D9" s="54"/>
      <c r="E9" s="45"/>
      <c r="F9" s="45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56"/>
      <c r="R9" s="56"/>
      <c r="S9" s="56"/>
      <c r="T9" s="56"/>
      <c r="U9" s="57"/>
      <c r="V9" s="58"/>
    </row>
    <row r="10" spans="1:22" ht="18.75" customHeight="1">
      <c r="A10" s="59"/>
      <c r="B10" s="216"/>
      <c r="C10" s="217"/>
      <c r="D10" s="217"/>
      <c r="E10" s="217"/>
      <c r="F10" s="217"/>
      <c r="G10" s="218"/>
      <c r="H10" s="219"/>
      <c r="I10" s="220"/>
      <c r="J10" s="220"/>
      <c r="K10" s="220"/>
      <c r="L10" s="220"/>
      <c r="M10" s="220"/>
      <c r="N10" s="60"/>
      <c r="O10" s="60"/>
      <c r="P10" s="60"/>
      <c r="Q10" s="221"/>
      <c r="R10" s="59"/>
      <c r="S10" s="222"/>
      <c r="T10" s="58"/>
      <c r="U10" s="61"/>
      <c r="V10" s="223"/>
    </row>
    <row r="11" spans="1:22" ht="23.1" customHeight="1">
      <c r="A11" s="42"/>
      <c r="B11" s="343" t="s">
        <v>18</v>
      </c>
      <c r="C11" s="344"/>
      <c r="D11" s="344"/>
      <c r="E11" s="344"/>
      <c r="F11" s="344"/>
      <c r="G11" s="345"/>
      <c r="H11" s="343" t="s">
        <v>20</v>
      </c>
      <c r="I11" s="344"/>
      <c r="J11" s="345"/>
      <c r="K11" s="343" t="s">
        <v>35</v>
      </c>
      <c r="L11" s="344"/>
      <c r="M11" s="345"/>
      <c r="N11" s="343" t="s">
        <v>36</v>
      </c>
      <c r="O11" s="344"/>
      <c r="P11" s="344"/>
      <c r="Q11" s="345"/>
      <c r="R11" s="344" t="s">
        <v>37</v>
      </c>
      <c r="S11" s="344"/>
      <c r="T11" s="344"/>
      <c r="U11" s="345"/>
      <c r="V11" s="41"/>
    </row>
    <row r="12" spans="1:22" ht="23.1" customHeight="1">
      <c r="A12" s="42"/>
      <c r="B12" s="353" t="s">
        <v>116</v>
      </c>
      <c r="C12" s="354"/>
      <c r="D12" s="354"/>
      <c r="E12" s="354"/>
      <c r="F12" s="354"/>
      <c r="G12" s="354"/>
      <c r="H12" s="355" t="s">
        <v>117</v>
      </c>
      <c r="I12" s="356"/>
      <c r="J12" s="357"/>
      <c r="K12" s="355">
        <v>60711</v>
      </c>
      <c r="L12" s="356"/>
      <c r="M12" s="357"/>
      <c r="N12" s="358" t="s">
        <v>118</v>
      </c>
      <c r="O12" s="359"/>
      <c r="P12" s="359"/>
      <c r="Q12" s="360"/>
      <c r="R12" s="361">
        <v>42336</v>
      </c>
      <c r="S12" s="362"/>
      <c r="T12" s="362"/>
      <c r="U12" s="363"/>
      <c r="V12" s="66"/>
    </row>
    <row r="13" spans="1:22" ht="18" customHeight="1">
      <c r="A13" s="42"/>
      <c r="B13" s="224"/>
      <c r="C13" s="225"/>
      <c r="D13" s="225"/>
      <c r="E13" s="225"/>
      <c r="F13" s="225"/>
      <c r="G13" s="225"/>
      <c r="H13" s="226"/>
      <c r="I13" s="226"/>
      <c r="J13" s="226"/>
      <c r="K13" s="226"/>
      <c r="L13" s="226"/>
      <c r="M13" s="226"/>
      <c r="N13" s="227"/>
      <c r="O13" s="227"/>
      <c r="P13" s="227"/>
      <c r="Q13" s="227"/>
      <c r="R13" s="228"/>
      <c r="S13" s="228"/>
      <c r="T13" s="228"/>
      <c r="U13" s="228"/>
      <c r="V13" s="41"/>
    </row>
    <row r="14" spans="1:22" ht="18" customHeight="1">
      <c r="A14" s="42"/>
      <c r="B14" s="150" t="s">
        <v>38</v>
      </c>
      <c r="C14" s="154"/>
      <c r="D14" s="4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64"/>
      <c r="Q14" s="48"/>
      <c r="R14" s="48"/>
      <c r="S14" s="42"/>
      <c r="T14" s="42"/>
      <c r="U14" s="42"/>
      <c r="V14" s="41"/>
    </row>
    <row r="15" spans="1:22" ht="18" customHeight="1">
      <c r="A15" s="42"/>
      <c r="B15" s="48"/>
      <c r="C15" s="48" t="s">
        <v>39</v>
      </c>
      <c r="D15" s="20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64"/>
      <c r="Q15" s="64"/>
      <c r="R15" s="64"/>
      <c r="S15" s="65"/>
      <c r="T15" s="229"/>
      <c r="U15" s="42"/>
      <c r="V15" s="66"/>
    </row>
    <row r="16" spans="1:22" ht="18" customHeight="1">
      <c r="A16" s="42"/>
      <c r="B16" s="77" t="s">
        <v>119</v>
      </c>
      <c r="C16" s="205"/>
      <c r="D16" s="136"/>
      <c r="E16" s="205"/>
      <c r="F16" s="205"/>
      <c r="G16" s="205"/>
      <c r="H16" s="205"/>
      <c r="I16" s="48"/>
      <c r="J16" s="48"/>
      <c r="K16" s="48"/>
      <c r="L16" s="48"/>
      <c r="M16" s="48"/>
      <c r="N16" s="48"/>
      <c r="O16" s="48"/>
      <c r="P16" s="64"/>
      <c r="Q16" s="64"/>
      <c r="R16" s="67"/>
      <c r="S16" s="42"/>
      <c r="T16" s="65"/>
      <c r="U16" s="42"/>
      <c r="V16" s="41"/>
    </row>
    <row r="17" spans="1:22" ht="18" customHeight="1">
      <c r="A17" s="42"/>
      <c r="B17" s="77" t="s">
        <v>120</v>
      </c>
      <c r="E17" s="230"/>
      <c r="F17" s="45"/>
      <c r="G17" s="45"/>
      <c r="H17" s="45"/>
      <c r="I17" s="63"/>
      <c r="J17" s="231"/>
      <c r="K17" s="232"/>
      <c r="L17" s="232"/>
      <c r="M17" s="232"/>
      <c r="N17" s="41"/>
      <c r="O17" s="64"/>
      <c r="P17" s="64"/>
      <c r="Q17" s="64"/>
      <c r="R17" s="67"/>
      <c r="S17" s="42"/>
      <c r="T17" s="65"/>
      <c r="U17" s="42"/>
      <c r="V17" s="41"/>
    </row>
    <row r="18" spans="1:22" ht="18" customHeight="1">
      <c r="A18" s="42"/>
      <c r="B18" s="233"/>
      <c r="C18" s="62"/>
      <c r="D18" s="45"/>
      <c r="E18" s="234"/>
      <c r="F18" s="45"/>
      <c r="G18" s="45"/>
      <c r="H18" s="45"/>
      <c r="I18" s="63"/>
      <c r="J18" s="231"/>
      <c r="K18" s="232"/>
      <c r="L18" s="232"/>
      <c r="M18" s="232"/>
      <c r="N18" s="41"/>
      <c r="O18" s="64"/>
      <c r="P18" s="64"/>
      <c r="Q18" s="64"/>
      <c r="R18" s="67"/>
      <c r="S18" s="42"/>
      <c r="T18" s="65"/>
      <c r="U18" s="42"/>
      <c r="V18" s="41"/>
    </row>
    <row r="19" spans="1:22" ht="18" customHeight="1">
      <c r="A19" s="42"/>
      <c r="B19" s="43"/>
      <c r="C19" s="62"/>
      <c r="D19" s="45"/>
      <c r="E19" s="44"/>
      <c r="F19" s="45"/>
      <c r="G19" s="45"/>
      <c r="H19" s="45"/>
      <c r="I19" s="63"/>
      <c r="J19" s="232"/>
      <c r="K19" s="232"/>
      <c r="L19" s="232"/>
      <c r="M19" s="232"/>
      <c r="N19" s="41"/>
      <c r="O19" s="64"/>
      <c r="P19" s="64"/>
      <c r="Q19" s="64"/>
      <c r="R19" s="67"/>
      <c r="S19" s="42"/>
      <c r="T19" s="65"/>
      <c r="U19" s="42"/>
      <c r="V19" s="41"/>
    </row>
    <row r="20" spans="1:22" ht="18" customHeight="1">
      <c r="A20" s="42"/>
      <c r="B20" s="43"/>
      <c r="C20" s="62"/>
      <c r="D20" s="45"/>
      <c r="E20" s="44"/>
      <c r="F20" s="45"/>
      <c r="G20" s="62"/>
      <c r="H20" s="68"/>
      <c r="I20" s="69"/>
      <c r="J20" s="69"/>
      <c r="K20" s="69"/>
      <c r="L20" s="55"/>
      <c r="M20" s="55"/>
      <c r="N20" s="41"/>
      <c r="O20" s="64"/>
      <c r="P20" s="67"/>
      <c r="Q20" s="42"/>
      <c r="R20" s="65"/>
      <c r="S20" s="42"/>
      <c r="T20" s="41"/>
      <c r="U20" s="41"/>
      <c r="V20" s="41"/>
    </row>
    <row r="21" spans="1:22" ht="18" customHeight="1">
      <c r="A21" s="42"/>
      <c r="B21" s="53"/>
      <c r="C21" s="54"/>
      <c r="D21" s="54"/>
      <c r="E21" s="54"/>
      <c r="F21" s="54"/>
      <c r="G21" s="54"/>
      <c r="H21" s="70"/>
      <c r="I21" s="131"/>
      <c r="J21" s="55"/>
      <c r="K21" s="55"/>
      <c r="L21" s="71"/>
      <c r="M21" s="52"/>
      <c r="N21" s="41"/>
      <c r="O21" s="72"/>
      <c r="P21" s="72"/>
      <c r="Q21" s="42"/>
      <c r="R21" s="42"/>
      <c r="S21" s="42"/>
      <c r="T21" s="41"/>
      <c r="U21" s="41"/>
      <c r="V21" s="41"/>
    </row>
    <row r="22" spans="1:22" ht="18" customHeight="1">
      <c r="A22" s="42"/>
      <c r="B22" s="53"/>
      <c r="C22" s="54"/>
      <c r="D22" s="54"/>
      <c r="E22" s="54"/>
      <c r="F22" s="45"/>
      <c r="G22" s="45"/>
      <c r="H22" s="45"/>
      <c r="I22" s="46"/>
      <c r="J22" s="73"/>
      <c r="K22" s="52"/>
      <c r="L22" s="52"/>
      <c r="M22" s="52"/>
      <c r="N22" s="41"/>
      <c r="O22" s="48"/>
      <c r="P22" s="48"/>
      <c r="Q22" s="48"/>
      <c r="R22" s="48"/>
      <c r="S22" s="42"/>
      <c r="T22" s="42"/>
      <c r="U22" s="42"/>
      <c r="V22" s="41"/>
    </row>
    <row r="23" spans="1:22" ht="18" customHeight="1">
      <c r="A23" s="42"/>
      <c r="B23" s="53"/>
      <c r="C23" s="44"/>
      <c r="D23" s="44"/>
      <c r="E23" s="44"/>
      <c r="F23" s="45"/>
      <c r="G23" s="45"/>
      <c r="H23" s="45"/>
      <c r="I23" s="74"/>
      <c r="J23" s="73"/>
      <c r="K23" s="52"/>
      <c r="L23" s="52"/>
      <c r="M23" s="52"/>
      <c r="N23" s="41"/>
      <c r="O23" s="48"/>
      <c r="P23" s="48"/>
      <c r="Q23" s="48"/>
      <c r="R23" s="48"/>
      <c r="S23" s="42"/>
      <c r="T23" s="42"/>
      <c r="U23" s="42"/>
      <c r="V23" s="61"/>
    </row>
    <row r="24" spans="1:22" ht="18" customHeight="1">
      <c r="A24" s="42"/>
      <c r="B24" s="53"/>
      <c r="C24" s="44"/>
      <c r="D24" s="44"/>
      <c r="E24" s="44"/>
      <c r="F24" s="45"/>
      <c r="G24" s="45"/>
      <c r="H24" s="45"/>
      <c r="I24" s="74"/>
      <c r="J24" s="73"/>
      <c r="K24" s="52"/>
      <c r="L24" s="52"/>
      <c r="M24" s="52"/>
      <c r="N24" s="41"/>
      <c r="O24" s="48"/>
      <c r="P24" s="48"/>
      <c r="Q24" s="48"/>
      <c r="R24" s="48"/>
      <c r="S24" s="42"/>
      <c r="T24" s="42"/>
      <c r="U24" s="42"/>
      <c r="V24" s="61"/>
    </row>
    <row r="25" spans="1:22" ht="18" customHeight="1">
      <c r="A25" s="42"/>
      <c r="B25" s="49"/>
      <c r="C25" s="45"/>
      <c r="D25" s="44"/>
      <c r="E25" s="44"/>
      <c r="F25" s="44"/>
      <c r="G25" s="44"/>
      <c r="H25" s="50"/>
      <c r="I25" s="52"/>
      <c r="J25" s="52"/>
      <c r="K25" s="52"/>
      <c r="L25" s="52"/>
      <c r="M25" s="52"/>
      <c r="N25" s="65"/>
      <c r="O25" s="42"/>
      <c r="P25" s="42"/>
      <c r="Q25" s="42"/>
      <c r="R25" s="42"/>
      <c r="S25" s="42"/>
      <c r="T25" s="42"/>
      <c r="U25" s="61"/>
      <c r="V25" s="61"/>
    </row>
    <row r="26" spans="1:22" ht="18" customHeight="1">
      <c r="A26" s="59"/>
      <c r="B26" s="43"/>
      <c r="C26" s="45"/>
      <c r="D26" s="44"/>
      <c r="E26" s="44"/>
      <c r="F26" s="44"/>
      <c r="G26" s="44"/>
      <c r="H26" s="75"/>
      <c r="I26" s="76"/>
      <c r="J26" s="75"/>
      <c r="K26" s="75"/>
      <c r="L26" s="75"/>
      <c r="M26" s="76"/>
      <c r="N26" s="75"/>
      <c r="O26" s="75"/>
      <c r="P26" s="75"/>
      <c r="Q26" s="75"/>
      <c r="R26" s="75"/>
      <c r="S26" s="75"/>
      <c r="T26" s="76"/>
      <c r="U26" s="41"/>
      <c r="V26" s="41"/>
    </row>
    <row r="27" spans="1:22" ht="18" customHeight="1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3"/>
    </row>
    <row r="28" spans="1:22" ht="18" customHeight="1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3"/>
    </row>
    <row r="29" spans="1:22" ht="18" customHeight="1">
      <c r="A29" s="42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79"/>
    </row>
    <row r="30" spans="1:22" ht="18" customHeight="1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8"/>
      <c r="Q30" s="78"/>
      <c r="R30" s="78"/>
      <c r="S30" s="78"/>
      <c r="T30" s="78"/>
      <c r="U30" s="79"/>
      <c r="V30" s="79"/>
    </row>
    <row r="31" spans="1:22" ht="18" customHeight="1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/>
      <c r="Q31" s="48"/>
      <c r="R31" s="48"/>
      <c r="S31" s="48"/>
      <c r="T31" s="42"/>
      <c r="U31" s="41"/>
      <c r="V31" s="41"/>
    </row>
    <row r="32" spans="1:22" ht="18" customHeight="1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8"/>
      <c r="Q32" s="48"/>
      <c r="R32" s="48"/>
      <c r="S32" s="48"/>
      <c r="T32" s="42"/>
      <c r="U32" s="41"/>
      <c r="V32" s="41"/>
    </row>
    <row r="33" spans="1:22" ht="18" customHeight="1">
      <c r="A33" s="42"/>
      <c r="B33" s="77"/>
      <c r="C33" s="205"/>
      <c r="D33" s="205"/>
      <c r="E33" s="205"/>
      <c r="F33" s="205"/>
      <c r="G33" s="205"/>
      <c r="H33" s="205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2"/>
      <c r="U33" s="41"/>
      <c r="V33" s="41"/>
    </row>
    <row r="34" spans="1:22" ht="18" customHeight="1">
      <c r="A34" s="42"/>
      <c r="B34" s="43"/>
      <c r="C34" s="8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59"/>
      <c r="U34" s="41"/>
      <c r="V34" s="41"/>
    </row>
    <row r="35" spans="1:22" ht="18" customHeight="1">
      <c r="A35" s="42"/>
      <c r="B35" s="51"/>
      <c r="C35" s="51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59"/>
      <c r="T35" s="59"/>
      <c r="U35" s="41"/>
      <c r="V35" s="41"/>
    </row>
    <row r="36" spans="1:22" ht="18" customHeight="1">
      <c r="A36" s="42"/>
      <c r="B36" s="85"/>
      <c r="C36" s="204"/>
      <c r="D36" s="205"/>
      <c r="E36" s="205"/>
      <c r="F36" s="205"/>
      <c r="G36" s="205"/>
      <c r="H36" s="20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59"/>
      <c r="T36" s="59"/>
      <c r="U36" s="41"/>
      <c r="V36" s="41"/>
    </row>
    <row r="37" spans="1:22" ht="18" customHeight="1">
      <c r="A37" s="4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41"/>
      <c r="V37" s="41"/>
    </row>
    <row r="38" spans="1:22" ht="18" customHeight="1">
      <c r="A38" s="42"/>
      <c r="B38" s="43"/>
      <c r="C38" s="61"/>
      <c r="D38" s="61"/>
      <c r="E38" s="61"/>
      <c r="F38" s="349"/>
      <c r="G38" s="349"/>
      <c r="H38" s="349"/>
      <c r="I38" s="349"/>
      <c r="J38" s="86"/>
      <c r="K38" s="61"/>
      <c r="L38" s="350"/>
      <c r="M38" s="350"/>
      <c r="N38" s="350"/>
      <c r="O38" s="350"/>
      <c r="P38" s="47"/>
      <c r="Q38" s="47"/>
      <c r="R38" s="47"/>
      <c r="S38" s="47"/>
      <c r="T38" s="47"/>
      <c r="U38" s="41"/>
      <c r="V38" s="41"/>
    </row>
    <row r="39" spans="1:22" ht="18" customHeight="1">
      <c r="A39" s="80"/>
      <c r="B39" s="61"/>
      <c r="C39" s="61"/>
      <c r="D39" s="61"/>
      <c r="E39" s="61"/>
      <c r="F39" s="51"/>
      <c r="G39" s="51"/>
      <c r="H39" s="51"/>
      <c r="I39" s="204"/>
      <c r="J39" s="59"/>
      <c r="K39" s="61"/>
      <c r="L39" s="59"/>
      <c r="M39" s="59"/>
      <c r="N39" s="81"/>
      <c r="O39" s="87"/>
      <c r="P39" s="204"/>
      <c r="Q39" s="204"/>
      <c r="R39" s="204"/>
      <c r="S39" s="204"/>
      <c r="T39" s="204"/>
      <c r="U39" s="82"/>
      <c r="V39" s="82"/>
    </row>
    <row r="40" spans="1:22" ht="18" customHeight="1">
      <c r="A40" s="42"/>
      <c r="B40" s="43"/>
      <c r="C40" s="44"/>
      <c r="D40" s="44"/>
      <c r="E40" s="61"/>
      <c r="F40" s="51"/>
      <c r="G40" s="88"/>
      <c r="H40" s="88"/>
      <c r="I40" s="88"/>
      <c r="J40" s="61"/>
      <c r="K40" s="61"/>
      <c r="L40" s="59"/>
      <c r="M40" s="59"/>
      <c r="N40" s="59"/>
      <c r="O40" s="59"/>
      <c r="P40" s="351"/>
      <c r="Q40" s="351"/>
      <c r="R40" s="351"/>
      <c r="S40" s="351"/>
      <c r="T40" s="351"/>
      <c r="U40" s="82"/>
      <c r="V40" s="82"/>
    </row>
    <row r="41" spans="1:22" ht="16.5" customHeight="1">
      <c r="A41" s="42"/>
      <c r="B41" s="41"/>
      <c r="C41" s="41"/>
      <c r="D41" s="352"/>
      <c r="E41" s="352"/>
      <c r="F41" s="352"/>
      <c r="G41" s="352"/>
      <c r="H41" s="352"/>
      <c r="I41" s="41"/>
      <c r="J41" s="41"/>
      <c r="K41" s="59"/>
      <c r="L41" s="42"/>
      <c r="M41" s="42"/>
      <c r="N41" s="154"/>
      <c r="O41" s="154"/>
      <c r="P41" s="154"/>
      <c r="Q41" s="154"/>
      <c r="R41" s="154"/>
      <c r="S41" s="44"/>
      <c r="T41" s="82"/>
      <c r="U41" s="82"/>
      <c r="V41" s="82"/>
    </row>
    <row r="42" spans="1:22" ht="15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89"/>
      <c r="V42" s="41"/>
    </row>
  </sheetData>
  <mergeCells count="18">
    <mergeCell ref="B12:G12"/>
    <mergeCell ref="H12:J12"/>
    <mergeCell ref="K12:M12"/>
    <mergeCell ref="N12:Q12"/>
    <mergeCell ref="R12:U12"/>
    <mergeCell ref="A42:T42"/>
    <mergeCell ref="F38:I38"/>
    <mergeCell ref="L38:O38"/>
    <mergeCell ref="P40:T40"/>
    <mergeCell ref="D41:H41"/>
    <mergeCell ref="K11:M11"/>
    <mergeCell ref="N11:Q11"/>
    <mergeCell ref="A3:V3"/>
    <mergeCell ref="S5:U5"/>
    <mergeCell ref="G8:P9"/>
    <mergeCell ref="R11:U11"/>
    <mergeCell ref="B11:G11"/>
    <mergeCell ref="H11:J11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200"/>
  <sheetViews>
    <sheetView view="pageBreakPreview" zoomScaleSheetLayoutView="100" workbookViewId="0">
      <selection activeCell="P11" sqref="P11:S11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65" t="s">
        <v>40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23" ht="21" customHeight="1">
      <c r="A7" s="91"/>
      <c r="B7" s="155"/>
      <c r="C7" s="93" t="s">
        <v>2</v>
      </c>
      <c r="D7" s="206"/>
      <c r="E7" s="206"/>
      <c r="F7" s="364">
        <f>'Data Record(0to2mm)'!Y17</f>
        <v>0</v>
      </c>
      <c r="G7" s="364"/>
      <c r="H7" s="201" t="s">
        <v>7</v>
      </c>
      <c r="I7" s="201"/>
      <c r="J7" s="201"/>
      <c r="L7" s="90"/>
      <c r="M7" s="90"/>
      <c r="N7" s="91"/>
      <c r="O7" s="91"/>
      <c r="P7" s="91"/>
      <c r="Q7" s="91"/>
      <c r="R7" s="157"/>
      <c r="S7" s="157"/>
      <c r="T7" s="91"/>
      <c r="U7" s="155"/>
    </row>
    <row r="8" spans="1:23" ht="18.95" customHeight="1">
      <c r="A8" s="91"/>
      <c r="B8" s="155"/>
      <c r="C8" s="206"/>
      <c r="D8" s="206"/>
      <c r="E8" s="206"/>
      <c r="F8" s="156"/>
      <c r="G8" s="201"/>
      <c r="H8" s="201"/>
      <c r="I8" s="201"/>
      <c r="J8" s="201"/>
      <c r="L8" s="90"/>
      <c r="M8" s="90"/>
      <c r="N8" s="91"/>
      <c r="O8" s="91"/>
      <c r="P8" s="91"/>
      <c r="Q8" s="376" t="s">
        <v>126</v>
      </c>
      <c r="R8" s="376"/>
      <c r="S8" s="274" t="s">
        <v>7</v>
      </c>
      <c r="T8" s="91"/>
      <c r="U8" s="155"/>
    </row>
    <row r="9" spans="1:23" ht="18.95" customHeight="1">
      <c r="A9" s="91"/>
      <c r="D9" s="373" t="s">
        <v>122</v>
      </c>
      <c r="E9" s="373"/>
      <c r="F9" s="373"/>
      <c r="G9" s="373"/>
      <c r="H9" s="373" t="s">
        <v>123</v>
      </c>
      <c r="I9" s="373"/>
      <c r="J9" s="373"/>
      <c r="K9" s="373"/>
      <c r="L9" s="327" t="s">
        <v>103</v>
      </c>
      <c r="M9" s="327"/>
      <c r="N9" s="327"/>
      <c r="O9" s="327"/>
      <c r="P9" s="377" t="s">
        <v>124</v>
      </c>
      <c r="Q9" s="377"/>
      <c r="R9" s="377"/>
      <c r="S9" s="377"/>
    </row>
    <row r="10" spans="1:23" ht="18.95" customHeight="1">
      <c r="A10" s="91"/>
      <c r="D10" s="373"/>
      <c r="E10" s="373"/>
      <c r="F10" s="373"/>
      <c r="G10" s="373"/>
      <c r="H10" s="373"/>
      <c r="I10" s="373"/>
      <c r="J10" s="373"/>
      <c r="K10" s="373"/>
      <c r="L10" s="327"/>
      <c r="M10" s="327"/>
      <c r="N10" s="327"/>
      <c r="O10" s="327"/>
      <c r="P10" s="377"/>
      <c r="Q10" s="377"/>
      <c r="R10" s="377"/>
      <c r="S10" s="377"/>
    </row>
    <row r="11" spans="1:23" ht="21" customHeight="1">
      <c r="A11" s="91"/>
      <c r="D11" s="374">
        <f>'Data Record(0to2mm)'!B23</f>
        <v>0</v>
      </c>
      <c r="E11" s="374"/>
      <c r="F11" s="374"/>
      <c r="G11" s="374"/>
      <c r="H11" s="368">
        <f>MAX('Data Record(0to2mm)'!AC23:AD23,'Data Record(0to2mm)'!AE23:AF23)</f>
        <v>4.0000000000000001E-3</v>
      </c>
      <c r="I11" s="368"/>
      <c r="J11" s="368"/>
      <c r="K11" s="368"/>
      <c r="L11" s="368">
        <f>IF(OR('Data Record(0to2mm)'!AC23="",'Data Record(0to2mm)'!AE23=""),"-",MAX('Data Record(0to2mm)'!AC23,'Data Record(0to2mm)'!AE23))</f>
        <v>4.0000000000000001E-3</v>
      </c>
      <c r="M11" s="369"/>
      <c r="N11" s="369"/>
      <c r="O11" s="369"/>
      <c r="P11" s="378">
        <f>'Uncertainty Budget'!P7</f>
        <v>1.7009801096230764E-3</v>
      </c>
      <c r="Q11" s="378"/>
      <c r="R11" s="378"/>
      <c r="S11" s="378"/>
    </row>
    <row r="12" spans="1:23" ht="21" customHeight="1">
      <c r="A12" s="91"/>
      <c r="D12" s="372">
        <f>'Data Record(0to2mm)'!B24</f>
        <v>0.1</v>
      </c>
      <c r="E12" s="372"/>
      <c r="F12" s="372"/>
      <c r="G12" s="372"/>
      <c r="H12" s="368">
        <f>MAX('Data Record(0to2mm)'!AC24:AD24,'Data Record(0to2mm)'!AE24:AF24)</f>
        <v>0.10299999999999999</v>
      </c>
      <c r="I12" s="368"/>
      <c r="J12" s="368"/>
      <c r="K12" s="368"/>
      <c r="L12" s="368">
        <f>IF(OR('Data Record(0to2mm)'!AC24="",'Data Record(0to2mm)'!AE24=""),"-",MAX('Data Record(0to2mm)'!AC24,'Data Record(0to2mm)'!AE24))</f>
        <v>0.10299999999999999</v>
      </c>
      <c r="M12" s="369"/>
      <c r="N12" s="369"/>
      <c r="O12" s="369"/>
      <c r="P12" s="370">
        <f>'Uncertainty Budget'!P8</f>
        <v>1.7009806279516138E-3</v>
      </c>
      <c r="Q12" s="370"/>
      <c r="R12" s="370"/>
      <c r="S12" s="370"/>
    </row>
    <row r="13" spans="1:23" ht="21" customHeight="1">
      <c r="A13" s="91"/>
      <c r="D13" s="372">
        <f>'Data Record(0to2mm)'!B25</f>
        <v>0.2</v>
      </c>
      <c r="E13" s="372"/>
      <c r="F13" s="372"/>
      <c r="G13" s="372"/>
      <c r="H13" s="368">
        <f>MAX('Data Record(0to2mm)'!AC25:AD25,'Data Record(0to2mm)'!AE25:AF25)</f>
        <v>0.20499999999999999</v>
      </c>
      <c r="I13" s="368"/>
      <c r="J13" s="368"/>
      <c r="K13" s="368"/>
      <c r="L13" s="368">
        <f>IF(OR('Data Record(0to2mm)'!AC25="",'Data Record(0to2mm)'!AE25=""),"-",MAX('Data Record(0to2mm)'!AC25,'Data Record(0to2mm)'!AE25))</f>
        <v>0.20499999999999999</v>
      </c>
      <c r="M13" s="369"/>
      <c r="N13" s="369"/>
      <c r="O13" s="369"/>
      <c r="P13" s="370">
        <f>'Uncertainty Budget'!P9</f>
        <v>1.7009821829362783E-3</v>
      </c>
      <c r="Q13" s="370"/>
      <c r="R13" s="370"/>
      <c r="S13" s="370"/>
    </row>
    <row r="14" spans="1:23" ht="21" customHeight="1">
      <c r="A14" s="91"/>
      <c r="D14" s="372">
        <f>'Data Record(0to2mm)'!B26</f>
        <v>0.3</v>
      </c>
      <c r="E14" s="372"/>
      <c r="F14" s="372"/>
      <c r="G14" s="372"/>
      <c r="H14" s="368">
        <f>MAX('Data Record(0to2mm)'!AC26:AD26,'Data Record(0to2mm)'!AE26:AF26)</f>
        <v>0.30499999999999999</v>
      </c>
      <c r="I14" s="368"/>
      <c r="J14" s="368"/>
      <c r="K14" s="368"/>
      <c r="L14" s="368">
        <f>IF(OR('Data Record(0to2mm)'!AC26="",'Data Record(0to2mm)'!AE26=""),"-",MAX('Data Record(0to2mm)'!AC26,'Data Record(0to2mm)'!AE26))</f>
        <v>0.30499999999999999</v>
      </c>
      <c r="M14" s="369"/>
      <c r="N14" s="369"/>
      <c r="O14" s="369"/>
      <c r="P14" s="370">
        <f>'Uncertainty Budget'!P10</f>
        <v>1.7009847745742268E-3</v>
      </c>
      <c r="Q14" s="370"/>
      <c r="R14" s="370"/>
      <c r="S14" s="370"/>
    </row>
    <row r="15" spans="1:23" ht="21" customHeight="1">
      <c r="A15" s="91"/>
      <c r="D15" s="372">
        <f>'Data Record(0to2mm)'!B27</f>
        <v>0.4</v>
      </c>
      <c r="E15" s="372"/>
      <c r="F15" s="372"/>
      <c r="G15" s="372"/>
      <c r="H15" s="368">
        <f>MAX('Data Record(0to2mm)'!AC27:AD27,'Data Record(0to2mm)'!AE27:AF27)</f>
        <v>0.40600000000000003</v>
      </c>
      <c r="I15" s="368"/>
      <c r="J15" s="368"/>
      <c r="K15" s="368"/>
      <c r="L15" s="368">
        <f>IF(OR('Data Record(0to2mm)'!AC27="",'Data Record(0to2mm)'!AE27=""),"-",MAX('Data Record(0to2mm)'!AC27,'Data Record(0to2mm)'!AE27))</f>
        <v>0.40600000000000003</v>
      </c>
      <c r="M15" s="369"/>
      <c r="N15" s="369"/>
      <c r="O15" s="369"/>
      <c r="P15" s="370">
        <f>'Uncertainty Budget'!P11</f>
        <v>1.700988402860721E-3</v>
      </c>
      <c r="Q15" s="370"/>
      <c r="R15" s="370"/>
      <c r="S15" s="370"/>
    </row>
    <row r="16" spans="1:23" ht="21" customHeight="1">
      <c r="A16" s="91"/>
      <c r="D16" s="372">
        <f>'Data Record(0to2mm)'!B28</f>
        <v>0.5</v>
      </c>
      <c r="E16" s="372"/>
      <c r="F16" s="372"/>
      <c r="G16" s="372"/>
      <c r="H16" s="368">
        <f>MAX('Data Record(0to2mm)'!AC28:AD28,'Data Record(0to2mm)'!AE28:AF28)</f>
        <v>0.505</v>
      </c>
      <c r="I16" s="368"/>
      <c r="J16" s="368"/>
      <c r="K16" s="368"/>
      <c r="L16" s="368">
        <f>IF(OR('Data Record(0to2mm)'!AC28="",'Data Record(0to2mm)'!AE28=""),"-",MAX('Data Record(0to2mm)'!AC28,'Data Record(0to2mm)'!AE28))</f>
        <v>0.505</v>
      </c>
      <c r="M16" s="369"/>
      <c r="N16" s="369"/>
      <c r="O16" s="369"/>
      <c r="P16" s="370">
        <f>'Uncertainty Budget'!P12</f>
        <v>1.7009930677891272E-3</v>
      </c>
      <c r="Q16" s="370"/>
      <c r="R16" s="370"/>
      <c r="S16" s="370"/>
    </row>
    <row r="17" spans="1:32" ht="21" customHeight="1">
      <c r="A17" s="91"/>
      <c r="D17" s="372">
        <f>'Data Record(0to2mm)'!B29</f>
        <v>0.6</v>
      </c>
      <c r="E17" s="372"/>
      <c r="F17" s="372"/>
      <c r="G17" s="372"/>
      <c r="H17" s="368">
        <f>MAX('Data Record(0to2mm)'!AC29:AD29,'Data Record(0to2mm)'!AE29:AF29)</f>
        <v>0.60699999999999998</v>
      </c>
      <c r="I17" s="368"/>
      <c r="J17" s="368"/>
      <c r="K17" s="368"/>
      <c r="L17" s="368">
        <f>IF(OR('Data Record(0to2mm)'!AC29="",'Data Record(0to2mm)'!AE29=""),"-",MAX('Data Record(0to2mm)'!AC29,'Data Record(0to2mm)'!AE29))</f>
        <v>0.60699999999999998</v>
      </c>
      <c r="M17" s="369"/>
      <c r="N17" s="369"/>
      <c r="O17" s="369"/>
      <c r="P17" s="370">
        <f>'Uncertainty Budget'!P13</f>
        <v>1.7009987693509167E-3</v>
      </c>
      <c r="Q17" s="370"/>
      <c r="R17" s="370"/>
      <c r="S17" s="370"/>
    </row>
    <row r="18" spans="1:32" ht="21" customHeight="1">
      <c r="A18" s="91"/>
      <c r="D18" s="372">
        <f>'Data Record(0to2mm)'!B30</f>
        <v>0.7</v>
      </c>
      <c r="E18" s="372"/>
      <c r="F18" s="372"/>
      <c r="G18" s="372"/>
      <c r="H18" s="368">
        <f>MAX('Data Record(0to2mm)'!AC30:AD30,'Data Record(0to2mm)'!AE30:AF30)</f>
        <v>0.70499999999999996</v>
      </c>
      <c r="I18" s="368"/>
      <c r="J18" s="368"/>
      <c r="K18" s="368"/>
      <c r="L18" s="368">
        <f>IF(OR('Data Record(0to2mm)'!AC30="",'Data Record(0to2mm)'!AE30=""),"-",MAX('Data Record(0to2mm)'!AC30,'Data Record(0to2mm)'!AE30))</f>
        <v>0.70499999999999996</v>
      </c>
      <c r="M18" s="369"/>
      <c r="N18" s="369"/>
      <c r="O18" s="369"/>
      <c r="P18" s="370">
        <f>'Uncertainty Budget'!P14</f>
        <v>1.7010055075356654E-3</v>
      </c>
      <c r="Q18" s="370"/>
      <c r="R18" s="370"/>
      <c r="S18" s="370"/>
    </row>
    <row r="19" spans="1:32" ht="21" customHeight="1">
      <c r="A19" s="91"/>
      <c r="D19" s="372">
        <f>'Data Record(0to2mm)'!B31</f>
        <v>0.8</v>
      </c>
      <c r="E19" s="372"/>
      <c r="F19" s="372"/>
      <c r="G19" s="372"/>
      <c r="H19" s="368">
        <f>MAX('Data Record(0to2mm)'!AC31:AD31,'Data Record(0to2mm)'!AE31:AF31)</f>
        <v>0</v>
      </c>
      <c r="I19" s="368"/>
      <c r="J19" s="368"/>
      <c r="K19" s="368"/>
      <c r="L19" s="368" t="str">
        <f>IF(OR('Data Record(0to2mm)'!AC31="",'Data Record(0to2mm)'!AE31=""),"-",MAX('Data Record(0to2mm)'!AC31,'Data Record(0to2mm)'!AE31))</f>
        <v>-</v>
      </c>
      <c r="M19" s="369"/>
      <c r="N19" s="369"/>
      <c r="O19" s="369"/>
      <c r="P19" s="370">
        <f>'Uncertainty Budget'!P15</f>
        <v>1.7010132823310543E-3</v>
      </c>
      <c r="Q19" s="370"/>
      <c r="R19" s="370"/>
      <c r="S19" s="370"/>
    </row>
    <row r="20" spans="1:32" ht="21" customHeight="1">
      <c r="A20" s="91"/>
      <c r="D20" s="372">
        <f>'Data Record(0to2mm)'!B32</f>
        <v>0.9</v>
      </c>
      <c r="E20" s="372"/>
      <c r="F20" s="372"/>
      <c r="G20" s="372"/>
      <c r="H20" s="368">
        <f>MAX('Data Record(0to2mm)'!AC32:AD32,'Data Record(0to2mm)'!AE32:AF32)</f>
        <v>0</v>
      </c>
      <c r="I20" s="368"/>
      <c r="J20" s="368"/>
      <c r="K20" s="368"/>
      <c r="L20" s="368" t="str">
        <f>IF(OR('Data Record(0to2mm)'!AC32="",'Data Record(0to2mm)'!AE32=""),"-",MAX('Data Record(0to2mm)'!AC32,'Data Record(0to2mm)'!AE32))</f>
        <v>-</v>
      </c>
      <c r="M20" s="369"/>
      <c r="N20" s="369"/>
      <c r="O20" s="369"/>
      <c r="P20" s="370">
        <f>'Uncertainty Budget'!P16</f>
        <v>1.701022093722869E-3</v>
      </c>
      <c r="Q20" s="370"/>
      <c r="R20" s="370"/>
      <c r="S20" s="370"/>
    </row>
    <row r="21" spans="1:32" ht="21" customHeight="1">
      <c r="A21" s="91"/>
      <c r="D21" s="372">
        <f>'Data Record(0to2mm)'!B33</f>
        <v>1</v>
      </c>
      <c r="E21" s="372"/>
      <c r="F21" s="372"/>
      <c r="G21" s="372"/>
      <c r="H21" s="368">
        <f>MAX('Data Record(0to2mm)'!AC33:AD33,'Data Record(0to2mm)'!AE33:AF33)</f>
        <v>0</v>
      </c>
      <c r="I21" s="368"/>
      <c r="J21" s="368"/>
      <c r="K21" s="368"/>
      <c r="L21" s="368" t="str">
        <f>IF(OR('Data Record(0to2mm)'!AC33="",'Data Record(0to2mm)'!AE33=""),"-",MAX('Data Record(0to2mm)'!AC33,'Data Record(0to2mm)'!AE33))</f>
        <v>-</v>
      </c>
      <c r="M21" s="369"/>
      <c r="N21" s="369"/>
      <c r="O21" s="369"/>
      <c r="P21" s="370">
        <f>'Uncertainty Budget'!P17</f>
        <v>1.7010319416950015E-3</v>
      </c>
      <c r="Q21" s="370"/>
      <c r="R21" s="370"/>
      <c r="S21" s="370"/>
    </row>
    <row r="22" spans="1:32" ht="21" customHeight="1">
      <c r="A22" s="91"/>
      <c r="D22" s="372">
        <f>'Data Record(0to2mm)'!B34</f>
        <v>1.1000000000000001</v>
      </c>
      <c r="E22" s="372"/>
      <c r="F22" s="372"/>
      <c r="G22" s="372"/>
      <c r="H22" s="368">
        <f>MAX('Data Record(0to2mm)'!AC34:AD34,'Data Record(0to2mm)'!AE34:AF34)</f>
        <v>0</v>
      </c>
      <c r="I22" s="368"/>
      <c r="J22" s="368"/>
      <c r="K22" s="368"/>
      <c r="L22" s="368" t="str">
        <f>IF(OR('Data Record(0to2mm)'!AC34="",'Data Record(0to2mm)'!AE34=""),"-",MAX('Data Record(0to2mm)'!AC34,'Data Record(0to2mm)'!AE34))</f>
        <v>-</v>
      </c>
      <c r="M22" s="369"/>
      <c r="N22" s="369"/>
      <c r="O22" s="369"/>
      <c r="P22" s="370">
        <f>'Uncertainty Budget'!P18</f>
        <v>1.7010428262294475E-3</v>
      </c>
      <c r="Q22" s="370"/>
      <c r="R22" s="370"/>
      <c r="S22" s="370"/>
    </row>
    <row r="23" spans="1:32" ht="21" customHeight="1">
      <c r="A23" s="91"/>
      <c r="D23" s="372">
        <f>'Data Record(0to2mm)'!B35</f>
        <v>1.2</v>
      </c>
      <c r="E23" s="372"/>
      <c r="F23" s="372"/>
      <c r="G23" s="372"/>
      <c r="H23" s="368">
        <f>MAX('Data Record(0to2mm)'!AC35:AD35,'Data Record(0to2mm)'!AE35:AF35)</f>
        <v>0</v>
      </c>
      <c r="I23" s="368"/>
      <c r="J23" s="368"/>
      <c r="K23" s="368"/>
      <c r="L23" s="368" t="str">
        <f>IF(OR('Data Record(0to2mm)'!AC35="",'Data Record(0to2mm)'!AE35=""),"-",MAX('Data Record(0to2mm)'!AC35,'Data Record(0to2mm)'!AE35))</f>
        <v>-</v>
      </c>
      <c r="M23" s="369"/>
      <c r="N23" s="369"/>
      <c r="O23" s="369"/>
      <c r="P23" s="370">
        <f>'Uncertainty Budget'!P19</f>
        <v>1.7010547473063097E-3</v>
      </c>
      <c r="Q23" s="370"/>
      <c r="R23" s="370"/>
      <c r="S23" s="370"/>
    </row>
    <row r="24" spans="1:32" ht="21" customHeight="1">
      <c r="A24" s="91"/>
      <c r="D24" s="372">
        <f>'Data Record(0to2mm)'!B36</f>
        <v>1.3</v>
      </c>
      <c r="E24" s="372"/>
      <c r="F24" s="372"/>
      <c r="G24" s="372"/>
      <c r="H24" s="368">
        <f>MAX('Data Record(0to2mm)'!AC36:AD36,'Data Record(0to2mm)'!AE36:AF36)</f>
        <v>0</v>
      </c>
      <c r="I24" s="368"/>
      <c r="J24" s="368"/>
      <c r="K24" s="368"/>
      <c r="L24" s="368" t="str">
        <f>IF(OR('Data Record(0to2mm)'!AC36="",'Data Record(0to2mm)'!AE36=""),"-",MAX('Data Record(0to2mm)'!AC36,'Data Record(0to2mm)'!AE36))</f>
        <v>-</v>
      </c>
      <c r="M24" s="369"/>
      <c r="N24" s="369"/>
      <c r="O24" s="369"/>
      <c r="P24" s="370">
        <f>'Uncertainty Budget'!P20</f>
        <v>1.7010677049037956E-3</v>
      </c>
      <c r="Q24" s="370"/>
      <c r="R24" s="370"/>
      <c r="S24" s="370"/>
    </row>
    <row r="25" spans="1:32" ht="21" customHeight="1">
      <c r="A25" s="91"/>
      <c r="D25" s="372">
        <f>'Data Record(0to2mm)'!B37</f>
        <v>1.4</v>
      </c>
      <c r="E25" s="372"/>
      <c r="F25" s="372"/>
      <c r="G25" s="372"/>
      <c r="H25" s="368">
        <f>MAX('Data Record(0to2mm)'!AC37:AD37,'Data Record(0to2mm)'!AE37:AF37)</f>
        <v>0</v>
      </c>
      <c r="I25" s="368"/>
      <c r="J25" s="368"/>
      <c r="K25" s="368"/>
      <c r="L25" s="368" t="str">
        <f>IF(OR('Data Record(0to2mm)'!AC37="",'Data Record(0to2mm)'!AE37=""),"-",MAX('Data Record(0to2mm)'!AC37,'Data Record(0to2mm)'!AE37))</f>
        <v>-</v>
      </c>
      <c r="M25" s="369"/>
      <c r="N25" s="369"/>
      <c r="O25" s="369"/>
      <c r="P25" s="370">
        <f>'Uncertainty Budget'!P21</f>
        <v>1.7010816989982188E-3</v>
      </c>
      <c r="Q25" s="370"/>
      <c r="R25" s="370"/>
      <c r="S25" s="370"/>
    </row>
    <row r="26" spans="1:32" ht="21" customHeight="1">
      <c r="A26" s="91"/>
      <c r="D26" s="372">
        <f>'Data Record(0to2mm)'!B38</f>
        <v>1.5</v>
      </c>
      <c r="E26" s="372"/>
      <c r="F26" s="372"/>
      <c r="G26" s="372"/>
      <c r="H26" s="368">
        <f>MAX('Data Record(0to2mm)'!AC38:AD38,'Data Record(0to2mm)'!AE38:AF38)</f>
        <v>0</v>
      </c>
      <c r="I26" s="368"/>
      <c r="J26" s="368"/>
      <c r="K26" s="368"/>
      <c r="L26" s="368" t="str">
        <f>IF(OR('Data Record(0to2mm)'!AC38="",'Data Record(0to2mm)'!AE38=""),"-",MAX('Data Record(0to2mm)'!AC38,'Data Record(0to2mm)'!AE38))</f>
        <v>-</v>
      </c>
      <c r="M26" s="369"/>
      <c r="N26" s="369"/>
      <c r="O26" s="369"/>
      <c r="P26" s="370">
        <f>'Uncertainty Budget'!P22</f>
        <v>1.7010967295639991E-3</v>
      </c>
      <c r="Q26" s="370"/>
      <c r="R26" s="370"/>
      <c r="S26" s="370"/>
    </row>
    <row r="27" spans="1:32" ht="21" customHeight="1">
      <c r="A27" s="91"/>
      <c r="D27" s="372">
        <f>'Data Record(0to2mm)'!B39</f>
        <v>1.6</v>
      </c>
      <c r="E27" s="372"/>
      <c r="F27" s="372"/>
      <c r="G27" s="372"/>
      <c r="H27" s="368">
        <f>MAX('Data Record(0to2mm)'!AC39:AD39,'Data Record(0to2mm)'!AE39:AF39)</f>
        <v>0</v>
      </c>
      <c r="I27" s="368"/>
      <c r="J27" s="368"/>
      <c r="K27" s="368"/>
      <c r="L27" s="368" t="str">
        <f>IF(OR('Data Record(0to2mm)'!AC39="",'Data Record(0to2mm)'!AE39=""),"-",MAX('Data Record(0to2mm)'!AC39,'Data Record(0to2mm)'!AE39))</f>
        <v>-</v>
      </c>
      <c r="M27" s="369"/>
      <c r="N27" s="369"/>
      <c r="O27" s="369"/>
      <c r="P27" s="370">
        <f>'Uncertainty Budget'!P23</f>
        <v>1.7011127965736624E-3</v>
      </c>
      <c r="Q27" s="370"/>
      <c r="R27" s="370"/>
      <c r="S27" s="370"/>
    </row>
    <row r="28" spans="1:32" ht="21" customHeight="1">
      <c r="A28" s="91"/>
      <c r="D28" s="372">
        <f>'Data Record(0to2mm)'!B40</f>
        <v>1.7</v>
      </c>
      <c r="E28" s="372"/>
      <c r="F28" s="372"/>
      <c r="G28" s="372"/>
      <c r="H28" s="368">
        <f>MAX('Data Record(0to2mm)'!AC40:AD40,'Data Record(0to2mm)'!AE40:AF40)</f>
        <v>0</v>
      </c>
      <c r="I28" s="368"/>
      <c r="J28" s="368"/>
      <c r="K28" s="368"/>
      <c r="L28" s="368" t="str">
        <f>IF(OR('Data Record(0to2mm)'!AC40="",'Data Record(0to2mm)'!AE40=""),"-",MAX('Data Record(0to2mm)'!AC40,'Data Record(0to2mm)'!AE40))</f>
        <v>-</v>
      </c>
      <c r="M28" s="369"/>
      <c r="N28" s="369"/>
      <c r="O28" s="369"/>
      <c r="P28" s="370">
        <f>'Uncertainty Budget'!P24</f>
        <v>1.7011298999978417E-3</v>
      </c>
      <c r="Q28" s="370"/>
      <c r="R28" s="370"/>
      <c r="S28" s="370"/>
    </row>
    <row r="29" spans="1:32" ht="21" customHeight="1">
      <c r="A29" s="91"/>
      <c r="D29" s="372">
        <f>'Data Record(0to2mm)'!B41</f>
        <v>1.8</v>
      </c>
      <c r="E29" s="372"/>
      <c r="F29" s="372"/>
      <c r="G29" s="372"/>
      <c r="H29" s="368">
        <f>MAX('Data Record(0to2mm)'!AC41:AD41,'Data Record(0to2mm)'!AE41:AF41)</f>
        <v>0</v>
      </c>
      <c r="I29" s="368"/>
      <c r="J29" s="368"/>
      <c r="K29" s="368"/>
      <c r="L29" s="368" t="str">
        <f>IF(OR('Data Record(0to2mm)'!AC41="",'Data Record(0to2mm)'!AE41=""),"-",MAX('Data Record(0to2mm)'!AC41,'Data Record(0to2mm)'!AE41))</f>
        <v>-</v>
      </c>
      <c r="M29" s="369"/>
      <c r="N29" s="369"/>
      <c r="O29" s="369"/>
      <c r="P29" s="370">
        <f>'Uncertainty Budget'!P25</f>
        <v>1.7011480398052762E-3</v>
      </c>
      <c r="Q29" s="370"/>
      <c r="R29" s="370"/>
      <c r="S29" s="370"/>
    </row>
    <row r="30" spans="1:32" ht="21" customHeight="1">
      <c r="A30" s="91"/>
      <c r="D30" s="375">
        <f>'Data Record(0to2mm)'!B42</f>
        <v>1.9</v>
      </c>
      <c r="E30" s="375"/>
      <c r="F30" s="375"/>
      <c r="G30" s="375"/>
      <c r="H30" s="368">
        <f>MAX('Data Record(0to2mm)'!AC42:AD42,'Data Record(0to2mm)'!AE42:AF42)</f>
        <v>0</v>
      </c>
      <c r="I30" s="368"/>
      <c r="J30" s="368"/>
      <c r="K30" s="368"/>
      <c r="L30" s="368" t="str">
        <f>IF(OR('Data Record(0to2mm)'!AC42="",'Data Record(0to2mm)'!AE42=""),"-",MAX('Data Record(0to2mm)'!AC42,'Data Record(0to2mm)'!AE42))</f>
        <v>-</v>
      </c>
      <c r="M30" s="369"/>
      <c r="N30" s="369"/>
      <c r="O30" s="369"/>
      <c r="P30" s="371">
        <f>'Uncertainty Budget'!P26</f>
        <v>1.7011672159628127E-3</v>
      </c>
      <c r="Q30" s="371"/>
      <c r="R30" s="371"/>
      <c r="S30" s="371"/>
    </row>
    <row r="31" spans="1:32" ht="12.95" customHeight="1">
      <c r="A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 t="s">
        <v>41</v>
      </c>
      <c r="D32" s="96"/>
      <c r="E32" s="96"/>
      <c r="F32" s="96"/>
      <c r="G32" s="96"/>
      <c r="H32" s="96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8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367" t="s">
        <v>42</v>
      </c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367" t="s">
        <v>51</v>
      </c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99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366" t="s">
        <v>43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100"/>
      <c r="W35" s="100"/>
      <c r="X35" s="100"/>
      <c r="Y35" s="91"/>
      <c r="Z35" s="91"/>
      <c r="AA35" s="91"/>
      <c r="AB35" s="91"/>
      <c r="AC35" s="91"/>
      <c r="AD35" s="91"/>
      <c r="AE35" s="91"/>
      <c r="AF35" s="91"/>
    </row>
    <row r="36" spans="1:32" ht="21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2.95" customHeight="1">
      <c r="A40" s="91"/>
      <c r="B40" s="91"/>
      <c r="C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</row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90">
    <mergeCell ref="Q8:R8"/>
    <mergeCell ref="L15:O15"/>
    <mergeCell ref="L16:O16"/>
    <mergeCell ref="L17:O17"/>
    <mergeCell ref="L18:O18"/>
    <mergeCell ref="P9:S10"/>
    <mergeCell ref="L9:O10"/>
    <mergeCell ref="L11:O11"/>
    <mergeCell ref="P15:S15"/>
    <mergeCell ref="P16:S16"/>
    <mergeCell ref="P17:S17"/>
    <mergeCell ref="P18:S18"/>
    <mergeCell ref="P11:S11"/>
    <mergeCell ref="P12:S12"/>
    <mergeCell ref="P13:S13"/>
    <mergeCell ref="P14:S14"/>
    <mergeCell ref="H27:K27"/>
    <mergeCell ref="H28:K28"/>
    <mergeCell ref="H29:K29"/>
    <mergeCell ref="H30:K30"/>
    <mergeCell ref="A34:V34"/>
    <mergeCell ref="D30:G30"/>
    <mergeCell ref="D29:G29"/>
    <mergeCell ref="L29:O29"/>
    <mergeCell ref="L30:O30"/>
    <mergeCell ref="D27:G27"/>
    <mergeCell ref="D28:G28"/>
    <mergeCell ref="D9:G10"/>
    <mergeCell ref="D11:G11"/>
    <mergeCell ref="D12:G12"/>
    <mergeCell ref="D13:G13"/>
    <mergeCell ref="D20:G20"/>
    <mergeCell ref="D14:G14"/>
    <mergeCell ref="D15:G15"/>
    <mergeCell ref="D16:G16"/>
    <mergeCell ref="D17:G17"/>
    <mergeCell ref="D18:G18"/>
    <mergeCell ref="D19:G19"/>
    <mergeCell ref="H9:K10"/>
    <mergeCell ref="H11:K11"/>
    <mergeCell ref="H12:K12"/>
    <mergeCell ref="H13:K13"/>
    <mergeCell ref="H14:K14"/>
    <mergeCell ref="L12:O12"/>
    <mergeCell ref="L13:O13"/>
    <mergeCell ref="L14:O14"/>
    <mergeCell ref="H26:K26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L19:O19"/>
    <mergeCell ref="D25:G25"/>
    <mergeCell ref="D26:G26"/>
    <mergeCell ref="P19:S19"/>
    <mergeCell ref="P23:S23"/>
    <mergeCell ref="P24:S24"/>
    <mergeCell ref="P25:S25"/>
    <mergeCell ref="P26:S26"/>
    <mergeCell ref="D21:G21"/>
    <mergeCell ref="D22:G22"/>
    <mergeCell ref="D23:G23"/>
    <mergeCell ref="D24:G24"/>
    <mergeCell ref="L20:O20"/>
    <mergeCell ref="L21:O21"/>
    <mergeCell ref="L22:O22"/>
    <mergeCell ref="L23:O23"/>
    <mergeCell ref="F7:G7"/>
    <mergeCell ref="A3:V3"/>
    <mergeCell ref="A35:U35"/>
    <mergeCell ref="A33:U33"/>
    <mergeCell ref="L24:O24"/>
    <mergeCell ref="L25:O25"/>
    <mergeCell ref="L26:O26"/>
    <mergeCell ref="L27:O27"/>
    <mergeCell ref="L28:O28"/>
    <mergeCell ref="P27:S27"/>
    <mergeCell ref="P28:S28"/>
    <mergeCell ref="P29:S29"/>
    <mergeCell ref="P30:S30"/>
    <mergeCell ref="P20:S20"/>
    <mergeCell ref="P21:S21"/>
    <mergeCell ref="P22:S2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99"/>
  <sheetViews>
    <sheetView view="pageBreakPreview" zoomScaleSheetLayoutView="100" workbookViewId="0">
      <selection activeCell="L24" sqref="L24:O24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65" t="s">
        <v>40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17.25" customHeight="1">
      <c r="A6" s="236"/>
      <c r="B6" s="237"/>
      <c r="C6" s="92"/>
      <c r="D6" s="92"/>
      <c r="E6" s="92"/>
      <c r="G6" s="201"/>
      <c r="I6" s="201"/>
      <c r="J6" s="201"/>
      <c r="K6" s="201"/>
      <c r="L6" s="201"/>
      <c r="M6" s="90"/>
      <c r="N6" s="90"/>
      <c r="O6" s="91"/>
      <c r="P6" s="238"/>
      <c r="Q6" s="155"/>
      <c r="T6" s="239"/>
      <c r="U6" s="240"/>
      <c r="V6" s="237"/>
      <c r="W6" s="236"/>
    </row>
    <row r="7" spans="1:23" ht="18.95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76" t="s">
        <v>126</v>
      </c>
      <c r="R7" s="376"/>
      <c r="S7" s="274" t="s">
        <v>7</v>
      </c>
      <c r="T7" s="91"/>
      <c r="U7" s="155"/>
    </row>
    <row r="8" spans="1:23" ht="18.95" customHeight="1">
      <c r="A8" s="91"/>
      <c r="D8" s="381" t="s">
        <v>122</v>
      </c>
      <c r="E8" s="381"/>
      <c r="F8" s="381"/>
      <c r="G8" s="381"/>
      <c r="H8" s="381" t="s">
        <v>123</v>
      </c>
      <c r="I8" s="381"/>
      <c r="J8" s="381"/>
      <c r="K8" s="381"/>
      <c r="L8" s="382" t="s">
        <v>103</v>
      </c>
      <c r="M8" s="382"/>
      <c r="N8" s="382"/>
      <c r="O8" s="382"/>
      <c r="P8" s="383" t="s">
        <v>124</v>
      </c>
      <c r="Q8" s="383"/>
      <c r="R8" s="383"/>
      <c r="S8" s="383"/>
    </row>
    <row r="9" spans="1:23" ht="18.95" customHeight="1">
      <c r="A9" s="91"/>
      <c r="D9" s="381"/>
      <c r="E9" s="381"/>
      <c r="F9" s="381"/>
      <c r="G9" s="381"/>
      <c r="H9" s="381"/>
      <c r="I9" s="381"/>
      <c r="J9" s="381"/>
      <c r="K9" s="381"/>
      <c r="L9" s="382"/>
      <c r="M9" s="382"/>
      <c r="N9" s="382"/>
      <c r="O9" s="382"/>
      <c r="P9" s="383"/>
      <c r="Q9" s="383"/>
      <c r="R9" s="383"/>
      <c r="S9" s="383"/>
    </row>
    <row r="10" spans="1:23" ht="21" customHeight="1">
      <c r="A10" s="91"/>
      <c r="D10" s="384">
        <f>'Data Record(2to5mm)'!B17</f>
        <v>2</v>
      </c>
      <c r="E10" s="384"/>
      <c r="F10" s="384"/>
      <c r="G10" s="384"/>
      <c r="H10" s="385">
        <f>IF(OR('Data Record(2to5mm)'!AC17="",'Data Record(2to5mm)'!AE17=""),"-",MAX('Data Record(2to5mm)'!AC17,'Data Record(2to5mm)'!AE17))</f>
        <v>2.008</v>
      </c>
      <c r="I10" s="385"/>
      <c r="J10" s="385"/>
      <c r="K10" s="385"/>
      <c r="L10" s="385">
        <f>IF(OR(H10="",H10="-"),"-",H10-D10)</f>
        <v>8.0000000000000071E-3</v>
      </c>
      <c r="M10" s="385"/>
      <c r="N10" s="385"/>
      <c r="O10" s="385"/>
      <c r="P10" s="386">
        <f>'Uncertainty Budget'!P27</f>
        <v>1.701187428435405E-3</v>
      </c>
      <c r="Q10" s="386"/>
      <c r="R10" s="386"/>
      <c r="S10" s="386"/>
      <c r="U10" s="379" t="s">
        <v>137</v>
      </c>
    </row>
    <row r="11" spans="1:23" ht="21" customHeight="1">
      <c r="A11" s="91"/>
      <c r="D11" s="384">
        <f>'Data Record(2to5mm)'!B18</f>
        <v>2.5</v>
      </c>
      <c r="E11" s="384"/>
      <c r="F11" s="384"/>
      <c r="G11" s="384"/>
      <c r="H11" s="385">
        <f>IF(OR('Data Record(2to5mm)'!AC18="",'Data Record(2to5mm)'!AE18=""),"-",MAX('Data Record(2to5mm)'!AC18,'Data Record(2to5mm)'!AE18))</f>
        <v>2.508</v>
      </c>
      <c r="I11" s="385"/>
      <c r="J11" s="385"/>
      <c r="K11" s="385"/>
      <c r="L11" s="385">
        <f t="shared" ref="L11:L16" si="0">IF(OR(H11="",H11="-"),"-",H11-D11)</f>
        <v>8.0000000000000071E-3</v>
      </c>
      <c r="M11" s="385"/>
      <c r="N11" s="385"/>
      <c r="O11" s="385"/>
      <c r="P11" s="386">
        <f>'Uncertainty Budget'!P28</f>
        <v>1.7013040341651655E-3</v>
      </c>
      <c r="Q11" s="386"/>
      <c r="R11" s="386"/>
      <c r="S11" s="386"/>
      <c r="U11" s="379"/>
    </row>
    <row r="12" spans="1:23" ht="21" customHeight="1">
      <c r="A12" s="91"/>
      <c r="D12" s="384">
        <f>'Data Record(2to5mm)'!B19</f>
        <v>3</v>
      </c>
      <c r="E12" s="384"/>
      <c r="F12" s="384"/>
      <c r="G12" s="384"/>
      <c r="H12" s="385">
        <f>IF(OR('Data Record(2to5mm)'!AC19="",'Data Record(2to5mm)'!AE19=""),"-",MAX('Data Record(2to5mm)'!AC19,'Data Record(2to5mm)'!AE19))</f>
        <v>3.004</v>
      </c>
      <c r="I12" s="385"/>
      <c r="J12" s="385"/>
      <c r="K12" s="385"/>
      <c r="L12" s="385">
        <f t="shared" si="0"/>
        <v>4.0000000000000036E-3</v>
      </c>
      <c r="M12" s="385"/>
      <c r="N12" s="385"/>
      <c r="O12" s="385"/>
      <c r="P12" s="386">
        <f>'Uncertainty Budget'!P29</f>
        <v>1.7014465414268334E-3</v>
      </c>
      <c r="Q12" s="386"/>
      <c r="R12" s="386"/>
      <c r="S12" s="386"/>
      <c r="U12" s="379"/>
    </row>
    <row r="13" spans="1:23" ht="21" customHeight="1">
      <c r="A13" s="91"/>
      <c r="D13" s="384">
        <f>'Data Record(2to5mm)'!B20</f>
        <v>3.5</v>
      </c>
      <c r="E13" s="384"/>
      <c r="F13" s="384"/>
      <c r="G13" s="384"/>
      <c r="H13" s="385">
        <f>IF(OR('Data Record(2to5mm)'!AC20="",'Data Record(2to5mm)'!AE20=""),"-",MAX('Data Record(2to5mm)'!AC20,'Data Record(2to5mm)'!AE20))</f>
        <v>3.51</v>
      </c>
      <c r="I13" s="385"/>
      <c r="J13" s="385"/>
      <c r="K13" s="385"/>
      <c r="L13" s="385">
        <f t="shared" si="0"/>
        <v>9.9999999999997868E-3</v>
      </c>
      <c r="M13" s="385"/>
      <c r="N13" s="385"/>
      <c r="O13" s="385"/>
      <c r="P13" s="386">
        <f>'Uncertainty Budget'!P30</f>
        <v>1.7016149437127856E-3</v>
      </c>
      <c r="Q13" s="386"/>
      <c r="R13" s="386"/>
      <c r="S13" s="386"/>
      <c r="U13" s="379"/>
    </row>
    <row r="14" spans="1:23" ht="21" customHeight="1">
      <c r="A14" s="91"/>
      <c r="D14" s="384">
        <f>'Data Record(2to5mm)'!B21</f>
        <v>4</v>
      </c>
      <c r="E14" s="384"/>
      <c r="F14" s="384"/>
      <c r="G14" s="384"/>
      <c r="H14" s="385">
        <f>IF(OR('Data Record(2to5mm)'!AC21="",'Data Record(2to5mm)'!AE21=""),"-",MAX('Data Record(2to5mm)'!AC21,'Data Record(2to5mm)'!AE21))</f>
        <v>4.0090000000000003</v>
      </c>
      <c r="I14" s="385"/>
      <c r="J14" s="385"/>
      <c r="K14" s="385"/>
      <c r="L14" s="385">
        <f t="shared" si="0"/>
        <v>9.0000000000003411E-3</v>
      </c>
      <c r="M14" s="385"/>
      <c r="N14" s="385"/>
      <c r="O14" s="385"/>
      <c r="P14" s="386">
        <f>'Uncertainty Budget'!P31</f>
        <v>1.701809233335707E-3</v>
      </c>
      <c r="Q14" s="386"/>
      <c r="R14" s="386"/>
      <c r="S14" s="386"/>
      <c r="U14" s="379"/>
    </row>
    <row r="15" spans="1:23" ht="21" customHeight="1">
      <c r="A15" s="91"/>
      <c r="D15" s="384">
        <f>'Data Record(2to5mm)'!B22</f>
        <v>4.5</v>
      </c>
      <c r="E15" s="384"/>
      <c r="F15" s="384"/>
      <c r="G15" s="384"/>
      <c r="H15" s="385">
        <f>IF(OR('Data Record(2to5mm)'!AC22="",'Data Record(2to5mm)'!AE22=""),"-",MAX('Data Record(2to5mm)'!AC22,'Data Record(2to5mm)'!AE22))</f>
        <v>4.5049999999999999</v>
      </c>
      <c r="I15" s="385"/>
      <c r="J15" s="385"/>
      <c r="K15" s="385"/>
      <c r="L15" s="385">
        <f t="shared" si="0"/>
        <v>4.9999999999998934E-3</v>
      </c>
      <c r="M15" s="385"/>
      <c r="N15" s="385"/>
      <c r="O15" s="385"/>
      <c r="P15" s="386">
        <f>'Uncertainty Budget'!P32</f>
        <v>1.7020294014303435E-3</v>
      </c>
      <c r="Q15" s="386"/>
      <c r="R15" s="386"/>
      <c r="S15" s="386"/>
      <c r="U15" s="379"/>
    </row>
    <row r="16" spans="1:23" ht="21" customHeight="1">
      <c r="A16" s="91"/>
      <c r="D16" s="387">
        <f>'Data Record(2to5mm)'!B23</f>
        <v>5</v>
      </c>
      <c r="E16" s="387"/>
      <c r="F16" s="387"/>
      <c r="G16" s="387"/>
      <c r="H16" s="388">
        <f>IF(OR('Data Record(2to5mm)'!AC23="",'Data Record(2to5mm)'!AE23=""),"-",MAX('Data Record(2to5mm)'!AC23,'Data Record(2to5mm)'!AE23))</f>
        <v>5.008</v>
      </c>
      <c r="I16" s="388"/>
      <c r="J16" s="388"/>
      <c r="K16" s="388"/>
      <c r="L16" s="388">
        <f t="shared" si="0"/>
        <v>8.0000000000000071E-3</v>
      </c>
      <c r="M16" s="388"/>
      <c r="N16" s="388"/>
      <c r="O16" s="388"/>
      <c r="P16" s="389">
        <f>'Uncertainty Budget'!P33</f>
        <v>1.7022754379555226E-3</v>
      </c>
      <c r="Q16" s="389"/>
      <c r="R16" s="389"/>
      <c r="S16" s="389"/>
      <c r="U16" s="379"/>
    </row>
    <row r="17" spans="1:32" ht="21" customHeight="1">
      <c r="A17" s="91"/>
      <c r="D17" s="390">
        <f>'Data Record(5to50mm)'!B17</f>
        <v>6</v>
      </c>
      <c r="E17" s="390"/>
      <c r="F17" s="390"/>
      <c r="G17" s="390"/>
      <c r="H17" s="391">
        <f>IF(OR('Data Record(5to50mm)'!AC17="",'Data Record(5to50mm)'!AE17=""),"-",MAX('Data Record(5to50mm)'!AC17,'Data Record(5to50mm)'!AE17))</f>
        <v>6.0140000000000002</v>
      </c>
      <c r="I17" s="391"/>
      <c r="J17" s="391"/>
      <c r="K17" s="391"/>
      <c r="L17" s="391">
        <f>IF(OR(H17="",H17="-"),"-",H10-D17)</f>
        <v>-3.992</v>
      </c>
      <c r="M17" s="391"/>
      <c r="N17" s="391"/>
      <c r="O17" s="391"/>
      <c r="P17" s="392">
        <f>'Uncertainty Budget'!P34</f>
        <v>1.7028450702672082E-3</v>
      </c>
      <c r="Q17" s="392"/>
      <c r="R17" s="392"/>
      <c r="S17" s="392"/>
      <c r="U17" s="380" t="s">
        <v>138</v>
      </c>
    </row>
    <row r="18" spans="1:32" ht="21" customHeight="1">
      <c r="A18" s="91"/>
      <c r="D18" s="390">
        <f>'Data Record(5to50mm)'!B18</f>
        <v>7</v>
      </c>
      <c r="E18" s="390"/>
      <c r="F18" s="390"/>
      <c r="G18" s="390"/>
      <c r="H18" s="391">
        <f>IF(OR('Data Record(5to50mm)'!AC18="",'Data Record(5to50mm)'!AE18=""),"-",MAX('Data Record(5to50mm)'!AC18,'Data Record(5to50mm)'!AE18))</f>
        <v>7.01</v>
      </c>
      <c r="I18" s="391"/>
      <c r="J18" s="391"/>
      <c r="K18" s="391"/>
      <c r="L18" s="391">
        <f t="shared" ref="L18:L32" si="1">IF(OR(H18="",H18="-"),"-",H11-D18)</f>
        <v>-4.492</v>
      </c>
      <c r="M18" s="391"/>
      <c r="N18" s="391"/>
      <c r="O18" s="391"/>
      <c r="P18" s="392">
        <f>'Uncertainty Budget'!P35</f>
        <v>1.7035180265164986E-3</v>
      </c>
      <c r="Q18" s="392"/>
      <c r="R18" s="392"/>
      <c r="S18" s="392"/>
      <c r="U18" s="380"/>
    </row>
    <row r="19" spans="1:32" ht="21" customHeight="1">
      <c r="A19" s="91"/>
      <c r="D19" s="390">
        <f>'Data Record(5to50mm)'!B19</f>
        <v>8</v>
      </c>
      <c r="E19" s="390"/>
      <c r="F19" s="390"/>
      <c r="G19" s="390"/>
      <c r="H19" s="391">
        <f>IF(OR('Data Record(5to50mm)'!AC19="",'Data Record(5to50mm)'!AE19=""),"-",MAX('Data Record(5to50mm)'!AC19,'Data Record(5to50mm)'!AE19))</f>
        <v>8.0090000000000003</v>
      </c>
      <c r="I19" s="391"/>
      <c r="J19" s="391"/>
      <c r="K19" s="391"/>
      <c r="L19" s="391">
        <f t="shared" si="1"/>
        <v>-4.9960000000000004</v>
      </c>
      <c r="M19" s="391"/>
      <c r="N19" s="391"/>
      <c r="O19" s="391"/>
      <c r="P19" s="392">
        <f>'Uncertainty Budget'!P36</f>
        <v>1.7042941843081747E-3</v>
      </c>
      <c r="Q19" s="392"/>
      <c r="R19" s="392"/>
      <c r="S19" s="392"/>
      <c r="U19" s="380"/>
    </row>
    <row r="20" spans="1:32" ht="21" customHeight="1">
      <c r="A20" s="91"/>
      <c r="D20" s="390">
        <f>'Data Record(5to50mm)'!B20</f>
        <v>9</v>
      </c>
      <c r="E20" s="390"/>
      <c r="F20" s="390"/>
      <c r="G20" s="390"/>
      <c r="H20" s="391">
        <f>IF(OR('Data Record(5to50mm)'!AC20="",'Data Record(5to50mm)'!AE20=""),"-",MAX('Data Record(5to50mm)'!AC20,'Data Record(5to50mm)'!AE20))</f>
        <v>9.0129999999999999</v>
      </c>
      <c r="I20" s="391"/>
      <c r="J20" s="391"/>
      <c r="K20" s="391"/>
      <c r="L20" s="391">
        <f t="shared" si="1"/>
        <v>-5.49</v>
      </c>
      <c r="M20" s="391"/>
      <c r="N20" s="391"/>
      <c r="O20" s="391"/>
      <c r="P20" s="392">
        <f>'Uncertainty Budget'!P37</f>
        <v>1.7051734027169593E-3</v>
      </c>
      <c r="Q20" s="392"/>
      <c r="R20" s="392"/>
      <c r="S20" s="392"/>
      <c r="U20" s="380"/>
    </row>
    <row r="21" spans="1:32" ht="21" customHeight="1">
      <c r="A21" s="91"/>
      <c r="D21" s="390">
        <f>'Data Record(5to50mm)'!B21</f>
        <v>10</v>
      </c>
      <c r="E21" s="390"/>
      <c r="F21" s="390"/>
      <c r="G21" s="390"/>
      <c r="H21" s="391">
        <f>IF(OR('Data Record(5to50mm)'!AC21="",'Data Record(5to50mm)'!AE21=""),"-",MAX('Data Record(5to50mm)'!AC21,'Data Record(5to50mm)'!AE21))</f>
        <v>10.015000000000001</v>
      </c>
      <c r="I21" s="391"/>
      <c r="J21" s="391"/>
      <c r="K21" s="391"/>
      <c r="L21" s="391">
        <f t="shared" si="1"/>
        <v>-5.9909999999999997</v>
      </c>
      <c r="M21" s="391"/>
      <c r="N21" s="391"/>
      <c r="O21" s="391"/>
      <c r="P21" s="392">
        <f>'Uncertainty Budget'!P38</f>
        <v>1.7061555224148434E-3</v>
      </c>
      <c r="Q21" s="392"/>
      <c r="R21" s="392"/>
      <c r="S21" s="392"/>
      <c r="U21" s="380"/>
    </row>
    <row r="22" spans="1:32" ht="21" customHeight="1">
      <c r="A22" s="91"/>
      <c r="D22" s="390">
        <f>'Data Record(5to50mm)'!B22</f>
        <v>11</v>
      </c>
      <c r="E22" s="390"/>
      <c r="F22" s="390"/>
      <c r="G22" s="390"/>
      <c r="H22" s="391">
        <f>IF(OR('Data Record(5to50mm)'!AC22="",'Data Record(5to50mm)'!AE22=""),"-",MAX('Data Record(5to50mm)'!AC22,'Data Record(5to50mm)'!AE22))</f>
        <v>11.013999999999999</v>
      </c>
      <c r="I22" s="391"/>
      <c r="J22" s="391"/>
      <c r="K22" s="391"/>
      <c r="L22" s="391">
        <f t="shared" si="1"/>
        <v>-6.4950000000000001</v>
      </c>
      <c r="M22" s="391"/>
      <c r="N22" s="391"/>
      <c r="O22" s="391"/>
      <c r="P22" s="392">
        <f>'Uncertainty Budget'!P39</f>
        <v>1.7072403658145699E-3</v>
      </c>
      <c r="Q22" s="392"/>
      <c r="R22" s="392"/>
      <c r="S22" s="392"/>
      <c r="U22" s="380"/>
    </row>
    <row r="23" spans="1:32" ht="21" customHeight="1">
      <c r="A23" s="91"/>
      <c r="D23" s="390">
        <f>'Data Record(5to50mm)'!B23</f>
        <v>12</v>
      </c>
      <c r="E23" s="390"/>
      <c r="F23" s="390"/>
      <c r="G23" s="390"/>
      <c r="H23" s="391">
        <f>IF(OR('Data Record(5to50mm)'!AC23="",'Data Record(5to50mm)'!AE23=""),"-",MAX('Data Record(5to50mm)'!AC23,'Data Record(5to50mm)'!AE23))</f>
        <v>0.60699999999999998</v>
      </c>
      <c r="I23" s="391"/>
      <c r="J23" s="391"/>
      <c r="K23" s="391"/>
      <c r="L23" s="391">
        <f t="shared" si="1"/>
        <v>-6.992</v>
      </c>
      <c r="M23" s="391"/>
      <c r="N23" s="391"/>
      <c r="O23" s="391"/>
      <c r="P23" s="392">
        <f>'Uncertainty Budget'!P40</f>
        <v>1.7084277372289801E-3</v>
      </c>
      <c r="Q23" s="392"/>
      <c r="R23" s="392"/>
      <c r="S23" s="392"/>
      <c r="U23" s="380"/>
    </row>
    <row r="24" spans="1:32" ht="21" customHeight="1">
      <c r="A24" s="91"/>
      <c r="D24" s="390">
        <f>'Data Record(5to50mm)'!B24</f>
        <v>13</v>
      </c>
      <c r="E24" s="390"/>
      <c r="F24" s="390"/>
      <c r="G24" s="390"/>
      <c r="H24" s="391">
        <f>IF(OR('Data Record(5to50mm)'!AC24="",'Data Record(5to50mm)'!AE24=""),"-",MAX('Data Record(5to50mm)'!AC24,'Data Record(5to50mm)'!AE24))</f>
        <v>0.70499999999999996</v>
      </c>
      <c r="I24" s="391"/>
      <c r="J24" s="391"/>
      <c r="K24" s="391"/>
      <c r="L24" s="391">
        <f t="shared" si="1"/>
        <v>-6.9859999999999998</v>
      </c>
      <c r="M24" s="391"/>
      <c r="N24" s="391"/>
      <c r="O24" s="391"/>
      <c r="P24" s="392">
        <f>'Uncertainty Budget'!P41</f>
        <v>1.7097174230458864E-3</v>
      </c>
      <c r="Q24" s="392"/>
      <c r="R24" s="392"/>
      <c r="S24" s="392"/>
      <c r="U24" s="380"/>
    </row>
    <row r="25" spans="1:32" ht="21" customHeight="1">
      <c r="A25" s="91"/>
      <c r="D25" s="390">
        <f>'Data Record(5to50mm)'!B25</f>
        <v>14</v>
      </c>
      <c r="E25" s="390"/>
      <c r="F25" s="390"/>
      <c r="G25" s="390"/>
      <c r="H25" s="391" t="str">
        <f>IF(OR('Data Record(5to50mm)'!AC25="",'Data Record(5to50mm)'!AE25=""),"-",MAX('Data Record(5to50mm)'!AC25,'Data Record(5to50mm)'!AE25))</f>
        <v>-</v>
      </c>
      <c r="I25" s="391"/>
      <c r="J25" s="391"/>
      <c r="K25" s="391"/>
      <c r="L25" s="391" t="str">
        <f t="shared" si="1"/>
        <v>-</v>
      </c>
      <c r="M25" s="391"/>
      <c r="N25" s="391"/>
      <c r="O25" s="391"/>
      <c r="P25" s="392">
        <f>'Uncertainty Budget'!P42</f>
        <v>1.7111091919181157E-3</v>
      </c>
      <c r="Q25" s="392"/>
      <c r="R25" s="392"/>
      <c r="S25" s="392"/>
      <c r="U25" s="380"/>
    </row>
    <row r="26" spans="1:32" ht="21" customHeight="1">
      <c r="A26" s="91"/>
      <c r="D26" s="390">
        <f>'Data Record(5to50mm)'!B26</f>
        <v>15</v>
      </c>
      <c r="E26" s="390"/>
      <c r="F26" s="390"/>
      <c r="G26" s="390"/>
      <c r="H26" s="391" t="str">
        <f>IF(OR('Data Record(5to50mm)'!AC26="",'Data Record(5to50mm)'!AE26=""),"-",MAX('Data Record(5to50mm)'!AC26,'Data Record(5to50mm)'!AE26))</f>
        <v>-</v>
      </c>
      <c r="I26" s="391"/>
      <c r="J26" s="391"/>
      <c r="K26" s="391"/>
      <c r="L26" s="391" t="str">
        <f t="shared" si="1"/>
        <v>-</v>
      </c>
      <c r="M26" s="391"/>
      <c r="N26" s="391"/>
      <c r="O26" s="391"/>
      <c r="P26" s="392">
        <f>'Uncertainty Budget'!P43</f>
        <v>1.7126027949683294E-3</v>
      </c>
      <c r="Q26" s="392"/>
      <c r="R26" s="392"/>
      <c r="S26" s="392"/>
      <c r="U26" s="380"/>
    </row>
    <row r="27" spans="1:32" ht="21" customHeight="1">
      <c r="A27" s="91"/>
      <c r="D27" s="390">
        <f>'Data Record(5to50mm)'!B27</f>
        <v>16</v>
      </c>
      <c r="E27" s="390"/>
      <c r="F27" s="390"/>
      <c r="G27" s="390"/>
      <c r="H27" s="391" t="str">
        <f>IF(OR('Data Record(5to50mm)'!AC27="",'Data Record(5to50mm)'!AE27=""),"-",MAX('Data Record(5to50mm)'!AC27,'Data Record(5to50mm)'!AE27))</f>
        <v>-</v>
      </c>
      <c r="I27" s="391"/>
      <c r="J27" s="391"/>
      <c r="K27" s="391"/>
      <c r="L27" s="391" t="str">
        <f t="shared" si="1"/>
        <v>-</v>
      </c>
      <c r="M27" s="391"/>
      <c r="N27" s="391"/>
      <c r="O27" s="391"/>
      <c r="P27" s="392">
        <f>'Uncertainty Budget'!P44</f>
        <v>1.7141979660082048E-3</v>
      </c>
      <c r="Q27" s="392"/>
      <c r="R27" s="392"/>
      <c r="S27" s="392"/>
      <c r="U27" s="380"/>
    </row>
    <row r="28" spans="1:32" ht="21" customHeight="1">
      <c r="A28" s="91"/>
      <c r="D28" s="390">
        <f>'Data Record(5to50mm)'!B28</f>
        <v>17</v>
      </c>
      <c r="E28" s="390"/>
      <c r="F28" s="390"/>
      <c r="G28" s="390"/>
      <c r="H28" s="391" t="str">
        <f>IF(OR('Data Record(5to50mm)'!AC28="",'Data Record(5to50mm)'!AE28=""),"-",MAX('Data Record(5to50mm)'!AC28,'Data Record(5to50mm)'!AE28))</f>
        <v>-</v>
      </c>
      <c r="I28" s="391"/>
      <c r="J28" s="391"/>
      <c r="K28" s="391"/>
      <c r="L28" s="391" t="str">
        <f t="shared" si="1"/>
        <v>-</v>
      </c>
      <c r="M28" s="391"/>
      <c r="N28" s="391"/>
      <c r="O28" s="391"/>
      <c r="P28" s="392">
        <f>'Uncertainty Budget'!P45</f>
        <v>1.7158944217715339E-3</v>
      </c>
      <c r="Q28" s="392"/>
      <c r="R28" s="392"/>
      <c r="S28" s="392"/>
      <c r="U28" s="380"/>
    </row>
    <row r="29" spans="1:32" ht="21" customHeight="1">
      <c r="A29" s="91"/>
      <c r="D29" s="390">
        <f>'Data Record(5to50mm)'!B29</f>
        <v>18</v>
      </c>
      <c r="E29" s="390"/>
      <c r="F29" s="390"/>
      <c r="G29" s="390"/>
      <c r="H29" s="391" t="str">
        <f>IF(OR('Data Record(5to50mm)'!AC29="",'Data Record(5to50mm)'!AE29=""),"-",MAX('Data Record(5to50mm)'!AC29,'Data Record(5to50mm)'!AE29))</f>
        <v>-</v>
      </c>
      <c r="I29" s="391"/>
      <c r="J29" s="391"/>
      <c r="K29" s="391"/>
      <c r="L29" s="391" t="str">
        <f t="shared" si="1"/>
        <v>-</v>
      </c>
      <c r="M29" s="391"/>
      <c r="N29" s="391"/>
      <c r="O29" s="391"/>
      <c r="P29" s="392">
        <f>'Uncertainty Budget'!P46</f>
        <v>1.7176918621607698E-3</v>
      </c>
      <c r="Q29" s="392"/>
      <c r="R29" s="392"/>
      <c r="S29" s="392"/>
      <c r="U29" s="380"/>
    </row>
    <row r="30" spans="1:32" ht="21" customHeight="1">
      <c r="A30" s="91"/>
      <c r="D30" s="390">
        <f>'Data Record(5to50mm)'!B30</f>
        <v>19</v>
      </c>
      <c r="E30" s="390"/>
      <c r="F30" s="390"/>
      <c r="G30" s="390"/>
      <c r="H30" s="391" t="str">
        <f>IF(OR('Data Record(5to50mm)'!AC30="",'Data Record(5to50mm)'!AE30=""),"-",MAX('Data Record(5to50mm)'!AC30,'Data Record(5to50mm)'!AE30))</f>
        <v>-</v>
      </c>
      <c r="I30" s="391"/>
      <c r="J30" s="391"/>
      <c r="K30" s="391"/>
      <c r="L30" s="391" t="str">
        <f t="shared" si="1"/>
        <v>-</v>
      </c>
      <c r="M30" s="391"/>
      <c r="N30" s="391"/>
      <c r="O30" s="391"/>
      <c r="P30" s="392">
        <f>'Uncertainty Budget'!P47</f>
        <v>1.7195899705065353E-3</v>
      </c>
      <c r="Q30" s="392"/>
      <c r="R30" s="392"/>
      <c r="S30" s="392"/>
      <c r="U30" s="380"/>
    </row>
    <row r="31" spans="1:32" ht="21" customHeight="1">
      <c r="A31" s="91"/>
      <c r="D31" s="390">
        <f>'Data Record(5to50mm)'!B31</f>
        <v>20</v>
      </c>
      <c r="E31" s="390"/>
      <c r="F31" s="390"/>
      <c r="G31" s="390"/>
      <c r="H31" s="391" t="str">
        <f>IF(OR('Data Record(5to50mm)'!AC31="",'Data Record(5to50mm)'!AE31=""),"-",MAX('Data Record(5to50mm)'!AC31,'Data Record(5to50mm)'!AE31))</f>
        <v>-</v>
      </c>
      <c r="I31" s="391"/>
      <c r="J31" s="391"/>
      <c r="K31" s="391"/>
      <c r="L31" s="391" t="str">
        <f t="shared" si="1"/>
        <v>-</v>
      </c>
      <c r="M31" s="391"/>
      <c r="N31" s="391"/>
      <c r="O31" s="391"/>
      <c r="P31" s="392">
        <f>'Uncertainty Budget'!P48</f>
        <v>1.7215884138395759E-3</v>
      </c>
      <c r="Q31" s="392"/>
      <c r="R31" s="392"/>
      <c r="S31" s="392"/>
      <c r="T31" s="91"/>
      <c r="U31" s="380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/>
      <c r="D32" s="390">
        <f>'Data Record(5to50mm)'!B32</f>
        <v>25</v>
      </c>
      <c r="E32" s="390"/>
      <c r="F32" s="390"/>
      <c r="G32" s="390"/>
      <c r="H32" s="391" t="str">
        <f>IF(OR('Data Record(5to50mm)'!AC32="",'Data Record(5to50mm)'!AE32=""),"-",MAX('Data Record(5to50mm)'!AC32,'Data Record(5to50mm)'!AE32))</f>
        <v>-</v>
      </c>
      <c r="I32" s="391"/>
      <c r="J32" s="391"/>
      <c r="K32" s="391"/>
      <c r="L32" s="391" t="str">
        <f t="shared" si="1"/>
        <v>-</v>
      </c>
      <c r="M32" s="391"/>
      <c r="N32" s="391"/>
      <c r="O32" s="391"/>
      <c r="P32" s="392">
        <f>'Uncertainty Budget'!P49</f>
        <v>1.733072897101177E-3</v>
      </c>
      <c r="Q32" s="392"/>
      <c r="R32" s="392"/>
      <c r="S32" s="392"/>
      <c r="T32" s="97"/>
      <c r="U32" s="380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</row>
    <row r="36" spans="1:32" ht="12.95" customHeight="1">
      <c r="A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B38" s="91"/>
      <c r="C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7.100000000000001" customHeight="1"/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</sheetData>
  <mergeCells count="100">
    <mergeCell ref="D31:G31"/>
    <mergeCell ref="H31:K31"/>
    <mergeCell ref="L31:O31"/>
    <mergeCell ref="P31:S31"/>
    <mergeCell ref="D32:G32"/>
    <mergeCell ref="H32:K32"/>
    <mergeCell ref="L32:O32"/>
    <mergeCell ref="P32:S32"/>
    <mergeCell ref="D30:G30"/>
    <mergeCell ref="H30:K30"/>
    <mergeCell ref="L30:O30"/>
    <mergeCell ref="P30:S30"/>
    <mergeCell ref="D28:G28"/>
    <mergeCell ref="H28:K28"/>
    <mergeCell ref="L28:O28"/>
    <mergeCell ref="P28:S28"/>
    <mergeCell ref="D29:G29"/>
    <mergeCell ref="H29:K29"/>
    <mergeCell ref="L29:O29"/>
    <mergeCell ref="P29:S29"/>
    <mergeCell ref="D26:G26"/>
    <mergeCell ref="H26:K26"/>
    <mergeCell ref="L26:O26"/>
    <mergeCell ref="P26:S26"/>
    <mergeCell ref="D27:G27"/>
    <mergeCell ref="H27:K27"/>
    <mergeCell ref="L27:O27"/>
    <mergeCell ref="P27:S27"/>
    <mergeCell ref="D24:G24"/>
    <mergeCell ref="H24:K24"/>
    <mergeCell ref="L24:O24"/>
    <mergeCell ref="P24:S24"/>
    <mergeCell ref="D25:G25"/>
    <mergeCell ref="H25:K25"/>
    <mergeCell ref="L25:O25"/>
    <mergeCell ref="P25:S25"/>
    <mergeCell ref="D22:G22"/>
    <mergeCell ref="H22:K22"/>
    <mergeCell ref="L22:O22"/>
    <mergeCell ref="P22:S22"/>
    <mergeCell ref="D23:G23"/>
    <mergeCell ref="H23:K23"/>
    <mergeCell ref="L23:O23"/>
    <mergeCell ref="P23:S23"/>
    <mergeCell ref="D20:G20"/>
    <mergeCell ref="H20:K20"/>
    <mergeCell ref="L20:O20"/>
    <mergeCell ref="P20:S20"/>
    <mergeCell ref="D21:G21"/>
    <mergeCell ref="H21:K21"/>
    <mergeCell ref="L21:O21"/>
    <mergeCell ref="P21:S21"/>
    <mergeCell ref="D18:G18"/>
    <mergeCell ref="H18:K18"/>
    <mergeCell ref="L18:O18"/>
    <mergeCell ref="P18:S18"/>
    <mergeCell ref="D19:G19"/>
    <mergeCell ref="H19:K19"/>
    <mergeCell ref="L19:O19"/>
    <mergeCell ref="P19:S19"/>
    <mergeCell ref="D16:G16"/>
    <mergeCell ref="H16:K16"/>
    <mergeCell ref="L16:O16"/>
    <mergeCell ref="P16:S16"/>
    <mergeCell ref="D17:G17"/>
    <mergeCell ref="H17:K17"/>
    <mergeCell ref="L17:O17"/>
    <mergeCell ref="P17:S17"/>
    <mergeCell ref="D14:G14"/>
    <mergeCell ref="H14:K14"/>
    <mergeCell ref="L14:O14"/>
    <mergeCell ref="P14:S14"/>
    <mergeCell ref="D15:G15"/>
    <mergeCell ref="H15:K15"/>
    <mergeCell ref="L15:O15"/>
    <mergeCell ref="P15:S15"/>
    <mergeCell ref="D12:G12"/>
    <mergeCell ref="H12:K12"/>
    <mergeCell ref="L12:O12"/>
    <mergeCell ref="P12:S12"/>
    <mergeCell ref="D13:G13"/>
    <mergeCell ref="H13:K13"/>
    <mergeCell ref="L13:O13"/>
    <mergeCell ref="P13:S13"/>
    <mergeCell ref="U10:U16"/>
    <mergeCell ref="U17:U32"/>
    <mergeCell ref="A3:V3"/>
    <mergeCell ref="D8:G9"/>
    <mergeCell ref="H8:K9"/>
    <mergeCell ref="L8:O9"/>
    <mergeCell ref="P8:S9"/>
    <mergeCell ref="Q7:R7"/>
    <mergeCell ref="D10:G10"/>
    <mergeCell ref="H10:K10"/>
    <mergeCell ref="L10:O10"/>
    <mergeCell ref="P10:S10"/>
    <mergeCell ref="D11:G11"/>
    <mergeCell ref="H11:K11"/>
    <mergeCell ref="L11:O11"/>
    <mergeCell ref="P11:S11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84"/>
  <sheetViews>
    <sheetView view="pageBreakPreview" zoomScaleSheetLayoutView="100" workbookViewId="0">
      <selection activeCell="AH6" sqref="AH6"/>
    </sheetView>
  </sheetViews>
  <sheetFormatPr defaultColWidth="8.85546875" defaultRowHeight="15"/>
  <cols>
    <col min="1" max="43" width="4.28515625" customWidth="1"/>
  </cols>
  <sheetData>
    <row r="1" spans="1:32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32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32" ht="34.5" customHeight="1">
      <c r="A3" s="365" t="s">
        <v>40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</row>
    <row r="4" spans="1:32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32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32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32" ht="21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76" t="s">
        <v>126</v>
      </c>
      <c r="R7" s="376"/>
      <c r="S7" s="274" t="s">
        <v>7</v>
      </c>
      <c r="T7" s="91"/>
      <c r="U7" s="155"/>
    </row>
    <row r="8" spans="1:32" ht="18.95" customHeight="1">
      <c r="A8" s="91"/>
      <c r="D8" s="373" t="s">
        <v>122</v>
      </c>
      <c r="E8" s="373"/>
      <c r="F8" s="373"/>
      <c r="G8" s="373"/>
      <c r="H8" s="373" t="s">
        <v>123</v>
      </c>
      <c r="I8" s="373"/>
      <c r="J8" s="373"/>
      <c r="K8" s="373"/>
      <c r="L8" s="327" t="s">
        <v>103</v>
      </c>
      <c r="M8" s="327"/>
      <c r="N8" s="327"/>
      <c r="O8" s="327"/>
      <c r="P8" s="377" t="s">
        <v>125</v>
      </c>
      <c r="Q8" s="377"/>
      <c r="R8" s="377"/>
      <c r="S8" s="377"/>
    </row>
    <row r="9" spans="1:32" ht="18.95" customHeight="1">
      <c r="A9" s="91"/>
      <c r="D9" s="373"/>
      <c r="E9" s="373"/>
      <c r="F9" s="373"/>
      <c r="G9" s="373"/>
      <c r="H9" s="373"/>
      <c r="I9" s="373"/>
      <c r="J9" s="373"/>
      <c r="K9" s="373"/>
      <c r="L9" s="327"/>
      <c r="M9" s="327"/>
      <c r="N9" s="327"/>
      <c r="O9" s="327"/>
      <c r="P9" s="377"/>
      <c r="Q9" s="377"/>
      <c r="R9" s="377"/>
      <c r="S9" s="377"/>
    </row>
    <row r="10" spans="1:32" ht="21" customHeight="1">
      <c r="A10" s="91"/>
      <c r="D10" s="374">
        <f>'Data Record(5to50mm)'!B33</f>
        <v>30</v>
      </c>
      <c r="E10" s="374"/>
      <c r="F10" s="374"/>
      <c r="G10" s="374"/>
      <c r="H10" s="393" t="str">
        <f>IF(OR('Data Record(5to50mm)'!AC33="",'Data Record(5to50mm)'!AE33=""),"-",MAX('Data Record(5to50mm)'!AC33,'Data Record(5to50mm)'!AE33))</f>
        <v>-</v>
      </c>
      <c r="I10" s="393"/>
      <c r="J10" s="393"/>
      <c r="K10" s="393"/>
      <c r="L10" s="393" t="str">
        <f>IF(OR(H10="",H10="-"),"-",H10-D10)</f>
        <v>-</v>
      </c>
      <c r="M10" s="393"/>
      <c r="N10" s="393"/>
      <c r="O10" s="393"/>
      <c r="P10" s="378">
        <f>'Uncertainty Budget'!P50</f>
        <v>1.7470069643059048E-3</v>
      </c>
      <c r="Q10" s="378"/>
      <c r="R10" s="378"/>
      <c r="S10" s="378"/>
    </row>
    <row r="11" spans="1:32" ht="21" customHeight="1">
      <c r="A11" s="91"/>
      <c r="D11" s="374">
        <f>'Data Record(5to50mm)'!B34</f>
        <v>35</v>
      </c>
      <c r="E11" s="374"/>
      <c r="F11" s="374"/>
      <c r="G11" s="374"/>
      <c r="H11" s="393" t="str">
        <f>IF(OR('Data Record(5to50mm)'!AC34="",'Data Record(5to50mm)'!AE34=""),"-",MAX('Data Record(5to50mm)'!AC34,'Data Record(5to50mm)'!AE34))</f>
        <v>-</v>
      </c>
      <c r="I11" s="393"/>
      <c r="J11" s="393"/>
      <c r="K11" s="393"/>
      <c r="L11" s="393" t="str">
        <f t="shared" ref="L11:L14" si="0">IF(OR(H11="",H11="-"),"-",H11-D11)</f>
        <v>-</v>
      </c>
      <c r="M11" s="393"/>
      <c r="N11" s="393"/>
      <c r="O11" s="393"/>
      <c r="P11" s="370">
        <f>'Uncertainty Budget'!P51</f>
        <v>1.7633325456835041E-3</v>
      </c>
      <c r="Q11" s="370"/>
      <c r="R11" s="370"/>
      <c r="S11" s="370"/>
    </row>
    <row r="12" spans="1:32" ht="21" customHeight="1">
      <c r="A12" s="91"/>
      <c r="D12" s="374">
        <f>'Data Record(5to50mm)'!B35</f>
        <v>40</v>
      </c>
      <c r="E12" s="374"/>
      <c r="F12" s="374"/>
      <c r="G12" s="374"/>
      <c r="H12" s="393" t="str">
        <f>IF(OR('Data Record(5to50mm)'!AC35="",'Data Record(5to50mm)'!AE35=""),"-",MAX('Data Record(5to50mm)'!AC35,'Data Record(5to50mm)'!AE35))</f>
        <v>-</v>
      </c>
      <c r="I12" s="393"/>
      <c r="J12" s="393"/>
      <c r="K12" s="393"/>
      <c r="L12" s="393" t="str">
        <f t="shared" si="0"/>
        <v>-</v>
      </c>
      <c r="M12" s="393"/>
      <c r="N12" s="393"/>
      <c r="O12" s="393"/>
      <c r="P12" s="370">
        <f>'Uncertainty Budget'!P52</f>
        <v>1.7819839131335239E-3</v>
      </c>
      <c r="Q12" s="370"/>
      <c r="R12" s="370"/>
      <c r="S12" s="370"/>
    </row>
    <row r="13" spans="1:32" ht="21" customHeight="1">
      <c r="A13" s="91"/>
      <c r="D13" s="374">
        <f>'Data Record(5to50mm)'!B36</f>
        <v>45</v>
      </c>
      <c r="E13" s="374"/>
      <c r="F13" s="374"/>
      <c r="G13" s="374"/>
      <c r="H13" s="393" t="str">
        <f>IF(OR('Data Record(5to50mm)'!AC36="",'Data Record(5to50mm)'!AE36=""),"-",MAX('Data Record(5to50mm)'!AC36,'Data Record(5to50mm)'!AE36))</f>
        <v>-</v>
      </c>
      <c r="I13" s="393"/>
      <c r="J13" s="393"/>
      <c r="K13" s="393"/>
      <c r="L13" s="393" t="str">
        <f t="shared" si="0"/>
        <v>-</v>
      </c>
      <c r="M13" s="393"/>
      <c r="N13" s="393"/>
      <c r="O13" s="393"/>
      <c r="P13" s="370">
        <f>'Uncertainty Budget'!P53</f>
        <v>1.8028888854650287E-3</v>
      </c>
      <c r="Q13" s="370"/>
      <c r="R13" s="370"/>
      <c r="S13" s="370"/>
    </row>
    <row r="14" spans="1:32" ht="21" customHeight="1">
      <c r="A14" s="91"/>
      <c r="D14" s="374">
        <f>'Data Record(5to50mm)'!B37</f>
        <v>50</v>
      </c>
      <c r="E14" s="374"/>
      <c r="F14" s="374"/>
      <c r="G14" s="374"/>
      <c r="H14" s="393" t="str">
        <f>IF(OR('Data Record(5to50mm)'!AC37="",'Data Record(5to50mm)'!AE37=""),"-",MAX('Data Record(5to50mm)'!AC37,'Data Record(5to50mm)'!AE37))</f>
        <v>-</v>
      </c>
      <c r="I14" s="393"/>
      <c r="J14" s="393"/>
      <c r="K14" s="393"/>
      <c r="L14" s="393" t="str">
        <f t="shared" si="0"/>
        <v>-</v>
      </c>
      <c r="M14" s="393"/>
      <c r="N14" s="393"/>
      <c r="O14" s="393"/>
      <c r="P14" s="371">
        <f>'Uncertainty Budget'!P54</f>
        <v>1.8259700618210219E-3</v>
      </c>
      <c r="Q14" s="371"/>
      <c r="R14" s="371"/>
      <c r="S14" s="371"/>
    </row>
    <row r="15" spans="1:32" ht="12.95" customHeight="1">
      <c r="A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</row>
    <row r="16" spans="1:32" ht="21" customHeight="1">
      <c r="A16" s="91"/>
      <c r="B16" s="90"/>
      <c r="C16" s="92" t="s">
        <v>41</v>
      </c>
      <c r="D16" s="96"/>
      <c r="E16" s="96"/>
      <c r="F16" s="9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8"/>
      <c r="W16" s="97"/>
      <c r="X16" s="90"/>
      <c r="Y16" s="91"/>
      <c r="Z16" s="91"/>
      <c r="AA16" s="91"/>
      <c r="AB16" s="91"/>
      <c r="AC16" s="91"/>
      <c r="AD16" s="91"/>
      <c r="AE16" s="91"/>
      <c r="AF16" s="91"/>
    </row>
    <row r="17" spans="1:32" ht="21" customHeight="1">
      <c r="A17" s="367" t="s">
        <v>42</v>
      </c>
      <c r="B17" s="367"/>
      <c r="C17" s="367"/>
      <c r="D17" s="367"/>
      <c r="E17" s="367"/>
      <c r="F17" s="367"/>
      <c r="G17" s="367"/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99"/>
      <c r="W17" s="99"/>
      <c r="Y17" s="91"/>
      <c r="Z17" s="91"/>
      <c r="AA17" s="91"/>
      <c r="AB17" s="91"/>
      <c r="AC17" s="91"/>
      <c r="AD17" s="91"/>
      <c r="AE17" s="91"/>
      <c r="AF17" s="91"/>
    </row>
    <row r="18" spans="1:32" ht="21" customHeight="1">
      <c r="A18" s="367" t="s">
        <v>51</v>
      </c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99"/>
      <c r="Y18" s="91"/>
      <c r="Z18" s="91"/>
      <c r="AA18" s="91"/>
      <c r="AB18" s="91"/>
      <c r="AC18" s="91"/>
      <c r="AD18" s="91"/>
      <c r="AE18" s="91"/>
      <c r="AF18" s="91"/>
    </row>
    <row r="19" spans="1:32" ht="21" customHeight="1">
      <c r="A19" s="366" t="s">
        <v>43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100"/>
      <c r="W19" s="100"/>
      <c r="X19" s="100"/>
      <c r="Y19" s="91"/>
      <c r="Z19" s="91"/>
      <c r="AA19" s="91"/>
      <c r="AB19" s="91"/>
      <c r="AC19" s="91"/>
      <c r="AD19" s="91"/>
      <c r="AE19" s="91"/>
      <c r="AF19" s="91"/>
    </row>
    <row r="20" spans="1:32" ht="2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</row>
    <row r="21" spans="1:32" ht="12.95" customHeight="1">
      <c r="A21" s="91"/>
      <c r="X21" s="91"/>
      <c r="Y21" s="91"/>
      <c r="Z21" s="91"/>
      <c r="AA21" s="91"/>
      <c r="AB21" s="91"/>
      <c r="AC21" s="91"/>
      <c r="AD21" s="91"/>
      <c r="AE21" s="91"/>
      <c r="AF21" s="91"/>
    </row>
    <row r="22" spans="1:32" ht="12.95" customHeight="1">
      <c r="A22" s="91"/>
      <c r="X22" s="91"/>
      <c r="Y22" s="91"/>
      <c r="Z22" s="91"/>
      <c r="AA22" s="91"/>
      <c r="AB22" s="91"/>
      <c r="AC22" s="91"/>
      <c r="AD22" s="91"/>
      <c r="AE22" s="91"/>
      <c r="AF22" s="91"/>
    </row>
    <row r="23" spans="1:32" ht="12.95" customHeight="1">
      <c r="A23" s="91"/>
      <c r="B23" s="91"/>
      <c r="C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</row>
    <row r="24" spans="1:32" ht="12.95" customHeight="1">
      <c r="A24" s="91"/>
      <c r="B24" s="91"/>
      <c r="C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</row>
    <row r="25" spans="1:32" ht="17.100000000000001" customHeight="1"/>
    <row r="26" spans="1:32" ht="17.100000000000001" customHeight="1"/>
    <row r="27" spans="1:32" ht="17.100000000000001" customHeight="1"/>
    <row r="28" spans="1:32" ht="17.100000000000001" customHeight="1"/>
    <row r="29" spans="1:32" ht="17.100000000000001" customHeight="1"/>
    <row r="30" spans="1:32" ht="17.100000000000001" customHeight="1"/>
    <row r="31" spans="1:32" ht="17.100000000000001" customHeight="1"/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</sheetData>
  <mergeCells count="29">
    <mergeCell ref="A19:U19"/>
    <mergeCell ref="Q7:R7"/>
    <mergeCell ref="A17:U17"/>
    <mergeCell ref="A18:V18"/>
    <mergeCell ref="D14:G14"/>
    <mergeCell ref="H14:K14"/>
    <mergeCell ref="L14:O14"/>
    <mergeCell ref="P14:S14"/>
    <mergeCell ref="D12:G12"/>
    <mergeCell ref="H12:K12"/>
    <mergeCell ref="L12:O12"/>
    <mergeCell ref="P12:S12"/>
    <mergeCell ref="D13:G13"/>
    <mergeCell ref="H13:K13"/>
    <mergeCell ref="L13:O13"/>
    <mergeCell ref="P13:S13"/>
    <mergeCell ref="D10:G10"/>
    <mergeCell ref="H10:K10"/>
    <mergeCell ref="L10:O10"/>
    <mergeCell ref="P10:S10"/>
    <mergeCell ref="D11:G11"/>
    <mergeCell ref="H11:K11"/>
    <mergeCell ref="L11:O11"/>
    <mergeCell ref="P11:S11"/>
    <mergeCell ref="A3:V3"/>
    <mergeCell ref="D8:G9"/>
    <mergeCell ref="H8:K9"/>
    <mergeCell ref="L8:O9"/>
    <mergeCell ref="P8:S9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0"/>
  <sheetViews>
    <sheetView workbookViewId="0">
      <selection activeCell="O16" sqref="O16"/>
    </sheetView>
  </sheetViews>
  <sheetFormatPr defaultColWidth="8.85546875" defaultRowHeight="15"/>
  <cols>
    <col min="1" max="1" width="1.140625" style="1" customWidth="1"/>
    <col min="2" max="16" width="9.7109375" style="1" customWidth="1"/>
    <col min="17" max="17" width="1.28515625" style="1" customWidth="1"/>
    <col min="24" max="252" width="8.85546875" style="1"/>
    <col min="253" max="253" width="1.140625" style="1" customWidth="1"/>
    <col min="254" max="254" width="7.7109375" style="1" customWidth="1"/>
    <col min="255" max="269" width="7.140625" style="1" customWidth="1"/>
    <col min="270" max="271" width="1.28515625" style="1" customWidth="1"/>
    <col min="272" max="272" width="6.28515625" style="1" customWidth="1"/>
    <col min="273" max="274" width="8.7109375" style="1" bestFit="1" customWidth="1"/>
    <col min="275" max="508" width="8.85546875" style="1"/>
    <col min="509" max="509" width="1.140625" style="1" customWidth="1"/>
    <col min="510" max="510" width="7.7109375" style="1" customWidth="1"/>
    <col min="511" max="525" width="7.140625" style="1" customWidth="1"/>
    <col min="526" max="527" width="1.28515625" style="1" customWidth="1"/>
    <col min="528" max="528" width="6.28515625" style="1" customWidth="1"/>
    <col min="529" max="530" width="8.7109375" style="1" bestFit="1" customWidth="1"/>
    <col min="531" max="764" width="8.85546875" style="1"/>
    <col min="765" max="765" width="1.140625" style="1" customWidth="1"/>
    <col min="766" max="766" width="7.7109375" style="1" customWidth="1"/>
    <col min="767" max="781" width="7.140625" style="1" customWidth="1"/>
    <col min="782" max="783" width="1.28515625" style="1" customWidth="1"/>
    <col min="784" max="784" width="6.28515625" style="1" customWidth="1"/>
    <col min="785" max="786" width="8.7109375" style="1" bestFit="1" customWidth="1"/>
    <col min="787" max="1020" width="8.85546875" style="1"/>
    <col min="1021" max="1021" width="1.140625" style="1" customWidth="1"/>
    <col min="1022" max="1022" width="7.7109375" style="1" customWidth="1"/>
    <col min="1023" max="1037" width="7.140625" style="1" customWidth="1"/>
    <col min="1038" max="1039" width="1.28515625" style="1" customWidth="1"/>
    <col min="1040" max="1040" width="6.28515625" style="1" customWidth="1"/>
    <col min="1041" max="1042" width="8.7109375" style="1" bestFit="1" customWidth="1"/>
    <col min="1043" max="1276" width="8.85546875" style="1"/>
    <col min="1277" max="1277" width="1.140625" style="1" customWidth="1"/>
    <col min="1278" max="1278" width="7.7109375" style="1" customWidth="1"/>
    <col min="1279" max="1293" width="7.140625" style="1" customWidth="1"/>
    <col min="1294" max="1295" width="1.28515625" style="1" customWidth="1"/>
    <col min="1296" max="1296" width="6.28515625" style="1" customWidth="1"/>
    <col min="1297" max="1298" width="8.7109375" style="1" bestFit="1" customWidth="1"/>
    <col min="1299" max="1532" width="8.85546875" style="1"/>
    <col min="1533" max="1533" width="1.140625" style="1" customWidth="1"/>
    <col min="1534" max="1534" width="7.7109375" style="1" customWidth="1"/>
    <col min="1535" max="1549" width="7.140625" style="1" customWidth="1"/>
    <col min="1550" max="1551" width="1.28515625" style="1" customWidth="1"/>
    <col min="1552" max="1552" width="6.28515625" style="1" customWidth="1"/>
    <col min="1553" max="1554" width="8.7109375" style="1" bestFit="1" customWidth="1"/>
    <col min="1555" max="1788" width="8.85546875" style="1"/>
    <col min="1789" max="1789" width="1.140625" style="1" customWidth="1"/>
    <col min="1790" max="1790" width="7.7109375" style="1" customWidth="1"/>
    <col min="1791" max="1805" width="7.140625" style="1" customWidth="1"/>
    <col min="1806" max="1807" width="1.28515625" style="1" customWidth="1"/>
    <col min="1808" max="1808" width="6.28515625" style="1" customWidth="1"/>
    <col min="1809" max="1810" width="8.7109375" style="1" bestFit="1" customWidth="1"/>
    <col min="1811" max="2044" width="8.85546875" style="1"/>
    <col min="2045" max="2045" width="1.140625" style="1" customWidth="1"/>
    <col min="2046" max="2046" width="7.7109375" style="1" customWidth="1"/>
    <col min="2047" max="2061" width="7.140625" style="1" customWidth="1"/>
    <col min="2062" max="2063" width="1.28515625" style="1" customWidth="1"/>
    <col min="2064" max="2064" width="6.28515625" style="1" customWidth="1"/>
    <col min="2065" max="2066" width="8.7109375" style="1" bestFit="1" customWidth="1"/>
    <col min="2067" max="2300" width="8.85546875" style="1"/>
    <col min="2301" max="2301" width="1.140625" style="1" customWidth="1"/>
    <col min="2302" max="2302" width="7.7109375" style="1" customWidth="1"/>
    <col min="2303" max="2317" width="7.140625" style="1" customWidth="1"/>
    <col min="2318" max="2319" width="1.28515625" style="1" customWidth="1"/>
    <col min="2320" max="2320" width="6.28515625" style="1" customWidth="1"/>
    <col min="2321" max="2322" width="8.7109375" style="1" bestFit="1" customWidth="1"/>
    <col min="2323" max="2556" width="8.85546875" style="1"/>
    <col min="2557" max="2557" width="1.140625" style="1" customWidth="1"/>
    <col min="2558" max="2558" width="7.7109375" style="1" customWidth="1"/>
    <col min="2559" max="2573" width="7.140625" style="1" customWidth="1"/>
    <col min="2574" max="2575" width="1.28515625" style="1" customWidth="1"/>
    <col min="2576" max="2576" width="6.28515625" style="1" customWidth="1"/>
    <col min="2577" max="2578" width="8.7109375" style="1" bestFit="1" customWidth="1"/>
    <col min="2579" max="2812" width="8.85546875" style="1"/>
    <col min="2813" max="2813" width="1.140625" style="1" customWidth="1"/>
    <col min="2814" max="2814" width="7.7109375" style="1" customWidth="1"/>
    <col min="2815" max="2829" width="7.140625" style="1" customWidth="1"/>
    <col min="2830" max="2831" width="1.28515625" style="1" customWidth="1"/>
    <col min="2832" max="2832" width="6.28515625" style="1" customWidth="1"/>
    <col min="2833" max="2834" width="8.7109375" style="1" bestFit="1" customWidth="1"/>
    <col min="2835" max="3068" width="8.85546875" style="1"/>
    <col min="3069" max="3069" width="1.140625" style="1" customWidth="1"/>
    <col min="3070" max="3070" width="7.7109375" style="1" customWidth="1"/>
    <col min="3071" max="3085" width="7.140625" style="1" customWidth="1"/>
    <col min="3086" max="3087" width="1.28515625" style="1" customWidth="1"/>
    <col min="3088" max="3088" width="6.28515625" style="1" customWidth="1"/>
    <col min="3089" max="3090" width="8.7109375" style="1" bestFit="1" customWidth="1"/>
    <col min="3091" max="3324" width="8.85546875" style="1"/>
    <col min="3325" max="3325" width="1.140625" style="1" customWidth="1"/>
    <col min="3326" max="3326" width="7.7109375" style="1" customWidth="1"/>
    <col min="3327" max="3341" width="7.140625" style="1" customWidth="1"/>
    <col min="3342" max="3343" width="1.28515625" style="1" customWidth="1"/>
    <col min="3344" max="3344" width="6.28515625" style="1" customWidth="1"/>
    <col min="3345" max="3346" width="8.7109375" style="1" bestFit="1" customWidth="1"/>
    <col min="3347" max="3580" width="8.85546875" style="1"/>
    <col min="3581" max="3581" width="1.140625" style="1" customWidth="1"/>
    <col min="3582" max="3582" width="7.7109375" style="1" customWidth="1"/>
    <col min="3583" max="3597" width="7.140625" style="1" customWidth="1"/>
    <col min="3598" max="3599" width="1.28515625" style="1" customWidth="1"/>
    <col min="3600" max="3600" width="6.28515625" style="1" customWidth="1"/>
    <col min="3601" max="3602" width="8.7109375" style="1" bestFit="1" customWidth="1"/>
    <col min="3603" max="3836" width="8.85546875" style="1"/>
    <col min="3837" max="3837" width="1.140625" style="1" customWidth="1"/>
    <col min="3838" max="3838" width="7.7109375" style="1" customWidth="1"/>
    <col min="3839" max="3853" width="7.140625" style="1" customWidth="1"/>
    <col min="3854" max="3855" width="1.28515625" style="1" customWidth="1"/>
    <col min="3856" max="3856" width="6.28515625" style="1" customWidth="1"/>
    <col min="3857" max="3858" width="8.7109375" style="1" bestFit="1" customWidth="1"/>
    <col min="3859" max="4092" width="8.85546875" style="1"/>
    <col min="4093" max="4093" width="1.140625" style="1" customWidth="1"/>
    <col min="4094" max="4094" width="7.7109375" style="1" customWidth="1"/>
    <col min="4095" max="4109" width="7.140625" style="1" customWidth="1"/>
    <col min="4110" max="4111" width="1.28515625" style="1" customWidth="1"/>
    <col min="4112" max="4112" width="6.28515625" style="1" customWidth="1"/>
    <col min="4113" max="4114" width="8.7109375" style="1" bestFit="1" customWidth="1"/>
    <col min="4115" max="4348" width="8.85546875" style="1"/>
    <col min="4349" max="4349" width="1.140625" style="1" customWidth="1"/>
    <col min="4350" max="4350" width="7.7109375" style="1" customWidth="1"/>
    <col min="4351" max="4365" width="7.140625" style="1" customWidth="1"/>
    <col min="4366" max="4367" width="1.28515625" style="1" customWidth="1"/>
    <col min="4368" max="4368" width="6.28515625" style="1" customWidth="1"/>
    <col min="4369" max="4370" width="8.7109375" style="1" bestFit="1" customWidth="1"/>
    <col min="4371" max="4604" width="8.85546875" style="1"/>
    <col min="4605" max="4605" width="1.140625" style="1" customWidth="1"/>
    <col min="4606" max="4606" width="7.7109375" style="1" customWidth="1"/>
    <col min="4607" max="4621" width="7.140625" style="1" customWidth="1"/>
    <col min="4622" max="4623" width="1.28515625" style="1" customWidth="1"/>
    <col min="4624" max="4624" width="6.28515625" style="1" customWidth="1"/>
    <col min="4625" max="4626" width="8.7109375" style="1" bestFit="1" customWidth="1"/>
    <col min="4627" max="4860" width="8.85546875" style="1"/>
    <col min="4861" max="4861" width="1.140625" style="1" customWidth="1"/>
    <col min="4862" max="4862" width="7.7109375" style="1" customWidth="1"/>
    <col min="4863" max="4877" width="7.140625" style="1" customWidth="1"/>
    <col min="4878" max="4879" width="1.28515625" style="1" customWidth="1"/>
    <col min="4880" max="4880" width="6.28515625" style="1" customWidth="1"/>
    <col min="4881" max="4882" width="8.7109375" style="1" bestFit="1" customWidth="1"/>
    <col min="4883" max="5116" width="8.85546875" style="1"/>
    <col min="5117" max="5117" width="1.140625" style="1" customWidth="1"/>
    <col min="5118" max="5118" width="7.7109375" style="1" customWidth="1"/>
    <col min="5119" max="5133" width="7.140625" style="1" customWidth="1"/>
    <col min="5134" max="5135" width="1.28515625" style="1" customWidth="1"/>
    <col min="5136" max="5136" width="6.28515625" style="1" customWidth="1"/>
    <col min="5137" max="5138" width="8.7109375" style="1" bestFit="1" customWidth="1"/>
    <col min="5139" max="5372" width="8.85546875" style="1"/>
    <col min="5373" max="5373" width="1.140625" style="1" customWidth="1"/>
    <col min="5374" max="5374" width="7.7109375" style="1" customWidth="1"/>
    <col min="5375" max="5389" width="7.140625" style="1" customWidth="1"/>
    <col min="5390" max="5391" width="1.28515625" style="1" customWidth="1"/>
    <col min="5392" max="5392" width="6.28515625" style="1" customWidth="1"/>
    <col min="5393" max="5394" width="8.7109375" style="1" bestFit="1" customWidth="1"/>
    <col min="5395" max="5628" width="8.85546875" style="1"/>
    <col min="5629" max="5629" width="1.140625" style="1" customWidth="1"/>
    <col min="5630" max="5630" width="7.7109375" style="1" customWidth="1"/>
    <col min="5631" max="5645" width="7.140625" style="1" customWidth="1"/>
    <col min="5646" max="5647" width="1.28515625" style="1" customWidth="1"/>
    <col min="5648" max="5648" width="6.28515625" style="1" customWidth="1"/>
    <col min="5649" max="5650" width="8.7109375" style="1" bestFit="1" customWidth="1"/>
    <col min="5651" max="5884" width="8.85546875" style="1"/>
    <col min="5885" max="5885" width="1.140625" style="1" customWidth="1"/>
    <col min="5886" max="5886" width="7.7109375" style="1" customWidth="1"/>
    <col min="5887" max="5901" width="7.140625" style="1" customWidth="1"/>
    <col min="5902" max="5903" width="1.28515625" style="1" customWidth="1"/>
    <col min="5904" max="5904" width="6.28515625" style="1" customWidth="1"/>
    <col min="5905" max="5906" width="8.7109375" style="1" bestFit="1" customWidth="1"/>
    <col min="5907" max="6140" width="8.85546875" style="1"/>
    <col min="6141" max="6141" width="1.140625" style="1" customWidth="1"/>
    <col min="6142" max="6142" width="7.7109375" style="1" customWidth="1"/>
    <col min="6143" max="6157" width="7.140625" style="1" customWidth="1"/>
    <col min="6158" max="6159" width="1.28515625" style="1" customWidth="1"/>
    <col min="6160" max="6160" width="6.28515625" style="1" customWidth="1"/>
    <col min="6161" max="6162" width="8.7109375" style="1" bestFit="1" customWidth="1"/>
    <col min="6163" max="6396" width="8.85546875" style="1"/>
    <col min="6397" max="6397" width="1.140625" style="1" customWidth="1"/>
    <col min="6398" max="6398" width="7.7109375" style="1" customWidth="1"/>
    <col min="6399" max="6413" width="7.140625" style="1" customWidth="1"/>
    <col min="6414" max="6415" width="1.28515625" style="1" customWidth="1"/>
    <col min="6416" max="6416" width="6.28515625" style="1" customWidth="1"/>
    <col min="6417" max="6418" width="8.7109375" style="1" bestFit="1" customWidth="1"/>
    <col min="6419" max="6652" width="8.85546875" style="1"/>
    <col min="6653" max="6653" width="1.140625" style="1" customWidth="1"/>
    <col min="6654" max="6654" width="7.7109375" style="1" customWidth="1"/>
    <col min="6655" max="6669" width="7.140625" style="1" customWidth="1"/>
    <col min="6670" max="6671" width="1.28515625" style="1" customWidth="1"/>
    <col min="6672" max="6672" width="6.28515625" style="1" customWidth="1"/>
    <col min="6673" max="6674" width="8.7109375" style="1" bestFit="1" customWidth="1"/>
    <col min="6675" max="6908" width="8.85546875" style="1"/>
    <col min="6909" max="6909" width="1.140625" style="1" customWidth="1"/>
    <col min="6910" max="6910" width="7.7109375" style="1" customWidth="1"/>
    <col min="6911" max="6925" width="7.140625" style="1" customWidth="1"/>
    <col min="6926" max="6927" width="1.28515625" style="1" customWidth="1"/>
    <col min="6928" max="6928" width="6.28515625" style="1" customWidth="1"/>
    <col min="6929" max="6930" width="8.7109375" style="1" bestFit="1" customWidth="1"/>
    <col min="6931" max="7164" width="8.85546875" style="1"/>
    <col min="7165" max="7165" width="1.140625" style="1" customWidth="1"/>
    <col min="7166" max="7166" width="7.7109375" style="1" customWidth="1"/>
    <col min="7167" max="7181" width="7.140625" style="1" customWidth="1"/>
    <col min="7182" max="7183" width="1.28515625" style="1" customWidth="1"/>
    <col min="7184" max="7184" width="6.28515625" style="1" customWidth="1"/>
    <col min="7185" max="7186" width="8.7109375" style="1" bestFit="1" customWidth="1"/>
    <col min="7187" max="7420" width="8.85546875" style="1"/>
    <col min="7421" max="7421" width="1.140625" style="1" customWidth="1"/>
    <col min="7422" max="7422" width="7.7109375" style="1" customWidth="1"/>
    <col min="7423" max="7437" width="7.140625" style="1" customWidth="1"/>
    <col min="7438" max="7439" width="1.28515625" style="1" customWidth="1"/>
    <col min="7440" max="7440" width="6.28515625" style="1" customWidth="1"/>
    <col min="7441" max="7442" width="8.7109375" style="1" bestFit="1" customWidth="1"/>
    <col min="7443" max="7676" width="8.85546875" style="1"/>
    <col min="7677" max="7677" width="1.140625" style="1" customWidth="1"/>
    <col min="7678" max="7678" width="7.7109375" style="1" customWidth="1"/>
    <col min="7679" max="7693" width="7.140625" style="1" customWidth="1"/>
    <col min="7694" max="7695" width="1.28515625" style="1" customWidth="1"/>
    <col min="7696" max="7696" width="6.28515625" style="1" customWidth="1"/>
    <col min="7697" max="7698" width="8.7109375" style="1" bestFit="1" customWidth="1"/>
    <col min="7699" max="7932" width="8.85546875" style="1"/>
    <col min="7933" max="7933" width="1.140625" style="1" customWidth="1"/>
    <col min="7934" max="7934" width="7.7109375" style="1" customWidth="1"/>
    <col min="7935" max="7949" width="7.140625" style="1" customWidth="1"/>
    <col min="7950" max="7951" width="1.28515625" style="1" customWidth="1"/>
    <col min="7952" max="7952" width="6.28515625" style="1" customWidth="1"/>
    <col min="7953" max="7954" width="8.7109375" style="1" bestFit="1" customWidth="1"/>
    <col min="7955" max="8188" width="8.85546875" style="1"/>
    <col min="8189" max="8189" width="1.140625" style="1" customWidth="1"/>
    <col min="8190" max="8190" width="7.7109375" style="1" customWidth="1"/>
    <col min="8191" max="8205" width="7.140625" style="1" customWidth="1"/>
    <col min="8206" max="8207" width="1.28515625" style="1" customWidth="1"/>
    <col min="8208" max="8208" width="6.28515625" style="1" customWidth="1"/>
    <col min="8209" max="8210" width="8.7109375" style="1" bestFit="1" customWidth="1"/>
    <col min="8211" max="8444" width="8.85546875" style="1"/>
    <col min="8445" max="8445" width="1.140625" style="1" customWidth="1"/>
    <col min="8446" max="8446" width="7.7109375" style="1" customWidth="1"/>
    <col min="8447" max="8461" width="7.140625" style="1" customWidth="1"/>
    <col min="8462" max="8463" width="1.28515625" style="1" customWidth="1"/>
    <col min="8464" max="8464" width="6.28515625" style="1" customWidth="1"/>
    <col min="8465" max="8466" width="8.7109375" style="1" bestFit="1" customWidth="1"/>
    <col min="8467" max="8700" width="8.85546875" style="1"/>
    <col min="8701" max="8701" width="1.140625" style="1" customWidth="1"/>
    <col min="8702" max="8702" width="7.7109375" style="1" customWidth="1"/>
    <col min="8703" max="8717" width="7.140625" style="1" customWidth="1"/>
    <col min="8718" max="8719" width="1.28515625" style="1" customWidth="1"/>
    <col min="8720" max="8720" width="6.28515625" style="1" customWidth="1"/>
    <col min="8721" max="8722" width="8.7109375" style="1" bestFit="1" customWidth="1"/>
    <col min="8723" max="8956" width="8.85546875" style="1"/>
    <col min="8957" max="8957" width="1.140625" style="1" customWidth="1"/>
    <col min="8958" max="8958" width="7.7109375" style="1" customWidth="1"/>
    <col min="8959" max="8973" width="7.140625" style="1" customWidth="1"/>
    <col min="8974" max="8975" width="1.28515625" style="1" customWidth="1"/>
    <col min="8976" max="8976" width="6.28515625" style="1" customWidth="1"/>
    <col min="8977" max="8978" width="8.7109375" style="1" bestFit="1" customWidth="1"/>
    <col min="8979" max="9212" width="8.85546875" style="1"/>
    <col min="9213" max="9213" width="1.140625" style="1" customWidth="1"/>
    <col min="9214" max="9214" width="7.7109375" style="1" customWidth="1"/>
    <col min="9215" max="9229" width="7.140625" style="1" customWidth="1"/>
    <col min="9230" max="9231" width="1.28515625" style="1" customWidth="1"/>
    <col min="9232" max="9232" width="6.28515625" style="1" customWidth="1"/>
    <col min="9233" max="9234" width="8.7109375" style="1" bestFit="1" customWidth="1"/>
    <col min="9235" max="9468" width="8.85546875" style="1"/>
    <col min="9469" max="9469" width="1.140625" style="1" customWidth="1"/>
    <col min="9470" max="9470" width="7.7109375" style="1" customWidth="1"/>
    <col min="9471" max="9485" width="7.140625" style="1" customWidth="1"/>
    <col min="9486" max="9487" width="1.28515625" style="1" customWidth="1"/>
    <col min="9488" max="9488" width="6.28515625" style="1" customWidth="1"/>
    <col min="9489" max="9490" width="8.7109375" style="1" bestFit="1" customWidth="1"/>
    <col min="9491" max="9724" width="8.85546875" style="1"/>
    <col min="9725" max="9725" width="1.140625" style="1" customWidth="1"/>
    <col min="9726" max="9726" width="7.7109375" style="1" customWidth="1"/>
    <col min="9727" max="9741" width="7.140625" style="1" customWidth="1"/>
    <col min="9742" max="9743" width="1.28515625" style="1" customWidth="1"/>
    <col min="9744" max="9744" width="6.28515625" style="1" customWidth="1"/>
    <col min="9745" max="9746" width="8.7109375" style="1" bestFit="1" customWidth="1"/>
    <col min="9747" max="9980" width="8.85546875" style="1"/>
    <col min="9981" max="9981" width="1.140625" style="1" customWidth="1"/>
    <col min="9982" max="9982" width="7.7109375" style="1" customWidth="1"/>
    <col min="9983" max="9997" width="7.140625" style="1" customWidth="1"/>
    <col min="9998" max="9999" width="1.28515625" style="1" customWidth="1"/>
    <col min="10000" max="10000" width="6.28515625" style="1" customWidth="1"/>
    <col min="10001" max="10002" width="8.7109375" style="1" bestFit="1" customWidth="1"/>
    <col min="10003" max="10236" width="8.85546875" style="1"/>
    <col min="10237" max="10237" width="1.140625" style="1" customWidth="1"/>
    <col min="10238" max="10238" width="7.7109375" style="1" customWidth="1"/>
    <col min="10239" max="10253" width="7.140625" style="1" customWidth="1"/>
    <col min="10254" max="10255" width="1.28515625" style="1" customWidth="1"/>
    <col min="10256" max="10256" width="6.28515625" style="1" customWidth="1"/>
    <col min="10257" max="10258" width="8.7109375" style="1" bestFit="1" customWidth="1"/>
    <col min="10259" max="10492" width="8.85546875" style="1"/>
    <col min="10493" max="10493" width="1.140625" style="1" customWidth="1"/>
    <col min="10494" max="10494" width="7.7109375" style="1" customWidth="1"/>
    <col min="10495" max="10509" width="7.140625" style="1" customWidth="1"/>
    <col min="10510" max="10511" width="1.28515625" style="1" customWidth="1"/>
    <col min="10512" max="10512" width="6.28515625" style="1" customWidth="1"/>
    <col min="10513" max="10514" width="8.7109375" style="1" bestFit="1" customWidth="1"/>
    <col min="10515" max="10748" width="8.85546875" style="1"/>
    <col min="10749" max="10749" width="1.140625" style="1" customWidth="1"/>
    <col min="10750" max="10750" width="7.7109375" style="1" customWidth="1"/>
    <col min="10751" max="10765" width="7.140625" style="1" customWidth="1"/>
    <col min="10766" max="10767" width="1.28515625" style="1" customWidth="1"/>
    <col min="10768" max="10768" width="6.28515625" style="1" customWidth="1"/>
    <col min="10769" max="10770" width="8.7109375" style="1" bestFit="1" customWidth="1"/>
    <col min="10771" max="11004" width="8.85546875" style="1"/>
    <col min="11005" max="11005" width="1.140625" style="1" customWidth="1"/>
    <col min="11006" max="11006" width="7.7109375" style="1" customWidth="1"/>
    <col min="11007" max="11021" width="7.140625" style="1" customWidth="1"/>
    <col min="11022" max="11023" width="1.28515625" style="1" customWidth="1"/>
    <col min="11024" max="11024" width="6.28515625" style="1" customWidth="1"/>
    <col min="11025" max="11026" width="8.7109375" style="1" bestFit="1" customWidth="1"/>
    <col min="11027" max="11260" width="8.85546875" style="1"/>
    <col min="11261" max="11261" width="1.140625" style="1" customWidth="1"/>
    <col min="11262" max="11262" width="7.7109375" style="1" customWidth="1"/>
    <col min="11263" max="11277" width="7.140625" style="1" customWidth="1"/>
    <col min="11278" max="11279" width="1.28515625" style="1" customWidth="1"/>
    <col min="11280" max="11280" width="6.28515625" style="1" customWidth="1"/>
    <col min="11281" max="11282" width="8.7109375" style="1" bestFit="1" customWidth="1"/>
    <col min="11283" max="11516" width="8.85546875" style="1"/>
    <col min="11517" max="11517" width="1.140625" style="1" customWidth="1"/>
    <col min="11518" max="11518" width="7.7109375" style="1" customWidth="1"/>
    <col min="11519" max="11533" width="7.140625" style="1" customWidth="1"/>
    <col min="11534" max="11535" width="1.28515625" style="1" customWidth="1"/>
    <col min="11536" max="11536" width="6.28515625" style="1" customWidth="1"/>
    <col min="11537" max="11538" width="8.7109375" style="1" bestFit="1" customWidth="1"/>
    <col min="11539" max="11772" width="8.85546875" style="1"/>
    <col min="11773" max="11773" width="1.140625" style="1" customWidth="1"/>
    <col min="11774" max="11774" width="7.7109375" style="1" customWidth="1"/>
    <col min="11775" max="11789" width="7.140625" style="1" customWidth="1"/>
    <col min="11790" max="11791" width="1.28515625" style="1" customWidth="1"/>
    <col min="11792" max="11792" width="6.28515625" style="1" customWidth="1"/>
    <col min="11793" max="11794" width="8.7109375" style="1" bestFit="1" customWidth="1"/>
    <col min="11795" max="12028" width="8.85546875" style="1"/>
    <col min="12029" max="12029" width="1.140625" style="1" customWidth="1"/>
    <col min="12030" max="12030" width="7.7109375" style="1" customWidth="1"/>
    <col min="12031" max="12045" width="7.140625" style="1" customWidth="1"/>
    <col min="12046" max="12047" width="1.28515625" style="1" customWidth="1"/>
    <col min="12048" max="12048" width="6.28515625" style="1" customWidth="1"/>
    <col min="12049" max="12050" width="8.7109375" style="1" bestFit="1" customWidth="1"/>
    <col min="12051" max="12284" width="8.85546875" style="1"/>
    <col min="12285" max="12285" width="1.140625" style="1" customWidth="1"/>
    <col min="12286" max="12286" width="7.7109375" style="1" customWidth="1"/>
    <col min="12287" max="12301" width="7.140625" style="1" customWidth="1"/>
    <col min="12302" max="12303" width="1.28515625" style="1" customWidth="1"/>
    <col min="12304" max="12304" width="6.28515625" style="1" customWidth="1"/>
    <col min="12305" max="12306" width="8.7109375" style="1" bestFit="1" customWidth="1"/>
    <col min="12307" max="12540" width="8.85546875" style="1"/>
    <col min="12541" max="12541" width="1.140625" style="1" customWidth="1"/>
    <col min="12542" max="12542" width="7.7109375" style="1" customWidth="1"/>
    <col min="12543" max="12557" width="7.140625" style="1" customWidth="1"/>
    <col min="12558" max="12559" width="1.28515625" style="1" customWidth="1"/>
    <col min="12560" max="12560" width="6.28515625" style="1" customWidth="1"/>
    <col min="12561" max="12562" width="8.7109375" style="1" bestFit="1" customWidth="1"/>
    <col min="12563" max="12796" width="8.85546875" style="1"/>
    <col min="12797" max="12797" width="1.140625" style="1" customWidth="1"/>
    <col min="12798" max="12798" width="7.7109375" style="1" customWidth="1"/>
    <col min="12799" max="12813" width="7.140625" style="1" customWidth="1"/>
    <col min="12814" max="12815" width="1.28515625" style="1" customWidth="1"/>
    <col min="12816" max="12816" width="6.28515625" style="1" customWidth="1"/>
    <col min="12817" max="12818" width="8.7109375" style="1" bestFit="1" customWidth="1"/>
    <col min="12819" max="13052" width="8.85546875" style="1"/>
    <col min="13053" max="13053" width="1.140625" style="1" customWidth="1"/>
    <col min="13054" max="13054" width="7.7109375" style="1" customWidth="1"/>
    <col min="13055" max="13069" width="7.140625" style="1" customWidth="1"/>
    <col min="13070" max="13071" width="1.28515625" style="1" customWidth="1"/>
    <col min="13072" max="13072" width="6.28515625" style="1" customWidth="1"/>
    <col min="13073" max="13074" width="8.7109375" style="1" bestFit="1" customWidth="1"/>
    <col min="13075" max="13308" width="8.85546875" style="1"/>
    <col min="13309" max="13309" width="1.140625" style="1" customWidth="1"/>
    <col min="13310" max="13310" width="7.7109375" style="1" customWidth="1"/>
    <col min="13311" max="13325" width="7.140625" style="1" customWidth="1"/>
    <col min="13326" max="13327" width="1.28515625" style="1" customWidth="1"/>
    <col min="13328" max="13328" width="6.28515625" style="1" customWidth="1"/>
    <col min="13329" max="13330" width="8.7109375" style="1" bestFit="1" customWidth="1"/>
    <col min="13331" max="13564" width="8.85546875" style="1"/>
    <col min="13565" max="13565" width="1.140625" style="1" customWidth="1"/>
    <col min="13566" max="13566" width="7.7109375" style="1" customWidth="1"/>
    <col min="13567" max="13581" width="7.140625" style="1" customWidth="1"/>
    <col min="13582" max="13583" width="1.28515625" style="1" customWidth="1"/>
    <col min="13584" max="13584" width="6.28515625" style="1" customWidth="1"/>
    <col min="13585" max="13586" width="8.7109375" style="1" bestFit="1" customWidth="1"/>
    <col min="13587" max="13820" width="8.85546875" style="1"/>
    <col min="13821" max="13821" width="1.140625" style="1" customWidth="1"/>
    <col min="13822" max="13822" width="7.7109375" style="1" customWidth="1"/>
    <col min="13823" max="13837" width="7.140625" style="1" customWidth="1"/>
    <col min="13838" max="13839" width="1.28515625" style="1" customWidth="1"/>
    <col min="13840" max="13840" width="6.28515625" style="1" customWidth="1"/>
    <col min="13841" max="13842" width="8.7109375" style="1" bestFit="1" customWidth="1"/>
    <col min="13843" max="14076" width="8.85546875" style="1"/>
    <col min="14077" max="14077" width="1.140625" style="1" customWidth="1"/>
    <col min="14078" max="14078" width="7.7109375" style="1" customWidth="1"/>
    <col min="14079" max="14093" width="7.140625" style="1" customWidth="1"/>
    <col min="14094" max="14095" width="1.28515625" style="1" customWidth="1"/>
    <col min="14096" max="14096" width="6.28515625" style="1" customWidth="1"/>
    <col min="14097" max="14098" width="8.7109375" style="1" bestFit="1" customWidth="1"/>
    <col min="14099" max="14332" width="8.85546875" style="1"/>
    <col min="14333" max="14333" width="1.140625" style="1" customWidth="1"/>
    <col min="14334" max="14334" width="7.7109375" style="1" customWidth="1"/>
    <col min="14335" max="14349" width="7.140625" style="1" customWidth="1"/>
    <col min="14350" max="14351" width="1.28515625" style="1" customWidth="1"/>
    <col min="14352" max="14352" width="6.28515625" style="1" customWidth="1"/>
    <col min="14353" max="14354" width="8.7109375" style="1" bestFit="1" customWidth="1"/>
    <col min="14355" max="14588" width="8.85546875" style="1"/>
    <col min="14589" max="14589" width="1.140625" style="1" customWidth="1"/>
    <col min="14590" max="14590" width="7.7109375" style="1" customWidth="1"/>
    <col min="14591" max="14605" width="7.140625" style="1" customWidth="1"/>
    <col min="14606" max="14607" width="1.28515625" style="1" customWidth="1"/>
    <col min="14608" max="14608" width="6.28515625" style="1" customWidth="1"/>
    <col min="14609" max="14610" width="8.7109375" style="1" bestFit="1" customWidth="1"/>
    <col min="14611" max="14844" width="8.85546875" style="1"/>
    <col min="14845" max="14845" width="1.140625" style="1" customWidth="1"/>
    <col min="14846" max="14846" width="7.7109375" style="1" customWidth="1"/>
    <col min="14847" max="14861" width="7.140625" style="1" customWidth="1"/>
    <col min="14862" max="14863" width="1.28515625" style="1" customWidth="1"/>
    <col min="14864" max="14864" width="6.28515625" style="1" customWidth="1"/>
    <col min="14865" max="14866" width="8.7109375" style="1" bestFit="1" customWidth="1"/>
    <col min="14867" max="15100" width="8.85546875" style="1"/>
    <col min="15101" max="15101" width="1.140625" style="1" customWidth="1"/>
    <col min="15102" max="15102" width="7.7109375" style="1" customWidth="1"/>
    <col min="15103" max="15117" width="7.140625" style="1" customWidth="1"/>
    <col min="15118" max="15119" width="1.28515625" style="1" customWidth="1"/>
    <col min="15120" max="15120" width="6.28515625" style="1" customWidth="1"/>
    <col min="15121" max="15122" width="8.7109375" style="1" bestFit="1" customWidth="1"/>
    <col min="15123" max="15356" width="8.85546875" style="1"/>
    <col min="15357" max="15357" width="1.140625" style="1" customWidth="1"/>
    <col min="15358" max="15358" width="7.7109375" style="1" customWidth="1"/>
    <col min="15359" max="15373" width="7.140625" style="1" customWidth="1"/>
    <col min="15374" max="15375" width="1.28515625" style="1" customWidth="1"/>
    <col min="15376" max="15376" width="6.28515625" style="1" customWidth="1"/>
    <col min="15377" max="15378" width="8.7109375" style="1" bestFit="1" customWidth="1"/>
    <col min="15379" max="15612" width="8.85546875" style="1"/>
    <col min="15613" max="15613" width="1.140625" style="1" customWidth="1"/>
    <col min="15614" max="15614" width="7.7109375" style="1" customWidth="1"/>
    <col min="15615" max="15629" width="7.140625" style="1" customWidth="1"/>
    <col min="15630" max="15631" width="1.28515625" style="1" customWidth="1"/>
    <col min="15632" max="15632" width="6.28515625" style="1" customWidth="1"/>
    <col min="15633" max="15634" width="8.7109375" style="1" bestFit="1" customWidth="1"/>
    <col min="15635" max="15868" width="8.85546875" style="1"/>
    <col min="15869" max="15869" width="1.140625" style="1" customWidth="1"/>
    <col min="15870" max="15870" width="7.7109375" style="1" customWidth="1"/>
    <col min="15871" max="15885" width="7.140625" style="1" customWidth="1"/>
    <col min="15886" max="15887" width="1.28515625" style="1" customWidth="1"/>
    <col min="15888" max="15888" width="6.28515625" style="1" customWidth="1"/>
    <col min="15889" max="15890" width="8.7109375" style="1" bestFit="1" customWidth="1"/>
    <col min="15891" max="16124" width="8.85546875" style="1"/>
    <col min="16125" max="16125" width="1.140625" style="1" customWidth="1"/>
    <col min="16126" max="16126" width="7.7109375" style="1" customWidth="1"/>
    <col min="16127" max="16141" width="7.140625" style="1" customWidth="1"/>
    <col min="16142" max="16143" width="1.28515625" style="1" customWidth="1"/>
    <col min="16144" max="16144" width="6.28515625" style="1" customWidth="1"/>
    <col min="16145" max="16146" width="8.7109375" style="1" bestFit="1" customWidth="1"/>
    <col min="16147" max="16382" width="8.85546875" style="1"/>
    <col min="16383" max="16384" width="9" style="1" customWidth="1"/>
  </cols>
  <sheetData>
    <row r="1" spans="2:26" ht="18" customHeight="1">
      <c r="B1" s="2"/>
      <c r="C1" s="2"/>
      <c r="D1" s="2"/>
      <c r="E1" s="2"/>
      <c r="F1" s="2"/>
      <c r="G1" s="2"/>
    </row>
    <row r="2" spans="2:26" ht="33" customHeight="1">
      <c r="B2" s="394" t="s">
        <v>53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</row>
    <row r="3" spans="2:26" ht="18" customHeight="1">
      <c r="B3" s="395"/>
      <c r="C3" s="395"/>
      <c r="D3" s="395"/>
      <c r="E3" s="395"/>
      <c r="F3" s="395"/>
      <c r="G3" s="395"/>
      <c r="H3" s="3"/>
      <c r="I3" s="3"/>
      <c r="P3" s="3"/>
    </row>
    <row r="4" spans="2:26" ht="18" customHeight="1">
      <c r="B4" s="396" t="s">
        <v>0</v>
      </c>
      <c r="C4" s="397"/>
      <c r="D4" s="396" t="s">
        <v>2</v>
      </c>
      <c r="E4" s="397"/>
      <c r="F4" s="396" t="s">
        <v>54</v>
      </c>
      <c r="G4" s="397"/>
      <c r="H4" s="398" t="s">
        <v>1</v>
      </c>
      <c r="I4" s="399"/>
      <c r="J4" s="396" t="s">
        <v>52</v>
      </c>
      <c r="K4" s="397"/>
      <c r="L4" s="400" t="s">
        <v>3</v>
      </c>
      <c r="M4" s="400" t="s">
        <v>4</v>
      </c>
      <c r="N4" s="400" t="s">
        <v>105</v>
      </c>
      <c r="O4" s="400" t="s">
        <v>106</v>
      </c>
      <c r="P4" s="197" t="s">
        <v>107</v>
      </c>
      <c r="X4" s="6"/>
      <c r="Y4" s="6"/>
      <c r="Z4" s="6"/>
    </row>
    <row r="5" spans="2:26" ht="18" customHeight="1">
      <c r="B5" s="404" t="s">
        <v>108</v>
      </c>
      <c r="C5" s="405"/>
      <c r="D5" s="404" t="s">
        <v>108</v>
      </c>
      <c r="E5" s="405"/>
      <c r="F5" s="404" t="s">
        <v>108</v>
      </c>
      <c r="G5" s="405"/>
      <c r="H5" s="404" t="s">
        <v>108</v>
      </c>
      <c r="I5" s="405"/>
      <c r="J5" s="404" t="s">
        <v>108</v>
      </c>
      <c r="K5" s="405"/>
      <c r="L5" s="401"/>
      <c r="M5" s="401"/>
      <c r="N5" s="401"/>
      <c r="O5" s="401"/>
      <c r="P5" s="198" t="s">
        <v>109</v>
      </c>
      <c r="X5" s="6"/>
      <c r="Y5" s="6"/>
      <c r="Z5" s="6"/>
    </row>
    <row r="6" spans="2:26" ht="18" customHeight="1">
      <c r="B6" s="406" t="s">
        <v>5</v>
      </c>
      <c r="C6" s="407"/>
      <c r="D6" s="7" t="s">
        <v>5</v>
      </c>
      <c r="E6" s="8" t="s">
        <v>4</v>
      </c>
      <c r="F6" s="7" t="s">
        <v>5</v>
      </c>
      <c r="G6" s="8" t="s">
        <v>4</v>
      </c>
      <c r="H6" s="7" t="s">
        <v>5</v>
      </c>
      <c r="I6" s="8" t="s">
        <v>4</v>
      </c>
      <c r="J6" s="7" t="s">
        <v>5</v>
      </c>
      <c r="K6" s="8" t="s">
        <v>4</v>
      </c>
      <c r="L6" s="7" t="s">
        <v>5</v>
      </c>
      <c r="M6" s="7" t="s">
        <v>5</v>
      </c>
      <c r="N6" s="7" t="s">
        <v>5</v>
      </c>
      <c r="O6" s="9" t="s">
        <v>5</v>
      </c>
      <c r="P6" s="199" t="s">
        <v>5</v>
      </c>
      <c r="Q6" s="101"/>
      <c r="X6" s="6"/>
      <c r="Y6" s="6"/>
      <c r="Z6" s="6"/>
    </row>
    <row r="7" spans="2:26" s="11" customFormat="1" ht="18" customHeight="1">
      <c r="B7" s="402">
        <f>'Data Record(0to2mm)'!B23</f>
        <v>0</v>
      </c>
      <c r="C7" s="403"/>
      <c r="D7" s="255">
        <f>MAX('Data Record(0to2mm)'!AK23,'Data Record(0to2mm)'!AM23)</f>
        <v>0</v>
      </c>
      <c r="E7" s="247">
        <f t="shared" ref="E7:E35" si="0">D7/1</f>
        <v>0</v>
      </c>
      <c r="F7" s="259">
        <f>'Cert of STD'!AH4</f>
        <v>8.0000000000000004E-4</v>
      </c>
      <c r="G7" s="249">
        <f>'Cert of STD'!AH4</f>
        <v>8.0000000000000004E-4</v>
      </c>
      <c r="H7" s="247">
        <f>((B7)*(11.5*10^-6)*1)</f>
        <v>0</v>
      </c>
      <c r="I7" s="247">
        <f t="shared" ref="I7:I35" si="1">H7/SQRT(3)</f>
        <v>0</v>
      </c>
      <c r="J7" s="246">
        <f>'Data Record(0to2mm)'!O8/2</f>
        <v>5.0000000000000001E-4</v>
      </c>
      <c r="K7" s="250">
        <f t="shared" ref="K7:K35" si="2">(J7/SQRT(3))</f>
        <v>2.886751345948129E-4</v>
      </c>
      <c r="L7" s="247">
        <f t="shared" ref="L7:L35" si="3">SQRT(E7^2+G7^2+I7^2+K7^2)</f>
        <v>8.504900548115382E-4</v>
      </c>
      <c r="M7" s="251">
        <f t="shared" ref="M7:M35" si="4">E7/1</f>
        <v>0</v>
      </c>
      <c r="N7" s="252" t="str">
        <f>IF(D7=0,"∞",(L7^4/(D7^4/3)))</f>
        <v>∞</v>
      </c>
      <c r="O7" s="253">
        <f>IF(N7="∞",2,_xlfn.T.INV.2T(0.0455,N7))</f>
        <v>2</v>
      </c>
      <c r="P7" s="273">
        <f>L7*O7</f>
        <v>1.7009801096230764E-3</v>
      </c>
      <c r="Q7" s="243"/>
      <c r="R7" s="244"/>
      <c r="S7" s="244"/>
      <c r="T7" s="244"/>
      <c r="U7" s="244"/>
      <c r="V7" s="244"/>
      <c r="W7" s="244"/>
      <c r="X7" s="245"/>
      <c r="Y7" s="245"/>
      <c r="Z7" s="245"/>
    </row>
    <row r="8" spans="2:26" s="11" customFormat="1" ht="18" customHeight="1">
      <c r="B8" s="402">
        <f>'Data Record(0to2mm)'!B24</f>
        <v>0.1</v>
      </c>
      <c r="C8" s="403"/>
      <c r="D8" s="255">
        <f>MAX('Data Record(0to2mm)'!AK24,'Data Record(0to2mm)'!AM24)</f>
        <v>0</v>
      </c>
      <c r="E8" s="247">
        <f t="shared" si="0"/>
        <v>0</v>
      </c>
      <c r="F8" s="259">
        <f>'Uncertainty Budget'!F7</f>
        <v>8.0000000000000004E-4</v>
      </c>
      <c r="G8" s="249">
        <f>G7</f>
        <v>8.0000000000000004E-4</v>
      </c>
      <c r="H8" s="247">
        <f t="shared" ref="H8:H54" si="5">((B8)*(11.5*10^-6)*1)</f>
        <v>1.15E-6</v>
      </c>
      <c r="I8" s="247">
        <f t="shared" si="1"/>
        <v>6.6395280956806967E-7</v>
      </c>
      <c r="J8" s="246">
        <f>J7</f>
        <v>5.0000000000000001E-4</v>
      </c>
      <c r="K8" s="250">
        <f t="shared" si="2"/>
        <v>2.886751345948129E-4</v>
      </c>
      <c r="L8" s="247">
        <f>SQRT(E8^2+G8^2+I8^2+K8^2)</f>
        <v>8.5049031397580691E-4</v>
      </c>
      <c r="M8" s="251">
        <f t="shared" si="4"/>
        <v>0</v>
      </c>
      <c r="N8" s="252" t="str">
        <f t="shared" ref="N8:N54" si="6">IF(D8=0,"∞",(L8^4/(D8^4/3)))</f>
        <v>∞</v>
      </c>
      <c r="O8" s="253">
        <f t="shared" ref="O8:O54" si="7">IF(N8="∞",2,_xlfn.T.INV.2T(0.0455,N8))</f>
        <v>2</v>
      </c>
      <c r="P8" s="273">
        <f t="shared" ref="P8:P54" si="8">L8*O8</f>
        <v>1.7009806279516138E-3</v>
      </c>
      <c r="Q8" s="243"/>
      <c r="R8" s="244"/>
      <c r="S8" s="244"/>
      <c r="T8" s="244"/>
      <c r="U8" s="244"/>
      <c r="V8" s="244"/>
      <c r="W8" s="244"/>
      <c r="X8" s="245"/>
      <c r="Y8" s="245"/>
      <c r="Z8" s="245"/>
    </row>
    <row r="9" spans="2:26" s="11" customFormat="1" ht="18" customHeight="1">
      <c r="B9" s="402">
        <f>'Data Record(0to2mm)'!B25</f>
        <v>0.2</v>
      </c>
      <c r="C9" s="403"/>
      <c r="D9" s="255">
        <f>MAX('Data Record(0to2mm)'!AK25,'Data Record(0to2mm)'!AM25)</f>
        <v>0</v>
      </c>
      <c r="E9" s="247">
        <f t="shared" si="0"/>
        <v>0</v>
      </c>
      <c r="F9" s="259">
        <f>'Uncertainty Budget'!F8</f>
        <v>8.0000000000000004E-4</v>
      </c>
      <c r="G9" s="249">
        <f t="shared" ref="G9:G54" si="9">G8</f>
        <v>8.0000000000000004E-4</v>
      </c>
      <c r="H9" s="247">
        <f t="shared" si="5"/>
        <v>2.3E-6</v>
      </c>
      <c r="I9" s="247">
        <f t="shared" si="1"/>
        <v>1.3279056191361393E-6</v>
      </c>
      <c r="J9" s="246">
        <f t="shared" ref="J9:J54" si="10">J8</f>
        <v>5.0000000000000001E-4</v>
      </c>
      <c r="K9" s="250">
        <f t="shared" si="2"/>
        <v>2.886751345948129E-4</v>
      </c>
      <c r="L9" s="247">
        <f t="shared" si="3"/>
        <v>8.5049109146813915E-4</v>
      </c>
      <c r="M9" s="251">
        <f t="shared" si="4"/>
        <v>0</v>
      </c>
      <c r="N9" s="252" t="str">
        <f t="shared" si="6"/>
        <v>∞</v>
      </c>
      <c r="O9" s="253">
        <f t="shared" si="7"/>
        <v>2</v>
      </c>
      <c r="P9" s="273">
        <f t="shared" si="8"/>
        <v>1.7009821829362783E-3</v>
      </c>
      <c r="Q9" s="243"/>
      <c r="R9" s="244"/>
      <c r="S9" s="244"/>
      <c r="T9" s="244"/>
      <c r="U9" s="244"/>
      <c r="V9" s="244"/>
      <c r="W9" s="244"/>
      <c r="X9" s="245"/>
      <c r="Y9" s="245"/>
      <c r="Z9" s="245"/>
    </row>
    <row r="10" spans="2:26" s="11" customFormat="1" ht="18" customHeight="1">
      <c r="B10" s="402">
        <f>'Data Record(0to2mm)'!B26</f>
        <v>0.3</v>
      </c>
      <c r="C10" s="403"/>
      <c r="D10" s="255">
        <f>MAX('Data Record(0to2mm)'!AK26,'Data Record(0to2mm)'!AM26)</f>
        <v>0</v>
      </c>
      <c r="E10" s="247">
        <f t="shared" si="0"/>
        <v>0</v>
      </c>
      <c r="F10" s="259">
        <f>'Uncertainty Budget'!F9</f>
        <v>8.0000000000000004E-4</v>
      </c>
      <c r="G10" s="249">
        <f t="shared" si="9"/>
        <v>8.0000000000000004E-4</v>
      </c>
      <c r="H10" s="247">
        <f t="shared" si="5"/>
        <v>3.45E-6</v>
      </c>
      <c r="I10" s="247">
        <f t="shared" si="1"/>
        <v>1.9918584287042091E-6</v>
      </c>
      <c r="J10" s="246">
        <f t="shared" si="10"/>
        <v>5.0000000000000001E-4</v>
      </c>
      <c r="K10" s="250">
        <f t="shared" si="2"/>
        <v>2.886751345948129E-4</v>
      </c>
      <c r="L10" s="247">
        <f t="shared" si="3"/>
        <v>8.504923872871134E-4</v>
      </c>
      <c r="M10" s="251">
        <f t="shared" si="4"/>
        <v>0</v>
      </c>
      <c r="N10" s="252" t="str">
        <f t="shared" si="6"/>
        <v>∞</v>
      </c>
      <c r="O10" s="253">
        <f t="shared" si="7"/>
        <v>2</v>
      </c>
      <c r="P10" s="273">
        <f t="shared" si="8"/>
        <v>1.7009847745742268E-3</v>
      </c>
      <c r="Q10" s="243"/>
      <c r="R10" s="244"/>
      <c r="S10" s="244"/>
      <c r="T10" s="244"/>
      <c r="U10" s="244"/>
      <c r="V10" s="244"/>
      <c r="W10" s="244"/>
      <c r="X10" s="245"/>
      <c r="Y10" s="245"/>
      <c r="Z10" s="245"/>
    </row>
    <row r="11" spans="2:26" s="11" customFormat="1" ht="18" customHeight="1">
      <c r="B11" s="402">
        <f>'Data Record(0to2mm)'!B27</f>
        <v>0.4</v>
      </c>
      <c r="C11" s="403"/>
      <c r="D11" s="255">
        <f>MAX('Data Record(0to2mm)'!AK27,'Data Record(0to2mm)'!AM27)</f>
        <v>0</v>
      </c>
      <c r="E11" s="247">
        <f t="shared" si="0"/>
        <v>0</v>
      </c>
      <c r="F11" s="259">
        <f>'Uncertainty Budget'!F10</f>
        <v>8.0000000000000004E-4</v>
      </c>
      <c r="G11" s="249">
        <f t="shared" si="9"/>
        <v>8.0000000000000004E-4</v>
      </c>
      <c r="H11" s="247">
        <f t="shared" si="5"/>
        <v>4.6E-6</v>
      </c>
      <c r="I11" s="247">
        <f t="shared" si="1"/>
        <v>2.6558112382722787E-6</v>
      </c>
      <c r="J11" s="246">
        <f t="shared" si="10"/>
        <v>5.0000000000000001E-4</v>
      </c>
      <c r="K11" s="250">
        <f t="shared" si="2"/>
        <v>2.886751345948129E-4</v>
      </c>
      <c r="L11" s="247">
        <f t="shared" si="3"/>
        <v>8.5049420143036049E-4</v>
      </c>
      <c r="M11" s="251">
        <f t="shared" si="4"/>
        <v>0</v>
      </c>
      <c r="N11" s="252" t="str">
        <f t="shared" si="6"/>
        <v>∞</v>
      </c>
      <c r="O11" s="253">
        <f t="shared" si="7"/>
        <v>2</v>
      </c>
      <c r="P11" s="273">
        <f t="shared" si="8"/>
        <v>1.700988402860721E-3</v>
      </c>
      <c r="Q11" s="243"/>
      <c r="R11" s="244"/>
      <c r="S11" s="244"/>
      <c r="T11" s="244"/>
      <c r="U11" s="244"/>
      <c r="V11" s="244"/>
      <c r="W11" s="244"/>
      <c r="X11" s="245"/>
      <c r="Y11" s="245"/>
      <c r="Z11" s="245"/>
    </row>
    <row r="12" spans="2:26" s="11" customFormat="1" ht="18" customHeight="1">
      <c r="B12" s="402">
        <f>'Data Record(0to2mm)'!B28</f>
        <v>0.5</v>
      </c>
      <c r="C12" s="403"/>
      <c r="D12" s="255">
        <f>MAX('Data Record(0to2mm)'!AK28,'Data Record(0to2mm)'!AM28)</f>
        <v>0</v>
      </c>
      <c r="E12" s="247">
        <f t="shared" si="0"/>
        <v>0</v>
      </c>
      <c r="F12" s="259">
        <f>'Uncertainty Budget'!F11</f>
        <v>8.0000000000000004E-4</v>
      </c>
      <c r="G12" s="249">
        <f t="shared" si="9"/>
        <v>8.0000000000000004E-4</v>
      </c>
      <c r="H12" s="247">
        <f t="shared" si="5"/>
        <v>5.75E-6</v>
      </c>
      <c r="I12" s="247">
        <f t="shared" si="1"/>
        <v>3.3197640478403483E-6</v>
      </c>
      <c r="J12" s="246">
        <f t="shared" si="10"/>
        <v>5.0000000000000001E-4</v>
      </c>
      <c r="K12" s="250">
        <f t="shared" si="2"/>
        <v>2.886751345948129E-4</v>
      </c>
      <c r="L12" s="247">
        <f t="shared" si="3"/>
        <v>8.5049653389456361E-4</v>
      </c>
      <c r="M12" s="251">
        <f t="shared" si="4"/>
        <v>0</v>
      </c>
      <c r="N12" s="252" t="str">
        <f t="shared" si="6"/>
        <v>∞</v>
      </c>
      <c r="O12" s="253">
        <f t="shared" si="7"/>
        <v>2</v>
      </c>
      <c r="P12" s="273">
        <f t="shared" si="8"/>
        <v>1.7009930677891272E-3</v>
      </c>
      <c r="Q12" s="243"/>
      <c r="R12" s="244"/>
      <c r="S12" s="244"/>
      <c r="T12" s="244"/>
      <c r="U12" s="244"/>
      <c r="V12" s="244"/>
      <c r="W12" s="244"/>
      <c r="X12" s="245"/>
      <c r="Y12" s="245"/>
      <c r="Z12" s="245"/>
    </row>
    <row r="13" spans="2:26" s="11" customFormat="1" ht="18" customHeight="1">
      <c r="B13" s="402">
        <f>'Data Record(0to2mm)'!B29</f>
        <v>0.6</v>
      </c>
      <c r="C13" s="403"/>
      <c r="D13" s="255">
        <f>MAX('Data Record(0to2mm)'!AK29,'Data Record(0to2mm)'!AM29)</f>
        <v>0</v>
      </c>
      <c r="E13" s="247">
        <f t="shared" si="0"/>
        <v>0</v>
      </c>
      <c r="F13" s="259">
        <f>'Uncertainty Budget'!F12</f>
        <v>8.0000000000000004E-4</v>
      </c>
      <c r="G13" s="249">
        <f t="shared" si="9"/>
        <v>8.0000000000000004E-4</v>
      </c>
      <c r="H13" s="247">
        <f t="shared" si="5"/>
        <v>6.9E-6</v>
      </c>
      <c r="I13" s="247">
        <f t="shared" si="1"/>
        <v>3.9837168574084182E-6</v>
      </c>
      <c r="J13" s="246">
        <f t="shared" si="10"/>
        <v>5.0000000000000001E-4</v>
      </c>
      <c r="K13" s="250">
        <f t="shared" si="2"/>
        <v>2.886751345948129E-4</v>
      </c>
      <c r="L13" s="247">
        <f t="shared" si="3"/>
        <v>8.5049938467545837E-4</v>
      </c>
      <c r="M13" s="251">
        <f t="shared" si="4"/>
        <v>0</v>
      </c>
      <c r="N13" s="252" t="str">
        <f t="shared" si="6"/>
        <v>∞</v>
      </c>
      <c r="O13" s="253">
        <f t="shared" si="7"/>
        <v>2</v>
      </c>
      <c r="P13" s="273">
        <f t="shared" si="8"/>
        <v>1.7009987693509167E-3</v>
      </c>
      <c r="Q13" s="243"/>
      <c r="R13" s="244"/>
      <c r="S13" s="244"/>
      <c r="T13" s="244"/>
      <c r="U13" s="244"/>
      <c r="V13" s="244"/>
      <c r="W13" s="244"/>
      <c r="X13" s="245"/>
      <c r="Y13" s="245"/>
      <c r="Z13" s="245"/>
    </row>
    <row r="14" spans="2:26" s="11" customFormat="1" ht="18" customHeight="1">
      <c r="B14" s="402">
        <f>'Data Record(0to2mm)'!B30</f>
        <v>0.7</v>
      </c>
      <c r="C14" s="403"/>
      <c r="D14" s="255">
        <f>MAX('Data Record(0to2mm)'!AK30,'Data Record(0to2mm)'!AM30)</f>
        <v>0</v>
      </c>
      <c r="E14" s="247">
        <f t="shared" si="0"/>
        <v>0</v>
      </c>
      <c r="F14" s="259">
        <f>'Uncertainty Budget'!F13</f>
        <v>8.0000000000000004E-4</v>
      </c>
      <c r="G14" s="249">
        <f t="shared" si="9"/>
        <v>8.0000000000000004E-4</v>
      </c>
      <c r="H14" s="247">
        <f t="shared" si="5"/>
        <v>8.0499999999999992E-6</v>
      </c>
      <c r="I14" s="247">
        <f t="shared" si="1"/>
        <v>4.647669666976487E-6</v>
      </c>
      <c r="J14" s="246">
        <f t="shared" si="10"/>
        <v>5.0000000000000001E-4</v>
      </c>
      <c r="K14" s="250">
        <f t="shared" si="2"/>
        <v>2.886751345948129E-4</v>
      </c>
      <c r="L14" s="247">
        <f t="shared" si="3"/>
        <v>8.5050275376783271E-4</v>
      </c>
      <c r="M14" s="251">
        <f t="shared" si="4"/>
        <v>0</v>
      </c>
      <c r="N14" s="252" t="str">
        <f t="shared" si="6"/>
        <v>∞</v>
      </c>
      <c r="O14" s="253">
        <f t="shared" si="7"/>
        <v>2</v>
      </c>
      <c r="P14" s="273">
        <f t="shared" si="8"/>
        <v>1.7010055075356654E-3</v>
      </c>
      <c r="Q14" s="243"/>
      <c r="R14" s="244"/>
      <c r="S14" s="244"/>
      <c r="T14" s="244"/>
      <c r="U14" s="244"/>
      <c r="V14" s="244"/>
      <c r="W14" s="244"/>
      <c r="X14" s="245"/>
      <c r="Y14" s="245"/>
      <c r="Z14" s="245"/>
    </row>
    <row r="15" spans="2:26" s="11" customFormat="1" ht="18" customHeight="1">
      <c r="B15" s="402">
        <f>'Data Record(0to2mm)'!B31</f>
        <v>0.8</v>
      </c>
      <c r="C15" s="403"/>
      <c r="D15" s="255">
        <f>MAX('Data Record(0to2mm)'!AK31,'Data Record(0to2mm)'!AM31)</f>
        <v>0</v>
      </c>
      <c r="E15" s="247">
        <f t="shared" si="0"/>
        <v>0</v>
      </c>
      <c r="F15" s="259">
        <f>'Uncertainty Budget'!F14</f>
        <v>8.0000000000000004E-4</v>
      </c>
      <c r="G15" s="249">
        <f t="shared" si="9"/>
        <v>8.0000000000000004E-4</v>
      </c>
      <c r="H15" s="247">
        <f t="shared" si="5"/>
        <v>9.2E-6</v>
      </c>
      <c r="I15" s="247">
        <f t="shared" si="1"/>
        <v>5.3116224765445574E-6</v>
      </c>
      <c r="J15" s="246">
        <f t="shared" si="10"/>
        <v>5.0000000000000001E-4</v>
      </c>
      <c r="K15" s="250">
        <f t="shared" si="2"/>
        <v>2.886751345948129E-4</v>
      </c>
      <c r="L15" s="247">
        <f t="shared" si="3"/>
        <v>8.5050664116552714E-4</v>
      </c>
      <c r="M15" s="251">
        <f t="shared" si="4"/>
        <v>0</v>
      </c>
      <c r="N15" s="252" t="str">
        <f t="shared" si="6"/>
        <v>∞</v>
      </c>
      <c r="O15" s="253">
        <f t="shared" si="7"/>
        <v>2</v>
      </c>
      <c r="P15" s="273">
        <f t="shared" si="8"/>
        <v>1.7010132823310543E-3</v>
      </c>
      <c r="Q15" s="243"/>
      <c r="R15" s="244"/>
      <c r="S15" s="244"/>
      <c r="T15" s="244"/>
      <c r="U15" s="244"/>
      <c r="V15" s="244"/>
      <c r="W15" s="244"/>
      <c r="X15" s="245"/>
      <c r="Y15" s="245"/>
      <c r="Z15" s="245"/>
    </row>
    <row r="16" spans="2:26" s="11" customFormat="1" ht="18" customHeight="1">
      <c r="B16" s="402">
        <f>'Data Record(0to2mm)'!B32</f>
        <v>0.9</v>
      </c>
      <c r="C16" s="403"/>
      <c r="D16" s="255">
        <f>MAX('Data Record(0to2mm)'!AK32,'Data Record(0to2mm)'!AM32)</f>
        <v>0</v>
      </c>
      <c r="E16" s="247">
        <f t="shared" si="0"/>
        <v>0</v>
      </c>
      <c r="F16" s="259">
        <f>'Uncertainty Budget'!F15</f>
        <v>8.0000000000000004E-4</v>
      </c>
      <c r="G16" s="249">
        <f t="shared" si="9"/>
        <v>8.0000000000000004E-4</v>
      </c>
      <c r="H16" s="247">
        <f t="shared" si="5"/>
        <v>1.0350000000000001E-5</v>
      </c>
      <c r="I16" s="247">
        <f t="shared" si="1"/>
        <v>5.9755752861126278E-6</v>
      </c>
      <c r="J16" s="246">
        <f t="shared" si="10"/>
        <v>5.0000000000000001E-4</v>
      </c>
      <c r="K16" s="250">
        <f t="shared" si="2"/>
        <v>2.886751345948129E-4</v>
      </c>
      <c r="L16" s="247">
        <f t="shared" si="3"/>
        <v>8.5051104686143452E-4</v>
      </c>
      <c r="M16" s="251">
        <f t="shared" si="4"/>
        <v>0</v>
      </c>
      <c r="N16" s="252" t="str">
        <f t="shared" si="6"/>
        <v>∞</v>
      </c>
      <c r="O16" s="253">
        <f t="shared" si="7"/>
        <v>2</v>
      </c>
      <c r="P16" s="273">
        <f t="shared" si="8"/>
        <v>1.701022093722869E-3</v>
      </c>
      <c r="Q16" s="243"/>
      <c r="R16" s="244"/>
      <c r="S16" s="244"/>
      <c r="T16" s="244"/>
      <c r="U16" s="244"/>
      <c r="V16" s="244"/>
      <c r="W16" s="244"/>
      <c r="X16" s="245"/>
      <c r="Y16" s="245"/>
      <c r="Z16" s="245"/>
    </row>
    <row r="17" spans="2:26" s="11" customFormat="1" ht="18" customHeight="1">
      <c r="B17" s="402">
        <f>'Data Record(0to2mm)'!B33</f>
        <v>1</v>
      </c>
      <c r="C17" s="403"/>
      <c r="D17" s="255">
        <f>MAX('Data Record(0to2mm)'!AK33,'Data Record(0to2mm)'!AM33)</f>
        <v>0</v>
      </c>
      <c r="E17" s="247">
        <f t="shared" si="0"/>
        <v>0</v>
      </c>
      <c r="F17" s="259">
        <f>'Uncertainty Budget'!F16</f>
        <v>8.0000000000000004E-4</v>
      </c>
      <c r="G17" s="249">
        <f t="shared" si="9"/>
        <v>8.0000000000000004E-4</v>
      </c>
      <c r="H17" s="247">
        <f t="shared" si="5"/>
        <v>1.15E-5</v>
      </c>
      <c r="I17" s="247">
        <f t="shared" si="1"/>
        <v>6.6395280956806965E-6</v>
      </c>
      <c r="J17" s="246">
        <f t="shared" si="10"/>
        <v>5.0000000000000001E-4</v>
      </c>
      <c r="K17" s="250">
        <f t="shared" si="2"/>
        <v>2.886751345948129E-4</v>
      </c>
      <c r="L17" s="247">
        <f t="shared" si="3"/>
        <v>8.5051597084750074E-4</v>
      </c>
      <c r="M17" s="251">
        <f t="shared" si="4"/>
        <v>0</v>
      </c>
      <c r="N17" s="252" t="str">
        <f t="shared" si="6"/>
        <v>∞</v>
      </c>
      <c r="O17" s="253">
        <f t="shared" si="7"/>
        <v>2</v>
      </c>
      <c r="P17" s="273">
        <f t="shared" si="8"/>
        <v>1.7010319416950015E-3</v>
      </c>
      <c r="Q17" s="243"/>
      <c r="R17" s="244"/>
      <c r="S17" s="244"/>
      <c r="T17" s="244"/>
      <c r="U17" s="244"/>
      <c r="V17" s="244"/>
      <c r="W17" s="244"/>
      <c r="X17" s="245"/>
      <c r="Y17" s="245"/>
      <c r="Z17" s="245"/>
    </row>
    <row r="18" spans="2:26" s="11" customFormat="1" ht="18" customHeight="1">
      <c r="B18" s="402">
        <f>'Data Record(0to2mm)'!B34</f>
        <v>1.1000000000000001</v>
      </c>
      <c r="C18" s="403"/>
      <c r="D18" s="255">
        <f>MAX('Data Record(0to2mm)'!AK34,'Data Record(0to2mm)'!AM34)</f>
        <v>0</v>
      </c>
      <c r="E18" s="247">
        <f t="shared" si="0"/>
        <v>0</v>
      </c>
      <c r="F18" s="259">
        <f>'Cert of STD'!AH7</f>
        <v>8.0000000000000004E-4</v>
      </c>
      <c r="G18" s="249">
        <f t="shared" si="9"/>
        <v>8.0000000000000004E-4</v>
      </c>
      <c r="H18" s="247">
        <f t="shared" si="5"/>
        <v>1.2650000000000001E-5</v>
      </c>
      <c r="I18" s="247">
        <f t="shared" si="1"/>
        <v>7.3034809052487669E-6</v>
      </c>
      <c r="J18" s="246">
        <f t="shared" si="10"/>
        <v>5.0000000000000001E-4</v>
      </c>
      <c r="K18" s="250">
        <f t="shared" si="2"/>
        <v>2.886751345948129E-4</v>
      </c>
      <c r="L18" s="247">
        <f t="shared" si="3"/>
        <v>8.5052141311472377E-4</v>
      </c>
      <c r="M18" s="251">
        <f t="shared" si="4"/>
        <v>0</v>
      </c>
      <c r="N18" s="252" t="str">
        <f t="shared" si="6"/>
        <v>∞</v>
      </c>
      <c r="O18" s="253">
        <f t="shared" si="7"/>
        <v>2</v>
      </c>
      <c r="P18" s="273">
        <f t="shared" si="8"/>
        <v>1.7010428262294475E-3</v>
      </c>
      <c r="Q18" s="243"/>
      <c r="R18" s="244"/>
      <c r="S18" s="244"/>
      <c r="T18" s="244"/>
      <c r="U18" s="244"/>
      <c r="V18" s="244"/>
      <c r="W18" s="244"/>
      <c r="X18" s="245"/>
      <c r="Y18" s="245"/>
      <c r="Z18" s="245"/>
    </row>
    <row r="19" spans="2:26" s="11" customFormat="1" ht="18" customHeight="1">
      <c r="B19" s="402">
        <f>'Data Record(0to2mm)'!B35</f>
        <v>1.2</v>
      </c>
      <c r="C19" s="403"/>
      <c r="D19" s="255">
        <f>MAX('Data Record(0to2mm)'!AK35,'Data Record(0to2mm)'!AM35)</f>
        <v>0</v>
      </c>
      <c r="E19" s="247">
        <f t="shared" si="0"/>
        <v>0</v>
      </c>
      <c r="F19" s="259">
        <f>'Cert of STD'!AH8</f>
        <v>8.0000000000000004E-4</v>
      </c>
      <c r="G19" s="249">
        <f t="shared" si="9"/>
        <v>8.0000000000000004E-4</v>
      </c>
      <c r="H19" s="247">
        <f t="shared" si="5"/>
        <v>1.38E-5</v>
      </c>
      <c r="I19" s="247">
        <f t="shared" si="1"/>
        <v>7.9674337148168365E-6</v>
      </c>
      <c r="J19" s="246">
        <f t="shared" si="10"/>
        <v>5.0000000000000001E-4</v>
      </c>
      <c r="K19" s="250">
        <f t="shared" si="2"/>
        <v>2.886751345948129E-4</v>
      </c>
      <c r="L19" s="247">
        <f t="shared" si="3"/>
        <v>8.5052737365315487E-4</v>
      </c>
      <c r="M19" s="251">
        <f t="shared" si="4"/>
        <v>0</v>
      </c>
      <c r="N19" s="252" t="str">
        <f t="shared" si="6"/>
        <v>∞</v>
      </c>
      <c r="O19" s="253">
        <f t="shared" si="7"/>
        <v>2</v>
      </c>
      <c r="P19" s="273">
        <f t="shared" si="8"/>
        <v>1.7010547473063097E-3</v>
      </c>
      <c r="Q19" s="243"/>
      <c r="R19" s="244"/>
      <c r="S19" s="244"/>
      <c r="T19" s="244"/>
      <c r="U19" s="244"/>
      <c r="V19" s="244"/>
      <c r="W19" s="244"/>
      <c r="X19" s="245"/>
      <c r="Y19" s="245"/>
      <c r="Z19" s="245"/>
    </row>
    <row r="20" spans="2:26" s="11" customFormat="1" ht="18" customHeight="1">
      <c r="B20" s="402">
        <f>'Data Record(0to2mm)'!B36</f>
        <v>1.3</v>
      </c>
      <c r="C20" s="403"/>
      <c r="D20" s="255">
        <f>MAX('Data Record(0to2mm)'!AK36,'Data Record(0to2mm)'!AM36)</f>
        <v>0</v>
      </c>
      <c r="E20" s="247">
        <f t="shared" si="0"/>
        <v>0</v>
      </c>
      <c r="F20" s="259">
        <f>F19</f>
        <v>8.0000000000000004E-4</v>
      </c>
      <c r="G20" s="249">
        <f t="shared" si="9"/>
        <v>8.0000000000000004E-4</v>
      </c>
      <c r="H20" s="247">
        <f t="shared" si="5"/>
        <v>1.4950000000000001E-5</v>
      </c>
      <c r="I20" s="247">
        <f t="shared" si="1"/>
        <v>8.6313865243849061E-6</v>
      </c>
      <c r="J20" s="246">
        <f t="shared" si="10"/>
        <v>5.0000000000000001E-4</v>
      </c>
      <c r="K20" s="250">
        <f t="shared" si="2"/>
        <v>2.886751345948129E-4</v>
      </c>
      <c r="L20" s="247">
        <f t="shared" si="3"/>
        <v>8.505338524518978E-4</v>
      </c>
      <c r="M20" s="251">
        <f t="shared" si="4"/>
        <v>0</v>
      </c>
      <c r="N20" s="252" t="str">
        <f t="shared" si="6"/>
        <v>∞</v>
      </c>
      <c r="O20" s="253">
        <f t="shared" si="7"/>
        <v>2</v>
      </c>
      <c r="P20" s="273">
        <f t="shared" si="8"/>
        <v>1.7010677049037956E-3</v>
      </c>
      <c r="Q20" s="243"/>
      <c r="R20" s="244"/>
      <c r="S20" s="244"/>
      <c r="T20" s="244"/>
      <c r="U20" s="244"/>
      <c r="V20" s="244"/>
      <c r="W20" s="244"/>
      <c r="X20" s="245"/>
      <c r="Y20" s="245"/>
      <c r="Z20" s="245"/>
    </row>
    <row r="21" spans="2:26" s="11" customFormat="1" ht="18" customHeight="1">
      <c r="B21" s="402">
        <f>'Data Record(0to2mm)'!B37</f>
        <v>1.4</v>
      </c>
      <c r="C21" s="403"/>
      <c r="D21" s="255">
        <f>MAX('Data Record(0to2mm)'!AK37,'Data Record(0to2mm)'!AM37)</f>
        <v>0</v>
      </c>
      <c r="E21" s="247">
        <f t="shared" si="0"/>
        <v>0</v>
      </c>
      <c r="F21" s="259">
        <f t="shared" ref="F21:F27" si="11">F20</f>
        <v>8.0000000000000004E-4</v>
      </c>
      <c r="G21" s="249">
        <f t="shared" si="9"/>
        <v>8.0000000000000004E-4</v>
      </c>
      <c r="H21" s="247">
        <f t="shared" si="5"/>
        <v>1.6099999999999998E-5</v>
      </c>
      <c r="I21" s="247">
        <f t="shared" si="1"/>
        <v>9.2953393339529739E-6</v>
      </c>
      <c r="J21" s="246">
        <f t="shared" si="10"/>
        <v>5.0000000000000001E-4</v>
      </c>
      <c r="K21" s="250">
        <f t="shared" si="2"/>
        <v>2.886751345948129E-4</v>
      </c>
      <c r="L21" s="247">
        <f t="shared" si="3"/>
        <v>8.505408494991094E-4</v>
      </c>
      <c r="M21" s="251">
        <f t="shared" si="4"/>
        <v>0</v>
      </c>
      <c r="N21" s="252" t="str">
        <f t="shared" si="6"/>
        <v>∞</v>
      </c>
      <c r="O21" s="253">
        <f t="shared" si="7"/>
        <v>2</v>
      </c>
      <c r="P21" s="273">
        <f t="shared" si="8"/>
        <v>1.7010816989982188E-3</v>
      </c>
      <c r="Q21" s="243"/>
      <c r="R21" s="244"/>
      <c r="S21" s="244"/>
      <c r="T21" s="244"/>
      <c r="U21" s="244"/>
      <c r="V21" s="244"/>
      <c r="W21" s="244"/>
      <c r="X21" s="245"/>
      <c r="Y21" s="245"/>
      <c r="Z21" s="245"/>
    </row>
    <row r="22" spans="2:26" s="11" customFormat="1" ht="18" customHeight="1">
      <c r="B22" s="402">
        <f>'Data Record(0to2mm)'!B38</f>
        <v>1.5</v>
      </c>
      <c r="C22" s="403"/>
      <c r="D22" s="255">
        <f>MAX('Data Record(0to2mm)'!AK38,'Data Record(0to2mm)'!AM38)</f>
        <v>0</v>
      </c>
      <c r="E22" s="247">
        <f t="shared" si="0"/>
        <v>0</v>
      </c>
      <c r="F22" s="259">
        <f t="shared" si="11"/>
        <v>8.0000000000000004E-4</v>
      </c>
      <c r="G22" s="249">
        <f t="shared" si="9"/>
        <v>8.0000000000000004E-4</v>
      </c>
      <c r="H22" s="247">
        <f t="shared" si="5"/>
        <v>1.7249999999999999E-5</v>
      </c>
      <c r="I22" s="247">
        <f t="shared" si="1"/>
        <v>9.9592921435210452E-6</v>
      </c>
      <c r="J22" s="246">
        <f t="shared" si="10"/>
        <v>5.0000000000000001E-4</v>
      </c>
      <c r="K22" s="250">
        <f t="shared" si="2"/>
        <v>2.886751345948129E-4</v>
      </c>
      <c r="L22" s="247">
        <f t="shared" si="3"/>
        <v>8.5054836478199954E-4</v>
      </c>
      <c r="M22" s="251">
        <f t="shared" si="4"/>
        <v>0</v>
      </c>
      <c r="N22" s="252" t="str">
        <f t="shared" si="6"/>
        <v>∞</v>
      </c>
      <c r="O22" s="253">
        <f t="shared" si="7"/>
        <v>2</v>
      </c>
      <c r="P22" s="273">
        <f t="shared" si="8"/>
        <v>1.7010967295639991E-3</v>
      </c>
      <c r="Q22" s="243"/>
      <c r="R22" s="244"/>
      <c r="S22" s="244"/>
      <c r="T22" s="244"/>
      <c r="U22" s="244"/>
      <c r="V22" s="244"/>
      <c r="W22" s="244"/>
      <c r="X22" s="245"/>
      <c r="Y22" s="245"/>
      <c r="Z22" s="245"/>
    </row>
    <row r="23" spans="2:26" s="11" customFormat="1" ht="18" customHeight="1">
      <c r="B23" s="402">
        <f>'Data Record(0to2mm)'!B39</f>
        <v>1.6</v>
      </c>
      <c r="C23" s="403"/>
      <c r="D23" s="255">
        <f>MAX('Data Record(0to2mm)'!AK39,'Data Record(0to2mm)'!AM39)</f>
        <v>0</v>
      </c>
      <c r="E23" s="247">
        <f t="shared" si="0"/>
        <v>0</v>
      </c>
      <c r="F23" s="259">
        <f t="shared" si="11"/>
        <v>8.0000000000000004E-4</v>
      </c>
      <c r="G23" s="249">
        <f t="shared" si="9"/>
        <v>8.0000000000000004E-4</v>
      </c>
      <c r="H23" s="247">
        <f t="shared" si="5"/>
        <v>1.84E-5</v>
      </c>
      <c r="I23" s="247">
        <f t="shared" si="1"/>
        <v>1.0623244953089115E-5</v>
      </c>
      <c r="J23" s="246">
        <f t="shared" si="10"/>
        <v>5.0000000000000001E-4</v>
      </c>
      <c r="K23" s="250">
        <f t="shared" si="2"/>
        <v>2.886751345948129E-4</v>
      </c>
      <c r="L23" s="247">
        <f t="shared" si="3"/>
        <v>8.5055639828683118E-4</v>
      </c>
      <c r="M23" s="251">
        <f t="shared" si="4"/>
        <v>0</v>
      </c>
      <c r="N23" s="252" t="str">
        <f t="shared" si="6"/>
        <v>∞</v>
      </c>
      <c r="O23" s="253">
        <f t="shared" si="7"/>
        <v>2</v>
      </c>
      <c r="P23" s="273">
        <f t="shared" si="8"/>
        <v>1.7011127965736624E-3</v>
      </c>
      <c r="Q23" s="243"/>
      <c r="R23" s="244"/>
      <c r="S23" s="244"/>
      <c r="T23" s="244"/>
      <c r="U23" s="244"/>
      <c r="V23" s="244"/>
      <c r="W23" s="244"/>
      <c r="X23" s="245"/>
      <c r="Y23" s="245"/>
      <c r="Z23" s="245"/>
    </row>
    <row r="24" spans="2:26" s="11" customFormat="1" ht="18" customHeight="1">
      <c r="B24" s="402">
        <f>'Data Record(0to2mm)'!B40</f>
        <v>1.7</v>
      </c>
      <c r="C24" s="403"/>
      <c r="D24" s="255">
        <f>MAX('Data Record(0to2mm)'!AK40,'Data Record(0to2mm)'!AM40)</f>
        <v>0</v>
      </c>
      <c r="E24" s="247">
        <f t="shared" si="0"/>
        <v>0</v>
      </c>
      <c r="F24" s="259">
        <f t="shared" si="11"/>
        <v>8.0000000000000004E-4</v>
      </c>
      <c r="G24" s="249">
        <f t="shared" si="9"/>
        <v>8.0000000000000004E-4</v>
      </c>
      <c r="H24" s="247">
        <f t="shared" si="5"/>
        <v>1.9550000000000001E-5</v>
      </c>
      <c r="I24" s="247">
        <f t="shared" si="1"/>
        <v>1.1287197762657184E-5</v>
      </c>
      <c r="J24" s="246">
        <f t="shared" si="10"/>
        <v>5.0000000000000001E-4</v>
      </c>
      <c r="K24" s="250">
        <f t="shared" si="2"/>
        <v>2.886751345948129E-4</v>
      </c>
      <c r="L24" s="247">
        <f t="shared" si="3"/>
        <v>8.5056494999892083E-4</v>
      </c>
      <c r="M24" s="251">
        <f t="shared" si="4"/>
        <v>0</v>
      </c>
      <c r="N24" s="252" t="str">
        <f t="shared" si="6"/>
        <v>∞</v>
      </c>
      <c r="O24" s="253">
        <f t="shared" si="7"/>
        <v>2</v>
      </c>
      <c r="P24" s="273">
        <f t="shared" si="8"/>
        <v>1.7011298999978417E-3</v>
      </c>
      <c r="Q24" s="243"/>
      <c r="R24" s="244"/>
      <c r="S24" s="244"/>
      <c r="T24" s="244"/>
      <c r="U24" s="244"/>
      <c r="V24" s="244"/>
      <c r="W24" s="244"/>
      <c r="X24" s="245"/>
      <c r="Y24" s="245"/>
      <c r="Z24" s="245"/>
    </row>
    <row r="25" spans="2:26" s="11" customFormat="1" ht="18" customHeight="1">
      <c r="B25" s="402">
        <f>'Data Record(0to2mm)'!B41</f>
        <v>1.8</v>
      </c>
      <c r="C25" s="403"/>
      <c r="D25" s="255">
        <f>MAX('Data Record(0to2mm)'!AK41,'Data Record(0to2mm)'!AM41)</f>
        <v>0</v>
      </c>
      <c r="E25" s="247">
        <f t="shared" si="0"/>
        <v>0</v>
      </c>
      <c r="F25" s="259">
        <f t="shared" si="11"/>
        <v>8.0000000000000004E-4</v>
      </c>
      <c r="G25" s="249">
        <f t="shared" si="9"/>
        <v>8.0000000000000004E-4</v>
      </c>
      <c r="H25" s="247">
        <f t="shared" si="5"/>
        <v>2.0700000000000002E-5</v>
      </c>
      <c r="I25" s="247">
        <f t="shared" si="1"/>
        <v>1.1951150572225256E-5</v>
      </c>
      <c r="J25" s="246">
        <f t="shared" si="10"/>
        <v>5.0000000000000001E-4</v>
      </c>
      <c r="K25" s="250">
        <f t="shared" si="2"/>
        <v>2.886751345948129E-4</v>
      </c>
      <c r="L25" s="247">
        <f t="shared" si="3"/>
        <v>8.5057401990263812E-4</v>
      </c>
      <c r="M25" s="251">
        <f t="shared" si="4"/>
        <v>0</v>
      </c>
      <c r="N25" s="252" t="str">
        <f t="shared" si="6"/>
        <v>∞</v>
      </c>
      <c r="O25" s="253">
        <f t="shared" si="7"/>
        <v>2</v>
      </c>
      <c r="P25" s="273">
        <f t="shared" si="8"/>
        <v>1.7011480398052762E-3</v>
      </c>
      <c r="Q25" s="243"/>
      <c r="R25" s="244"/>
      <c r="S25" s="244"/>
      <c r="T25" s="244"/>
      <c r="U25" s="244"/>
      <c r="V25" s="244"/>
      <c r="W25" s="244"/>
      <c r="X25" s="245"/>
      <c r="Y25" s="245"/>
      <c r="Z25" s="245"/>
    </row>
    <row r="26" spans="2:26" s="11" customFormat="1" ht="18" customHeight="1">
      <c r="B26" s="402">
        <f>'Data Record(0to2mm)'!B42</f>
        <v>1.9</v>
      </c>
      <c r="C26" s="403"/>
      <c r="D26" s="255">
        <f>MAX('Data Record(0to2mm)'!AK42,'Data Record(0to2mm)'!AM42)</f>
        <v>0</v>
      </c>
      <c r="E26" s="247">
        <f t="shared" si="0"/>
        <v>0</v>
      </c>
      <c r="F26" s="259">
        <f t="shared" si="11"/>
        <v>8.0000000000000004E-4</v>
      </c>
      <c r="G26" s="249">
        <f t="shared" si="9"/>
        <v>8.0000000000000004E-4</v>
      </c>
      <c r="H26" s="247">
        <f t="shared" si="5"/>
        <v>2.1849999999999999E-5</v>
      </c>
      <c r="I26" s="247">
        <f t="shared" si="1"/>
        <v>1.2615103381793323E-5</v>
      </c>
      <c r="J26" s="246">
        <f t="shared" si="10"/>
        <v>5.0000000000000001E-4</v>
      </c>
      <c r="K26" s="250">
        <f t="shared" si="2"/>
        <v>2.886751345948129E-4</v>
      </c>
      <c r="L26" s="247">
        <f t="shared" si="3"/>
        <v>8.5058360798140635E-4</v>
      </c>
      <c r="M26" s="251">
        <f t="shared" si="4"/>
        <v>0</v>
      </c>
      <c r="N26" s="252" t="str">
        <f t="shared" si="6"/>
        <v>∞</v>
      </c>
      <c r="O26" s="253">
        <f t="shared" si="7"/>
        <v>2</v>
      </c>
      <c r="P26" s="273">
        <f t="shared" si="8"/>
        <v>1.7011672159628127E-3</v>
      </c>
      <c r="Q26" s="243"/>
      <c r="R26" s="244"/>
      <c r="S26" s="244"/>
      <c r="T26" s="244"/>
      <c r="U26" s="244"/>
      <c r="V26" s="244"/>
      <c r="W26" s="244"/>
      <c r="X26" s="245"/>
      <c r="Y26" s="245"/>
      <c r="Z26" s="245"/>
    </row>
    <row r="27" spans="2:26" s="11" customFormat="1" ht="18" customHeight="1">
      <c r="B27" s="402">
        <f>'Data Record(2to5mm)'!B17</f>
        <v>2</v>
      </c>
      <c r="C27" s="403"/>
      <c r="D27" s="255">
        <f>MAX('Data Record(2to5mm)'!AK17,'Data Record(2to5mm)'!AM17)</f>
        <v>0</v>
      </c>
      <c r="E27" s="247">
        <f t="shared" si="0"/>
        <v>0</v>
      </c>
      <c r="F27" s="259">
        <f t="shared" si="11"/>
        <v>8.0000000000000004E-4</v>
      </c>
      <c r="G27" s="249">
        <f t="shared" si="9"/>
        <v>8.0000000000000004E-4</v>
      </c>
      <c r="H27" s="247">
        <f t="shared" si="5"/>
        <v>2.3E-5</v>
      </c>
      <c r="I27" s="247">
        <f t="shared" si="1"/>
        <v>1.3279056191361393E-5</v>
      </c>
      <c r="J27" s="246">
        <f t="shared" si="10"/>
        <v>5.0000000000000001E-4</v>
      </c>
      <c r="K27" s="250">
        <f t="shared" si="2"/>
        <v>2.886751345948129E-4</v>
      </c>
      <c r="L27" s="247">
        <f t="shared" si="3"/>
        <v>8.5059371421770252E-4</v>
      </c>
      <c r="M27" s="251">
        <f t="shared" si="4"/>
        <v>0</v>
      </c>
      <c r="N27" s="252" t="str">
        <f t="shared" si="6"/>
        <v>∞</v>
      </c>
      <c r="O27" s="253">
        <f t="shared" si="7"/>
        <v>2</v>
      </c>
      <c r="P27" s="273">
        <f t="shared" si="8"/>
        <v>1.701187428435405E-3</v>
      </c>
      <c r="Q27" s="243"/>
      <c r="R27" s="244"/>
      <c r="S27" s="244"/>
      <c r="T27" s="244"/>
      <c r="U27" s="244"/>
      <c r="V27" s="244"/>
      <c r="W27" s="244"/>
      <c r="X27" s="245"/>
      <c r="Y27" s="245"/>
      <c r="Z27" s="245"/>
    </row>
    <row r="28" spans="2:26" s="11" customFormat="1" ht="18" customHeight="1">
      <c r="B28" s="402">
        <f>'Data Record(2to5mm)'!B18</f>
        <v>2.5</v>
      </c>
      <c r="C28" s="403"/>
      <c r="D28" s="255">
        <f>MAX('Data Record(2to5mm)'!AK18,'Data Record(2to5mm)'!AM18)</f>
        <v>0</v>
      </c>
      <c r="E28" s="247">
        <f t="shared" si="0"/>
        <v>0</v>
      </c>
      <c r="F28" s="259">
        <f>'Cert of STD'!E5</f>
        <v>5.9999999999999995E-5</v>
      </c>
      <c r="G28" s="249">
        <f t="shared" si="9"/>
        <v>8.0000000000000004E-4</v>
      </c>
      <c r="H28" s="247">
        <f t="shared" si="5"/>
        <v>2.8750000000000001E-5</v>
      </c>
      <c r="I28" s="247">
        <f t="shared" si="1"/>
        <v>1.6598820239201741E-5</v>
      </c>
      <c r="J28" s="246">
        <f t="shared" si="10"/>
        <v>5.0000000000000001E-4</v>
      </c>
      <c r="K28" s="250">
        <f t="shared" si="2"/>
        <v>2.886751345948129E-4</v>
      </c>
      <c r="L28" s="247">
        <f t="shared" si="3"/>
        <v>8.5065201708258277E-4</v>
      </c>
      <c r="M28" s="251">
        <f t="shared" si="4"/>
        <v>0</v>
      </c>
      <c r="N28" s="252" t="str">
        <f t="shared" si="6"/>
        <v>∞</v>
      </c>
      <c r="O28" s="253">
        <f t="shared" si="7"/>
        <v>2</v>
      </c>
      <c r="P28" s="273">
        <f t="shared" si="8"/>
        <v>1.7013040341651655E-3</v>
      </c>
      <c r="Q28" s="243"/>
      <c r="R28" s="244"/>
      <c r="S28" s="244"/>
      <c r="T28" s="244"/>
      <c r="U28" s="244"/>
      <c r="V28" s="244"/>
      <c r="W28" s="244"/>
      <c r="X28" s="245"/>
      <c r="Y28" s="245"/>
      <c r="Z28" s="245"/>
    </row>
    <row r="29" spans="2:26" s="11" customFormat="1" ht="18" customHeight="1">
      <c r="B29" s="402">
        <f>'Data Record(2to5mm)'!B19</f>
        <v>3</v>
      </c>
      <c r="C29" s="403"/>
      <c r="D29" s="255">
        <f>MAX('Data Record(2to5mm)'!AK19,'Data Record(2to5mm)'!AM19)</f>
        <v>0</v>
      </c>
      <c r="E29" s="247">
        <f t="shared" si="0"/>
        <v>0</v>
      </c>
      <c r="F29" s="259">
        <f>'Cert of STD'!Q26</f>
        <v>5.9999999999999995E-5</v>
      </c>
      <c r="G29" s="249">
        <f t="shared" si="9"/>
        <v>8.0000000000000004E-4</v>
      </c>
      <c r="H29" s="247">
        <f t="shared" si="5"/>
        <v>3.4499999999999998E-5</v>
      </c>
      <c r="I29" s="247">
        <f t="shared" si="1"/>
        <v>1.991858428704209E-5</v>
      </c>
      <c r="J29" s="246">
        <f t="shared" si="10"/>
        <v>5.0000000000000001E-4</v>
      </c>
      <c r="K29" s="250">
        <f t="shared" si="2"/>
        <v>2.886751345948129E-4</v>
      </c>
      <c r="L29" s="247">
        <f t="shared" si="3"/>
        <v>8.507232707134167E-4</v>
      </c>
      <c r="M29" s="251">
        <f t="shared" si="4"/>
        <v>0</v>
      </c>
      <c r="N29" s="252" t="str">
        <f t="shared" si="6"/>
        <v>∞</v>
      </c>
      <c r="O29" s="253">
        <f t="shared" si="7"/>
        <v>2</v>
      </c>
      <c r="P29" s="273">
        <f t="shared" si="8"/>
        <v>1.7014465414268334E-3</v>
      </c>
      <c r="Q29" s="243"/>
      <c r="R29" s="244"/>
      <c r="S29" s="244"/>
      <c r="T29" s="244"/>
      <c r="U29" s="244"/>
      <c r="V29" s="244"/>
      <c r="W29" s="244"/>
      <c r="X29" s="245"/>
      <c r="Y29" s="245"/>
      <c r="Z29" s="245"/>
    </row>
    <row r="30" spans="2:26" s="11" customFormat="1" ht="18" customHeight="1">
      <c r="B30" s="402">
        <f>'Data Record(2to5mm)'!B20</f>
        <v>3.5</v>
      </c>
      <c r="C30" s="403"/>
      <c r="D30" s="255">
        <f>MAX('Data Record(2to5mm)'!AK20,'Data Record(2to5mm)'!AM20)</f>
        <v>0</v>
      </c>
      <c r="E30" s="247">
        <f t="shared" si="0"/>
        <v>0</v>
      </c>
      <c r="F30" s="259">
        <f>'Cert of STD'!Q24+'Cert of STD'!E5</f>
        <v>1.1999999999999999E-4</v>
      </c>
      <c r="G30" s="249">
        <f t="shared" si="9"/>
        <v>8.0000000000000004E-4</v>
      </c>
      <c r="H30" s="247">
        <f t="shared" si="5"/>
        <v>4.0250000000000003E-5</v>
      </c>
      <c r="I30" s="247">
        <f t="shared" si="1"/>
        <v>2.323834833488244E-5</v>
      </c>
      <c r="J30" s="246">
        <f t="shared" si="10"/>
        <v>5.0000000000000001E-4</v>
      </c>
      <c r="K30" s="250">
        <f t="shared" si="2"/>
        <v>2.886751345948129E-4</v>
      </c>
      <c r="L30" s="247">
        <f t="shared" si="3"/>
        <v>8.508074718563928E-4</v>
      </c>
      <c r="M30" s="251">
        <f t="shared" si="4"/>
        <v>0</v>
      </c>
      <c r="N30" s="252" t="str">
        <f t="shared" si="6"/>
        <v>∞</v>
      </c>
      <c r="O30" s="253">
        <f t="shared" si="7"/>
        <v>2</v>
      </c>
      <c r="P30" s="273">
        <f t="shared" si="8"/>
        <v>1.7016149437127856E-3</v>
      </c>
      <c r="Q30" s="243"/>
      <c r="R30" s="244"/>
      <c r="S30" s="244"/>
      <c r="T30" s="244"/>
      <c r="U30" s="244"/>
      <c r="V30" s="244"/>
      <c r="W30" s="244"/>
      <c r="X30" s="245"/>
      <c r="Y30" s="245"/>
      <c r="Z30" s="245"/>
    </row>
    <row r="31" spans="2:26" s="11" customFormat="1" ht="18" customHeight="1">
      <c r="B31" s="402">
        <f>'Data Record(2to5mm)'!B21</f>
        <v>4</v>
      </c>
      <c r="C31" s="403"/>
      <c r="D31" s="255">
        <f>MAX('Data Record(2to5mm)'!AK21,'Data Record(2to5mm)'!AM21)</f>
        <v>0</v>
      </c>
      <c r="E31" s="247">
        <f t="shared" si="0"/>
        <v>0</v>
      </c>
      <c r="F31" s="259">
        <f>'Cert of STD'!Q27</f>
        <v>5.9999999999999995E-5</v>
      </c>
      <c r="G31" s="249">
        <f t="shared" si="9"/>
        <v>8.0000000000000004E-4</v>
      </c>
      <c r="H31" s="247">
        <f t="shared" si="5"/>
        <v>4.6E-5</v>
      </c>
      <c r="I31" s="247">
        <f t="shared" si="1"/>
        <v>2.6558112382722786E-5</v>
      </c>
      <c r="J31" s="246">
        <f t="shared" si="10"/>
        <v>5.0000000000000001E-4</v>
      </c>
      <c r="K31" s="250">
        <f t="shared" si="2"/>
        <v>2.886751345948129E-4</v>
      </c>
      <c r="L31" s="247">
        <f t="shared" si="3"/>
        <v>8.5090461666785348E-4</v>
      </c>
      <c r="M31" s="251">
        <f t="shared" si="4"/>
        <v>0</v>
      </c>
      <c r="N31" s="252" t="str">
        <f t="shared" si="6"/>
        <v>∞</v>
      </c>
      <c r="O31" s="253">
        <f t="shared" si="7"/>
        <v>2</v>
      </c>
      <c r="P31" s="273">
        <f t="shared" si="8"/>
        <v>1.701809233335707E-3</v>
      </c>
      <c r="Q31" s="243"/>
      <c r="R31" s="244"/>
      <c r="S31" s="244"/>
      <c r="T31" s="244"/>
      <c r="U31" s="244"/>
      <c r="V31" s="244"/>
      <c r="W31" s="244"/>
      <c r="X31" s="245"/>
      <c r="Y31" s="245"/>
      <c r="Z31" s="245"/>
    </row>
    <row r="32" spans="2:26" s="11" customFormat="1" ht="18" customHeight="1">
      <c r="B32" s="402">
        <f>'Data Record(2to5mm)'!B22</f>
        <v>4.5</v>
      </c>
      <c r="C32" s="403"/>
      <c r="D32" s="255">
        <f>MAX('Data Record(2to5mm)'!AK22,'Data Record(2to5mm)'!AM22)</f>
        <v>0</v>
      </c>
      <c r="E32" s="247">
        <f t="shared" si="0"/>
        <v>0</v>
      </c>
      <c r="F32" s="259">
        <f>'Cert of STD'!Q26+'Cert of STD'!Q19</f>
        <v>1.1999999999999999E-4</v>
      </c>
      <c r="G32" s="249">
        <f t="shared" si="9"/>
        <v>8.0000000000000004E-4</v>
      </c>
      <c r="H32" s="247">
        <f t="shared" si="5"/>
        <v>5.1749999999999997E-5</v>
      </c>
      <c r="I32" s="247">
        <f t="shared" si="1"/>
        <v>2.9877876430563132E-5</v>
      </c>
      <c r="J32" s="246">
        <f t="shared" si="10"/>
        <v>5.0000000000000001E-4</v>
      </c>
      <c r="K32" s="250">
        <f t="shared" si="2"/>
        <v>2.886751345948129E-4</v>
      </c>
      <c r="L32" s="247">
        <f t="shared" si="3"/>
        <v>8.5101470071517174E-4</v>
      </c>
      <c r="M32" s="251">
        <f t="shared" si="4"/>
        <v>0</v>
      </c>
      <c r="N32" s="252" t="str">
        <f t="shared" si="6"/>
        <v>∞</v>
      </c>
      <c r="O32" s="253">
        <f t="shared" si="7"/>
        <v>2</v>
      </c>
      <c r="P32" s="273">
        <f t="shared" si="8"/>
        <v>1.7020294014303435E-3</v>
      </c>
      <c r="Q32" s="243"/>
      <c r="R32" s="244"/>
      <c r="S32" s="244"/>
      <c r="T32" s="244"/>
      <c r="U32" s="244"/>
      <c r="V32" s="244"/>
      <c r="W32" s="244"/>
      <c r="X32" s="245"/>
      <c r="Y32" s="245"/>
      <c r="Z32" s="245"/>
    </row>
    <row r="33" spans="1:26" s="11" customFormat="1" ht="18" customHeight="1">
      <c r="B33" s="402">
        <f>'Data Record(2to5mm)'!B23</f>
        <v>5</v>
      </c>
      <c r="C33" s="403"/>
      <c r="D33" s="255">
        <f>MAX('Data Record(2to5mm)'!AK23,'Data Record(2to5mm)'!AM23)</f>
        <v>0</v>
      </c>
      <c r="E33" s="247">
        <f t="shared" si="0"/>
        <v>0</v>
      </c>
      <c r="F33" s="259">
        <f>'Cert of STD'!Q28</f>
        <v>5.9999999999999995E-5</v>
      </c>
      <c r="G33" s="249">
        <f t="shared" si="9"/>
        <v>8.0000000000000004E-4</v>
      </c>
      <c r="H33" s="247">
        <f t="shared" si="5"/>
        <v>5.7500000000000002E-5</v>
      </c>
      <c r="I33" s="247">
        <f t="shared" si="1"/>
        <v>3.3197640478403482E-5</v>
      </c>
      <c r="J33" s="246">
        <f t="shared" si="10"/>
        <v>5.0000000000000001E-4</v>
      </c>
      <c r="K33" s="250">
        <f t="shared" si="2"/>
        <v>2.886751345948129E-4</v>
      </c>
      <c r="L33" s="247">
        <f t="shared" si="3"/>
        <v>8.511377189777613E-4</v>
      </c>
      <c r="M33" s="251">
        <f t="shared" si="4"/>
        <v>0</v>
      </c>
      <c r="N33" s="252" t="str">
        <f t="shared" si="6"/>
        <v>∞</v>
      </c>
      <c r="O33" s="253">
        <f t="shared" si="7"/>
        <v>2</v>
      </c>
      <c r="P33" s="273">
        <f t="shared" si="8"/>
        <v>1.7022754379555226E-3</v>
      </c>
      <c r="Q33" s="243"/>
      <c r="R33" s="244"/>
      <c r="S33" s="244"/>
      <c r="T33" s="244"/>
      <c r="U33" s="244"/>
      <c r="V33" s="244"/>
      <c r="W33" s="244"/>
      <c r="X33" s="245"/>
      <c r="Y33" s="245"/>
      <c r="Z33" s="245"/>
    </row>
    <row r="34" spans="1:26" s="11" customFormat="1" ht="18" customHeight="1">
      <c r="B34" s="402">
        <f>'Data Record(5to50mm)'!B17</f>
        <v>6</v>
      </c>
      <c r="C34" s="403"/>
      <c r="D34" s="255">
        <f>MAX('Data Record(5to50mm)'!AK17,'Data Record(5to50mm)'!AM17)</f>
        <v>0</v>
      </c>
      <c r="E34" s="247">
        <f t="shared" si="0"/>
        <v>0</v>
      </c>
      <c r="F34" s="259">
        <f>'Cert of STD'!Q28+'Cert of STD'!Q24</f>
        <v>1.1999999999999999E-4</v>
      </c>
      <c r="G34" s="249">
        <f t="shared" si="9"/>
        <v>8.0000000000000004E-4</v>
      </c>
      <c r="H34" s="247">
        <f t="shared" si="5"/>
        <v>6.8999999999999997E-5</v>
      </c>
      <c r="I34" s="247">
        <f t="shared" si="1"/>
        <v>3.9837168574084181E-5</v>
      </c>
      <c r="J34" s="246">
        <f t="shared" si="10"/>
        <v>5.0000000000000001E-4</v>
      </c>
      <c r="K34" s="250">
        <f t="shared" si="2"/>
        <v>2.886751345948129E-4</v>
      </c>
      <c r="L34" s="247">
        <f t="shared" si="3"/>
        <v>8.514225351336041E-4</v>
      </c>
      <c r="M34" s="251">
        <f t="shared" si="4"/>
        <v>0</v>
      </c>
      <c r="N34" s="252" t="str">
        <f t="shared" si="6"/>
        <v>∞</v>
      </c>
      <c r="O34" s="253">
        <f t="shared" si="7"/>
        <v>2</v>
      </c>
      <c r="P34" s="273">
        <f t="shared" si="8"/>
        <v>1.7028450702672082E-3</v>
      </c>
      <c r="Q34" s="243"/>
      <c r="R34" s="244"/>
      <c r="S34" s="244"/>
      <c r="T34" s="244"/>
      <c r="U34" s="244"/>
      <c r="V34" s="244"/>
      <c r="W34" s="244"/>
      <c r="X34" s="245"/>
      <c r="Y34" s="245"/>
      <c r="Z34" s="245"/>
    </row>
    <row r="35" spans="1:26" s="11" customFormat="1" ht="18" customHeight="1">
      <c r="B35" s="402">
        <f>'Data Record(5to50mm)'!B18</f>
        <v>7</v>
      </c>
      <c r="C35" s="403"/>
      <c r="D35" s="255">
        <f>MAX('Data Record(5to50mm)'!AK18,'Data Record(5to50mm)'!AM18)</f>
        <v>0</v>
      </c>
      <c r="E35" s="247">
        <f t="shared" si="0"/>
        <v>0</v>
      </c>
      <c r="F35" s="259">
        <f>'Cert of STD'!Q30</f>
        <v>5.9999999999999995E-5</v>
      </c>
      <c r="G35" s="249">
        <f t="shared" si="9"/>
        <v>8.0000000000000004E-4</v>
      </c>
      <c r="H35" s="247">
        <f t="shared" si="5"/>
        <v>8.0500000000000005E-5</v>
      </c>
      <c r="I35" s="247">
        <f t="shared" si="1"/>
        <v>4.647669666976488E-5</v>
      </c>
      <c r="J35" s="246">
        <f t="shared" si="10"/>
        <v>5.0000000000000001E-4</v>
      </c>
      <c r="K35" s="250">
        <f t="shared" si="2"/>
        <v>2.886751345948129E-4</v>
      </c>
      <c r="L35" s="247">
        <f t="shared" si="3"/>
        <v>8.5175901325824932E-4</v>
      </c>
      <c r="M35" s="251">
        <f t="shared" si="4"/>
        <v>0</v>
      </c>
      <c r="N35" s="252" t="str">
        <f t="shared" si="6"/>
        <v>∞</v>
      </c>
      <c r="O35" s="253">
        <f t="shared" si="7"/>
        <v>2</v>
      </c>
      <c r="P35" s="273">
        <f t="shared" si="8"/>
        <v>1.7035180265164986E-3</v>
      </c>
      <c r="Q35" s="243"/>
      <c r="R35" s="244"/>
      <c r="S35" s="244"/>
      <c r="T35" s="244"/>
      <c r="U35" s="244"/>
      <c r="V35" s="244"/>
      <c r="W35" s="244"/>
      <c r="X35" s="245"/>
      <c r="Y35" s="245"/>
      <c r="Z35" s="245"/>
    </row>
    <row r="36" spans="1:26" s="11" customFormat="1" ht="18" customHeight="1">
      <c r="A36" s="245"/>
      <c r="B36" s="402">
        <f>'Data Record(5to50mm)'!B19</f>
        <v>8</v>
      </c>
      <c r="C36" s="403"/>
      <c r="D36" s="255">
        <f>MAX('Data Record(5to50mm)'!AK19,'Data Record(5to50mm)'!AM19)</f>
        <v>0</v>
      </c>
      <c r="E36" s="247">
        <f t="shared" ref="E36:E54" si="12">D36/1</f>
        <v>0</v>
      </c>
      <c r="F36" s="248">
        <f>'Cert of STD'!Q31</f>
        <v>5.9999999999999995E-5</v>
      </c>
      <c r="G36" s="249">
        <f t="shared" si="9"/>
        <v>8.0000000000000004E-4</v>
      </c>
      <c r="H36" s="247">
        <f t="shared" si="5"/>
        <v>9.2E-5</v>
      </c>
      <c r="I36" s="247">
        <f t="shared" ref="I36:I50" si="13">H36/SQRT(3)</f>
        <v>5.3116224765445572E-5</v>
      </c>
      <c r="J36" s="246">
        <f t="shared" si="10"/>
        <v>5.0000000000000001E-4</v>
      </c>
      <c r="K36" s="250">
        <f t="shared" ref="K36:K50" si="14">(J36/SQRT(3))</f>
        <v>2.886751345948129E-4</v>
      </c>
      <c r="L36" s="247">
        <f t="shared" ref="L36:L54" si="15">SQRT(E36^2+G36^2+I36^2+K36^2)</f>
        <v>8.5214709215408735E-4</v>
      </c>
      <c r="M36" s="251">
        <f t="shared" ref="M36:M54" si="16">E36/1</f>
        <v>0</v>
      </c>
      <c r="N36" s="252" t="str">
        <f t="shared" si="6"/>
        <v>∞</v>
      </c>
      <c r="O36" s="253">
        <f t="shared" si="7"/>
        <v>2</v>
      </c>
      <c r="P36" s="273">
        <f t="shared" si="8"/>
        <v>1.7042941843081747E-3</v>
      </c>
      <c r="Q36" s="243"/>
      <c r="R36" s="244"/>
      <c r="S36" s="244"/>
      <c r="T36" s="244"/>
      <c r="U36" s="244"/>
      <c r="V36" s="244"/>
      <c r="W36" s="244"/>
      <c r="X36" s="245"/>
      <c r="Y36" s="245"/>
      <c r="Z36" s="245"/>
    </row>
    <row r="37" spans="1:26" s="11" customFormat="1" ht="18" customHeight="1">
      <c r="A37" s="245"/>
      <c r="B37" s="402">
        <f>'Data Record(5to50mm)'!B20</f>
        <v>9</v>
      </c>
      <c r="C37" s="403"/>
      <c r="D37" s="255">
        <f>MAX('Data Record(5to50mm)'!AK20,'Data Record(5to50mm)'!AM20)</f>
        <v>0</v>
      </c>
      <c r="E37" s="247">
        <f t="shared" si="12"/>
        <v>0</v>
      </c>
      <c r="F37" s="248">
        <f>'Cert of STD'!Q32</f>
        <v>5.9999999999999995E-5</v>
      </c>
      <c r="G37" s="249">
        <f t="shared" si="9"/>
        <v>8.0000000000000004E-4</v>
      </c>
      <c r="H37" s="247">
        <f t="shared" si="5"/>
        <v>1.0349999999999999E-4</v>
      </c>
      <c r="I37" s="247">
        <f t="shared" si="13"/>
        <v>5.9755752861126264E-5</v>
      </c>
      <c r="J37" s="246">
        <f t="shared" si="10"/>
        <v>5.0000000000000001E-4</v>
      </c>
      <c r="K37" s="250">
        <f t="shared" si="14"/>
        <v>2.886751345948129E-4</v>
      </c>
      <c r="L37" s="247">
        <f t="shared" si="15"/>
        <v>8.5258670135847966E-4</v>
      </c>
      <c r="M37" s="251">
        <f t="shared" si="16"/>
        <v>0</v>
      </c>
      <c r="N37" s="252" t="str">
        <f t="shared" si="6"/>
        <v>∞</v>
      </c>
      <c r="O37" s="253">
        <f t="shared" si="7"/>
        <v>2</v>
      </c>
      <c r="P37" s="273">
        <f t="shared" si="8"/>
        <v>1.7051734027169593E-3</v>
      </c>
      <c r="Q37" s="243"/>
      <c r="R37" s="244"/>
      <c r="S37" s="244"/>
      <c r="T37" s="244"/>
      <c r="U37" s="244"/>
      <c r="V37" s="244"/>
      <c r="W37" s="244"/>
      <c r="X37" s="245"/>
      <c r="Y37" s="245"/>
      <c r="Z37" s="245"/>
    </row>
    <row r="38" spans="1:26" s="245" customFormat="1" ht="18" customHeight="1">
      <c r="B38" s="402">
        <f>'Data Record(5to50mm)'!B21</f>
        <v>10</v>
      </c>
      <c r="C38" s="403"/>
      <c r="D38" s="255">
        <f>MAX('Data Record(5to50mm)'!AK21,'Data Record(5to50mm)'!AM21)</f>
        <v>0</v>
      </c>
      <c r="E38" s="247">
        <f t="shared" si="12"/>
        <v>0</v>
      </c>
      <c r="F38" s="248">
        <f>'Cert of STD'!Q33</f>
        <v>5.9999999999999995E-5</v>
      </c>
      <c r="G38" s="249">
        <f t="shared" si="9"/>
        <v>8.0000000000000004E-4</v>
      </c>
      <c r="H38" s="247">
        <f t="shared" si="5"/>
        <v>1.15E-4</v>
      </c>
      <c r="I38" s="247">
        <f t="shared" si="13"/>
        <v>6.6395280956806963E-5</v>
      </c>
      <c r="J38" s="246">
        <f t="shared" si="10"/>
        <v>5.0000000000000001E-4</v>
      </c>
      <c r="K38" s="250">
        <f t="shared" si="14"/>
        <v>2.886751345948129E-4</v>
      </c>
      <c r="L38" s="247">
        <f t="shared" si="15"/>
        <v>8.5307776120742169E-4</v>
      </c>
      <c r="M38" s="251">
        <f t="shared" si="16"/>
        <v>0</v>
      </c>
      <c r="N38" s="252" t="str">
        <f t="shared" si="6"/>
        <v>∞</v>
      </c>
      <c r="O38" s="253">
        <f t="shared" si="7"/>
        <v>2</v>
      </c>
      <c r="P38" s="273">
        <f t="shared" si="8"/>
        <v>1.7061555224148434E-3</v>
      </c>
      <c r="Q38" s="254"/>
    </row>
    <row r="39" spans="1:26" s="245" customFormat="1" ht="18" customHeight="1">
      <c r="B39" s="402">
        <f>'Data Record(5to50mm)'!B22</f>
        <v>11</v>
      </c>
      <c r="C39" s="403"/>
      <c r="D39" s="255">
        <f>MAX('Data Record(5to50mm)'!AK22,'Data Record(5to50mm)'!AM22)</f>
        <v>0</v>
      </c>
      <c r="E39" s="247">
        <f t="shared" si="12"/>
        <v>0</v>
      </c>
      <c r="F39" s="248">
        <f>'Cert of STD'!Q34</f>
        <v>7.0000000000000007E-5</v>
      </c>
      <c r="G39" s="249">
        <f t="shared" si="9"/>
        <v>8.0000000000000004E-4</v>
      </c>
      <c r="H39" s="247">
        <f t="shared" si="5"/>
        <v>1.2650000000000001E-4</v>
      </c>
      <c r="I39" s="247">
        <f t="shared" si="13"/>
        <v>7.3034809052487676E-5</v>
      </c>
      <c r="J39" s="246">
        <f t="shared" si="10"/>
        <v>5.0000000000000001E-4</v>
      </c>
      <c r="K39" s="250">
        <f t="shared" si="14"/>
        <v>2.886751345948129E-4</v>
      </c>
      <c r="L39" s="247">
        <f t="shared" si="15"/>
        <v>8.5362018290728494E-4</v>
      </c>
      <c r="M39" s="251">
        <f t="shared" si="16"/>
        <v>0</v>
      </c>
      <c r="N39" s="252" t="str">
        <f t="shared" si="6"/>
        <v>∞</v>
      </c>
      <c r="O39" s="253">
        <f t="shared" si="7"/>
        <v>2</v>
      </c>
      <c r="P39" s="273">
        <f t="shared" si="8"/>
        <v>1.7072403658145699E-3</v>
      </c>
      <c r="Q39" s="254"/>
    </row>
    <row r="40" spans="1:26" s="245" customFormat="1" ht="18" customHeight="1">
      <c r="B40" s="402">
        <f>'Data Record(5to50mm)'!B23</f>
        <v>12</v>
      </c>
      <c r="C40" s="403"/>
      <c r="D40" s="255">
        <f>MAX('Data Record(5to50mm)'!AK23,'Data Record(5to50mm)'!AM23)</f>
        <v>0</v>
      </c>
      <c r="E40" s="247">
        <f t="shared" si="12"/>
        <v>0</v>
      </c>
      <c r="F40" s="248">
        <f>'Cert of STD'!Q35</f>
        <v>7.0000000000000007E-5</v>
      </c>
      <c r="G40" s="249">
        <f t="shared" si="9"/>
        <v>8.0000000000000004E-4</v>
      </c>
      <c r="H40" s="247">
        <f t="shared" si="5"/>
        <v>1.3799999999999999E-4</v>
      </c>
      <c r="I40" s="247">
        <f t="shared" si="13"/>
        <v>7.9674337148168362E-5</v>
      </c>
      <c r="J40" s="246">
        <f t="shared" si="10"/>
        <v>5.0000000000000001E-4</v>
      </c>
      <c r="K40" s="250">
        <f t="shared" si="14"/>
        <v>2.886751345948129E-4</v>
      </c>
      <c r="L40" s="247">
        <f t="shared" si="15"/>
        <v>8.5421386861449006E-4</v>
      </c>
      <c r="M40" s="251">
        <f t="shared" si="16"/>
        <v>0</v>
      </c>
      <c r="N40" s="252" t="str">
        <f t="shared" si="6"/>
        <v>∞</v>
      </c>
      <c r="O40" s="253">
        <f t="shared" si="7"/>
        <v>2</v>
      </c>
      <c r="P40" s="273">
        <f t="shared" si="8"/>
        <v>1.7084277372289801E-3</v>
      </c>
      <c r="Q40" s="254"/>
    </row>
    <row r="41" spans="1:26" s="245" customFormat="1" ht="18" customHeight="1">
      <c r="B41" s="402">
        <f>'Data Record(5to50mm)'!B24</f>
        <v>13</v>
      </c>
      <c r="C41" s="403"/>
      <c r="D41" s="255">
        <f>MAX('Data Record(5to50mm)'!AK24,'Data Record(5to50mm)'!AM24)</f>
        <v>0</v>
      </c>
      <c r="E41" s="247">
        <f t="shared" si="12"/>
        <v>0</v>
      </c>
      <c r="F41" s="248">
        <f>'Cert of STD'!Q36</f>
        <v>7.0000000000000007E-5</v>
      </c>
      <c r="G41" s="249">
        <f t="shared" si="9"/>
        <v>8.0000000000000004E-4</v>
      </c>
      <c r="H41" s="247">
        <f t="shared" si="5"/>
        <v>1.495E-4</v>
      </c>
      <c r="I41" s="247">
        <f t="shared" si="13"/>
        <v>8.6313865243849061E-5</v>
      </c>
      <c r="J41" s="246">
        <f t="shared" si="10"/>
        <v>5.0000000000000001E-4</v>
      </c>
      <c r="K41" s="250">
        <f t="shared" si="14"/>
        <v>2.886751345948129E-4</v>
      </c>
      <c r="L41" s="247">
        <f t="shared" si="15"/>
        <v>8.5485871152294322E-4</v>
      </c>
      <c r="M41" s="251">
        <f t="shared" si="16"/>
        <v>0</v>
      </c>
      <c r="N41" s="252" t="str">
        <f t="shared" si="6"/>
        <v>∞</v>
      </c>
      <c r="O41" s="253">
        <f t="shared" si="7"/>
        <v>2</v>
      </c>
      <c r="P41" s="273">
        <f t="shared" si="8"/>
        <v>1.7097174230458864E-3</v>
      </c>
      <c r="Q41" s="254"/>
      <c r="X41" s="11"/>
      <c r="Y41" s="11"/>
      <c r="Z41" s="11"/>
    </row>
    <row r="42" spans="1:26" s="245" customFormat="1" ht="18" customHeight="1">
      <c r="B42" s="402">
        <f>'Data Record(5to50mm)'!B25</f>
        <v>14</v>
      </c>
      <c r="C42" s="403"/>
      <c r="D42" s="255">
        <f>MAX('Data Record(5to50mm)'!AK25,'Data Record(5to50mm)'!AM25)</f>
        <v>0</v>
      </c>
      <c r="E42" s="247">
        <f t="shared" si="12"/>
        <v>0</v>
      </c>
      <c r="F42" s="248">
        <f>'Cert of STD'!Q37</f>
        <v>7.0000000000000007E-5</v>
      </c>
      <c r="G42" s="249">
        <f t="shared" si="9"/>
        <v>8.0000000000000004E-4</v>
      </c>
      <c r="H42" s="247">
        <f t="shared" si="5"/>
        <v>1.6100000000000001E-4</v>
      </c>
      <c r="I42" s="247">
        <f t="shared" si="13"/>
        <v>9.295339333952976E-5</v>
      </c>
      <c r="J42" s="246">
        <f t="shared" si="10"/>
        <v>5.0000000000000001E-4</v>
      </c>
      <c r="K42" s="250">
        <f t="shared" si="14"/>
        <v>2.886751345948129E-4</v>
      </c>
      <c r="L42" s="247">
        <f t="shared" si="15"/>
        <v>8.5555459595905783E-4</v>
      </c>
      <c r="M42" s="251">
        <f t="shared" si="16"/>
        <v>0</v>
      </c>
      <c r="N42" s="252" t="str">
        <f t="shared" si="6"/>
        <v>∞</v>
      </c>
      <c r="O42" s="253">
        <f t="shared" si="7"/>
        <v>2</v>
      </c>
      <c r="P42" s="273">
        <f t="shared" si="8"/>
        <v>1.7111091919181157E-3</v>
      </c>
      <c r="Q42" s="254"/>
      <c r="X42" s="11"/>
      <c r="Y42" s="11"/>
      <c r="Z42" s="11"/>
    </row>
    <row r="43" spans="1:26" s="245" customFormat="1" ht="18" customHeight="1">
      <c r="A43" s="11"/>
      <c r="B43" s="402">
        <f>'Data Record(5to50mm)'!B26</f>
        <v>15</v>
      </c>
      <c r="C43" s="403"/>
      <c r="D43" s="255">
        <f>MAX('Data Record(5to50mm)'!AK26,'Data Record(5to50mm)'!AM26)</f>
        <v>0</v>
      </c>
      <c r="E43" s="247">
        <f t="shared" si="12"/>
        <v>0</v>
      </c>
      <c r="F43" s="248">
        <f>'Cert of STD'!Q38</f>
        <v>7.0000000000000007E-5</v>
      </c>
      <c r="G43" s="249">
        <f t="shared" si="9"/>
        <v>8.0000000000000004E-4</v>
      </c>
      <c r="H43" s="247">
        <f t="shared" si="5"/>
        <v>1.7249999999999999E-4</v>
      </c>
      <c r="I43" s="247">
        <f t="shared" si="13"/>
        <v>9.9592921435210445E-5</v>
      </c>
      <c r="J43" s="246">
        <f t="shared" si="10"/>
        <v>5.0000000000000001E-4</v>
      </c>
      <c r="K43" s="250">
        <f t="shared" si="14"/>
        <v>2.886751345948129E-4</v>
      </c>
      <c r="L43" s="247">
        <f t="shared" si="15"/>
        <v>8.5630139748416468E-4</v>
      </c>
      <c r="M43" s="251">
        <f t="shared" si="16"/>
        <v>0</v>
      </c>
      <c r="N43" s="252" t="str">
        <f t="shared" si="6"/>
        <v>∞</v>
      </c>
      <c r="O43" s="253">
        <f t="shared" si="7"/>
        <v>2</v>
      </c>
      <c r="P43" s="273">
        <f t="shared" si="8"/>
        <v>1.7126027949683294E-3</v>
      </c>
      <c r="X43" s="11"/>
      <c r="Y43" s="11"/>
      <c r="Z43" s="11"/>
    </row>
    <row r="44" spans="1:26" s="245" customFormat="1" ht="18" customHeight="1">
      <c r="A44" s="11"/>
      <c r="B44" s="402">
        <f>'Data Record(5to50mm)'!B27</f>
        <v>16</v>
      </c>
      <c r="C44" s="403"/>
      <c r="D44" s="255">
        <f>MAX('Data Record(5to50mm)'!AK27,'Data Record(5to50mm)'!AM27)</f>
        <v>0</v>
      </c>
      <c r="E44" s="247">
        <f t="shared" si="12"/>
        <v>0</v>
      </c>
      <c r="F44" s="248">
        <f>'Cert of STD'!Q39</f>
        <v>7.0000000000000007E-5</v>
      </c>
      <c r="G44" s="249">
        <f t="shared" si="9"/>
        <v>8.0000000000000004E-4</v>
      </c>
      <c r="H44" s="247">
        <f t="shared" si="5"/>
        <v>1.84E-4</v>
      </c>
      <c r="I44" s="247">
        <f t="shared" si="13"/>
        <v>1.0623244953089114E-4</v>
      </c>
      <c r="J44" s="246">
        <f t="shared" si="10"/>
        <v>5.0000000000000001E-4</v>
      </c>
      <c r="K44" s="250">
        <f t="shared" si="14"/>
        <v>2.886751345948129E-4</v>
      </c>
      <c r="L44" s="247">
        <f t="shared" si="15"/>
        <v>8.5709898300410242E-4</v>
      </c>
      <c r="M44" s="251">
        <f t="shared" si="16"/>
        <v>0</v>
      </c>
      <c r="N44" s="252" t="str">
        <f t="shared" si="6"/>
        <v>∞</v>
      </c>
      <c r="O44" s="253">
        <f t="shared" si="7"/>
        <v>2</v>
      </c>
      <c r="P44" s="273">
        <f t="shared" si="8"/>
        <v>1.7141979660082048E-3</v>
      </c>
      <c r="X44" s="11"/>
      <c r="Y44" s="11"/>
      <c r="Z44" s="11"/>
    </row>
    <row r="45" spans="1:26" s="245" customFormat="1" ht="18" customHeight="1">
      <c r="A45" s="11"/>
      <c r="B45" s="402">
        <f>'Data Record(5to50mm)'!B28</f>
        <v>17</v>
      </c>
      <c r="C45" s="403"/>
      <c r="D45" s="255">
        <f>MAX('Data Record(5to50mm)'!AK28,'Data Record(5to50mm)'!AM28)</f>
        <v>0</v>
      </c>
      <c r="E45" s="247">
        <f t="shared" si="12"/>
        <v>0</v>
      </c>
      <c r="F45" s="248">
        <f>'Cert of STD'!Q40</f>
        <v>7.0000000000000007E-5</v>
      </c>
      <c r="G45" s="249">
        <f t="shared" si="9"/>
        <v>8.0000000000000004E-4</v>
      </c>
      <c r="H45" s="247">
        <f t="shared" si="5"/>
        <v>1.9550000000000001E-4</v>
      </c>
      <c r="I45" s="247">
        <f t="shared" si="13"/>
        <v>1.1287197762657184E-4</v>
      </c>
      <c r="J45" s="246">
        <f t="shared" si="10"/>
        <v>5.0000000000000001E-4</v>
      </c>
      <c r="K45" s="250">
        <f t="shared" si="14"/>
        <v>2.886751345948129E-4</v>
      </c>
      <c r="L45" s="247">
        <f t="shared" si="15"/>
        <v>8.5794721088576693E-4</v>
      </c>
      <c r="M45" s="251">
        <f t="shared" si="16"/>
        <v>0</v>
      </c>
      <c r="N45" s="252" t="str">
        <f t="shared" si="6"/>
        <v>∞</v>
      </c>
      <c r="O45" s="253">
        <f t="shared" si="7"/>
        <v>2</v>
      </c>
      <c r="P45" s="273">
        <f t="shared" si="8"/>
        <v>1.7158944217715339E-3</v>
      </c>
      <c r="X45" s="11"/>
      <c r="Y45" s="11"/>
      <c r="Z45" s="11"/>
    </row>
    <row r="46" spans="1:26" s="11" customFormat="1" ht="18" customHeight="1">
      <c r="B46" s="402">
        <f>'Data Record(5to50mm)'!B29</f>
        <v>18</v>
      </c>
      <c r="C46" s="403"/>
      <c r="D46" s="255">
        <f>MAX('Data Record(5to50mm)'!AK29,'Data Record(5to50mm)'!AM29)</f>
        <v>0</v>
      </c>
      <c r="E46" s="247">
        <f t="shared" si="12"/>
        <v>0</v>
      </c>
      <c r="F46" s="248">
        <f>'Cert of STD'!Q41</f>
        <v>7.0000000000000007E-5</v>
      </c>
      <c r="G46" s="249">
        <f t="shared" si="9"/>
        <v>8.0000000000000004E-4</v>
      </c>
      <c r="H46" s="247">
        <f t="shared" si="5"/>
        <v>2.0699999999999999E-4</v>
      </c>
      <c r="I46" s="247">
        <f t="shared" si="13"/>
        <v>1.1951150572225253E-4</v>
      </c>
      <c r="J46" s="246">
        <f t="shared" si="10"/>
        <v>5.0000000000000001E-4</v>
      </c>
      <c r="K46" s="250">
        <f t="shared" si="14"/>
        <v>2.886751345948129E-4</v>
      </c>
      <c r="L46" s="247">
        <f t="shared" si="15"/>
        <v>8.5884593108038489E-4</v>
      </c>
      <c r="M46" s="251">
        <f t="shared" si="16"/>
        <v>0</v>
      </c>
      <c r="N46" s="252" t="str">
        <f t="shared" si="6"/>
        <v>∞</v>
      </c>
      <c r="O46" s="253">
        <f t="shared" si="7"/>
        <v>2</v>
      </c>
      <c r="P46" s="273">
        <f t="shared" si="8"/>
        <v>1.7176918621607698E-3</v>
      </c>
    </row>
    <row r="47" spans="1:26" s="11" customFormat="1" ht="18" customHeight="1">
      <c r="B47" s="402">
        <f>'Data Record(5to50mm)'!B30</f>
        <v>19</v>
      </c>
      <c r="C47" s="403"/>
      <c r="D47" s="255">
        <f>MAX('Data Record(5to50mm)'!AK30,'Data Record(5to50mm)'!AM30)</f>
        <v>0</v>
      </c>
      <c r="E47" s="247">
        <f t="shared" si="12"/>
        <v>0</v>
      </c>
      <c r="F47" s="248">
        <f>'Cert of STD'!Q42</f>
        <v>7.0000000000000007E-5</v>
      </c>
      <c r="G47" s="249">
        <f t="shared" si="9"/>
        <v>8.0000000000000004E-4</v>
      </c>
      <c r="H47" s="247">
        <f t="shared" si="5"/>
        <v>2.185E-4</v>
      </c>
      <c r="I47" s="247">
        <f t="shared" si="13"/>
        <v>1.2615103381793323E-4</v>
      </c>
      <c r="J47" s="246">
        <f t="shared" si="10"/>
        <v>5.0000000000000001E-4</v>
      </c>
      <c r="K47" s="250">
        <f t="shared" si="14"/>
        <v>2.886751345948129E-4</v>
      </c>
      <c r="L47" s="247">
        <f t="shared" si="15"/>
        <v>8.5979498525326763E-4</v>
      </c>
      <c r="M47" s="251">
        <f t="shared" si="16"/>
        <v>0</v>
      </c>
      <c r="N47" s="252" t="str">
        <f t="shared" si="6"/>
        <v>∞</v>
      </c>
      <c r="O47" s="253">
        <f t="shared" si="7"/>
        <v>2</v>
      </c>
      <c r="P47" s="273">
        <f t="shared" si="8"/>
        <v>1.7195899705065353E-3</v>
      </c>
    </row>
    <row r="48" spans="1:26" s="11" customFormat="1" ht="18" customHeight="1">
      <c r="B48" s="402">
        <f>'Data Record(5to50mm)'!B31</f>
        <v>20</v>
      </c>
      <c r="C48" s="403"/>
      <c r="D48" s="255">
        <f>MAX('Data Record(5to50mm)'!AK31,'Data Record(5to50mm)'!AM31)</f>
        <v>0</v>
      </c>
      <c r="E48" s="247">
        <f t="shared" si="12"/>
        <v>0</v>
      </c>
      <c r="F48" s="248">
        <f>'Cert of STD'!Q43</f>
        <v>7.0000000000000007E-5</v>
      </c>
      <c r="G48" s="249">
        <f t="shared" si="9"/>
        <v>8.0000000000000004E-4</v>
      </c>
      <c r="H48" s="247">
        <f t="shared" si="5"/>
        <v>2.3000000000000001E-4</v>
      </c>
      <c r="I48" s="247">
        <f t="shared" si="13"/>
        <v>1.3279056191361393E-4</v>
      </c>
      <c r="J48" s="246">
        <f t="shared" si="10"/>
        <v>5.0000000000000001E-4</v>
      </c>
      <c r="K48" s="250">
        <f t="shared" si="14"/>
        <v>2.886751345948129E-4</v>
      </c>
      <c r="L48" s="247">
        <f t="shared" si="15"/>
        <v>8.6079420691978796E-4</v>
      </c>
      <c r="M48" s="251">
        <f t="shared" si="16"/>
        <v>0</v>
      </c>
      <c r="N48" s="252" t="str">
        <f t="shared" si="6"/>
        <v>∞</v>
      </c>
      <c r="O48" s="253">
        <f t="shared" si="7"/>
        <v>2</v>
      </c>
      <c r="P48" s="273">
        <f t="shared" si="8"/>
        <v>1.7215884138395759E-3</v>
      </c>
    </row>
    <row r="49" spans="2:16" s="11" customFormat="1" ht="18" customHeight="1">
      <c r="B49" s="402">
        <f>'Data Record(5to50mm)'!B32</f>
        <v>25</v>
      </c>
      <c r="C49" s="403"/>
      <c r="D49" s="255">
        <f>MAX('Data Record(5to50mm)'!AK32,'Data Record(5to50mm)'!AM32)</f>
        <v>0</v>
      </c>
      <c r="E49" s="247">
        <f t="shared" si="12"/>
        <v>0</v>
      </c>
      <c r="F49" s="248">
        <f>'Cert of STD'!Q48</f>
        <v>7.0000000000000007E-5</v>
      </c>
      <c r="G49" s="249">
        <f t="shared" si="9"/>
        <v>8.0000000000000004E-4</v>
      </c>
      <c r="H49" s="247">
        <f t="shared" si="5"/>
        <v>2.875E-4</v>
      </c>
      <c r="I49" s="247">
        <f t="shared" si="13"/>
        <v>1.6598820239201742E-4</v>
      </c>
      <c r="J49" s="246">
        <f t="shared" si="10"/>
        <v>5.0000000000000001E-4</v>
      </c>
      <c r="K49" s="250">
        <f t="shared" si="14"/>
        <v>2.886751345948129E-4</v>
      </c>
      <c r="L49" s="247">
        <f t="shared" si="15"/>
        <v>8.6653644855058849E-4</v>
      </c>
      <c r="M49" s="251">
        <f t="shared" si="16"/>
        <v>0</v>
      </c>
      <c r="N49" s="252" t="str">
        <f t="shared" si="6"/>
        <v>∞</v>
      </c>
      <c r="O49" s="253">
        <f t="shared" si="7"/>
        <v>2</v>
      </c>
      <c r="P49" s="273">
        <f t="shared" si="8"/>
        <v>1.733072897101177E-3</v>
      </c>
    </row>
    <row r="50" spans="2:16" s="11" customFormat="1" ht="18" customHeight="1">
      <c r="B50" s="402">
        <f>'Data Record(5to50mm)'!B33</f>
        <v>30</v>
      </c>
      <c r="C50" s="403"/>
      <c r="D50" s="255">
        <f>MAX('Data Record(5to50mm)'!AK33,'Data Record(5to50mm)'!AM33)</f>
        <v>0</v>
      </c>
      <c r="E50" s="247">
        <f t="shared" si="12"/>
        <v>0</v>
      </c>
      <c r="F50" s="248">
        <f>'Cert of STD'!W35</f>
        <v>1.1E-4</v>
      </c>
      <c r="G50" s="249">
        <f t="shared" si="9"/>
        <v>8.0000000000000004E-4</v>
      </c>
      <c r="H50" s="247">
        <f t="shared" si="5"/>
        <v>3.4499999999999998E-4</v>
      </c>
      <c r="I50" s="247">
        <f t="shared" si="13"/>
        <v>1.9918584287042089E-4</v>
      </c>
      <c r="J50" s="246">
        <f t="shared" si="10"/>
        <v>5.0000000000000001E-4</v>
      </c>
      <c r="K50" s="250">
        <f t="shared" si="14"/>
        <v>2.886751345948129E-4</v>
      </c>
      <c r="L50" s="247">
        <f t="shared" si="15"/>
        <v>8.7350348215295241E-4</v>
      </c>
      <c r="M50" s="251">
        <f t="shared" si="16"/>
        <v>0</v>
      </c>
      <c r="N50" s="252" t="str">
        <f t="shared" si="6"/>
        <v>∞</v>
      </c>
      <c r="O50" s="253">
        <f t="shared" si="7"/>
        <v>2</v>
      </c>
      <c r="P50" s="273">
        <f t="shared" si="8"/>
        <v>1.7470069643059048E-3</v>
      </c>
    </row>
    <row r="51" spans="2:16" s="11" customFormat="1" ht="18" customHeight="1">
      <c r="B51" s="402">
        <f>'Data Record(5to50mm)'!B34</f>
        <v>35</v>
      </c>
      <c r="C51" s="403"/>
      <c r="D51" s="255">
        <f>MAX('Data Record(5to50mm)'!AK34,'Data Record(5to50mm)'!AM34)</f>
        <v>0</v>
      </c>
      <c r="E51" s="247">
        <f t="shared" si="12"/>
        <v>0</v>
      </c>
      <c r="F51" s="248">
        <f>'Cert of STD'!W35+'Cert of STD'!Q28</f>
        <v>1.7000000000000001E-4</v>
      </c>
      <c r="G51" s="249">
        <f t="shared" si="9"/>
        <v>8.0000000000000004E-4</v>
      </c>
      <c r="H51" s="247">
        <f t="shared" si="5"/>
        <v>4.0250000000000003E-4</v>
      </c>
      <c r="I51" s="247">
        <f t="shared" ref="I51:I54" si="17">H51/SQRT(3)</f>
        <v>2.3238348334882439E-4</v>
      </c>
      <c r="J51" s="246">
        <f t="shared" si="10"/>
        <v>5.0000000000000001E-4</v>
      </c>
      <c r="K51" s="250">
        <f t="shared" ref="K51:K54" si="18">(J51/SQRT(3))</f>
        <v>2.886751345948129E-4</v>
      </c>
      <c r="L51" s="247">
        <f t="shared" si="15"/>
        <v>8.8166627284175204E-4</v>
      </c>
      <c r="M51" s="251">
        <f t="shared" si="16"/>
        <v>0</v>
      </c>
      <c r="N51" s="252" t="str">
        <f t="shared" si="6"/>
        <v>∞</v>
      </c>
      <c r="O51" s="253">
        <f t="shared" si="7"/>
        <v>2</v>
      </c>
      <c r="P51" s="273">
        <f t="shared" si="8"/>
        <v>1.7633325456835041E-3</v>
      </c>
    </row>
    <row r="52" spans="2:16" s="11" customFormat="1" ht="18" customHeight="1">
      <c r="B52" s="402">
        <f>'Data Record(5to50mm)'!B35</f>
        <v>40</v>
      </c>
      <c r="C52" s="403"/>
      <c r="D52" s="255">
        <f>MAX('Data Record(5to50mm)'!AK35,'Data Record(5to50mm)'!AM35)</f>
        <v>0</v>
      </c>
      <c r="E52" s="247">
        <f t="shared" si="12"/>
        <v>0</v>
      </c>
      <c r="F52" s="248">
        <f>'Cert of STD'!W35+'Cert of STD'!W33</f>
        <v>1.9999999999999998E-4</v>
      </c>
      <c r="G52" s="249">
        <f t="shared" si="9"/>
        <v>8.0000000000000004E-4</v>
      </c>
      <c r="H52" s="247">
        <f t="shared" si="5"/>
        <v>4.6000000000000001E-4</v>
      </c>
      <c r="I52" s="247">
        <f t="shared" si="17"/>
        <v>2.6558112382722785E-4</v>
      </c>
      <c r="J52" s="246">
        <f t="shared" si="10"/>
        <v>5.0000000000000001E-4</v>
      </c>
      <c r="K52" s="250">
        <f t="shared" si="18"/>
        <v>2.886751345948129E-4</v>
      </c>
      <c r="L52" s="247">
        <f t="shared" si="15"/>
        <v>8.9099195656676194E-4</v>
      </c>
      <c r="M52" s="251">
        <f t="shared" si="16"/>
        <v>0</v>
      </c>
      <c r="N52" s="252" t="str">
        <f t="shared" si="6"/>
        <v>∞</v>
      </c>
      <c r="O52" s="253">
        <f t="shared" si="7"/>
        <v>2</v>
      </c>
      <c r="P52" s="273">
        <f t="shared" si="8"/>
        <v>1.7819839131335239E-3</v>
      </c>
    </row>
    <row r="53" spans="2:16" s="11" customFormat="1" ht="18" customHeight="1">
      <c r="B53" s="402">
        <f>'Data Record(5to50mm)'!B36</f>
        <v>45</v>
      </c>
      <c r="C53" s="403"/>
      <c r="D53" s="255">
        <f>MAX('Data Record(5to50mm)'!AK36,'Data Record(5to50mm)'!AM36)</f>
        <v>0</v>
      </c>
      <c r="E53" s="247">
        <f t="shared" si="12"/>
        <v>0</v>
      </c>
      <c r="F53" s="248">
        <f>'Cert of STD'!W35+'Cert of STD'!Q38</f>
        <v>1.8000000000000001E-4</v>
      </c>
      <c r="G53" s="249">
        <f t="shared" si="9"/>
        <v>8.0000000000000004E-4</v>
      </c>
      <c r="H53" s="247">
        <f t="shared" si="5"/>
        <v>5.1749999999999995E-4</v>
      </c>
      <c r="I53" s="247">
        <f t="shared" si="17"/>
        <v>2.9877876430563129E-4</v>
      </c>
      <c r="J53" s="246">
        <f t="shared" si="10"/>
        <v>5.0000000000000001E-4</v>
      </c>
      <c r="K53" s="250">
        <f t="shared" si="18"/>
        <v>2.886751345948129E-4</v>
      </c>
      <c r="L53" s="247">
        <f t="shared" si="15"/>
        <v>9.0144444273251433E-4</v>
      </c>
      <c r="M53" s="251">
        <f t="shared" si="16"/>
        <v>0</v>
      </c>
      <c r="N53" s="252" t="str">
        <f t="shared" si="6"/>
        <v>∞</v>
      </c>
      <c r="O53" s="253">
        <f t="shared" si="7"/>
        <v>2</v>
      </c>
      <c r="P53" s="273">
        <f t="shared" si="8"/>
        <v>1.8028888854650287E-3</v>
      </c>
    </row>
    <row r="54" spans="2:16" s="11" customFormat="1" ht="18" customHeight="1">
      <c r="B54" s="402">
        <f>'Data Record(5to50mm)'!B37</f>
        <v>50</v>
      </c>
      <c r="C54" s="403"/>
      <c r="D54" s="255">
        <f>MAX('Data Record(5to50mm)'!AK37,'Data Record(5to50mm)'!AM37)</f>
        <v>0</v>
      </c>
      <c r="E54" s="247">
        <f t="shared" si="12"/>
        <v>0</v>
      </c>
      <c r="F54" s="248">
        <f>'Cert of STD'!W36</f>
        <v>1.3000000000000002E-4</v>
      </c>
      <c r="G54" s="249">
        <f t="shared" si="9"/>
        <v>8.0000000000000004E-4</v>
      </c>
      <c r="H54" s="247">
        <f t="shared" si="5"/>
        <v>5.7499999999999999E-4</v>
      </c>
      <c r="I54" s="247">
        <f t="shared" si="17"/>
        <v>3.3197640478403484E-4</v>
      </c>
      <c r="J54" s="246">
        <f t="shared" si="10"/>
        <v>5.0000000000000001E-4</v>
      </c>
      <c r="K54" s="250">
        <f t="shared" si="18"/>
        <v>2.886751345948129E-4</v>
      </c>
      <c r="L54" s="247">
        <f t="shared" si="15"/>
        <v>9.1298503091051097E-4</v>
      </c>
      <c r="M54" s="251">
        <f t="shared" si="16"/>
        <v>0</v>
      </c>
      <c r="N54" s="252" t="str">
        <f t="shared" si="6"/>
        <v>∞</v>
      </c>
      <c r="O54" s="253">
        <f t="shared" si="7"/>
        <v>2</v>
      </c>
      <c r="P54" s="273">
        <f t="shared" si="8"/>
        <v>1.8259700618210219E-3</v>
      </c>
    </row>
    <row r="55" spans="2:16" s="11" customFormat="1" ht="18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2:16" s="11" customFormat="1" ht="18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6" s="11" customFormat="1" ht="18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2:16" s="11" customFormat="1" ht="18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16" s="11" customFormat="1" ht="18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2:16" s="11" customFormat="1" ht="18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1" customFormat="1" ht="18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2:16" s="11" customFormat="1" ht="18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2:16" s="11" customFormat="1" ht="18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6" s="11" customFormat="1" ht="18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s="11" customFormat="1" ht="18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s="11" customFormat="1" ht="18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s="11" customFormat="1" ht="18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s="11" customFormat="1" ht="18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 s="11" customFormat="1" ht="18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s="11" customFormat="1" ht="18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 s="11" customFormat="1" ht="18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s="11" customFormat="1" ht="18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 s="11" customFormat="1" ht="18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2:16" s="11" customFormat="1" ht="18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2:16" s="11" customFormat="1" ht="1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2:16" s="11" customFormat="1" ht="1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2:16" s="11" customFormat="1" ht="1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2:16" s="11" customFormat="1" ht="1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2:16" s="11" customFormat="1" ht="1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2:16" s="11" customFormat="1" ht="1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2:16" s="11" customFormat="1" ht="1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2:16" s="11" customFormat="1" ht="1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2:16" s="11" customFormat="1" ht="1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2:16" s="11" customFormat="1" ht="1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2:16" s="11" customFormat="1" ht="1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2:16" s="11" customFormat="1" ht="1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2:16" s="11" customFormat="1" ht="1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2:16" s="11" customFormat="1" ht="1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2:16" s="11" customFormat="1" ht="1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2:16" s="11" customFormat="1" ht="1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2:16" s="11" customFormat="1" ht="1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2:16" s="11" customFormat="1" ht="1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2:16" s="11" customFormat="1" ht="1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2:16" s="11" customFormat="1" ht="1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s="11" customFormat="1" ht="1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2:16" s="11" customFormat="1" ht="1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2:16" s="11" customFormat="1" ht="1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2:16" s="11" customFormat="1" ht="1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2:16" s="11" customFormat="1" ht="1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2:16" s="11" customFormat="1" ht="1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2:16" s="11" customFormat="1" ht="1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2:16" s="11" customFormat="1" ht="1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2:16" s="11" customFormat="1" ht="1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2:16" s="11" customFormat="1" ht="1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2:16" s="11" customFormat="1" ht="1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2:16" s="11" customFormat="1" ht="1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2:16" s="11" customFormat="1" ht="1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2:16" s="11" customFormat="1" ht="12">
      <c r="B108" s="12"/>
      <c r="C108" s="12"/>
      <c r="D108" s="12"/>
      <c r="E108" s="12"/>
      <c r="F108" s="13"/>
      <c r="G108" s="14"/>
      <c r="H108" s="16"/>
      <c r="I108" s="16"/>
      <c r="J108" s="16"/>
      <c r="K108" s="17"/>
      <c r="L108" s="13"/>
      <c r="M108" s="14"/>
      <c r="N108" s="18"/>
      <c r="O108" s="19"/>
      <c r="P108" s="20"/>
    </row>
    <row r="109" spans="2:16" s="11" customFormat="1" ht="12">
      <c r="B109" s="12"/>
      <c r="C109" s="12"/>
      <c r="D109" s="12"/>
      <c r="E109" s="12"/>
      <c r="F109" s="13"/>
      <c r="G109" s="14"/>
      <c r="H109" s="16"/>
      <c r="I109" s="16"/>
      <c r="J109" s="16"/>
      <c r="K109" s="17"/>
      <c r="L109" s="13"/>
      <c r="M109" s="14"/>
      <c r="N109" s="18"/>
      <c r="O109" s="19"/>
      <c r="P109" s="20"/>
    </row>
    <row r="110" spans="2:16" s="11" customFormat="1" ht="12">
      <c r="B110" s="12"/>
      <c r="C110" s="12"/>
      <c r="D110" s="12"/>
      <c r="E110" s="12"/>
      <c r="F110" s="13"/>
      <c r="G110" s="14"/>
      <c r="H110" s="16"/>
      <c r="I110" s="16"/>
      <c r="J110" s="16"/>
      <c r="K110" s="17"/>
      <c r="L110" s="13"/>
      <c r="M110" s="14"/>
      <c r="N110" s="18"/>
      <c r="O110" s="19"/>
      <c r="P110" s="20"/>
    </row>
    <row r="111" spans="2:16" s="11" customFormat="1" ht="12">
      <c r="B111" s="12"/>
      <c r="C111" s="12"/>
      <c r="D111" s="12"/>
      <c r="E111" s="12"/>
      <c r="F111" s="13"/>
      <c r="G111" s="14"/>
      <c r="H111" s="16"/>
      <c r="I111" s="16"/>
      <c r="J111" s="16"/>
      <c r="K111" s="17"/>
      <c r="L111" s="13"/>
      <c r="M111" s="14"/>
      <c r="N111" s="18"/>
      <c r="O111" s="19"/>
      <c r="P111" s="20"/>
    </row>
    <row r="112" spans="2:16" s="11" customFormat="1" ht="12">
      <c r="B112" s="12"/>
      <c r="C112" s="12"/>
      <c r="D112" s="12"/>
      <c r="E112" s="12"/>
      <c r="F112" s="13"/>
      <c r="G112" s="14"/>
      <c r="H112" s="16"/>
      <c r="I112" s="16"/>
      <c r="J112" s="16"/>
      <c r="K112" s="17"/>
      <c r="L112" s="13"/>
      <c r="M112" s="14"/>
      <c r="N112" s="18"/>
      <c r="O112" s="19"/>
      <c r="P112" s="20"/>
    </row>
    <row r="113" spans="2:16" s="11" customFormat="1" ht="12">
      <c r="B113" s="12"/>
      <c r="C113" s="12"/>
      <c r="D113" s="12"/>
      <c r="E113" s="12"/>
      <c r="F113" s="13"/>
      <c r="G113" s="14"/>
      <c r="H113" s="16"/>
      <c r="I113" s="16"/>
      <c r="J113" s="16"/>
      <c r="K113" s="17"/>
      <c r="L113" s="13"/>
      <c r="M113" s="14"/>
      <c r="N113" s="18"/>
      <c r="O113" s="19"/>
      <c r="P113" s="20"/>
    </row>
    <row r="114" spans="2:16" s="11" customFormat="1" ht="12">
      <c r="B114" s="12"/>
      <c r="C114" s="12"/>
      <c r="D114" s="12"/>
      <c r="E114" s="12"/>
      <c r="F114" s="13"/>
      <c r="G114" s="14"/>
      <c r="H114" s="16"/>
      <c r="I114" s="16"/>
      <c r="J114" s="16"/>
      <c r="K114" s="17"/>
      <c r="L114" s="13"/>
      <c r="M114" s="14"/>
      <c r="N114" s="18"/>
      <c r="O114" s="19"/>
      <c r="P114" s="20"/>
    </row>
    <row r="115" spans="2:16" s="11" customFormat="1" ht="12">
      <c r="B115" s="12"/>
      <c r="C115" s="12"/>
      <c r="D115" s="12"/>
      <c r="E115" s="12"/>
      <c r="F115" s="13"/>
      <c r="G115" s="14"/>
      <c r="H115" s="16"/>
      <c r="I115" s="16"/>
      <c r="J115" s="16"/>
      <c r="K115" s="17"/>
      <c r="L115" s="13"/>
      <c r="M115" s="14"/>
      <c r="N115" s="18"/>
      <c r="O115" s="19"/>
      <c r="P115" s="20"/>
    </row>
    <row r="116" spans="2:16" s="11" customFormat="1" ht="12">
      <c r="B116" s="12"/>
      <c r="C116" s="12"/>
      <c r="D116" s="12"/>
      <c r="E116" s="12"/>
      <c r="F116" s="13"/>
      <c r="G116" s="14"/>
      <c r="H116" s="16"/>
      <c r="I116" s="16"/>
      <c r="J116" s="16"/>
      <c r="K116" s="17"/>
      <c r="L116" s="13"/>
      <c r="M116" s="14"/>
      <c r="N116" s="18"/>
      <c r="O116" s="19"/>
      <c r="P116" s="20"/>
    </row>
    <row r="117" spans="2:16" s="11" customFormat="1" ht="12">
      <c r="B117" s="12"/>
      <c r="C117" s="12"/>
      <c r="D117" s="12"/>
      <c r="E117" s="12"/>
      <c r="F117" s="13"/>
      <c r="G117" s="14"/>
      <c r="H117" s="16"/>
      <c r="I117" s="16"/>
      <c r="J117" s="16"/>
      <c r="K117" s="17"/>
      <c r="L117" s="13"/>
      <c r="M117" s="14"/>
      <c r="N117" s="18"/>
      <c r="O117" s="19"/>
      <c r="P117" s="20"/>
    </row>
    <row r="118" spans="2:16" s="11" customFormat="1" ht="12">
      <c r="B118" s="12"/>
      <c r="C118" s="12"/>
      <c r="D118" s="12"/>
      <c r="E118" s="12"/>
      <c r="F118" s="13"/>
      <c r="G118" s="14"/>
      <c r="H118" s="16"/>
      <c r="I118" s="16"/>
      <c r="J118" s="16"/>
      <c r="K118" s="17"/>
      <c r="L118" s="13"/>
      <c r="M118" s="14"/>
      <c r="N118" s="18"/>
      <c r="O118" s="19"/>
      <c r="P118" s="20"/>
    </row>
    <row r="119" spans="2:16" s="11" customFormat="1" ht="12">
      <c r="B119" s="12"/>
      <c r="C119" s="12"/>
      <c r="D119" s="12"/>
      <c r="E119" s="12"/>
      <c r="F119" s="13"/>
      <c r="G119" s="14"/>
      <c r="H119" s="16"/>
      <c r="I119" s="16"/>
      <c r="J119" s="16"/>
      <c r="K119" s="17"/>
      <c r="L119" s="13"/>
      <c r="M119" s="14"/>
      <c r="N119" s="18"/>
      <c r="O119" s="19"/>
      <c r="P119" s="20"/>
    </row>
    <row r="120" spans="2:16" s="11" customFormat="1" ht="12">
      <c r="B120" s="12"/>
      <c r="C120" s="12"/>
      <c r="D120" s="12"/>
      <c r="E120" s="12"/>
      <c r="F120" s="13"/>
      <c r="G120" s="14"/>
      <c r="H120" s="16"/>
      <c r="I120" s="16"/>
      <c r="J120" s="16"/>
      <c r="K120" s="17"/>
      <c r="L120" s="13"/>
      <c r="M120" s="14"/>
      <c r="N120" s="18"/>
      <c r="O120" s="19"/>
      <c r="P120" s="20"/>
    </row>
    <row r="121" spans="2:16" s="11" customFormat="1" ht="12">
      <c r="B121" s="12"/>
      <c r="C121" s="12"/>
      <c r="D121" s="12"/>
      <c r="E121" s="12"/>
      <c r="F121" s="13"/>
      <c r="G121" s="14"/>
      <c r="H121" s="16"/>
      <c r="I121" s="16"/>
      <c r="J121" s="16"/>
      <c r="K121" s="17"/>
      <c r="L121" s="13"/>
      <c r="M121" s="14"/>
      <c r="N121" s="18"/>
      <c r="O121" s="19"/>
      <c r="P121" s="20"/>
    </row>
    <row r="122" spans="2:16" s="11" customFormat="1" ht="12">
      <c r="B122" s="12"/>
      <c r="C122" s="12"/>
      <c r="D122" s="12"/>
      <c r="E122" s="12"/>
      <c r="F122" s="13"/>
      <c r="G122" s="14"/>
      <c r="H122" s="16"/>
      <c r="I122" s="16"/>
      <c r="J122" s="16"/>
      <c r="K122" s="17"/>
      <c r="L122" s="13"/>
      <c r="M122" s="14"/>
      <c r="N122" s="18"/>
      <c r="O122" s="19"/>
      <c r="P122" s="20"/>
    </row>
    <row r="123" spans="2:16" s="11" customFormat="1" ht="12">
      <c r="B123" s="12"/>
      <c r="C123" s="12"/>
      <c r="D123" s="12"/>
      <c r="E123" s="12"/>
      <c r="F123" s="13"/>
      <c r="G123" s="14"/>
      <c r="H123" s="16"/>
      <c r="I123" s="16"/>
      <c r="J123" s="16"/>
      <c r="K123" s="17"/>
      <c r="L123" s="13"/>
      <c r="M123" s="14"/>
      <c r="N123" s="18"/>
      <c r="O123" s="19"/>
      <c r="P123" s="20"/>
    </row>
    <row r="124" spans="2:16" s="11" customFormat="1" ht="12">
      <c r="B124" s="21"/>
      <c r="C124" s="21"/>
      <c r="D124" s="21"/>
      <c r="E124" s="21"/>
      <c r="F124" s="21"/>
      <c r="G124" s="22"/>
      <c r="H124" s="22"/>
      <c r="I124" s="22"/>
      <c r="J124" s="22"/>
      <c r="K124" s="22"/>
      <c r="L124" s="22"/>
      <c r="M124" s="22"/>
      <c r="N124" s="18"/>
      <c r="O124" s="19"/>
      <c r="P124" s="20"/>
    </row>
    <row r="125" spans="2:16" s="11" customFormat="1" ht="12">
      <c r="B125" s="12"/>
      <c r="C125" s="12"/>
      <c r="D125" s="12"/>
      <c r="E125" s="12"/>
      <c r="F125" s="13"/>
      <c r="G125" s="17"/>
      <c r="H125" s="15"/>
      <c r="I125" s="15"/>
      <c r="J125" s="15"/>
      <c r="K125" s="17"/>
      <c r="L125" s="15"/>
      <c r="M125" s="17"/>
      <c r="N125" s="18"/>
      <c r="O125" s="19"/>
      <c r="P125" s="20"/>
    </row>
    <row r="126" spans="2:16" s="11" customFormat="1" ht="12">
      <c r="B126" s="21"/>
      <c r="C126" s="21"/>
      <c r="D126" s="21"/>
      <c r="E126" s="21"/>
      <c r="F126" s="21"/>
      <c r="G126" s="22"/>
      <c r="H126" s="22"/>
      <c r="I126" s="22"/>
      <c r="J126" s="22"/>
      <c r="K126" s="22"/>
      <c r="L126" s="22"/>
      <c r="M126" s="22"/>
      <c r="N126" s="18"/>
      <c r="O126" s="19"/>
      <c r="P126" s="20"/>
    </row>
    <row r="127" spans="2:16" s="11" customFormat="1" ht="12">
      <c r="B127" s="12"/>
      <c r="C127" s="12"/>
      <c r="D127" s="12"/>
      <c r="E127" s="12"/>
      <c r="F127" s="13"/>
      <c r="G127" s="17"/>
      <c r="H127" s="16"/>
      <c r="I127" s="16"/>
      <c r="J127" s="16"/>
      <c r="K127" s="17"/>
      <c r="L127" s="13"/>
      <c r="M127" s="14"/>
      <c r="N127" s="18"/>
      <c r="O127" s="19"/>
      <c r="P127" s="20"/>
    </row>
    <row r="128" spans="2:16" s="11" customFormat="1" ht="12">
      <c r="B128" s="12"/>
      <c r="C128" s="12"/>
      <c r="D128" s="12"/>
      <c r="E128" s="12"/>
      <c r="F128" s="13"/>
      <c r="G128" s="14"/>
      <c r="H128" s="16"/>
      <c r="I128" s="16"/>
      <c r="J128" s="16"/>
      <c r="K128" s="17"/>
      <c r="L128" s="13"/>
      <c r="M128" s="14"/>
      <c r="N128" s="18"/>
      <c r="O128" s="19"/>
      <c r="P128" s="20"/>
    </row>
    <row r="129" spans="2:16" s="11" customFormat="1" ht="12">
      <c r="B129" s="12"/>
      <c r="C129" s="12"/>
      <c r="D129" s="12"/>
      <c r="E129" s="12"/>
      <c r="F129" s="13"/>
      <c r="G129" s="23"/>
      <c r="H129" s="13"/>
      <c r="I129" s="13"/>
      <c r="J129" s="16"/>
      <c r="K129" s="17"/>
      <c r="L129" s="13"/>
      <c r="M129" s="23"/>
      <c r="N129" s="18"/>
      <c r="O129" s="19"/>
      <c r="P129" s="20"/>
    </row>
    <row r="130" spans="2:16" s="11" customFormat="1" ht="12">
      <c r="B130" s="12"/>
      <c r="C130" s="12"/>
      <c r="D130" s="12"/>
      <c r="E130" s="12"/>
      <c r="F130" s="13"/>
      <c r="G130" s="23"/>
      <c r="H130" s="13"/>
      <c r="I130" s="13"/>
      <c r="J130" s="16"/>
      <c r="K130" s="17"/>
      <c r="L130" s="13"/>
      <c r="M130" s="23"/>
      <c r="N130" s="18"/>
      <c r="O130" s="19"/>
      <c r="P130" s="20"/>
    </row>
    <row r="131" spans="2:16" s="11" customFormat="1" ht="12">
      <c r="B131" s="12"/>
      <c r="C131" s="12"/>
      <c r="D131" s="12"/>
      <c r="E131" s="12"/>
      <c r="F131" s="13"/>
      <c r="G131" s="23"/>
      <c r="H131" s="13"/>
      <c r="I131" s="13"/>
      <c r="J131" s="16"/>
      <c r="K131" s="17"/>
      <c r="L131" s="13"/>
      <c r="M131" s="23"/>
      <c r="N131" s="18"/>
      <c r="O131" s="19"/>
      <c r="P131" s="20"/>
    </row>
    <row r="132" spans="2:16" s="11" customFormat="1" ht="12">
      <c r="B132" s="12"/>
      <c r="C132" s="12"/>
      <c r="D132" s="12"/>
      <c r="E132" s="12"/>
      <c r="F132" s="13"/>
      <c r="G132" s="23"/>
      <c r="H132" s="13"/>
      <c r="I132" s="13"/>
      <c r="J132" s="16"/>
      <c r="K132" s="17"/>
      <c r="L132" s="13"/>
      <c r="M132" s="23"/>
      <c r="N132" s="18"/>
      <c r="O132" s="19"/>
      <c r="P132" s="20"/>
    </row>
    <row r="133" spans="2:16" s="11" customFormat="1" ht="12">
      <c r="B133" s="12"/>
      <c r="C133" s="12"/>
      <c r="D133" s="12"/>
      <c r="E133" s="12"/>
      <c r="F133" s="13"/>
      <c r="G133" s="23"/>
      <c r="H133" s="13"/>
      <c r="I133" s="13"/>
      <c r="J133" s="16"/>
      <c r="K133" s="17"/>
      <c r="L133" s="13"/>
      <c r="M133" s="23"/>
      <c r="N133" s="18"/>
      <c r="O133" s="19"/>
      <c r="P133" s="20"/>
    </row>
    <row r="134" spans="2:16" s="11" customFormat="1" ht="12">
      <c r="B134" s="12"/>
      <c r="C134" s="12"/>
      <c r="D134" s="12"/>
      <c r="E134" s="12"/>
      <c r="F134" s="13"/>
      <c r="G134" s="23"/>
      <c r="H134" s="13"/>
      <c r="I134" s="13"/>
      <c r="J134" s="16"/>
      <c r="K134" s="17"/>
      <c r="L134" s="13"/>
      <c r="M134" s="23"/>
      <c r="N134" s="18"/>
      <c r="O134" s="19"/>
      <c r="P134" s="20"/>
    </row>
    <row r="135" spans="2:16" s="11" customFormat="1" ht="12">
      <c r="B135" s="12"/>
      <c r="C135" s="12"/>
      <c r="D135" s="12"/>
      <c r="E135" s="12"/>
      <c r="F135" s="13"/>
      <c r="G135" s="23"/>
      <c r="H135" s="13"/>
      <c r="I135" s="13"/>
      <c r="J135" s="16"/>
      <c r="K135" s="17"/>
      <c r="L135" s="13"/>
      <c r="M135" s="23"/>
      <c r="N135" s="18"/>
      <c r="O135" s="19"/>
      <c r="P135" s="20"/>
    </row>
    <row r="136" spans="2:16" s="11" customFormat="1" ht="12">
      <c r="B136" s="12"/>
      <c r="C136" s="12"/>
      <c r="D136" s="12"/>
      <c r="E136" s="12"/>
      <c r="F136" s="13"/>
      <c r="G136" s="23"/>
      <c r="H136" s="13"/>
      <c r="I136" s="13"/>
      <c r="J136" s="16"/>
      <c r="K136" s="17"/>
      <c r="L136" s="13"/>
      <c r="M136" s="23"/>
      <c r="N136" s="18"/>
      <c r="O136" s="19"/>
      <c r="P136" s="20"/>
    </row>
    <row r="137" spans="2:16" s="11" customFormat="1" ht="12">
      <c r="B137" s="12"/>
      <c r="C137" s="12"/>
      <c r="D137" s="12"/>
      <c r="E137" s="12"/>
      <c r="F137" s="13"/>
      <c r="G137" s="23"/>
      <c r="H137" s="13"/>
      <c r="I137" s="13"/>
      <c r="J137" s="16"/>
      <c r="K137" s="17"/>
      <c r="L137" s="13"/>
      <c r="M137" s="23"/>
      <c r="N137" s="18"/>
      <c r="O137" s="19"/>
      <c r="P137" s="20"/>
    </row>
    <row r="138" spans="2:16" s="11" customFormat="1" ht="12">
      <c r="B138" s="12"/>
      <c r="C138" s="12"/>
      <c r="D138" s="12"/>
      <c r="E138" s="12"/>
      <c r="F138" s="13"/>
      <c r="G138" s="23"/>
      <c r="H138" s="13"/>
      <c r="I138" s="13"/>
      <c r="J138" s="16"/>
      <c r="K138" s="17"/>
      <c r="L138" s="13"/>
      <c r="M138" s="23"/>
      <c r="N138" s="18"/>
      <c r="O138" s="19"/>
      <c r="P138" s="20"/>
    </row>
    <row r="139" spans="2:16" s="11" customFormat="1" ht="12">
      <c r="B139" s="12"/>
      <c r="C139" s="12"/>
      <c r="D139" s="12"/>
      <c r="E139" s="12"/>
      <c r="F139" s="13"/>
      <c r="G139" s="23"/>
      <c r="H139" s="13"/>
      <c r="I139" s="13"/>
      <c r="J139" s="16"/>
      <c r="K139" s="17"/>
      <c r="L139" s="13"/>
      <c r="M139" s="23"/>
      <c r="N139" s="18"/>
      <c r="O139" s="19"/>
      <c r="P139" s="20"/>
    </row>
    <row r="140" spans="2:16" s="11" customFormat="1" ht="12">
      <c r="B140" s="12"/>
      <c r="C140" s="12"/>
      <c r="D140" s="12"/>
      <c r="E140" s="12"/>
      <c r="F140" s="13"/>
      <c r="G140" s="23"/>
      <c r="H140" s="13"/>
      <c r="I140" s="13"/>
      <c r="J140" s="16"/>
      <c r="K140" s="17"/>
      <c r="L140" s="13"/>
      <c r="M140" s="23"/>
      <c r="N140" s="18"/>
      <c r="O140" s="19"/>
      <c r="P140" s="20"/>
    </row>
    <row r="141" spans="2:16" s="11" customFormat="1" ht="12">
      <c r="B141" s="12"/>
      <c r="C141" s="12"/>
      <c r="D141" s="12"/>
      <c r="E141" s="12"/>
      <c r="F141" s="13"/>
      <c r="G141" s="23"/>
      <c r="H141" s="13"/>
      <c r="I141" s="13"/>
      <c r="J141" s="16"/>
      <c r="K141" s="17"/>
      <c r="L141" s="13"/>
      <c r="M141" s="23"/>
      <c r="N141" s="18"/>
      <c r="O141" s="19"/>
      <c r="P141" s="20"/>
    </row>
    <row r="142" spans="2:16" s="11" customFormat="1" ht="12">
      <c r="B142" s="24"/>
      <c r="C142" s="24"/>
      <c r="D142" s="24"/>
      <c r="E142" s="24"/>
      <c r="F142" s="22"/>
      <c r="G142" s="20"/>
      <c r="H142" s="20"/>
      <c r="I142" s="20"/>
      <c r="J142" s="25"/>
      <c r="K142" s="20"/>
      <c r="L142" s="20"/>
      <c r="M142" s="20"/>
      <c r="N142" s="18"/>
      <c r="O142" s="19"/>
      <c r="P142" s="20"/>
    </row>
    <row r="143" spans="2:16" s="11" customFormat="1" ht="12">
      <c r="B143" s="24"/>
      <c r="C143" s="24"/>
      <c r="D143" s="24"/>
      <c r="E143" s="24"/>
      <c r="F143" s="22"/>
      <c r="G143" s="20"/>
      <c r="H143" s="20"/>
      <c r="I143" s="20"/>
      <c r="J143" s="25"/>
      <c r="K143" s="20"/>
      <c r="L143" s="20"/>
      <c r="M143" s="20"/>
      <c r="N143" s="18"/>
      <c r="O143" s="19"/>
      <c r="P143" s="20"/>
    </row>
    <row r="144" spans="2:16" s="11" customFormat="1" ht="12">
      <c r="B144" s="24"/>
      <c r="C144" s="24"/>
      <c r="D144" s="24"/>
      <c r="E144" s="24"/>
      <c r="F144" s="22"/>
      <c r="G144" s="20"/>
      <c r="H144" s="20"/>
      <c r="I144" s="20"/>
      <c r="J144" s="25"/>
      <c r="K144" s="20"/>
      <c r="L144" s="20"/>
      <c r="M144" s="20"/>
      <c r="N144" s="18"/>
      <c r="O144" s="19"/>
      <c r="P144" s="20"/>
    </row>
    <row r="145" spans="2:16" s="11" customFormat="1" ht="12">
      <c r="B145" s="24"/>
      <c r="C145" s="24"/>
      <c r="D145" s="24"/>
      <c r="E145" s="24"/>
      <c r="F145" s="22"/>
      <c r="G145" s="20"/>
      <c r="H145" s="20"/>
      <c r="I145" s="20"/>
      <c r="J145" s="25"/>
      <c r="K145" s="20"/>
      <c r="L145" s="20"/>
      <c r="M145" s="20"/>
      <c r="N145" s="18"/>
      <c r="O145" s="19"/>
      <c r="P145" s="20"/>
    </row>
    <row r="146" spans="2:16" s="11" customFormat="1" ht="12">
      <c r="B146" s="24"/>
      <c r="C146" s="24"/>
      <c r="D146" s="24"/>
      <c r="E146" s="24"/>
      <c r="F146" s="22"/>
      <c r="G146" s="20"/>
      <c r="H146" s="20"/>
      <c r="I146" s="20"/>
      <c r="J146" s="25"/>
      <c r="K146" s="20"/>
      <c r="L146" s="20"/>
      <c r="M146" s="20"/>
      <c r="N146" s="18"/>
      <c r="O146" s="19"/>
      <c r="P146" s="20"/>
    </row>
    <row r="147" spans="2:16" s="11" customFormat="1" ht="12">
      <c r="B147" s="24"/>
      <c r="C147" s="24"/>
      <c r="D147" s="24"/>
      <c r="E147" s="24"/>
      <c r="F147" s="22"/>
      <c r="G147" s="20"/>
      <c r="H147" s="20"/>
      <c r="I147" s="20"/>
      <c r="J147" s="25"/>
      <c r="K147" s="20"/>
      <c r="L147" s="20"/>
      <c r="M147" s="20"/>
      <c r="N147" s="18"/>
      <c r="O147" s="19"/>
      <c r="P147" s="20"/>
    </row>
    <row r="148" spans="2:16" s="11" customFormat="1" ht="12">
      <c r="B148" s="24"/>
      <c r="C148" s="24"/>
      <c r="D148" s="24"/>
      <c r="E148" s="24"/>
      <c r="F148" s="22"/>
      <c r="G148" s="20"/>
      <c r="H148" s="20"/>
      <c r="I148" s="20"/>
      <c r="J148" s="25"/>
      <c r="K148" s="20"/>
      <c r="L148" s="20"/>
      <c r="M148" s="20"/>
      <c r="N148" s="18"/>
      <c r="O148" s="19"/>
      <c r="P148" s="20"/>
    </row>
    <row r="149" spans="2:16" s="11" customFormat="1" ht="12">
      <c r="B149" s="24"/>
      <c r="C149" s="24"/>
      <c r="D149" s="24"/>
      <c r="E149" s="24"/>
      <c r="F149" s="22"/>
      <c r="G149" s="20"/>
      <c r="H149" s="20"/>
      <c r="I149" s="20"/>
      <c r="J149" s="25"/>
      <c r="K149" s="20"/>
      <c r="L149" s="20"/>
      <c r="M149" s="20"/>
      <c r="N149" s="18"/>
      <c r="O149" s="19"/>
      <c r="P149" s="20"/>
    </row>
    <row r="150" spans="2:16" s="11" customFormat="1" ht="12">
      <c r="B150" s="24"/>
      <c r="C150" s="24"/>
      <c r="D150" s="24"/>
      <c r="E150" s="24"/>
      <c r="F150" s="22"/>
      <c r="G150" s="20"/>
      <c r="H150" s="20"/>
      <c r="I150" s="20"/>
      <c r="J150" s="25"/>
      <c r="K150" s="20"/>
      <c r="L150" s="20"/>
      <c r="M150" s="20"/>
      <c r="N150" s="18"/>
      <c r="O150" s="19"/>
      <c r="P150" s="20"/>
    </row>
  </sheetData>
  <mergeCells count="65">
    <mergeCell ref="B53:C53"/>
    <mergeCell ref="B54:C54"/>
    <mergeCell ref="B33:C33"/>
    <mergeCell ref="B34:C34"/>
    <mergeCell ref="B35:C35"/>
    <mergeCell ref="B51:C51"/>
    <mergeCell ref="B52:C52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28:C28"/>
    <mergeCell ref="B29:C29"/>
    <mergeCell ref="B30:C30"/>
    <mergeCell ref="B31:C31"/>
    <mergeCell ref="B32:C32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B46:C46"/>
    <mergeCell ref="B40:C40"/>
    <mergeCell ref="N4:N5"/>
    <mergeCell ref="O4:O5"/>
    <mergeCell ref="B5:C5"/>
    <mergeCell ref="D5:E5"/>
    <mergeCell ref="F5:G5"/>
    <mergeCell ref="H5:I5"/>
    <mergeCell ref="J5:K5"/>
    <mergeCell ref="B6:C6"/>
    <mergeCell ref="B36:C36"/>
    <mergeCell ref="B37:C37"/>
    <mergeCell ref="B38:C38"/>
    <mergeCell ref="B39:C39"/>
    <mergeCell ref="B7:C7"/>
    <mergeCell ref="B8:C8"/>
    <mergeCell ref="B2:P2"/>
    <mergeCell ref="B3:G3"/>
    <mergeCell ref="B4:C4"/>
    <mergeCell ref="D4:E4"/>
    <mergeCell ref="F4:G4"/>
    <mergeCell ref="H4:I4"/>
    <mergeCell ref="J4:K4"/>
    <mergeCell ref="L4:L5"/>
    <mergeCell ref="M4:M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 Record(0to2mm)</vt:lpstr>
      <vt:lpstr>Data Record(2to5mm)</vt:lpstr>
      <vt:lpstr>Data Record(5to50mm)</vt:lpstr>
      <vt:lpstr>Certificate </vt:lpstr>
      <vt:lpstr>Report</vt:lpstr>
      <vt:lpstr>Result</vt:lpstr>
      <vt:lpstr>Result (2)</vt:lpstr>
      <vt:lpstr>Result (3)</vt:lpstr>
      <vt:lpstr>Uncertainty Budget</vt:lpstr>
      <vt:lpstr>Cert of STD</vt:lpstr>
      <vt:lpstr>'Certificate '!Print_Area</vt:lpstr>
      <vt:lpstr>'Data Record(0to2mm)'!Print_Area</vt:lpstr>
      <vt:lpstr>'Data Record(2to5mm)'!Print_Area</vt:lpstr>
      <vt:lpstr>'Data Record(5to50mm)'!Print_Area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2016-11-21T04:03:11Z</cp:lastPrinted>
  <dcterms:created xsi:type="dcterms:W3CDTF">2015-10-01T03:04:34Z</dcterms:created>
  <dcterms:modified xsi:type="dcterms:W3CDTF">2017-06-06T09:14:50Z</dcterms:modified>
</cp:coreProperties>
</file>