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0" yWindow="465" windowWidth="38400" windowHeight="21045"/>
  </bookViews>
  <sheets>
    <sheet name="Data Record" sheetId="7" r:id="rId1"/>
    <sheet name="Certificate " sheetId="9" r:id="rId2"/>
    <sheet name="Report" sheetId="5" r:id="rId3"/>
    <sheet name="Result" sheetId="6" r:id="rId4"/>
    <sheet name="Uncertainty Budget" sheetId="8" r:id="rId5"/>
    <sheet name="Uncert of STD" sheetId="3" r:id="rId6"/>
  </sheets>
  <externalReferences>
    <externalReference r:id="rId7"/>
  </externalReferences>
  <definedNames>
    <definedName name="_xlnm.Print_Area" localSheetId="1">'Certificate '!$A$1:$Z$37</definedName>
    <definedName name="_xlnm.Print_Area" localSheetId="0">'Data Record'!$A$1:$AD$37</definedName>
    <definedName name="_xlnm.Print_Area" localSheetId="2">Report!$A$1:$V$33</definedName>
    <definedName name="_xlnm.Print_Area" localSheetId="3">Result!$A$1:$V$30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3" i="7" l="1"/>
  <c r="U24" i="7"/>
  <c r="U25" i="7"/>
  <c r="U26" i="7"/>
  <c r="U27" i="7"/>
  <c r="U28" i="7"/>
  <c r="U29" i="7"/>
  <c r="U30" i="7"/>
  <c r="U31" i="7"/>
  <c r="U32" i="7"/>
  <c r="U33" i="7"/>
  <c r="U34" i="7"/>
  <c r="U22" i="7"/>
  <c r="D8" i="8"/>
  <c r="E8" i="8"/>
  <c r="V8" i="8"/>
  <c r="W8" i="8"/>
  <c r="D9" i="8"/>
  <c r="E9" i="8"/>
  <c r="V9" i="8"/>
  <c r="W9" i="8"/>
  <c r="D10" i="8"/>
  <c r="E10" i="8"/>
  <c r="V10" i="8"/>
  <c r="W10" i="8"/>
  <c r="D11" i="8"/>
  <c r="E11" i="8"/>
  <c r="V11" i="8"/>
  <c r="W11" i="8"/>
  <c r="D12" i="8"/>
  <c r="E12" i="8"/>
  <c r="V12" i="8"/>
  <c r="W12" i="8"/>
  <c r="D13" i="8"/>
  <c r="E13" i="8"/>
  <c r="V13" i="8"/>
  <c r="W13" i="8"/>
  <c r="D14" i="8"/>
  <c r="E14" i="8"/>
  <c r="V14" i="8"/>
  <c r="W14" i="8"/>
  <c r="D15" i="8"/>
  <c r="E15" i="8"/>
  <c r="V15" i="8"/>
  <c r="W15" i="8"/>
  <c r="D16" i="8"/>
  <c r="E16" i="8"/>
  <c r="V16" i="8"/>
  <c r="W16" i="8"/>
  <c r="D17" i="8"/>
  <c r="E17" i="8"/>
  <c r="V17" i="8"/>
  <c r="W17" i="8"/>
  <c r="D18" i="8"/>
  <c r="E18" i="8"/>
  <c r="V18" i="8"/>
  <c r="W18" i="8"/>
  <c r="D19" i="8"/>
  <c r="E19" i="8"/>
  <c r="V19" i="8"/>
  <c r="W19" i="8"/>
  <c r="D7" i="8"/>
  <c r="E7" i="8"/>
  <c r="V7" i="8"/>
  <c r="W7" i="8"/>
  <c r="P27" i="3"/>
  <c r="F10" i="8"/>
  <c r="V36" i="3"/>
  <c r="H19" i="8"/>
  <c r="D5" i="3"/>
  <c r="H18" i="8"/>
  <c r="V34" i="3"/>
  <c r="H17" i="8"/>
  <c r="V33" i="3"/>
  <c r="V31" i="3"/>
  <c r="H16" i="8"/>
  <c r="V28" i="3"/>
  <c r="H15" i="8"/>
  <c r="V25" i="3"/>
  <c r="H14" i="8"/>
  <c r="H13" i="8"/>
  <c r="V30" i="3"/>
  <c r="H12" i="8"/>
  <c r="H11" i="8"/>
  <c r="V27" i="3"/>
  <c r="H10" i="8"/>
  <c r="V26" i="3"/>
  <c r="H9" i="8"/>
  <c r="H8" i="8"/>
  <c r="V5" i="3"/>
  <c r="H7" i="8"/>
  <c r="P49" i="3"/>
  <c r="F19" i="8"/>
  <c r="P48" i="3"/>
  <c r="F18" i="8"/>
  <c r="P43" i="3"/>
  <c r="F17" i="8"/>
  <c r="P41" i="3"/>
  <c r="F16" i="8"/>
  <c r="P38" i="3"/>
  <c r="F15" i="8"/>
  <c r="P35" i="3"/>
  <c r="F14" i="8"/>
  <c r="P33" i="3"/>
  <c r="F13" i="8"/>
  <c r="P30" i="3"/>
  <c r="F12" i="8"/>
  <c r="P28" i="3"/>
  <c r="F11" i="8"/>
  <c r="P26" i="3"/>
  <c r="F9" i="8"/>
  <c r="P25" i="3"/>
  <c r="F8" i="8"/>
  <c r="P24" i="3"/>
  <c r="F7" i="8"/>
  <c r="Y18" i="7"/>
  <c r="P25" i="6"/>
  <c r="Y17" i="7"/>
  <c r="P24" i="6"/>
  <c r="S18" i="7"/>
  <c r="S17" i="7"/>
  <c r="A17" i="7"/>
  <c r="V17" i="7"/>
  <c r="A18" i="7"/>
  <c r="V18" i="7"/>
  <c r="L7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W20" i="9"/>
  <c r="H35" i="9"/>
  <c r="W19" i="9"/>
  <c r="J16" i="9"/>
  <c r="J15" i="9"/>
  <c r="J14" i="9"/>
  <c r="J13" i="9"/>
  <c r="J12" i="9"/>
  <c r="J5" i="9"/>
  <c r="H5" i="5"/>
  <c r="G5" i="6"/>
  <c r="E36" i="7"/>
  <c r="S36" i="9"/>
  <c r="H36" i="9"/>
  <c r="W21" i="9"/>
  <c r="R23" i="7"/>
  <c r="Y23" i="7"/>
  <c r="R24" i="7"/>
  <c r="Y24" i="7"/>
  <c r="R25" i="7"/>
  <c r="Y25" i="7"/>
  <c r="R26" i="7"/>
  <c r="Y26" i="7"/>
  <c r="R27" i="7"/>
  <c r="Y27" i="7"/>
  <c r="R28" i="7"/>
  <c r="Y28" i="7"/>
  <c r="R29" i="7"/>
  <c r="Y29" i="7"/>
  <c r="R30" i="7"/>
  <c r="Y30" i="7"/>
  <c r="R31" i="7"/>
  <c r="Y31" i="7"/>
  <c r="R32" i="7"/>
  <c r="Y32" i="7"/>
  <c r="R33" i="7"/>
  <c r="Y33" i="7"/>
  <c r="R34" i="7"/>
  <c r="Y34" i="7"/>
  <c r="R22" i="7"/>
  <c r="Y22" i="7"/>
  <c r="N19" i="8"/>
  <c r="O19" i="8"/>
  <c r="I19" i="8"/>
  <c r="G19" i="8"/>
  <c r="J19" i="8"/>
  <c r="K19" i="8"/>
  <c r="N18" i="8"/>
  <c r="O18" i="8"/>
  <c r="I18" i="8"/>
  <c r="G18" i="8"/>
  <c r="J18" i="8"/>
  <c r="K18" i="8"/>
  <c r="N17" i="8"/>
  <c r="O17" i="8"/>
  <c r="I17" i="8"/>
  <c r="G17" i="8"/>
  <c r="J17" i="8"/>
  <c r="K17" i="8"/>
  <c r="N16" i="8"/>
  <c r="O16" i="8"/>
  <c r="I16" i="8"/>
  <c r="G16" i="8"/>
  <c r="J16" i="8"/>
  <c r="K16" i="8"/>
  <c r="N15" i="8"/>
  <c r="O15" i="8"/>
  <c r="I15" i="8"/>
  <c r="G15" i="8"/>
  <c r="J15" i="8"/>
  <c r="K15" i="8"/>
  <c r="N14" i="8"/>
  <c r="O14" i="8"/>
  <c r="I14" i="8"/>
  <c r="G14" i="8"/>
  <c r="J14" i="8"/>
  <c r="K14" i="8"/>
  <c r="N13" i="8"/>
  <c r="O13" i="8"/>
  <c r="I13" i="8"/>
  <c r="G13" i="8"/>
  <c r="J13" i="8"/>
  <c r="K13" i="8"/>
  <c r="N12" i="8"/>
  <c r="O12" i="8"/>
  <c r="I12" i="8"/>
  <c r="G12" i="8"/>
  <c r="J12" i="8"/>
  <c r="K12" i="8"/>
  <c r="N11" i="8"/>
  <c r="O11" i="8"/>
  <c r="I11" i="8"/>
  <c r="G11" i="8"/>
  <c r="J11" i="8"/>
  <c r="K11" i="8"/>
  <c r="N10" i="8"/>
  <c r="O10" i="8"/>
  <c r="I10" i="8"/>
  <c r="G10" i="8"/>
  <c r="J10" i="8"/>
  <c r="K10" i="8"/>
  <c r="N9" i="8"/>
  <c r="O9" i="8"/>
  <c r="I9" i="8"/>
  <c r="G9" i="8"/>
  <c r="J9" i="8"/>
  <c r="K9" i="8"/>
  <c r="N8" i="8"/>
  <c r="O8" i="8"/>
  <c r="I8" i="8"/>
  <c r="G8" i="8"/>
  <c r="J8" i="8"/>
  <c r="K8" i="8"/>
  <c r="R7" i="8"/>
  <c r="S7" i="8"/>
  <c r="R8" i="8"/>
  <c r="P7" i="8"/>
  <c r="Q7" i="8"/>
  <c r="P8" i="8"/>
  <c r="N7" i="8"/>
  <c r="O7" i="8"/>
  <c r="M7" i="8"/>
  <c r="L8" i="8"/>
  <c r="I7" i="8"/>
  <c r="G7" i="8"/>
  <c r="J7" i="8"/>
  <c r="K7" i="8"/>
  <c r="M8" i="8"/>
  <c r="L9" i="8"/>
  <c r="S8" i="8"/>
  <c r="R9" i="8"/>
  <c r="T7" i="8"/>
  <c r="Q8" i="8"/>
  <c r="P9" i="8"/>
  <c r="T8" i="8"/>
  <c r="U8" i="8"/>
  <c r="X8" i="8"/>
  <c r="O11" i="6"/>
  <c r="Q9" i="8"/>
  <c r="P10" i="8"/>
  <c r="U7" i="8"/>
  <c r="X7" i="8"/>
  <c r="O10" i="6"/>
  <c r="S9" i="8"/>
  <c r="R10" i="8"/>
  <c r="M9" i="8"/>
  <c r="T9" i="8"/>
  <c r="L10" i="8"/>
  <c r="M10" i="8"/>
  <c r="L11" i="8"/>
  <c r="S10" i="8"/>
  <c r="R11" i="8"/>
  <c r="U9" i="8"/>
  <c r="X9" i="8"/>
  <c r="O12" i="6"/>
  <c r="P11" i="8"/>
  <c r="Q10" i="8"/>
  <c r="T10" i="8"/>
  <c r="Q11" i="8"/>
  <c r="P12" i="8"/>
  <c r="S11" i="8"/>
  <c r="R12" i="8"/>
  <c r="L12" i="8"/>
  <c r="M11" i="8"/>
  <c r="T11" i="8"/>
  <c r="U11" i="8"/>
  <c r="X11" i="8"/>
  <c r="O14" i="6"/>
  <c r="S12" i="8"/>
  <c r="R13" i="8"/>
  <c r="Q12" i="8"/>
  <c r="P13" i="8"/>
  <c r="U10" i="8"/>
  <c r="X10" i="8"/>
  <c r="O13" i="6"/>
  <c r="M12" i="8"/>
  <c r="T12" i="8"/>
  <c r="L13" i="8"/>
  <c r="U12" i="8"/>
  <c r="X12" i="8"/>
  <c r="O15" i="6"/>
  <c r="Q13" i="8"/>
  <c r="P14" i="8"/>
  <c r="S13" i="8"/>
  <c r="R14" i="8"/>
  <c r="M13" i="8"/>
  <c r="T13" i="8"/>
  <c r="L14" i="8"/>
  <c r="U13" i="8"/>
  <c r="X13" i="8"/>
  <c r="O16" i="6"/>
  <c r="M14" i="8"/>
  <c r="L15" i="8"/>
  <c r="S14" i="8"/>
  <c r="R15" i="8"/>
  <c r="Q14" i="8"/>
  <c r="P15" i="8"/>
  <c r="S15" i="8"/>
  <c r="R16" i="8"/>
  <c r="T14" i="8"/>
  <c r="Q15" i="8"/>
  <c r="P16" i="8"/>
  <c r="M15" i="8"/>
  <c r="T15" i="8"/>
  <c r="L16" i="8"/>
  <c r="M16" i="8"/>
  <c r="Q16" i="8"/>
  <c r="S16" i="8"/>
  <c r="T16" i="8"/>
  <c r="L17" i="8"/>
  <c r="U15" i="8"/>
  <c r="X15" i="8"/>
  <c r="O18" i="6"/>
  <c r="R17" i="8"/>
  <c r="P17" i="8"/>
  <c r="U14" i="8"/>
  <c r="X14" i="8"/>
  <c r="O17" i="6"/>
  <c r="Q17" i="8"/>
  <c r="P18" i="8"/>
  <c r="S17" i="8"/>
  <c r="R18" i="8"/>
  <c r="M17" i="8"/>
  <c r="T17" i="8"/>
  <c r="L18" i="8"/>
  <c r="U16" i="8"/>
  <c r="X16" i="8"/>
  <c r="O19" i="6"/>
  <c r="U17" i="8"/>
  <c r="X17" i="8"/>
  <c r="O20" i="6"/>
  <c r="L19" i="8"/>
  <c r="M19" i="8"/>
  <c r="M18" i="8"/>
  <c r="Q18" i="8"/>
  <c r="S18" i="8"/>
  <c r="T18" i="8"/>
  <c r="R19" i="8"/>
  <c r="S19" i="8"/>
  <c r="P19" i="8"/>
  <c r="Q19" i="8"/>
  <c r="T19" i="8"/>
  <c r="U18" i="8"/>
  <c r="X18" i="8"/>
  <c r="O21" i="6"/>
  <c r="U19" i="8"/>
  <c r="X19" i="8"/>
  <c r="O22" i="6"/>
  <c r="F11" i="6"/>
  <c r="F12" i="6"/>
  <c r="F13" i="6"/>
  <c r="F14" i="6"/>
  <c r="F15" i="6"/>
  <c r="F16" i="6"/>
  <c r="F17" i="6"/>
  <c r="F18" i="6"/>
  <c r="F19" i="6"/>
  <c r="F20" i="6"/>
  <c r="F21" i="6"/>
  <c r="F22" i="6"/>
  <c r="F10" i="6"/>
  <c r="L10" i="6"/>
  <c r="I10" i="6"/>
  <c r="L22" i="6"/>
  <c r="I22" i="6"/>
  <c r="L20" i="6"/>
  <c r="I20" i="6"/>
  <c r="L18" i="6"/>
  <c r="I18" i="6"/>
  <c r="L16" i="6"/>
  <c r="I16" i="6"/>
  <c r="L14" i="6"/>
  <c r="I14" i="6"/>
  <c r="L12" i="6"/>
  <c r="I12" i="6"/>
  <c r="L17" i="6"/>
  <c r="I17" i="6"/>
  <c r="P51" i="3"/>
  <c r="P50" i="3"/>
  <c r="P47" i="3"/>
  <c r="P46" i="3"/>
  <c r="P45" i="3"/>
  <c r="P44" i="3"/>
  <c r="P42" i="3"/>
  <c r="P40" i="3"/>
  <c r="P39" i="3"/>
  <c r="P37" i="3"/>
  <c r="P36" i="3"/>
  <c r="V35" i="3"/>
  <c r="P34" i="3"/>
  <c r="V32" i="3"/>
  <c r="P32" i="3"/>
  <c r="P31" i="3"/>
  <c r="V29" i="3"/>
  <c r="P29" i="3"/>
  <c r="V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P5" i="3"/>
  <c r="J5" i="3"/>
  <c r="L11" i="6"/>
  <c r="I11" i="6"/>
  <c r="L15" i="6"/>
  <c r="I15" i="6"/>
  <c r="L21" i="6"/>
  <c r="I21" i="6"/>
  <c r="L13" i="6"/>
  <c r="I13" i="6"/>
  <c r="L19" i="6"/>
  <c r="I19" i="6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Certificate of Calubration
Gauge Block(B)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S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<sst xmlns="http://schemas.openxmlformats.org/spreadsheetml/2006/main" count="430" uniqueCount="139">
  <si>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</si>
  <si>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</si>
  <si>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</si>
  <si>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</si>
  <si>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</si>
  <si>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</si>
  <si>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</si>
  <si>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</si>
  <si>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</si>
  <si>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</si>
  <si>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</si>
  <si>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</si>
  <si>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</si>
  <si>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</si>
  <si>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</si>
  <si>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</si>
  <si>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</si>
  <si>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</si>
  <si>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</si>
  <si>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</si>
  <si>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</si>
  <si>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SP METROLOGY SYSTEM THAILAND</t>
  </si>
  <si>
    <t>Model :</t>
  </si>
  <si>
    <t>ID No :</t>
  </si>
  <si>
    <t>Referance Standard :</t>
  </si>
  <si>
    <t>Resolution :</t>
  </si>
  <si>
    <t>Location</t>
  </si>
  <si>
    <t>Equipment Name :</t>
  </si>
  <si>
    <t>:</t>
  </si>
  <si>
    <t>Certificate Number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</si>
  <si>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</si>
  <si>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</si>
  <si>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</si>
  <si>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</si>
  <si>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</si>
  <si>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</si>
  <si>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</si>
  <si>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</si>
  <si>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</si>
  <si>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</si>
  <si>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</si>
  <si>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</si>
  <si>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</si>
  <si>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</si>
  <si>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</si>
  <si>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</si>
  <si>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</si>
  <si>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</si>
  <si>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</si>
  <si>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</si>
  <si>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</si>
  <si>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</si>
  <si>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</si>
  <si>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</si>
  <si>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</si>
  <si>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- End of Certificate -</t>
  </si>
  <si>
    <t>Calibrated By :</t>
  </si>
  <si>
    <t>Uncertainty Budget Dial and Linear Length Gauge / Electrical Comperator 
/ Mu Checker</t>
  </si>
  <si>
    <t>Variation of G/B</t>
  </si>
  <si>
    <t>Wring Gauge Block</t>
  </si>
  <si>
    <t>Flatness of Optical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</si>
  <si>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</si>
  <si>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</si>
  <si>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</si>
  <si>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</si>
  <si>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</si>
  <si>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</si>
  <si>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</si>
  <si>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</si>
  <si>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</si>
  <si>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</si>
  <si>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</si>
  <si>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</si>
  <si>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</si>
  <si>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</si>
  <si>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</si>
  <si>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</si>
  <si>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</si>
  <si>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</si>
  <si>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</si>
  <si>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</si>
  <si>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Uncertainty of  STD (A)</t>
  </si>
  <si>
    <t>Uncertainty of  STD (B)</t>
  </si>
  <si>
    <t xml:space="preserve">Dial and Linear Length Gauge </t>
  </si>
  <si>
    <t>SP METROLOGY SYSTEM (THAILAND) CO.,LTD.</t>
  </si>
  <si>
    <t>Mr.Sombut Srikampa</t>
  </si>
  <si>
    <t>Mr. Natthaphol Boonmee</t>
  </si>
  <si>
    <t>Ms. Arunkamon Raramanus</t>
  </si>
  <si>
    <t>SPR15120015-2</t>
  </si>
  <si>
    <t>Mitutoyo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</si>
  <si>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</si>
  <si>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</si>
  <si>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</si>
  <si>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</si>
  <si>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</si>
  <si>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Norminal 
Value</t>
  </si>
  <si>
    <t>X1</t>
  </si>
  <si>
    <t>X2</t>
  </si>
  <si>
    <t>X3</t>
  </si>
  <si>
    <t>X4</t>
  </si>
  <si>
    <r>
      <t>Page :</t>
    </r>
    <r>
      <rPr>
        <sz val="10"/>
        <rFont val="Gulim"/>
        <family val="2"/>
      </rPr>
      <t xml:space="preserve"> 2 of 3</t>
    </r>
  </si>
  <si>
    <r>
      <t>Page :</t>
    </r>
    <r>
      <rPr>
        <sz val="10"/>
        <rFont val="Gulim"/>
        <family val="2"/>
      </rPr>
      <t xml:space="preserve"> 3 of 3</t>
    </r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</si>
  <si>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</si>
  <si>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</si>
  <si>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</si>
  <si>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</si>
  <si>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</si>
  <si>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</si>
  <si>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</si>
  <si>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</si>
  <si>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</si>
  <si>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</si>
  <si>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</si>
  <si>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</si>
  <si>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SP-CPT-04-12</t>
  </si>
  <si>
    <t>UUC Reading</t>
  </si>
  <si>
    <t>Reference Standards</t>
  </si>
  <si>
    <t>Unit :</t>
  </si>
  <si>
    <t>Nominal 
Value</t>
  </si>
  <si>
    <t>UUC 
Reading</t>
  </si>
  <si>
    <t>Uncertainty 
( ± ) µm</t>
  </si>
  <si>
    <t>Norminal
Value</t>
  </si>
  <si>
    <t xml:space="preserve"> Standard deviation </t>
  </si>
  <si>
    <r>
      <t>X</t>
    </r>
    <r>
      <rPr>
        <vertAlign val="subscript"/>
        <sz val="10"/>
        <rFont val="Gulim"/>
        <family val="2"/>
      </rPr>
      <t>1</t>
    </r>
  </si>
  <si>
    <r>
      <t>X</t>
    </r>
    <r>
      <rPr>
        <vertAlign val="subscript"/>
        <sz val="10"/>
        <rFont val="Gulim"/>
        <family val="2"/>
      </rPr>
      <t>2</t>
    </r>
  </si>
  <si>
    <r>
      <t>X</t>
    </r>
    <r>
      <rPr>
        <vertAlign val="subscript"/>
        <sz val="10"/>
        <rFont val="Gulim"/>
        <family val="2"/>
      </rPr>
      <t>3</t>
    </r>
  </si>
  <si>
    <r>
      <t>X</t>
    </r>
    <r>
      <rPr>
        <vertAlign val="subscript"/>
        <sz val="10"/>
        <rFont val="Gulim"/>
        <family val="2"/>
      </rPr>
      <t>4</t>
    </r>
  </si>
  <si>
    <r>
      <t xml:space="preserve">Repeatability Outside measurement / Standard Deviation : </t>
    </r>
    <r>
      <rPr>
        <b/>
        <sz val="10"/>
        <color theme="1"/>
        <rFont val="Gulim"/>
        <family val="2"/>
      </rPr>
      <t>10% and 100% full scale.</t>
    </r>
  </si>
  <si>
    <r>
      <t>X</t>
    </r>
    <r>
      <rPr>
        <vertAlign val="subscript"/>
        <sz val="10"/>
        <rFont val="Gulim"/>
        <family val="2"/>
      </rPr>
      <t>5</t>
    </r>
    <r>
      <rPr>
        <sz val="11"/>
        <color theme="1"/>
        <rFont val="Calibri"/>
        <family val="2"/>
        <scheme val="minor"/>
      </rPr>
      <t/>
    </r>
  </si>
  <si>
    <t>Repeatability Measured Value 10% of full scale</t>
  </si>
  <si>
    <t>=</t>
  </si>
  <si>
    <t>Repeatability Measured Value 100% of full scale</t>
  </si>
  <si>
    <t>The reported uncertainty of measurement is the expanded uncertainty obtained by multiplying the</t>
  </si>
  <si>
    <t>standard uncertainty with the coverage factor k = 2.00, providing a level of confidence approximately 95 %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</si>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</sst>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\-mmm\-yy;@"/>
    <numFmt numFmtId="177" formatCode="[$-409]dd\-mmm\-yy;@"/>
    <numFmt numFmtId="178" formatCode="B1d\-mmm\-yy"/>
  </numFmts>
  <fonts count="73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2"/>
      <name val="Gulim"/>
      <family val="2"/>
    </font>
    <font>
      <sz val="9"/>
      <name val="Gulim"/>
      <family val="2"/>
    </font>
    <font>
      <b/>
      <sz val="10"/>
      <name val="Gulim"/>
      <family val="2"/>
    </font>
    <font>
      <b/>
      <sz val="12"/>
      <name val="Gulim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0"/>
      <color indexed="10"/>
      <name val="Gulim"/>
      <family val="2"/>
    </font>
    <font>
      <sz val="14"/>
      <color theme="1"/>
      <name val="Cordia New"/>
      <family val="2"/>
    </font>
    <font>
      <b/>
      <sz val="14"/>
      <color theme="0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26"/>
      <name val="Gulim"/>
      <family val="2"/>
    </font>
    <font>
      <sz val="14"/>
      <color rgb="FF0070C0"/>
      <name val="Cordia New"/>
      <family val="2"/>
    </font>
    <font>
      <sz val="8"/>
      <name val="Gulim"/>
      <family val="2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Gulim"/>
      <family val="2"/>
    </font>
    <font>
      <sz val="10"/>
      <color rgb="FF0070C0"/>
      <name val="Calibri"/>
      <family val="2"/>
    </font>
    <font>
      <sz val="10"/>
      <color rgb="FF002060"/>
      <name val="Gulim"/>
      <family val="2"/>
    </font>
    <font>
      <u/>
      <sz val="10"/>
      <name val="Gulim"/>
      <family val="2"/>
    </font>
    <font>
      <b/>
      <sz val="18"/>
      <name val="Gulim"/>
      <family val="2"/>
    </font>
    <font>
      <b/>
      <i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theme="1"/>
      <name val="Gulim"/>
      <family val="2"/>
    </font>
    <font>
      <sz val="10"/>
      <color rgb="FF0000CC"/>
      <name val="Gulim"/>
      <family val="2"/>
    </font>
    <font>
      <vertAlign val="subscript"/>
      <sz val="10"/>
      <name val="Gulim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sz val="11"/>
      <name val="Gill Sans MT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3" fillId="0" borderId="0"/>
    <xf numFmtId="0" fontId="3" fillId="0" borderId="0"/>
    <xf numFmtId="0" fontId="3" fillId="0" borderId="0"/>
  </cellStyleXfs>
  <cellXfs count="45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8" fontId="9" fillId="8" borderId="1" xfId="0" applyNumberFormat="1" applyFont="1" applyFill="1" applyBorder="1" applyAlignment="1">
      <alignment horizontal="center" vertical="center"/>
    </xf>
    <xf numFmtId="169" fontId="6" fillId="8" borderId="1" xfId="0" applyNumberFormat="1" applyFont="1" applyFill="1" applyBorder="1" applyAlignment="1">
      <alignment horizontal="center" vertical="center"/>
    </xf>
    <xf numFmtId="167" fontId="6" fillId="8" borderId="5" xfId="0" applyNumberFormat="1" applyFont="1" applyFill="1" applyBorder="1" applyAlignment="1">
      <alignment horizontal="center" vertical="center"/>
    </xf>
    <xf numFmtId="170" fontId="6" fillId="8" borderId="5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0" fillId="8" borderId="0" xfId="2" applyFont="1" applyFill="1" applyBorder="1" applyAlignment="1">
      <alignment horizontal="center" vertical="center"/>
    </xf>
    <xf numFmtId="165" fontId="11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5" fillId="0" borderId="0" xfId="20" applyFont="1" applyAlignment="1" applyProtection="1">
      <alignment horizontal="center" vertical="center"/>
      <protection locked="0"/>
    </xf>
    <xf numFmtId="0" fontId="5" fillId="2" borderId="0" xfId="20" applyFont="1" applyFill="1" applyAlignment="1" applyProtection="1">
      <alignment horizontal="center" vertical="center"/>
      <protection locked="0"/>
    </xf>
    <xf numFmtId="17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2" xfId="1" applyFont="1" applyFill="1" applyBorder="1" applyAlignment="1" applyProtection="1">
      <alignment horizontal="right" vertical="center"/>
      <protection locked="0"/>
    </xf>
    <xf numFmtId="0" fontId="21" fillId="5" borderId="3" xfId="1" applyFont="1" applyFill="1" applyBorder="1" applyAlignment="1" applyProtection="1">
      <alignment horizontal="center" vertical="center"/>
      <protection locked="0"/>
    </xf>
    <xf numFmtId="0" fontId="21" fillId="4" borderId="2" xfId="1" applyFont="1" applyFill="1" applyBorder="1" applyAlignment="1" applyProtection="1">
      <alignment horizontal="center" vertical="center"/>
      <protection locked="0"/>
    </xf>
    <xf numFmtId="0" fontId="21" fillId="4" borderId="3" xfId="1" applyFont="1" applyFill="1" applyBorder="1" applyAlignment="1" applyProtection="1">
      <alignment horizontal="left" vertical="center"/>
      <protection locked="0"/>
    </xf>
    <xf numFmtId="0" fontId="21" fillId="5" borderId="3" xfId="1" applyFont="1" applyFill="1" applyBorder="1" applyAlignment="1" applyProtection="1">
      <alignment horizontal="left" vertical="center"/>
      <protection locked="0"/>
    </xf>
    <xf numFmtId="166" fontId="21" fillId="12" borderId="2" xfId="1" applyNumberFormat="1" applyFont="1" applyFill="1" applyBorder="1" applyAlignment="1" applyProtection="1">
      <alignment horizontal="right" vertical="center"/>
      <protection locked="0"/>
    </xf>
    <xf numFmtId="0" fontId="21" fillId="12" borderId="3" xfId="1" applyFont="1" applyFill="1" applyBorder="1" applyAlignment="1" applyProtection="1">
      <alignment horizontal="left" vertical="center"/>
      <protection locked="0"/>
    </xf>
    <xf numFmtId="165" fontId="21" fillId="0" borderId="1" xfId="1" applyNumberFormat="1" applyFont="1" applyBorder="1" applyAlignment="1" applyProtection="1">
      <alignment horizontal="center" vertical="center"/>
      <protection locked="0"/>
    </xf>
    <xf numFmtId="1" fontId="21" fillId="0" borderId="1" xfId="1" applyNumberFormat="1" applyFont="1" applyBorder="1" applyAlignment="1" applyProtection="1">
      <alignment horizontal="center" vertical="center"/>
      <protection locked="0"/>
    </xf>
    <xf numFmtId="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3" xfId="1" applyFont="1" applyFill="1" applyBorder="1" applyAlignment="1" applyProtection="1">
      <alignment horizontal="right" vertical="center"/>
      <protection locked="0"/>
    </xf>
    <xf numFmtId="0" fontId="21" fillId="13" borderId="1" xfId="1" applyFont="1" applyFill="1" applyBorder="1" applyAlignment="1" applyProtection="1">
      <alignment horizontal="center" vertical="center"/>
      <protection locked="0"/>
    </xf>
    <xf numFmtId="0" fontId="5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5" fillId="14" borderId="1" xfId="1" applyFont="1" applyFill="1" applyBorder="1" applyAlignment="1" applyProtection="1">
      <alignment horizontal="center" vertical="center"/>
      <protection locked="0"/>
    </xf>
    <xf numFmtId="0" fontId="23" fillId="0" borderId="0" xfId="1" applyFont="1" applyBorder="1" applyAlignment="1" applyProtection="1">
      <alignment horizontal="center" vertical="center"/>
      <protection locked="0"/>
    </xf>
    <xf numFmtId="0" fontId="24" fillId="0" borderId="0" xfId="1" applyFont="1" applyBorder="1" applyAlignment="1" applyProtection="1">
      <alignment horizontal="center" vertical="center"/>
      <protection locked="0"/>
    </xf>
    <xf numFmtId="0" fontId="26" fillId="0" borderId="0" xfId="0" applyFont="1" applyFill="1" applyAlignment="1">
      <alignment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horizontal="center" vertical="center"/>
    </xf>
    <xf numFmtId="0" fontId="28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vertical="center"/>
    </xf>
    <xf numFmtId="0" fontId="36" fillId="0" borderId="0" xfId="9" applyFont="1" applyAlignment="1">
      <alignment horizontal="center" vertical="center"/>
    </xf>
    <xf numFmtId="0" fontId="16" fillId="0" borderId="0" xfId="9" applyFont="1" applyBorder="1" applyAlignment="1">
      <alignment vertical="center"/>
    </xf>
    <xf numFmtId="0" fontId="16" fillId="0" borderId="0" xfId="9" applyFont="1" applyAlignment="1">
      <alignment vertical="center"/>
    </xf>
    <xf numFmtId="0" fontId="11" fillId="0" borderId="0" xfId="9" applyFont="1" applyBorder="1" applyAlignment="1">
      <alignment vertical="center"/>
    </xf>
    <xf numFmtId="0" fontId="11" fillId="0" borderId="0" xfId="9" applyFont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11" fillId="0" borderId="0" xfId="17" applyFont="1" applyBorder="1" applyAlignment="1">
      <alignment horizontal="left" vertical="center"/>
    </xf>
    <xf numFmtId="0" fontId="28" fillId="0" borderId="0" xfId="17" applyFont="1" applyBorder="1" applyAlignment="1">
      <alignment horizontal="left" vertical="center"/>
    </xf>
    <xf numFmtId="0" fontId="34" fillId="0" borderId="0" xfId="9" applyFont="1" applyBorder="1" applyAlignment="1">
      <alignment vertical="center"/>
    </xf>
    <xf numFmtId="0" fontId="11" fillId="0" borderId="10" xfId="9" applyFont="1" applyBorder="1" applyAlignment="1">
      <alignment vertical="center"/>
    </xf>
    <xf numFmtId="0" fontId="28" fillId="0" borderId="0" xfId="9" applyFont="1" applyBorder="1" applyAlignment="1">
      <alignment vertical="center"/>
    </xf>
    <xf numFmtId="0" fontId="11" fillId="0" borderId="0" xfId="4" applyFont="1" applyBorder="1" applyAlignment="1">
      <alignment vertical="center"/>
    </xf>
    <xf numFmtId="0" fontId="28" fillId="0" borderId="0" xfId="4" applyFont="1" applyBorder="1" applyAlignment="1">
      <alignment vertical="center"/>
    </xf>
    <xf numFmtId="1" fontId="30" fillId="0" borderId="0" xfId="4" applyNumberFormat="1" applyFont="1" applyBorder="1" applyAlignment="1">
      <alignment horizontal="left" vertical="center"/>
    </xf>
    <xf numFmtId="0" fontId="26" fillId="0" borderId="0" xfId="9" applyFont="1" applyAlignment="1">
      <alignment vertical="center"/>
    </xf>
    <xf numFmtId="0" fontId="11" fillId="0" borderId="0" xfId="9" quotePrefix="1" applyFont="1" applyAlignment="1">
      <alignment vertical="center"/>
    </xf>
    <xf numFmtId="0" fontId="28" fillId="0" borderId="0" xfId="5" applyFont="1" applyBorder="1" applyAlignment="1">
      <alignment vertical="center"/>
    </xf>
    <xf numFmtId="0" fontId="34" fillId="0" borderId="0" xfId="9" applyFont="1" applyAlignment="1">
      <alignment horizontal="right" vertical="center"/>
    </xf>
    <xf numFmtId="0" fontId="31" fillId="0" borderId="0" xfId="9" applyFont="1" applyBorder="1" applyAlignment="1">
      <alignment vertical="center"/>
    </xf>
    <xf numFmtId="0" fontId="11" fillId="0" borderId="0" xfId="9" quotePrefix="1" applyFont="1" applyBorder="1" applyAlignment="1">
      <alignment vertical="center"/>
    </xf>
    <xf numFmtId="0" fontId="28" fillId="0" borderId="0" xfId="9" quotePrefix="1" applyFont="1" applyBorder="1" applyAlignment="1">
      <alignment vertical="center" shrinkToFit="1"/>
    </xf>
    <xf numFmtId="0" fontId="11" fillId="0" borderId="0" xfId="4" applyFont="1" applyAlignment="1">
      <alignment vertical="center"/>
    </xf>
    <xf numFmtId="0" fontId="38" fillId="0" borderId="0" xfId="0" applyFont="1" applyFill="1" applyAlignment="1">
      <alignment vertical="center"/>
    </xf>
    <xf numFmtId="0" fontId="0" fillId="0" borderId="0" xfId="0" applyAlignment="1"/>
    <xf numFmtId="0" fontId="26" fillId="0" borderId="0" xfId="0" applyFont="1" applyFill="1" applyAlignment="1">
      <alignment horizontal="left" vertical="center"/>
    </xf>
    <xf numFmtId="165" fontId="6" fillId="8" borderId="0" xfId="0" applyNumberFormat="1" applyFont="1" applyFill="1" applyBorder="1" applyAlignment="1">
      <alignment horizontal="center" vertical="center"/>
    </xf>
    <xf numFmtId="168" fontId="9" fillId="8" borderId="0" xfId="0" applyNumberFormat="1" applyFont="1" applyFill="1" applyBorder="1" applyAlignment="1">
      <alignment horizontal="center" vertical="center"/>
    </xf>
    <xf numFmtId="166" fontId="6" fillId="8" borderId="0" xfId="0" applyNumberFormat="1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169" fontId="6" fillId="8" borderId="0" xfId="0" applyNumberFormat="1" applyFont="1" applyFill="1" applyBorder="1" applyAlignment="1">
      <alignment horizontal="center" vertical="center"/>
    </xf>
    <xf numFmtId="167" fontId="6" fillId="8" borderId="0" xfId="0" applyNumberFormat="1" applyFont="1" applyFill="1" applyBorder="1" applyAlignment="1">
      <alignment horizontal="center" vertical="center"/>
    </xf>
    <xf numFmtId="170" fontId="6" fillId="8" borderId="0" xfId="0" applyNumberFormat="1" applyFont="1" applyFill="1" applyBorder="1" applyAlignment="1">
      <alignment horizontal="center" vertical="center"/>
    </xf>
    <xf numFmtId="2" fontId="6" fillId="8" borderId="0" xfId="0" applyNumberFormat="1" applyFont="1" applyFill="1" applyBorder="1" applyAlignment="1">
      <alignment horizontal="center" vertical="center"/>
    </xf>
    <xf numFmtId="0" fontId="16" fillId="0" borderId="0" xfId="9" applyFont="1" applyAlignment="1">
      <alignment horizontal="center" vertical="center"/>
    </xf>
    <xf numFmtId="0" fontId="26" fillId="0" borderId="0" xfId="18" applyFont="1" applyFill="1" applyAlignment="1">
      <alignment vertical="center"/>
    </xf>
    <xf numFmtId="0" fontId="27" fillId="0" borderId="0" xfId="18" applyFont="1" applyFill="1" applyAlignment="1"/>
    <xf numFmtId="0" fontId="27" fillId="0" borderId="0" xfId="18" applyFont="1" applyFill="1" applyBorder="1" applyAlignment="1"/>
    <xf numFmtId="174" fontId="38" fillId="0" borderId="0" xfId="18" applyNumberFormat="1" applyFont="1" applyFill="1" applyBorder="1" applyAlignment="1">
      <alignment vertical="center"/>
    </xf>
    <xf numFmtId="0" fontId="38" fillId="0" borderId="0" xfId="18" applyFont="1" applyFill="1" applyAlignment="1">
      <alignment vertical="center"/>
    </xf>
    <xf numFmtId="174" fontId="27" fillId="0" borderId="0" xfId="18" applyNumberFormat="1" applyFont="1" applyFill="1" applyBorder="1" applyAlignment="1"/>
    <xf numFmtId="0" fontId="27" fillId="0" borderId="0" xfId="18" applyFont="1" applyFill="1" applyAlignment="1">
      <alignment horizontal="center"/>
    </xf>
    <xf numFmtId="0" fontId="27" fillId="0" borderId="0" xfId="18" applyFont="1" applyFill="1" applyAlignment="1">
      <alignment horizontal="left"/>
    </xf>
    <xf numFmtId="0" fontId="27" fillId="0" borderId="0" xfId="0" applyFont="1" applyFill="1" applyBorder="1" applyAlignment="1"/>
    <xf numFmtId="0" fontId="27" fillId="0" borderId="0" xfId="0" applyFont="1" applyFill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8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0" xfId="0" applyFont="1" applyFill="1" applyAlignment="1"/>
    <xf numFmtId="0" fontId="27" fillId="0" borderId="0" xfId="0" applyFont="1" applyFill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Font="1" applyFill="1" applyAlignment="1">
      <alignment horizontal="left"/>
    </xf>
    <xf numFmtId="0" fontId="29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44" fillId="0" borderId="0" xfId="13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2" fontId="7" fillId="2" borderId="0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165" fontId="46" fillId="2" borderId="0" xfId="0" applyNumberFormat="1" applyFont="1" applyFill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6" fillId="0" borderId="0" xfId="9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0" fillId="0" borderId="0" xfId="9" applyFont="1" applyBorder="1" applyAlignment="1">
      <alignment vertical="center"/>
    </xf>
    <xf numFmtId="0" fontId="30" fillId="0" borderId="0" xfId="9" applyFont="1" applyAlignment="1">
      <alignment vertical="center"/>
    </xf>
    <xf numFmtId="0" fontId="30" fillId="0" borderId="0" xfId="9" applyFont="1" applyAlignment="1">
      <alignment horizontal="center" vertical="center"/>
    </xf>
    <xf numFmtId="0" fontId="30" fillId="0" borderId="0" xfId="9" applyFont="1" applyBorder="1" applyAlignment="1">
      <alignment horizontal="center" vertical="center"/>
    </xf>
    <xf numFmtId="0" fontId="30" fillId="0" borderId="0" xfId="4" applyFont="1" applyBorder="1" applyAlignment="1">
      <alignment vertical="center"/>
    </xf>
    <xf numFmtId="0" fontId="11" fillId="0" borderId="0" xfId="17" applyFont="1" applyFill="1" applyBorder="1" applyAlignment="1">
      <alignment horizontal="left" vertical="center"/>
    </xf>
    <xf numFmtId="0" fontId="30" fillId="0" borderId="10" xfId="9" applyFont="1" applyBorder="1" applyAlignment="1">
      <alignment vertical="center"/>
    </xf>
    <xf numFmtId="0" fontId="30" fillId="0" borderId="10" xfId="9" applyFont="1" applyBorder="1" applyAlignment="1">
      <alignment horizontal="center" vertical="center"/>
    </xf>
    <xf numFmtId="0" fontId="11" fillId="0" borderId="10" xfId="17" applyFont="1" applyBorder="1" applyAlignment="1">
      <alignment horizontal="left" vertical="center"/>
    </xf>
    <xf numFmtId="0" fontId="28" fillId="0" borderId="0" xfId="9" applyFont="1" applyBorder="1" applyAlignment="1">
      <alignment horizontal="left" vertical="center"/>
    </xf>
    <xf numFmtId="0" fontId="30" fillId="0" borderId="0" xfId="4" applyFont="1" applyBorder="1" applyAlignment="1">
      <alignment horizontal="center" vertical="center"/>
    </xf>
    <xf numFmtId="0" fontId="30" fillId="0" borderId="0" xfId="17" applyFont="1" applyFill="1" applyBorder="1" applyAlignment="1">
      <alignment horizontal="left"/>
    </xf>
    <xf numFmtId="0" fontId="28" fillId="0" borderId="0" xfId="9" applyFont="1" applyAlignment="1">
      <alignment horizontal="left" vertical="center"/>
    </xf>
    <xf numFmtId="0" fontId="30" fillId="0" borderId="0" xfId="4" applyFont="1" applyBorder="1" applyAlignment="1">
      <alignment horizontal="left" vertical="center"/>
    </xf>
    <xf numFmtId="1" fontId="11" fillId="0" borderId="0" xfId="4" quotePrefix="1" applyNumberFormat="1" applyFont="1" applyBorder="1" applyAlignment="1">
      <alignment horizontal="left" vertical="center"/>
    </xf>
    <xf numFmtId="0" fontId="30" fillId="0" borderId="0" xfId="9" applyFont="1" applyAlignment="1">
      <alignment horizontal="left" vertical="center"/>
    </xf>
    <xf numFmtId="0" fontId="11" fillId="0" borderId="0" xfId="5" applyFont="1" applyBorder="1" applyAlignment="1">
      <alignment vertical="center"/>
    </xf>
    <xf numFmtId="0" fontId="28" fillId="0" borderId="0" xfId="9" applyFont="1" applyBorder="1" applyAlignment="1">
      <alignment horizontal="center" vertical="center"/>
    </xf>
    <xf numFmtId="0" fontId="11" fillId="0" borderId="0" xfId="9" applyFont="1" applyAlignment="1">
      <alignment horizontal="left" vertical="center"/>
    </xf>
    <xf numFmtId="0" fontId="16" fillId="0" borderId="0" xfId="0" applyFont="1" applyAlignment="1">
      <alignment vertical="center"/>
    </xf>
    <xf numFmtId="0" fontId="26" fillId="0" borderId="0" xfId="13" applyFont="1" applyFill="1" applyAlignment="1">
      <alignment vertical="center"/>
    </xf>
    <xf numFmtId="0" fontId="11" fillId="0" borderId="0" xfId="9" applyFont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0" fontId="51" fillId="18" borderId="4" xfId="0" applyFont="1" applyFill="1" applyBorder="1" applyAlignment="1">
      <alignment horizontal="center" vertical="center"/>
    </xf>
    <xf numFmtId="0" fontId="54" fillId="18" borderId="5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69" fontId="9" fillId="8" borderId="1" xfId="0" applyNumberFormat="1" applyFont="1" applyFill="1" applyBorder="1" applyAlignment="1">
      <alignment horizontal="center" vertical="center"/>
    </xf>
    <xf numFmtId="168" fontId="8" fillId="8" borderId="1" xfId="0" applyNumberFormat="1" applyFont="1" applyFill="1" applyBorder="1" applyAlignment="1">
      <alignment horizontal="center" vertical="center"/>
    </xf>
    <xf numFmtId="168" fontId="6" fillId="8" borderId="1" xfId="0" applyNumberFormat="1" applyFont="1" applyFill="1" applyBorder="1" applyAlignment="1">
      <alignment horizontal="center" vertical="center"/>
    </xf>
    <xf numFmtId="0" fontId="26" fillId="0" borderId="0" xfId="18" applyFont="1" applyFill="1" applyAlignment="1"/>
    <xf numFmtId="0" fontId="27" fillId="0" borderId="0" xfId="18" applyFont="1" applyFill="1" applyBorder="1" applyAlignment="1">
      <alignment horizontal="center"/>
    </xf>
    <xf numFmtId="0" fontId="26" fillId="0" borderId="0" xfId="18" applyFont="1" applyFill="1" applyAlignment="1">
      <alignment horizontal="center"/>
    </xf>
    <xf numFmtId="0" fontId="27" fillId="0" borderId="6" xfId="0" applyFont="1" applyFill="1" applyBorder="1" applyAlignment="1"/>
    <xf numFmtId="0" fontId="27" fillId="0" borderId="14" xfId="0" applyFont="1" applyFill="1" applyBorder="1" applyAlignment="1"/>
    <xf numFmtId="176" fontId="27" fillId="0" borderId="0" xfId="18" applyNumberFormat="1" applyFont="1" applyFill="1" applyBorder="1" applyAlignment="1"/>
    <xf numFmtId="0" fontId="38" fillId="0" borderId="0" xfId="18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Border="1"/>
    <xf numFmtId="0" fontId="27" fillId="0" borderId="10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26" fillId="0" borderId="0" xfId="0" applyFont="1"/>
    <xf numFmtId="0" fontId="11" fillId="0" borderId="0" xfId="4" applyNumberFormat="1" applyFont="1" applyBorder="1" applyAlignment="1">
      <alignment vertical="center"/>
    </xf>
    <xf numFmtId="0" fontId="11" fillId="0" borderId="0" xfId="4" applyNumberFormat="1" applyFont="1" applyAlignment="1">
      <alignment vertical="center"/>
    </xf>
    <xf numFmtId="0" fontId="30" fillId="0" borderId="0" xfId="4" applyNumberFormat="1" applyFont="1" applyBorder="1" applyAlignment="1">
      <alignment horizontal="center" vertical="center"/>
    </xf>
    <xf numFmtId="0" fontId="11" fillId="0" borderId="0" xfId="9" applyNumberFormat="1" applyFont="1" applyBorder="1" applyAlignment="1">
      <alignment vertical="center"/>
    </xf>
    <xf numFmtId="0" fontId="59" fillId="0" borderId="0" xfId="4" applyNumberFormat="1" applyFont="1" applyBorder="1" applyAlignment="1">
      <alignment horizontal="right" vertical="center"/>
    </xf>
    <xf numFmtId="0" fontId="30" fillId="0" borderId="0" xfId="9" applyNumberFormat="1" applyFont="1" applyAlignment="1">
      <alignment vertical="center"/>
    </xf>
    <xf numFmtId="0" fontId="11" fillId="0" borderId="0" xfId="4" applyNumberFormat="1" applyFont="1" applyBorder="1" applyAlignment="1">
      <alignment horizontal="left" vertical="center"/>
    </xf>
    <xf numFmtId="0" fontId="11" fillId="0" borderId="0" xfId="4" applyNumberFormat="1" applyFont="1" applyBorder="1" applyAlignment="1">
      <alignment horizontal="center" vertical="center"/>
    </xf>
    <xf numFmtId="0" fontId="30" fillId="0" borderId="0" xfId="4" applyNumberFormat="1" applyFont="1" applyBorder="1" applyAlignment="1">
      <alignment horizontal="left" vertical="center"/>
    </xf>
    <xf numFmtId="0" fontId="11" fillId="0" borderId="0" xfId="4" applyNumberFormat="1" applyFont="1" applyBorder="1" applyAlignment="1">
      <alignment horizontal="right" vertical="center"/>
    </xf>
    <xf numFmtId="0" fontId="30" fillId="0" borderId="0" xfId="4" applyNumberFormat="1" applyFont="1" applyBorder="1" applyAlignment="1">
      <alignment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28" fillId="0" borderId="10" xfId="3" applyFont="1" applyFill="1" applyBorder="1" applyAlignment="1" applyProtection="1">
      <alignment vertical="center"/>
      <protection locked="0"/>
    </xf>
    <xf numFmtId="0" fontId="28" fillId="0" borderId="10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1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1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76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1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43" fillId="0" borderId="0" xfId="21" applyFont="1"/>
    <xf numFmtId="174" fontId="62" fillId="0" borderId="0" xfId="9" applyNumberFormat="1" applyFont="1" applyAlignment="1">
      <alignment vertical="center"/>
    </xf>
    <xf numFmtId="0" fontId="62" fillId="0" borderId="10" xfId="9" applyFont="1" applyBorder="1" applyAlignment="1">
      <alignment vertical="center"/>
    </xf>
    <xf numFmtId="0" fontId="28" fillId="0" borderId="10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21" applyFont="1" applyFill="1" applyBorder="1" applyAlignment="1">
      <alignment vertical="center"/>
    </xf>
    <xf numFmtId="0" fontId="16" fillId="0" borderId="0" xfId="21" applyFont="1" applyAlignment="1">
      <alignment vertical="center"/>
    </xf>
    <xf numFmtId="0" fontId="3" fillId="0" borderId="0" xfId="21"/>
    <xf numFmtId="0" fontId="26" fillId="0" borderId="0" xfId="21" applyFont="1" applyFill="1" applyAlignment="1">
      <alignment vertical="center"/>
    </xf>
    <xf numFmtId="0" fontId="38" fillId="0" borderId="0" xfId="21" applyFont="1" applyAlignment="1">
      <alignment vertical="center"/>
    </xf>
    <xf numFmtId="0" fontId="26" fillId="0" borderId="0" xfId="0" applyFont="1" applyAlignment="1"/>
    <xf numFmtId="2" fontId="25" fillId="18" borderId="1" xfId="0" applyNumberFormat="1" applyFont="1" applyFill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1" fillId="0" borderId="0" xfId="4" applyNumberFormat="1" applyFont="1" applyBorder="1" applyAlignment="1"/>
    <xf numFmtId="0" fontId="26" fillId="0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26" fillId="0" borderId="0" xfId="0" quotePrefix="1" applyFont="1" applyFill="1" applyBorder="1" applyAlignment="1">
      <alignment horizontal="center" vertical="center"/>
    </xf>
    <xf numFmtId="167" fontId="26" fillId="0" borderId="6" xfId="0" applyNumberFormat="1" applyFont="1" applyBorder="1" applyAlignment="1">
      <alignment horizontal="center" vertical="center"/>
    </xf>
    <xf numFmtId="167" fontId="54" fillId="0" borderId="6" xfId="0" applyNumberFormat="1" applyFont="1" applyBorder="1" applyAlignment="1">
      <alignment horizontal="center" vertical="center"/>
    </xf>
    <xf numFmtId="0" fontId="26" fillId="0" borderId="6" xfId="0" quotePrefix="1" applyFont="1" applyFill="1" applyBorder="1" applyAlignment="1">
      <alignment horizontal="center" vertical="center"/>
    </xf>
    <xf numFmtId="167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166" fontId="11" fillId="0" borderId="0" xfId="0" applyNumberFormat="1" applyFont="1" applyBorder="1" applyAlignment="1">
      <alignment horizontal="center" vertical="center"/>
    </xf>
    <xf numFmtId="165" fontId="11" fillId="0" borderId="0" xfId="0" quotePrefix="1" applyNumberFormat="1" applyFont="1" applyBorder="1" applyAlignment="1">
      <alignment horizontal="center" vertical="center"/>
    </xf>
    <xf numFmtId="167" fontId="11" fillId="0" borderId="0" xfId="0" applyNumberFormat="1" applyFont="1" applyBorder="1" applyAlignment="1">
      <alignment horizontal="center" vertical="center"/>
    </xf>
    <xf numFmtId="167" fontId="26" fillId="0" borderId="0" xfId="0" applyNumberFormat="1" applyFont="1" applyBorder="1" applyAlignment="1">
      <alignment horizontal="center" vertical="center"/>
    </xf>
    <xf numFmtId="167" fontId="11" fillId="0" borderId="0" xfId="0" quotePrefix="1" applyNumberFormat="1" applyFont="1" applyBorder="1" applyAlignment="1">
      <alignment horizontal="center" vertical="center"/>
    </xf>
    <xf numFmtId="167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vertical="center"/>
    </xf>
    <xf numFmtId="0" fontId="11" fillId="0" borderId="0" xfId="6" applyNumberFormat="1" applyFont="1" applyAlignment="1">
      <alignment vertical="center"/>
    </xf>
    <xf numFmtId="0" fontId="11" fillId="0" borderId="0" xfId="6" applyNumberFormat="1" applyFont="1" applyBorder="1" applyAlignment="1">
      <alignment horizontal="center" vertical="center"/>
    </xf>
    <xf numFmtId="0" fontId="69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69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70" fillId="0" borderId="0" xfId="17" applyFont="1" applyBorder="1" applyAlignment="1">
      <alignment horizontal="left" vertical="center"/>
    </xf>
    <xf numFmtId="0" fontId="69" fillId="0" borderId="10" xfId="9" applyFont="1" applyBorder="1" applyAlignment="1">
      <alignment vertical="center"/>
    </xf>
    <xf numFmtId="0" fontId="35" fillId="0" borderId="10" xfId="9" applyFont="1" applyBorder="1" applyAlignment="1">
      <alignment vertical="center"/>
    </xf>
    <xf numFmtId="0" fontId="35" fillId="0" borderId="10" xfId="9" applyFont="1" applyBorder="1" applyAlignment="1">
      <alignment horizontal="center" vertical="center"/>
    </xf>
    <xf numFmtId="0" fontId="71" fillId="0" borderId="10" xfId="9" applyFont="1" applyBorder="1" applyAlignment="1">
      <alignment vertical="center"/>
    </xf>
    <xf numFmtId="0" fontId="16" fillId="0" borderId="10" xfId="9" applyFont="1" applyBorder="1" applyAlignment="1">
      <alignment vertical="center"/>
    </xf>
    <xf numFmtId="0" fontId="34" fillId="0" borderId="10" xfId="9" applyFont="1" applyBorder="1" applyAlignment="1">
      <alignment vertical="center"/>
    </xf>
    <xf numFmtId="0" fontId="34" fillId="0" borderId="0" xfId="17" applyFont="1" applyBorder="1" applyAlignment="1">
      <alignment horizontal="left" vertical="center"/>
    </xf>
    <xf numFmtId="164" fontId="28" fillId="0" borderId="0" xfId="3" applyFont="1" applyFill="1" applyBorder="1" applyAlignment="1" applyProtection="1">
      <alignment vertical="center"/>
      <protection locked="0"/>
    </xf>
    <xf numFmtId="0" fontId="11" fillId="0" borderId="14" xfId="9" applyFont="1" applyBorder="1" applyAlignment="1">
      <alignment vertical="center"/>
    </xf>
    <xf numFmtId="0" fontId="57" fillId="0" borderId="14" xfId="9" applyFont="1" applyBorder="1" applyAlignment="1">
      <alignment vertical="center"/>
    </xf>
    <xf numFmtId="0" fontId="11" fillId="0" borderId="14" xfId="0" quotePrefix="1" applyFont="1" applyFill="1" applyBorder="1" applyAlignment="1">
      <alignment vertical="center"/>
    </xf>
    <xf numFmtId="0" fontId="26" fillId="8" borderId="14" xfId="0" applyFont="1" applyFill="1" applyBorder="1" applyAlignment="1"/>
    <xf numFmtId="178" fontId="11" fillId="0" borderId="14" xfId="0" quotePrefix="1" applyNumberFormat="1" applyFont="1" applyFill="1" applyBorder="1" applyAlignment="1"/>
    <xf numFmtId="0" fontId="34" fillId="0" borderId="0" xfId="9" applyFont="1" applyAlignment="1">
      <alignment horizontal="center" vertical="center"/>
    </xf>
    <xf numFmtId="0" fontId="34" fillId="0" borderId="0" xfId="4" applyFont="1" applyBorder="1" applyAlignment="1">
      <alignment vertical="center"/>
    </xf>
    <xf numFmtId="1" fontId="35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173" fontId="16" fillId="0" borderId="0" xfId="4" quotePrefix="1" applyNumberFormat="1" applyFont="1" applyBorder="1" applyAlignment="1">
      <alignment vertical="center"/>
    </xf>
    <xf numFmtId="173" fontId="16" fillId="0" borderId="0" xfId="4" applyNumberFormat="1" applyFont="1" applyBorder="1" applyAlignment="1">
      <alignment vertical="center"/>
    </xf>
    <xf numFmtId="0" fontId="69" fillId="0" borderId="0" xfId="4" applyFont="1" applyBorder="1" applyAlignment="1">
      <alignment horizontal="left" vertical="center"/>
    </xf>
    <xf numFmtId="0" fontId="35" fillId="0" borderId="0" xfId="4" applyFont="1" applyBorder="1" applyAlignment="1">
      <alignment horizontal="center" vertical="center"/>
    </xf>
    <xf numFmtId="0" fontId="35" fillId="0" borderId="0" xfId="4" applyFont="1" applyBorder="1" applyAlignment="1">
      <alignment horizontal="left" vertical="center"/>
    </xf>
    <xf numFmtId="0" fontId="69" fillId="0" borderId="0" xfId="9" applyFont="1" applyBorder="1" applyAlignment="1">
      <alignment vertical="center"/>
    </xf>
    <xf numFmtId="0" fontId="71" fillId="0" borderId="0" xfId="9" applyFont="1" applyAlignment="1">
      <alignment vertical="center"/>
    </xf>
    <xf numFmtId="174" fontId="16" fillId="0" borderId="0" xfId="4" applyNumberFormat="1" applyFont="1" applyBorder="1" applyAlignment="1">
      <alignment horizontal="left" vertical="center"/>
    </xf>
    <xf numFmtId="0" fontId="71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38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72" fillId="0" borderId="0" xfId="9" applyFont="1" applyAlignment="1">
      <alignment vertical="center"/>
    </xf>
    <xf numFmtId="0" fontId="72" fillId="0" borderId="0" xfId="9" applyFont="1" applyBorder="1" applyAlignment="1">
      <alignment vertical="center"/>
    </xf>
    <xf numFmtId="0" fontId="28" fillId="0" borderId="0" xfId="19" applyFont="1" applyBorder="1" applyAlignment="1">
      <alignment vertical="center"/>
    </xf>
    <xf numFmtId="0" fontId="16" fillId="0" borderId="0" xfId="9" quotePrefix="1" applyFont="1" applyBorder="1" applyAlignment="1">
      <alignment vertical="center"/>
    </xf>
    <xf numFmtId="174" fontId="34" fillId="0" borderId="0" xfId="9" applyNumberFormat="1" applyFont="1" applyBorder="1" applyAlignment="1">
      <alignment vertical="center"/>
    </xf>
    <xf numFmtId="2" fontId="34" fillId="0" borderId="0" xfId="4" applyNumberFormat="1" applyFont="1" applyBorder="1" applyAlignment="1">
      <alignment vertical="center"/>
    </xf>
    <xf numFmtId="1" fontId="34" fillId="0" borderId="0" xfId="4" applyNumberFormat="1" applyFont="1" applyBorder="1" applyAlignment="1">
      <alignment vertical="center"/>
    </xf>
    <xf numFmtId="174" fontId="16" fillId="0" borderId="0" xfId="9" applyNumberFormat="1" applyFont="1" applyBorder="1" applyAlignment="1">
      <alignment vertical="center"/>
    </xf>
    <xf numFmtId="0" fontId="27" fillId="0" borderId="10" xfId="0" applyFont="1" applyFill="1" applyBorder="1" applyAlignment="1"/>
    <xf numFmtId="166" fontId="10" fillId="0" borderId="9" xfId="18" applyNumberFormat="1" applyFont="1" applyFill="1" applyBorder="1" applyAlignment="1">
      <alignment horizontal="center" vertical="center"/>
    </xf>
    <xf numFmtId="166" fontId="10" fillId="0" borderId="10" xfId="18" applyNumberFormat="1" applyFont="1" applyFill="1" applyBorder="1" applyAlignment="1">
      <alignment horizontal="center" vertical="center"/>
    </xf>
    <xf numFmtId="166" fontId="10" fillId="0" borderId="13" xfId="18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6" fontId="10" fillId="0" borderId="1" xfId="18" applyNumberFormat="1" applyFont="1" applyFill="1" applyBorder="1" applyAlignment="1">
      <alignment horizontal="center" vertical="center"/>
    </xf>
    <xf numFmtId="166" fontId="54" fillId="0" borderId="1" xfId="0" applyNumberFormat="1" applyFont="1" applyBorder="1" applyAlignment="1">
      <alignment horizontal="center" vertical="center"/>
    </xf>
    <xf numFmtId="166" fontId="56" fillId="0" borderId="1" xfId="0" applyNumberFormat="1" applyFont="1" applyBorder="1" applyAlignment="1">
      <alignment horizontal="center" vertical="center"/>
    </xf>
    <xf numFmtId="166" fontId="56" fillId="0" borderId="9" xfId="0" applyNumberFormat="1" applyFont="1" applyBorder="1" applyAlignment="1">
      <alignment horizontal="center" vertical="center"/>
    </xf>
    <xf numFmtId="166" fontId="56" fillId="0" borderId="10" xfId="0" applyNumberFormat="1" applyFont="1" applyBorder="1" applyAlignment="1">
      <alignment horizontal="center" vertical="center"/>
    </xf>
    <xf numFmtId="166" fontId="56" fillId="0" borderId="13" xfId="0" applyNumberFormat="1" applyFont="1" applyBorder="1" applyAlignment="1">
      <alignment horizontal="center" vertical="center"/>
    </xf>
    <xf numFmtId="166" fontId="56" fillId="0" borderId="14" xfId="0" applyNumberFormat="1" applyFont="1" applyBorder="1" applyAlignment="1">
      <alignment horizontal="center" vertical="center"/>
    </xf>
    <xf numFmtId="166" fontId="56" fillId="0" borderId="7" xfId="0" applyNumberFormat="1" applyFont="1" applyBorder="1" applyAlignment="1">
      <alignment horizontal="center" vertical="center"/>
    </xf>
    <xf numFmtId="166" fontId="56" fillId="0" borderId="8" xfId="0" applyNumberFormat="1" applyFont="1" applyBorder="1" applyAlignment="1">
      <alignment horizontal="center" vertical="center"/>
    </xf>
    <xf numFmtId="0" fontId="48" fillId="17" borderId="0" xfId="18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172" fontId="11" fillId="8" borderId="9" xfId="0" applyNumberFormat="1" applyFont="1" applyFill="1" applyBorder="1" applyAlignment="1">
      <alignment horizontal="center" vertical="center"/>
    </xf>
    <xf numFmtId="172" fontId="11" fillId="8" borderId="10" xfId="0" applyNumberFormat="1" applyFont="1" applyFill="1" applyBorder="1" applyAlignment="1">
      <alignment horizontal="center" vertical="center"/>
    </xf>
    <xf numFmtId="172" fontId="11" fillId="8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26" fillId="19" borderId="7" xfId="18" applyFont="1" applyFill="1" applyBorder="1" applyAlignment="1">
      <alignment horizontal="center" vertical="center"/>
    </xf>
    <xf numFmtId="0" fontId="26" fillId="19" borderId="14" xfId="18" applyFont="1" applyFill="1" applyBorder="1" applyAlignment="1">
      <alignment horizontal="center" vertical="center"/>
    </xf>
    <xf numFmtId="0" fontId="26" fillId="19" borderId="8" xfId="18" applyFont="1" applyFill="1" applyBorder="1" applyAlignment="1">
      <alignment horizontal="center" vertical="center"/>
    </xf>
    <xf numFmtId="0" fontId="26" fillId="19" borderId="9" xfId="18" applyFont="1" applyFill="1" applyBorder="1" applyAlignment="1">
      <alignment horizontal="center" vertical="center"/>
    </xf>
    <xf numFmtId="0" fontId="26" fillId="19" borderId="10" xfId="18" applyFont="1" applyFill="1" applyBorder="1" applyAlignment="1">
      <alignment horizontal="center" vertical="center"/>
    </xf>
    <xf numFmtId="0" fontId="26" fillId="19" borderId="13" xfId="18" applyFont="1" applyFill="1" applyBorder="1" applyAlignment="1">
      <alignment horizontal="center" vertical="center"/>
    </xf>
    <xf numFmtId="0" fontId="26" fillId="0" borderId="7" xfId="18" applyFont="1" applyFill="1" applyBorder="1" applyAlignment="1">
      <alignment horizontal="center" vertical="center"/>
    </xf>
    <xf numFmtId="0" fontId="26" fillId="0" borderId="14" xfId="18" applyFont="1" applyFill="1" applyBorder="1" applyAlignment="1">
      <alignment horizontal="center" vertical="center"/>
    </xf>
    <xf numFmtId="0" fontId="26" fillId="0" borderId="8" xfId="18" applyFont="1" applyFill="1" applyBorder="1" applyAlignment="1">
      <alignment horizontal="center" vertical="center"/>
    </xf>
    <xf numFmtId="0" fontId="26" fillId="0" borderId="9" xfId="18" applyFont="1" applyFill="1" applyBorder="1" applyAlignment="1">
      <alignment horizontal="center" vertical="center"/>
    </xf>
    <xf numFmtId="0" fontId="26" fillId="0" borderId="10" xfId="18" applyFont="1" applyFill="1" applyBorder="1" applyAlignment="1">
      <alignment horizontal="center" vertical="center"/>
    </xf>
    <xf numFmtId="0" fontId="26" fillId="0" borderId="13" xfId="18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6" fontId="54" fillId="0" borderId="9" xfId="0" applyNumberFormat="1" applyFont="1" applyBorder="1" applyAlignment="1">
      <alignment horizontal="center" vertical="center"/>
    </xf>
    <xf numFmtId="166" fontId="54" fillId="0" borderId="10" xfId="0" applyNumberFormat="1" applyFont="1" applyBorder="1" applyAlignment="1">
      <alignment horizontal="center" vertical="center"/>
    </xf>
    <xf numFmtId="166" fontId="54" fillId="0" borderId="13" xfId="0" applyNumberFormat="1" applyFont="1" applyBorder="1" applyAlignment="1">
      <alignment horizontal="center" vertical="center"/>
    </xf>
    <xf numFmtId="166" fontId="54" fillId="0" borderId="7" xfId="0" applyNumberFormat="1" applyFont="1" applyBorder="1" applyAlignment="1">
      <alignment horizontal="center" vertical="center"/>
    </xf>
    <xf numFmtId="166" fontId="54" fillId="0" borderId="14" xfId="0" applyNumberFormat="1" applyFont="1" applyBorder="1" applyAlignment="1">
      <alignment horizontal="center" vertical="center"/>
    </xf>
    <xf numFmtId="166" fontId="54" fillId="0" borderId="8" xfId="0" applyNumberFormat="1" applyFont="1" applyBorder="1" applyAlignment="1">
      <alignment horizontal="center" vertical="center"/>
    </xf>
    <xf numFmtId="168" fontId="56" fillId="0" borderId="7" xfId="0" applyNumberFormat="1" applyFont="1" applyBorder="1" applyAlignment="1">
      <alignment horizontal="center" vertical="center"/>
    </xf>
    <xf numFmtId="168" fontId="56" fillId="0" borderId="14" xfId="0" applyNumberFormat="1" applyFont="1" applyBorder="1" applyAlignment="1">
      <alignment horizontal="center" vertical="center"/>
    </xf>
    <xf numFmtId="168" fontId="56" fillId="0" borderId="8" xfId="0" applyNumberFormat="1" applyFont="1" applyBorder="1" applyAlignment="1">
      <alignment horizontal="center" vertical="center"/>
    </xf>
    <xf numFmtId="166" fontId="10" fillId="0" borderId="7" xfId="18" applyNumberFormat="1" applyFont="1" applyFill="1" applyBorder="1" applyAlignment="1">
      <alignment horizontal="center" vertical="center"/>
    </xf>
    <xf numFmtId="166" fontId="10" fillId="0" borderId="14" xfId="18" applyNumberFormat="1" applyFont="1" applyFill="1" applyBorder="1" applyAlignment="1">
      <alignment horizontal="center" vertical="center"/>
    </xf>
    <xf numFmtId="166" fontId="10" fillId="0" borderId="8" xfId="18" applyNumberFormat="1" applyFont="1" applyFill="1" applyBorder="1" applyAlignment="1">
      <alignment horizontal="center" vertical="center"/>
    </xf>
    <xf numFmtId="172" fontId="11" fillId="8" borderId="7" xfId="0" applyNumberFormat="1" applyFont="1" applyFill="1" applyBorder="1" applyAlignment="1">
      <alignment horizontal="center" vertical="center"/>
    </xf>
    <xf numFmtId="172" fontId="11" fillId="8" borderId="14" xfId="0" applyNumberFormat="1" applyFont="1" applyFill="1" applyBorder="1" applyAlignment="1">
      <alignment horizontal="center" vertical="center"/>
    </xf>
    <xf numFmtId="167" fontId="27" fillId="0" borderId="6" xfId="0" applyNumberFormat="1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 vertical="center" wrapText="1"/>
    </xf>
    <xf numFmtId="0" fontId="26" fillId="0" borderId="14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2" fontId="26" fillId="0" borderId="1" xfId="0" quotePrefix="1" applyNumberFormat="1" applyFont="1" applyFill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167" fontId="54" fillId="0" borderId="1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176" fontId="27" fillId="0" borderId="6" xfId="18" applyNumberFormat="1" applyFont="1" applyFill="1" applyBorder="1" applyAlignment="1">
      <alignment horizontal="center"/>
    </xf>
    <xf numFmtId="0" fontId="27" fillId="0" borderId="10" xfId="18" applyFont="1" applyFill="1" applyBorder="1" applyAlignment="1">
      <alignment horizontal="left"/>
    </xf>
    <xf numFmtId="176" fontId="27" fillId="0" borderId="10" xfId="18" applyNumberFormat="1" applyFont="1" applyFill="1" applyBorder="1" applyAlignment="1">
      <alignment horizontal="left"/>
    </xf>
    <xf numFmtId="0" fontId="67" fillId="5" borderId="4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9" fillId="15" borderId="0" xfId="18" applyFont="1" applyFill="1" applyBorder="1" applyAlignment="1">
      <alignment horizontal="center" vertical="center"/>
    </xf>
    <xf numFmtId="0" fontId="38" fillId="16" borderId="0" xfId="18" applyFont="1" applyFill="1" applyBorder="1" applyAlignment="1">
      <alignment horizontal="center" vertical="center"/>
    </xf>
    <xf numFmtId="0" fontId="27" fillId="0" borderId="10" xfId="18" applyFont="1" applyFill="1" applyBorder="1" applyAlignment="1">
      <alignment horizont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28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76" fontId="62" fillId="0" borderId="0" xfId="4" quotePrefix="1" applyNumberFormat="1" applyFont="1" applyBorder="1" applyAlignment="1">
      <alignment horizontal="left" vertical="center"/>
    </xf>
    <xf numFmtId="176" fontId="62" fillId="0" borderId="0" xfId="4" applyNumberFormat="1" applyFont="1" applyBorder="1" applyAlignment="1">
      <alignment horizontal="left" vertical="center"/>
    </xf>
    <xf numFmtId="177" fontId="62" fillId="0" borderId="0" xfId="9" applyNumberFormat="1" applyFont="1" applyAlignment="1">
      <alignment horizontal="left" vertical="center"/>
    </xf>
    <xf numFmtId="0" fontId="47" fillId="0" borderId="0" xfId="9" applyFont="1" applyAlignment="1">
      <alignment horizontal="center" vertical="center"/>
    </xf>
    <xf numFmtId="173" fontId="16" fillId="0" borderId="0" xfId="4" quotePrefix="1" applyNumberFormat="1" applyFont="1" applyBorder="1" applyAlignment="1">
      <alignment horizontal="left" vertical="center"/>
    </xf>
    <xf numFmtId="173" fontId="16" fillId="0" borderId="0" xfId="4" applyNumberFormat="1" applyFont="1" applyBorder="1" applyAlignment="1">
      <alignment horizontal="left" vertical="center"/>
    </xf>
    <xf numFmtId="0" fontId="11" fillId="0" borderId="2" xfId="9" applyFont="1" applyBorder="1" applyAlignment="1">
      <alignment horizontal="center" vertical="center"/>
    </xf>
    <xf numFmtId="0" fontId="57" fillId="0" borderId="6" xfId="9" applyFont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3" xfId="0" quotePrefix="1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178" fontId="11" fillId="0" borderId="2" xfId="0" quotePrefix="1" applyNumberFormat="1" applyFont="1" applyFill="1" applyBorder="1" applyAlignment="1">
      <alignment horizontal="center" vertical="center"/>
    </xf>
    <xf numFmtId="178" fontId="11" fillId="0" borderId="6" xfId="0" quotePrefix="1" applyNumberFormat="1" applyFont="1" applyFill="1" applyBorder="1" applyAlignment="1">
      <alignment horizontal="center" vertical="center"/>
    </xf>
    <xf numFmtId="178" fontId="11" fillId="0" borderId="3" xfId="0" quotePrefix="1" applyNumberFormat="1" applyFont="1" applyFill="1" applyBorder="1" applyAlignment="1">
      <alignment horizontal="center" vertical="center"/>
    </xf>
    <xf numFmtId="0" fontId="58" fillId="0" borderId="0" xfId="9" applyFont="1" applyAlignment="1">
      <alignment horizontal="center" vertical="center"/>
    </xf>
    <xf numFmtId="0" fontId="30" fillId="0" borderId="2" xfId="9" applyFont="1" applyBorder="1" applyAlignment="1">
      <alignment horizontal="center" vertical="center"/>
    </xf>
    <xf numFmtId="0" fontId="30" fillId="0" borderId="6" xfId="9" applyFont="1" applyBorder="1" applyAlignment="1">
      <alignment horizontal="center" vertical="center"/>
    </xf>
    <xf numFmtId="0" fontId="30" fillId="0" borderId="3" xfId="9" applyFont="1" applyBorder="1" applyAlignment="1">
      <alignment horizontal="center" vertical="center"/>
    </xf>
    <xf numFmtId="0" fontId="30" fillId="0" borderId="0" xfId="9" applyFont="1" applyAlignment="1">
      <alignment horizontal="center" vertical="center"/>
    </xf>
    <xf numFmtId="175" fontId="16" fillId="0" borderId="0" xfId="9" applyNumberFormat="1" applyFont="1" applyBorder="1" applyAlignment="1">
      <alignment horizontal="left" vertical="center"/>
    </xf>
    <xf numFmtId="0" fontId="69" fillId="0" borderId="0" xfId="9" applyFont="1" applyBorder="1" applyAlignment="1">
      <alignment horizontal="right" vertic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 shrinkToFit="1"/>
    </xf>
    <xf numFmtId="0" fontId="11" fillId="0" borderId="0" xfId="12" quotePrefix="1" applyNumberFormat="1" applyFont="1" applyBorder="1" applyAlignment="1">
      <alignment horizontal="center" vertical="center"/>
    </xf>
    <xf numFmtId="1" fontId="11" fillId="0" borderId="11" xfId="4" applyNumberFormat="1" applyFont="1" applyBorder="1" applyAlignment="1">
      <alignment horizontal="center" vertical="center"/>
    </xf>
    <xf numFmtId="1" fontId="11" fillId="0" borderId="0" xfId="4" applyNumberFormat="1" applyFont="1" applyBorder="1" applyAlignment="1">
      <alignment horizontal="center" vertical="center"/>
    </xf>
    <xf numFmtId="1" fontId="11" fillId="0" borderId="12" xfId="4" applyNumberFormat="1" applyFont="1" applyBorder="1" applyAlignment="1">
      <alignment horizontal="center" vertical="center"/>
    </xf>
    <xf numFmtId="2" fontId="11" fillId="0" borderId="11" xfId="4" applyNumberFormat="1" applyFont="1" applyBorder="1" applyAlignment="1">
      <alignment horizontal="center" vertical="center"/>
    </xf>
    <xf numFmtId="2" fontId="11" fillId="0" borderId="0" xfId="4" applyNumberFormat="1" applyFont="1" applyBorder="1" applyAlignment="1">
      <alignment horizontal="center" vertical="center"/>
    </xf>
    <xf numFmtId="2" fontId="11" fillId="0" borderId="12" xfId="4" applyNumberFormat="1" applyFont="1" applyBorder="1" applyAlignment="1">
      <alignment horizontal="center" vertical="center"/>
    </xf>
    <xf numFmtId="1" fontId="11" fillId="0" borderId="9" xfId="4" applyNumberFormat="1" applyFont="1" applyBorder="1" applyAlignment="1">
      <alignment horizontal="center" vertical="center"/>
    </xf>
    <xf numFmtId="1" fontId="11" fillId="0" borderId="10" xfId="4" applyNumberFormat="1" applyFont="1" applyBorder="1" applyAlignment="1">
      <alignment horizontal="center" vertical="center"/>
    </xf>
    <xf numFmtId="1" fontId="11" fillId="0" borderId="13" xfId="4" applyNumberFormat="1" applyFont="1" applyBorder="1" applyAlignment="1">
      <alignment horizontal="center" vertical="center"/>
    </xf>
    <xf numFmtId="2" fontId="11" fillId="0" borderId="9" xfId="4" applyNumberFormat="1" applyFont="1" applyBorder="1" applyAlignment="1">
      <alignment horizontal="center" vertical="center"/>
    </xf>
    <xf numFmtId="2" fontId="11" fillId="0" borderId="10" xfId="4" applyNumberFormat="1" applyFont="1" applyBorder="1" applyAlignment="1">
      <alignment horizontal="center" vertical="center"/>
    </xf>
    <xf numFmtId="2" fontId="11" fillId="0" borderId="13" xfId="4" applyNumberFormat="1" applyFont="1" applyBorder="1" applyAlignment="1">
      <alignment horizontal="center" vertical="center"/>
    </xf>
    <xf numFmtId="167" fontId="11" fillId="0" borderId="0" xfId="0" applyNumberFormat="1" applyFont="1" applyBorder="1" applyAlignment="1">
      <alignment horizontal="center"/>
    </xf>
    <xf numFmtId="0" fontId="47" fillId="0" borderId="0" xfId="4" applyNumberFormat="1" applyFont="1" applyBorder="1" applyAlignment="1">
      <alignment horizontal="center" vertical="center"/>
    </xf>
    <xf numFmtId="2" fontId="11" fillId="0" borderId="7" xfId="4" applyNumberFormat="1" applyFont="1" applyBorder="1" applyAlignment="1">
      <alignment horizontal="center" vertical="center"/>
    </xf>
    <xf numFmtId="2" fontId="11" fillId="0" borderId="14" xfId="4" applyNumberFormat="1" applyFont="1" applyBorder="1" applyAlignment="1">
      <alignment horizontal="center" vertical="center"/>
    </xf>
    <xf numFmtId="2" fontId="11" fillId="0" borderId="8" xfId="4" applyNumberFormat="1" applyFont="1" applyBorder="1" applyAlignment="1">
      <alignment horizontal="center" vertical="center"/>
    </xf>
    <xf numFmtId="2" fontId="11" fillId="0" borderId="10" xfId="4" applyNumberFormat="1" applyFont="1" applyBorder="1" applyAlignment="1">
      <alignment horizontal="right"/>
    </xf>
    <xf numFmtId="0" fontId="11" fillId="0" borderId="7" xfId="4" applyNumberFormat="1" applyFont="1" applyBorder="1" applyAlignment="1">
      <alignment horizontal="center" vertical="center" wrapText="1"/>
    </xf>
    <xf numFmtId="0" fontId="11" fillId="0" borderId="14" xfId="4" applyNumberFormat="1" applyFont="1" applyBorder="1" applyAlignment="1">
      <alignment horizontal="center" vertical="center" wrapText="1"/>
    </xf>
    <xf numFmtId="0" fontId="11" fillId="0" borderId="8" xfId="4" applyNumberFormat="1" applyFont="1" applyBorder="1" applyAlignment="1">
      <alignment horizontal="center" vertical="center" wrapText="1"/>
    </xf>
    <xf numFmtId="0" fontId="11" fillId="0" borderId="9" xfId="4" applyNumberFormat="1" applyFont="1" applyBorder="1" applyAlignment="1">
      <alignment horizontal="center" vertical="center" wrapText="1"/>
    </xf>
    <xf numFmtId="0" fontId="11" fillId="0" borderId="10" xfId="4" applyNumberFormat="1" applyFont="1" applyBorder="1" applyAlignment="1">
      <alignment horizontal="center" vertical="center" wrapText="1"/>
    </xf>
    <xf numFmtId="0" fontId="11" fillId="0" borderId="13" xfId="4" applyNumberFormat="1" applyFont="1" applyBorder="1" applyAlignment="1">
      <alignment horizontal="center" vertical="center" wrapText="1"/>
    </xf>
    <xf numFmtId="172" fontId="6" fillId="8" borderId="2" xfId="0" applyNumberFormat="1" applyFont="1" applyFill="1" applyBorder="1" applyAlignment="1">
      <alignment horizontal="center" vertical="center"/>
    </xf>
    <xf numFmtId="172" fontId="6" fillId="8" borderId="3" xfId="0" applyNumberFormat="1" applyFont="1" applyFill="1" applyBorder="1" applyAlignment="1">
      <alignment horizontal="center" vertical="center"/>
    </xf>
    <xf numFmtId="0" fontId="49" fillId="3" borderId="7" xfId="0" applyFont="1" applyFill="1" applyBorder="1" applyAlignment="1">
      <alignment horizontal="center" vertical="center"/>
    </xf>
    <xf numFmtId="0" fontId="49" fillId="3" borderId="8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 vertical="center" wrapText="1"/>
    </xf>
    <xf numFmtId="0" fontId="4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49" fillId="3" borderId="7" xfId="2" applyFont="1" applyFill="1" applyBorder="1" applyAlignment="1">
      <alignment horizontal="center" vertical="center"/>
    </xf>
    <xf numFmtId="0" fontId="49" fillId="3" borderId="8" xfId="2" applyFont="1" applyFill="1" applyBorder="1" applyAlignment="1">
      <alignment horizontal="center" vertical="center"/>
    </xf>
    <xf numFmtId="0" fontId="18" fillId="11" borderId="2" xfId="1" applyFont="1" applyFill="1" applyBorder="1" applyAlignment="1" applyProtection="1">
      <alignment horizontal="center" vertical="center"/>
      <protection locked="0"/>
    </xf>
    <xf numFmtId="0" fontId="18" fillId="11" borderId="6" xfId="1" applyFont="1" applyFill="1" applyBorder="1" applyAlignment="1" applyProtection="1">
      <alignment horizontal="center" vertical="center"/>
      <protection locked="0"/>
    </xf>
    <xf numFmtId="0" fontId="18" fillId="11" borderId="3" xfId="1" applyFont="1" applyFill="1" applyBorder="1" applyAlignment="1" applyProtection="1">
      <alignment horizontal="center" vertical="center"/>
      <protection locked="0"/>
    </xf>
    <xf numFmtId="0" fontId="19" fillId="9" borderId="2" xfId="1" applyFont="1" applyFill="1" applyBorder="1" applyAlignment="1" applyProtection="1">
      <alignment horizontal="center" vertical="center"/>
      <protection locked="0"/>
    </xf>
    <xf numFmtId="0" fontId="19" fillId="9" borderId="6" xfId="1" applyFont="1" applyFill="1" applyBorder="1" applyAlignment="1" applyProtection="1">
      <alignment horizontal="center" vertical="center"/>
      <protection locked="0"/>
    </xf>
    <xf numFmtId="0" fontId="19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0" fillId="10" borderId="2" xfId="1" applyNumberFormat="1" applyFont="1" applyFill="1" applyBorder="1" applyAlignment="1" applyProtection="1">
      <alignment horizontal="center" vertical="center"/>
      <protection locked="0"/>
    </xf>
    <xf numFmtId="171" fontId="20" fillId="10" borderId="6" xfId="1" applyNumberFormat="1" applyFont="1" applyFill="1" applyBorder="1" applyAlignment="1" applyProtection="1">
      <alignment horizontal="center" vertical="center"/>
      <protection locked="0"/>
    </xf>
    <xf numFmtId="171" fontId="20" fillId="10" borderId="3" xfId="1" applyNumberFormat="1" applyFont="1" applyFill="1" applyBorder="1" applyAlignment="1" applyProtection="1">
      <alignment horizontal="center" vertical="center"/>
      <protection locked="0"/>
    </xf>
  </cellXfs>
  <cellStyles count="23">
    <cellStyle name="Comma 2" xfId="3"/>
    <cellStyle name="Normal" xfId="0" builtinId="0"/>
    <cellStyle name="Normal - Style1" xfId="21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4" xfId="9"/>
    <cellStyle name="Normal 4 2" xfId="10"/>
    <cellStyle name="Normal 4 7" xfId="11"/>
    <cellStyle name="Normal 5" xfId="22"/>
    <cellStyle name="Normal 6" xfId="12"/>
    <cellStyle name="Normal 6 2" xfId="13"/>
    <cellStyle name="Normal 7" xfId="14"/>
    <cellStyle name="Normal 7 2" xfId="15"/>
    <cellStyle name="Normal_Uncertainty Budget" xfId="1"/>
    <cellStyle name="Normal_Uncertainty Budget_Book1" xfId="20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00FF00"/>
      <color rgb="FFFF66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</xdr:row>
          <xdr:rowOff>47625</xdr:rowOff>
        </xdr:from>
        <xdr:to>
          <xdr:col>24</xdr:col>
          <xdr:colOff>0</xdr:colOff>
          <xdr:row>4</xdr:row>
          <xdr:rowOff>47625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28575</xdr:rowOff>
        </xdr:from>
        <xdr:to>
          <xdr:col>16</xdr:col>
          <xdr:colOff>0</xdr:colOff>
          <xdr:row>4</xdr:row>
          <xdr:rowOff>66675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19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7</xdr:col>
          <xdr:colOff>0</xdr:colOff>
          <xdr:row>8</xdr:row>
          <xdr:rowOff>276225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190500</xdr:colOff>
          <xdr:row>8</xdr:row>
          <xdr:rowOff>257175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552575" y="10496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21</xdr:col>
      <xdr:colOff>19050</xdr:colOff>
      <xdr:row>12</xdr:row>
      <xdr:rowOff>138112</xdr:rowOff>
    </xdr:from>
    <xdr:ext cx="65" cy="170239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419725" y="310991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21</xdr:col>
      <xdr:colOff>19050</xdr:colOff>
      <xdr:row>12</xdr:row>
      <xdr:rowOff>138112</xdr:rowOff>
    </xdr:from>
    <xdr:ext cx="65" cy="170239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419725" y="310991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10_Measuring%20Fo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C43"/>
  <sheetViews>
    <sheetView tabSelected="1" view="pageBreakPreview" topLeftCell="A19" zoomScaleSheetLayoutView="100" workbookViewId="0">
      <selection activeCell="U22" sqref="U22:X34"/>
    </sheetView>
  </sheetViews>
  <sheetFormatPr defaultColWidth="7.42578125" defaultRowHeight="18.75" customHeight="1"/>
  <cols>
    <col min="1" max="30" width="3.28515625" style="95" customWidth="1"/>
    <col min="31" max="31" width="3.140625" style="106" customWidth="1"/>
    <col min="32" max="72" width="3.140625" style="95" customWidth="1"/>
    <col min="73" max="188" width="7.42578125" style="95"/>
    <col min="189" max="189" width="1.42578125" style="95" customWidth="1"/>
    <col min="190" max="193" width="3.42578125" style="95" customWidth="1"/>
    <col min="194" max="197" width="5.42578125" style="95" customWidth="1"/>
    <col min="198" max="213" width="4" style="95" customWidth="1"/>
    <col min="214" max="253" width="3.42578125" style="95" customWidth="1"/>
    <col min="254" max="444" width="7.42578125" style="95"/>
    <col min="445" max="445" width="1.42578125" style="95" customWidth="1"/>
    <col min="446" max="449" width="3.42578125" style="95" customWidth="1"/>
    <col min="450" max="453" width="5.42578125" style="95" customWidth="1"/>
    <col min="454" max="469" width="4" style="95" customWidth="1"/>
    <col min="470" max="509" width="3.42578125" style="95" customWidth="1"/>
    <col min="510" max="700" width="7.42578125" style="95"/>
    <col min="701" max="701" width="1.42578125" style="95" customWidth="1"/>
    <col min="702" max="705" width="3.42578125" style="95" customWidth="1"/>
    <col min="706" max="709" width="5.42578125" style="95" customWidth="1"/>
    <col min="710" max="725" width="4" style="95" customWidth="1"/>
    <col min="726" max="765" width="3.42578125" style="95" customWidth="1"/>
    <col min="766" max="956" width="7.42578125" style="95"/>
    <col min="957" max="957" width="1.42578125" style="95" customWidth="1"/>
    <col min="958" max="961" width="3.42578125" style="95" customWidth="1"/>
    <col min="962" max="965" width="5.42578125" style="95" customWidth="1"/>
    <col min="966" max="981" width="4" style="95" customWidth="1"/>
    <col min="982" max="1021" width="3.42578125" style="95" customWidth="1"/>
    <col min="1022" max="1212" width="7.42578125" style="95"/>
    <col min="1213" max="1213" width="1.42578125" style="95" customWidth="1"/>
    <col min="1214" max="1217" width="3.42578125" style="95" customWidth="1"/>
    <col min="1218" max="1221" width="5.42578125" style="95" customWidth="1"/>
    <col min="1222" max="1237" width="4" style="95" customWidth="1"/>
    <col min="1238" max="1277" width="3.42578125" style="95" customWidth="1"/>
    <col min="1278" max="1468" width="7.42578125" style="95"/>
    <col min="1469" max="1469" width="1.42578125" style="95" customWidth="1"/>
    <col min="1470" max="1473" width="3.42578125" style="95" customWidth="1"/>
    <col min="1474" max="1477" width="5.42578125" style="95" customWidth="1"/>
    <col min="1478" max="1493" width="4" style="95" customWidth="1"/>
    <col min="1494" max="1533" width="3.42578125" style="95" customWidth="1"/>
    <col min="1534" max="1724" width="7.42578125" style="95"/>
    <col min="1725" max="1725" width="1.42578125" style="95" customWidth="1"/>
    <col min="1726" max="1729" width="3.42578125" style="95" customWidth="1"/>
    <col min="1730" max="1733" width="5.42578125" style="95" customWidth="1"/>
    <col min="1734" max="1749" width="4" style="95" customWidth="1"/>
    <col min="1750" max="1789" width="3.42578125" style="95" customWidth="1"/>
    <col min="1790" max="1980" width="7.42578125" style="95"/>
    <col min="1981" max="1981" width="1.42578125" style="95" customWidth="1"/>
    <col min="1982" max="1985" width="3.42578125" style="95" customWidth="1"/>
    <col min="1986" max="1989" width="5.42578125" style="95" customWidth="1"/>
    <col min="1990" max="2005" width="4" style="95" customWidth="1"/>
    <col min="2006" max="2045" width="3.42578125" style="95" customWidth="1"/>
    <col min="2046" max="2236" width="7.42578125" style="95"/>
    <col min="2237" max="2237" width="1.42578125" style="95" customWidth="1"/>
    <col min="2238" max="2241" width="3.42578125" style="95" customWidth="1"/>
    <col min="2242" max="2245" width="5.42578125" style="95" customWidth="1"/>
    <col min="2246" max="2261" width="4" style="95" customWidth="1"/>
    <col min="2262" max="2301" width="3.42578125" style="95" customWidth="1"/>
    <col min="2302" max="2492" width="7.42578125" style="95"/>
    <col min="2493" max="2493" width="1.42578125" style="95" customWidth="1"/>
    <col min="2494" max="2497" width="3.42578125" style="95" customWidth="1"/>
    <col min="2498" max="2501" width="5.42578125" style="95" customWidth="1"/>
    <col min="2502" max="2517" width="4" style="95" customWidth="1"/>
    <col min="2518" max="2557" width="3.42578125" style="95" customWidth="1"/>
    <col min="2558" max="2748" width="7.42578125" style="95"/>
    <col min="2749" max="2749" width="1.42578125" style="95" customWidth="1"/>
    <col min="2750" max="2753" width="3.42578125" style="95" customWidth="1"/>
    <col min="2754" max="2757" width="5.42578125" style="95" customWidth="1"/>
    <col min="2758" max="2773" width="4" style="95" customWidth="1"/>
    <col min="2774" max="2813" width="3.42578125" style="95" customWidth="1"/>
    <col min="2814" max="3004" width="7.42578125" style="95"/>
    <col min="3005" max="3005" width="1.42578125" style="95" customWidth="1"/>
    <col min="3006" max="3009" width="3.42578125" style="95" customWidth="1"/>
    <col min="3010" max="3013" width="5.42578125" style="95" customWidth="1"/>
    <col min="3014" max="3029" width="4" style="95" customWidth="1"/>
    <col min="3030" max="3069" width="3.42578125" style="95" customWidth="1"/>
    <col min="3070" max="3260" width="7.42578125" style="95"/>
    <col min="3261" max="3261" width="1.42578125" style="95" customWidth="1"/>
    <col min="3262" max="3265" width="3.42578125" style="95" customWidth="1"/>
    <col min="3266" max="3269" width="5.42578125" style="95" customWidth="1"/>
    <col min="3270" max="3285" width="4" style="95" customWidth="1"/>
    <col min="3286" max="3325" width="3.42578125" style="95" customWidth="1"/>
    <col min="3326" max="3516" width="7.42578125" style="95"/>
    <col min="3517" max="3517" width="1.42578125" style="95" customWidth="1"/>
    <col min="3518" max="3521" width="3.42578125" style="95" customWidth="1"/>
    <col min="3522" max="3525" width="5.42578125" style="95" customWidth="1"/>
    <col min="3526" max="3541" width="4" style="95" customWidth="1"/>
    <col min="3542" max="3581" width="3.42578125" style="95" customWidth="1"/>
    <col min="3582" max="3772" width="7.42578125" style="95"/>
    <col min="3773" max="3773" width="1.42578125" style="95" customWidth="1"/>
    <col min="3774" max="3777" width="3.42578125" style="95" customWidth="1"/>
    <col min="3778" max="3781" width="5.42578125" style="95" customWidth="1"/>
    <col min="3782" max="3797" width="4" style="95" customWidth="1"/>
    <col min="3798" max="3837" width="3.42578125" style="95" customWidth="1"/>
    <col min="3838" max="4028" width="7.42578125" style="95"/>
    <col min="4029" max="4029" width="1.42578125" style="95" customWidth="1"/>
    <col min="4030" max="4033" width="3.42578125" style="95" customWidth="1"/>
    <col min="4034" max="4037" width="5.42578125" style="95" customWidth="1"/>
    <col min="4038" max="4053" width="4" style="95" customWidth="1"/>
    <col min="4054" max="4093" width="3.42578125" style="95" customWidth="1"/>
    <col min="4094" max="4284" width="7.42578125" style="95"/>
    <col min="4285" max="4285" width="1.42578125" style="95" customWidth="1"/>
    <col min="4286" max="4289" width="3.42578125" style="95" customWidth="1"/>
    <col min="4290" max="4293" width="5.42578125" style="95" customWidth="1"/>
    <col min="4294" max="4309" width="4" style="95" customWidth="1"/>
    <col min="4310" max="4349" width="3.42578125" style="95" customWidth="1"/>
    <col min="4350" max="4540" width="7.42578125" style="95"/>
    <col min="4541" max="4541" width="1.42578125" style="95" customWidth="1"/>
    <col min="4542" max="4545" width="3.42578125" style="95" customWidth="1"/>
    <col min="4546" max="4549" width="5.42578125" style="95" customWidth="1"/>
    <col min="4550" max="4565" width="4" style="95" customWidth="1"/>
    <col min="4566" max="4605" width="3.42578125" style="95" customWidth="1"/>
    <col min="4606" max="4796" width="7.42578125" style="95"/>
    <col min="4797" max="4797" width="1.42578125" style="95" customWidth="1"/>
    <col min="4798" max="4801" width="3.42578125" style="95" customWidth="1"/>
    <col min="4802" max="4805" width="5.42578125" style="95" customWidth="1"/>
    <col min="4806" max="4821" width="4" style="95" customWidth="1"/>
    <col min="4822" max="4861" width="3.42578125" style="95" customWidth="1"/>
    <col min="4862" max="5052" width="7.42578125" style="95"/>
    <col min="5053" max="5053" width="1.42578125" style="95" customWidth="1"/>
    <col min="5054" max="5057" width="3.42578125" style="95" customWidth="1"/>
    <col min="5058" max="5061" width="5.42578125" style="95" customWidth="1"/>
    <col min="5062" max="5077" width="4" style="95" customWidth="1"/>
    <col min="5078" max="5117" width="3.42578125" style="95" customWidth="1"/>
    <col min="5118" max="5308" width="7.42578125" style="95"/>
    <col min="5309" max="5309" width="1.42578125" style="95" customWidth="1"/>
    <col min="5310" max="5313" width="3.42578125" style="95" customWidth="1"/>
    <col min="5314" max="5317" width="5.42578125" style="95" customWidth="1"/>
    <col min="5318" max="5333" width="4" style="95" customWidth="1"/>
    <col min="5334" max="5373" width="3.42578125" style="95" customWidth="1"/>
    <col min="5374" max="5564" width="7.42578125" style="95"/>
    <col min="5565" max="5565" width="1.42578125" style="95" customWidth="1"/>
    <col min="5566" max="5569" width="3.42578125" style="95" customWidth="1"/>
    <col min="5570" max="5573" width="5.42578125" style="95" customWidth="1"/>
    <col min="5574" max="5589" width="4" style="95" customWidth="1"/>
    <col min="5590" max="5629" width="3.42578125" style="95" customWidth="1"/>
    <col min="5630" max="5820" width="7.42578125" style="95"/>
    <col min="5821" max="5821" width="1.42578125" style="95" customWidth="1"/>
    <col min="5822" max="5825" width="3.42578125" style="95" customWidth="1"/>
    <col min="5826" max="5829" width="5.42578125" style="95" customWidth="1"/>
    <col min="5830" max="5845" width="4" style="95" customWidth="1"/>
    <col min="5846" max="5885" width="3.42578125" style="95" customWidth="1"/>
    <col min="5886" max="6076" width="7.42578125" style="95"/>
    <col min="6077" max="6077" width="1.42578125" style="95" customWidth="1"/>
    <col min="6078" max="6081" width="3.42578125" style="95" customWidth="1"/>
    <col min="6082" max="6085" width="5.42578125" style="95" customWidth="1"/>
    <col min="6086" max="6101" width="4" style="95" customWidth="1"/>
    <col min="6102" max="6141" width="3.42578125" style="95" customWidth="1"/>
    <col min="6142" max="6332" width="7.42578125" style="95"/>
    <col min="6333" max="6333" width="1.42578125" style="95" customWidth="1"/>
    <col min="6334" max="6337" width="3.42578125" style="95" customWidth="1"/>
    <col min="6338" max="6341" width="5.42578125" style="95" customWidth="1"/>
    <col min="6342" max="6357" width="4" style="95" customWidth="1"/>
    <col min="6358" max="6397" width="3.42578125" style="95" customWidth="1"/>
    <col min="6398" max="6588" width="7.42578125" style="95"/>
    <col min="6589" max="6589" width="1.42578125" style="95" customWidth="1"/>
    <col min="6590" max="6593" width="3.42578125" style="95" customWidth="1"/>
    <col min="6594" max="6597" width="5.42578125" style="95" customWidth="1"/>
    <col min="6598" max="6613" width="4" style="95" customWidth="1"/>
    <col min="6614" max="6653" width="3.42578125" style="95" customWidth="1"/>
    <col min="6654" max="6844" width="7.42578125" style="95"/>
    <col min="6845" max="6845" width="1.42578125" style="95" customWidth="1"/>
    <col min="6846" max="6849" width="3.42578125" style="95" customWidth="1"/>
    <col min="6850" max="6853" width="5.42578125" style="95" customWidth="1"/>
    <col min="6854" max="6869" width="4" style="95" customWidth="1"/>
    <col min="6870" max="6909" width="3.42578125" style="95" customWidth="1"/>
    <col min="6910" max="7100" width="7.42578125" style="95"/>
    <col min="7101" max="7101" width="1.42578125" style="95" customWidth="1"/>
    <col min="7102" max="7105" width="3.42578125" style="95" customWidth="1"/>
    <col min="7106" max="7109" width="5.42578125" style="95" customWidth="1"/>
    <col min="7110" max="7125" width="4" style="95" customWidth="1"/>
    <col min="7126" max="7165" width="3.42578125" style="95" customWidth="1"/>
    <col min="7166" max="7356" width="7.42578125" style="95"/>
    <col min="7357" max="7357" width="1.42578125" style="95" customWidth="1"/>
    <col min="7358" max="7361" width="3.42578125" style="95" customWidth="1"/>
    <col min="7362" max="7365" width="5.42578125" style="95" customWidth="1"/>
    <col min="7366" max="7381" width="4" style="95" customWidth="1"/>
    <col min="7382" max="7421" width="3.42578125" style="95" customWidth="1"/>
    <col min="7422" max="7612" width="7.42578125" style="95"/>
    <col min="7613" max="7613" width="1.42578125" style="95" customWidth="1"/>
    <col min="7614" max="7617" width="3.42578125" style="95" customWidth="1"/>
    <col min="7618" max="7621" width="5.42578125" style="95" customWidth="1"/>
    <col min="7622" max="7637" width="4" style="95" customWidth="1"/>
    <col min="7638" max="7677" width="3.42578125" style="95" customWidth="1"/>
    <col min="7678" max="7868" width="7.42578125" style="95"/>
    <col min="7869" max="7869" width="1.42578125" style="95" customWidth="1"/>
    <col min="7870" max="7873" width="3.42578125" style="95" customWidth="1"/>
    <col min="7874" max="7877" width="5.42578125" style="95" customWidth="1"/>
    <col min="7878" max="7893" width="4" style="95" customWidth="1"/>
    <col min="7894" max="7933" width="3.42578125" style="95" customWidth="1"/>
    <col min="7934" max="8124" width="7.42578125" style="95"/>
    <col min="8125" max="8125" width="1.42578125" style="95" customWidth="1"/>
    <col min="8126" max="8129" width="3.42578125" style="95" customWidth="1"/>
    <col min="8130" max="8133" width="5.42578125" style="95" customWidth="1"/>
    <col min="8134" max="8149" width="4" style="95" customWidth="1"/>
    <col min="8150" max="8189" width="3.42578125" style="95" customWidth="1"/>
    <col min="8190" max="8380" width="7.42578125" style="95"/>
    <col min="8381" max="8381" width="1.42578125" style="95" customWidth="1"/>
    <col min="8382" max="8385" width="3.42578125" style="95" customWidth="1"/>
    <col min="8386" max="8389" width="5.42578125" style="95" customWidth="1"/>
    <col min="8390" max="8405" width="4" style="95" customWidth="1"/>
    <col min="8406" max="8445" width="3.42578125" style="95" customWidth="1"/>
    <col min="8446" max="8636" width="7.42578125" style="95"/>
    <col min="8637" max="8637" width="1.42578125" style="95" customWidth="1"/>
    <col min="8638" max="8641" width="3.42578125" style="95" customWidth="1"/>
    <col min="8642" max="8645" width="5.42578125" style="95" customWidth="1"/>
    <col min="8646" max="8661" width="4" style="95" customWidth="1"/>
    <col min="8662" max="8701" width="3.42578125" style="95" customWidth="1"/>
    <col min="8702" max="8892" width="7.42578125" style="95"/>
    <col min="8893" max="8893" width="1.42578125" style="95" customWidth="1"/>
    <col min="8894" max="8897" width="3.42578125" style="95" customWidth="1"/>
    <col min="8898" max="8901" width="5.42578125" style="95" customWidth="1"/>
    <col min="8902" max="8917" width="4" style="95" customWidth="1"/>
    <col min="8918" max="8957" width="3.42578125" style="95" customWidth="1"/>
    <col min="8958" max="9148" width="7.42578125" style="95"/>
    <col min="9149" max="9149" width="1.42578125" style="95" customWidth="1"/>
    <col min="9150" max="9153" width="3.42578125" style="95" customWidth="1"/>
    <col min="9154" max="9157" width="5.42578125" style="95" customWidth="1"/>
    <col min="9158" max="9173" width="4" style="95" customWidth="1"/>
    <col min="9174" max="9213" width="3.42578125" style="95" customWidth="1"/>
    <col min="9214" max="9404" width="7.42578125" style="95"/>
    <col min="9405" max="9405" width="1.42578125" style="95" customWidth="1"/>
    <col min="9406" max="9409" width="3.42578125" style="95" customWidth="1"/>
    <col min="9410" max="9413" width="5.42578125" style="95" customWidth="1"/>
    <col min="9414" max="9429" width="4" style="95" customWidth="1"/>
    <col min="9430" max="9469" width="3.42578125" style="95" customWidth="1"/>
    <col min="9470" max="9660" width="7.42578125" style="95"/>
    <col min="9661" max="9661" width="1.42578125" style="95" customWidth="1"/>
    <col min="9662" max="9665" width="3.42578125" style="95" customWidth="1"/>
    <col min="9666" max="9669" width="5.42578125" style="95" customWidth="1"/>
    <col min="9670" max="9685" width="4" style="95" customWidth="1"/>
    <col min="9686" max="9725" width="3.42578125" style="95" customWidth="1"/>
    <col min="9726" max="9916" width="7.42578125" style="95"/>
    <col min="9917" max="9917" width="1.42578125" style="95" customWidth="1"/>
    <col min="9918" max="9921" width="3.42578125" style="95" customWidth="1"/>
    <col min="9922" max="9925" width="5.42578125" style="95" customWidth="1"/>
    <col min="9926" max="9941" width="4" style="95" customWidth="1"/>
    <col min="9942" max="9981" width="3.42578125" style="95" customWidth="1"/>
    <col min="9982" max="10172" width="7.42578125" style="95"/>
    <col min="10173" max="10173" width="1.42578125" style="95" customWidth="1"/>
    <col min="10174" max="10177" width="3.42578125" style="95" customWidth="1"/>
    <col min="10178" max="10181" width="5.42578125" style="95" customWidth="1"/>
    <col min="10182" max="10197" width="4" style="95" customWidth="1"/>
    <col min="10198" max="10237" width="3.42578125" style="95" customWidth="1"/>
    <col min="10238" max="10428" width="7.42578125" style="95"/>
    <col min="10429" max="10429" width="1.42578125" style="95" customWidth="1"/>
    <col min="10430" max="10433" width="3.42578125" style="95" customWidth="1"/>
    <col min="10434" max="10437" width="5.42578125" style="95" customWidth="1"/>
    <col min="10438" max="10453" width="4" style="95" customWidth="1"/>
    <col min="10454" max="10493" width="3.42578125" style="95" customWidth="1"/>
    <col min="10494" max="10684" width="7.42578125" style="95"/>
    <col min="10685" max="10685" width="1.42578125" style="95" customWidth="1"/>
    <col min="10686" max="10689" width="3.42578125" style="95" customWidth="1"/>
    <col min="10690" max="10693" width="5.42578125" style="95" customWidth="1"/>
    <col min="10694" max="10709" width="4" style="95" customWidth="1"/>
    <col min="10710" max="10749" width="3.42578125" style="95" customWidth="1"/>
    <col min="10750" max="10940" width="7.42578125" style="95"/>
    <col min="10941" max="10941" width="1.42578125" style="95" customWidth="1"/>
    <col min="10942" max="10945" width="3.42578125" style="95" customWidth="1"/>
    <col min="10946" max="10949" width="5.42578125" style="95" customWidth="1"/>
    <col min="10950" max="10965" width="4" style="95" customWidth="1"/>
    <col min="10966" max="11005" width="3.42578125" style="95" customWidth="1"/>
    <col min="11006" max="11196" width="7.42578125" style="95"/>
    <col min="11197" max="11197" width="1.42578125" style="95" customWidth="1"/>
    <col min="11198" max="11201" width="3.42578125" style="95" customWidth="1"/>
    <col min="11202" max="11205" width="5.42578125" style="95" customWidth="1"/>
    <col min="11206" max="11221" width="4" style="95" customWidth="1"/>
    <col min="11222" max="11261" width="3.42578125" style="95" customWidth="1"/>
    <col min="11262" max="11452" width="7.42578125" style="95"/>
    <col min="11453" max="11453" width="1.42578125" style="95" customWidth="1"/>
    <col min="11454" max="11457" width="3.42578125" style="95" customWidth="1"/>
    <col min="11458" max="11461" width="5.42578125" style="95" customWidth="1"/>
    <col min="11462" max="11477" width="4" style="95" customWidth="1"/>
    <col min="11478" max="11517" width="3.42578125" style="95" customWidth="1"/>
    <col min="11518" max="11708" width="7.42578125" style="95"/>
    <col min="11709" max="11709" width="1.42578125" style="95" customWidth="1"/>
    <col min="11710" max="11713" width="3.42578125" style="95" customWidth="1"/>
    <col min="11714" max="11717" width="5.42578125" style="95" customWidth="1"/>
    <col min="11718" max="11733" width="4" style="95" customWidth="1"/>
    <col min="11734" max="11773" width="3.42578125" style="95" customWidth="1"/>
    <col min="11774" max="11964" width="7.42578125" style="95"/>
    <col min="11965" max="11965" width="1.42578125" style="95" customWidth="1"/>
    <col min="11966" max="11969" width="3.42578125" style="95" customWidth="1"/>
    <col min="11970" max="11973" width="5.42578125" style="95" customWidth="1"/>
    <col min="11974" max="11989" width="4" style="95" customWidth="1"/>
    <col min="11990" max="12029" width="3.42578125" style="95" customWidth="1"/>
    <col min="12030" max="12220" width="7.42578125" style="95"/>
    <col min="12221" max="12221" width="1.42578125" style="95" customWidth="1"/>
    <col min="12222" max="12225" width="3.42578125" style="95" customWidth="1"/>
    <col min="12226" max="12229" width="5.42578125" style="95" customWidth="1"/>
    <col min="12230" max="12245" width="4" style="95" customWidth="1"/>
    <col min="12246" max="12285" width="3.42578125" style="95" customWidth="1"/>
    <col min="12286" max="12476" width="7.42578125" style="95"/>
    <col min="12477" max="12477" width="1.42578125" style="95" customWidth="1"/>
    <col min="12478" max="12481" width="3.42578125" style="95" customWidth="1"/>
    <col min="12482" max="12485" width="5.42578125" style="95" customWidth="1"/>
    <col min="12486" max="12501" width="4" style="95" customWidth="1"/>
    <col min="12502" max="12541" width="3.42578125" style="95" customWidth="1"/>
    <col min="12542" max="12732" width="7.42578125" style="95"/>
    <col min="12733" max="12733" width="1.42578125" style="95" customWidth="1"/>
    <col min="12734" max="12737" width="3.42578125" style="95" customWidth="1"/>
    <col min="12738" max="12741" width="5.42578125" style="95" customWidth="1"/>
    <col min="12742" max="12757" width="4" style="95" customWidth="1"/>
    <col min="12758" max="12797" width="3.42578125" style="95" customWidth="1"/>
    <col min="12798" max="12988" width="7.42578125" style="95"/>
    <col min="12989" max="12989" width="1.42578125" style="95" customWidth="1"/>
    <col min="12990" max="12993" width="3.42578125" style="95" customWidth="1"/>
    <col min="12994" max="12997" width="5.42578125" style="95" customWidth="1"/>
    <col min="12998" max="13013" width="4" style="95" customWidth="1"/>
    <col min="13014" max="13053" width="3.42578125" style="95" customWidth="1"/>
    <col min="13054" max="13244" width="7.42578125" style="95"/>
    <col min="13245" max="13245" width="1.42578125" style="95" customWidth="1"/>
    <col min="13246" max="13249" width="3.42578125" style="95" customWidth="1"/>
    <col min="13250" max="13253" width="5.42578125" style="95" customWidth="1"/>
    <col min="13254" max="13269" width="4" style="95" customWidth="1"/>
    <col min="13270" max="13309" width="3.42578125" style="95" customWidth="1"/>
    <col min="13310" max="13500" width="7.42578125" style="95"/>
    <col min="13501" max="13501" width="1.42578125" style="95" customWidth="1"/>
    <col min="13502" max="13505" width="3.42578125" style="95" customWidth="1"/>
    <col min="13506" max="13509" width="5.42578125" style="95" customWidth="1"/>
    <col min="13510" max="13525" width="4" style="95" customWidth="1"/>
    <col min="13526" max="13565" width="3.42578125" style="95" customWidth="1"/>
    <col min="13566" max="13756" width="7.42578125" style="95"/>
    <col min="13757" max="13757" width="1.42578125" style="95" customWidth="1"/>
    <col min="13758" max="13761" width="3.42578125" style="95" customWidth="1"/>
    <col min="13762" max="13765" width="5.42578125" style="95" customWidth="1"/>
    <col min="13766" max="13781" width="4" style="95" customWidth="1"/>
    <col min="13782" max="13821" width="3.42578125" style="95" customWidth="1"/>
    <col min="13822" max="14012" width="7.42578125" style="95"/>
    <col min="14013" max="14013" width="1.42578125" style="95" customWidth="1"/>
    <col min="14014" max="14017" width="3.42578125" style="95" customWidth="1"/>
    <col min="14018" max="14021" width="5.42578125" style="95" customWidth="1"/>
    <col min="14022" max="14037" width="4" style="95" customWidth="1"/>
    <col min="14038" max="14077" width="3.42578125" style="95" customWidth="1"/>
    <col min="14078" max="14268" width="7.42578125" style="95"/>
    <col min="14269" max="14269" width="1.42578125" style="95" customWidth="1"/>
    <col min="14270" max="14273" width="3.42578125" style="95" customWidth="1"/>
    <col min="14274" max="14277" width="5.42578125" style="95" customWidth="1"/>
    <col min="14278" max="14293" width="4" style="95" customWidth="1"/>
    <col min="14294" max="14333" width="3.42578125" style="95" customWidth="1"/>
    <col min="14334" max="14524" width="7.42578125" style="95"/>
    <col min="14525" max="14525" width="1.42578125" style="95" customWidth="1"/>
    <col min="14526" max="14529" width="3.42578125" style="95" customWidth="1"/>
    <col min="14530" max="14533" width="5.42578125" style="95" customWidth="1"/>
    <col min="14534" max="14549" width="4" style="95" customWidth="1"/>
    <col min="14550" max="14589" width="3.42578125" style="95" customWidth="1"/>
    <col min="14590" max="14780" width="7.42578125" style="95"/>
    <col min="14781" max="14781" width="1.42578125" style="95" customWidth="1"/>
    <col min="14782" max="14785" width="3.42578125" style="95" customWidth="1"/>
    <col min="14786" max="14789" width="5.42578125" style="95" customWidth="1"/>
    <col min="14790" max="14805" width="4" style="95" customWidth="1"/>
    <col min="14806" max="14845" width="3.42578125" style="95" customWidth="1"/>
    <col min="14846" max="15036" width="7.42578125" style="95"/>
    <col min="15037" max="15037" width="1.42578125" style="95" customWidth="1"/>
    <col min="15038" max="15041" width="3.42578125" style="95" customWidth="1"/>
    <col min="15042" max="15045" width="5.42578125" style="95" customWidth="1"/>
    <col min="15046" max="15061" width="4" style="95" customWidth="1"/>
    <col min="15062" max="15101" width="3.42578125" style="95" customWidth="1"/>
    <col min="15102" max="15292" width="7.42578125" style="95"/>
    <col min="15293" max="15293" width="1.42578125" style="95" customWidth="1"/>
    <col min="15294" max="15297" width="3.42578125" style="95" customWidth="1"/>
    <col min="15298" max="15301" width="5.42578125" style="95" customWidth="1"/>
    <col min="15302" max="15317" width="4" style="95" customWidth="1"/>
    <col min="15318" max="15357" width="3.42578125" style="95" customWidth="1"/>
    <col min="15358" max="15548" width="7.42578125" style="95"/>
    <col min="15549" max="15549" width="1.42578125" style="95" customWidth="1"/>
    <col min="15550" max="15553" width="3.42578125" style="95" customWidth="1"/>
    <col min="15554" max="15557" width="5.42578125" style="95" customWidth="1"/>
    <col min="15558" max="15573" width="4" style="95" customWidth="1"/>
    <col min="15574" max="15613" width="3.42578125" style="95" customWidth="1"/>
    <col min="15614" max="15804" width="7.42578125" style="95"/>
    <col min="15805" max="15805" width="1.42578125" style="95" customWidth="1"/>
    <col min="15806" max="15809" width="3.42578125" style="95" customWidth="1"/>
    <col min="15810" max="15813" width="5.42578125" style="95" customWidth="1"/>
    <col min="15814" max="15829" width="4" style="95" customWidth="1"/>
    <col min="15830" max="15869" width="3.42578125" style="95" customWidth="1"/>
    <col min="15870" max="16060" width="7.42578125" style="95"/>
    <col min="16061" max="16061" width="1.42578125" style="95" customWidth="1"/>
    <col min="16062" max="16065" width="3.42578125" style="95" customWidth="1"/>
    <col min="16066" max="16069" width="5.42578125" style="95" customWidth="1"/>
    <col min="16070" max="16085" width="4" style="95" customWidth="1"/>
    <col min="16086" max="16125" width="3.42578125" style="95" customWidth="1"/>
    <col min="16126" max="16384" width="7.42578125" style="95"/>
  </cols>
  <sheetData>
    <row r="1" spans="1:55" ht="23.1" customHeight="1">
      <c r="A1" s="365" t="s">
        <v>21</v>
      </c>
      <c r="B1" s="365"/>
      <c r="C1" s="365"/>
      <c r="D1" s="365"/>
      <c r="E1" s="365"/>
      <c r="F1" s="365"/>
      <c r="G1" s="365"/>
      <c r="H1" s="365"/>
      <c r="I1" s="365"/>
      <c r="J1" s="365"/>
      <c r="K1" s="96" t="s">
        <v>61</v>
      </c>
      <c r="M1" s="96"/>
      <c r="N1" s="96"/>
      <c r="O1" s="359" t="s">
        <v>88</v>
      </c>
      <c r="P1" s="359"/>
      <c r="Q1" s="359"/>
      <c r="R1" s="359"/>
      <c r="S1" s="359"/>
      <c r="T1" s="97"/>
      <c r="U1" s="97"/>
      <c r="V1" s="97"/>
      <c r="W1" s="97"/>
      <c r="X1" s="97"/>
      <c r="Y1" s="97"/>
      <c r="Z1" s="97" t="s">
        <v>62</v>
      </c>
      <c r="AA1" s="156"/>
      <c r="AB1" s="157">
        <v>1</v>
      </c>
      <c r="AC1" s="157" t="s">
        <v>63</v>
      </c>
      <c r="AD1" s="158">
        <v>1</v>
      </c>
      <c r="AF1" s="98"/>
      <c r="AG1" s="55"/>
    </row>
    <row r="2" spans="1:55" ht="23.1" customHeight="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97" t="s">
        <v>64</v>
      </c>
      <c r="M2" s="96"/>
      <c r="N2" s="97"/>
      <c r="O2" s="358">
        <v>42350</v>
      </c>
      <c r="P2" s="358"/>
      <c r="Q2" s="358"/>
      <c r="R2" s="358"/>
      <c r="S2" s="358"/>
      <c r="T2" s="97" t="s">
        <v>65</v>
      </c>
      <c r="W2" s="100"/>
      <c r="X2" s="100"/>
      <c r="Y2" s="360">
        <v>42350</v>
      </c>
      <c r="Z2" s="360"/>
      <c r="AA2" s="360"/>
      <c r="AB2" s="360"/>
      <c r="AC2" s="360"/>
      <c r="AE2" s="161"/>
      <c r="AF2" s="98"/>
      <c r="AG2" s="98"/>
      <c r="AH2" s="55"/>
    </row>
    <row r="3" spans="1:55" ht="23.1" customHeight="1">
      <c r="A3" s="366" t="s">
        <v>66</v>
      </c>
      <c r="B3" s="366"/>
      <c r="C3" s="366"/>
      <c r="D3" s="366"/>
      <c r="E3" s="366"/>
      <c r="F3" s="366"/>
      <c r="G3" s="366"/>
      <c r="H3" s="366"/>
      <c r="I3" s="366"/>
      <c r="J3" s="366"/>
      <c r="K3" s="96" t="s">
        <v>67</v>
      </c>
      <c r="M3" s="96"/>
      <c r="N3" s="96"/>
      <c r="O3" s="96"/>
      <c r="P3" s="96"/>
      <c r="Q3" s="367">
        <v>20</v>
      </c>
      <c r="R3" s="367"/>
      <c r="S3" s="101" t="s">
        <v>68</v>
      </c>
      <c r="T3" s="367">
        <v>50</v>
      </c>
      <c r="U3" s="367"/>
      <c r="V3" s="102" t="s">
        <v>69</v>
      </c>
      <c r="W3" s="96"/>
      <c r="X3" s="96"/>
      <c r="Y3" s="96"/>
      <c r="Z3" s="96"/>
      <c r="AA3" s="96"/>
      <c r="AB3" s="96"/>
      <c r="AC3" s="96"/>
      <c r="AD3" s="96"/>
      <c r="AE3" s="162"/>
      <c r="AF3" s="99"/>
      <c r="AG3" s="99"/>
      <c r="AH3" s="55"/>
    </row>
    <row r="4" spans="1:55" ht="23.1" customHeight="1">
      <c r="A4" s="304" t="s">
        <v>83</v>
      </c>
      <c r="B4" s="304"/>
      <c r="C4" s="304"/>
      <c r="D4" s="304"/>
      <c r="E4" s="304"/>
      <c r="F4" s="304"/>
      <c r="G4" s="304"/>
      <c r="H4" s="304"/>
      <c r="I4" s="304"/>
      <c r="J4" s="304"/>
      <c r="K4" s="96" t="s">
        <v>26</v>
      </c>
      <c r="M4" s="96"/>
      <c r="N4" s="96"/>
      <c r="O4" s="96"/>
      <c r="P4" s="96"/>
      <c r="Q4" s="96" t="s">
        <v>70</v>
      </c>
      <c r="R4" s="96"/>
      <c r="S4" s="96"/>
      <c r="T4" s="96"/>
      <c r="U4" s="96"/>
      <c r="V4" s="96"/>
      <c r="W4" s="96"/>
      <c r="X4" s="96"/>
      <c r="Y4" s="96" t="s">
        <v>71</v>
      </c>
      <c r="Z4" s="96"/>
      <c r="AA4" s="96"/>
      <c r="AB4" s="96"/>
      <c r="AC4" s="96"/>
      <c r="AD4" s="96"/>
      <c r="AE4" s="162"/>
      <c r="AF4" s="99"/>
      <c r="AG4" s="99"/>
      <c r="AH4" s="55"/>
    </row>
    <row r="5" spans="1:55" s="55" customFormat="1" ht="23.1" customHeight="1">
      <c r="A5" s="103" t="s">
        <v>72</v>
      </c>
      <c r="B5" s="104"/>
      <c r="C5" s="104"/>
      <c r="D5" s="104"/>
      <c r="E5" s="104"/>
      <c r="F5" s="305" t="s">
        <v>84</v>
      </c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103"/>
      <c r="AB5" s="103"/>
      <c r="AC5" s="103"/>
      <c r="AD5" s="103"/>
      <c r="AE5" s="103"/>
    </row>
    <row r="6" spans="1:55" s="55" customFormat="1" ht="23.1" customHeight="1">
      <c r="A6" s="103" t="s">
        <v>27</v>
      </c>
      <c r="B6" s="104"/>
      <c r="C6" s="104"/>
      <c r="D6" s="104"/>
      <c r="E6" s="104"/>
      <c r="F6" s="305" t="s">
        <v>83</v>
      </c>
      <c r="G6" s="305"/>
      <c r="H6" s="305"/>
      <c r="I6" s="305"/>
      <c r="J6" s="305"/>
      <c r="K6" s="305"/>
      <c r="L6" s="305"/>
      <c r="M6" s="305"/>
      <c r="N6" s="305"/>
      <c r="O6" s="305"/>
      <c r="P6" s="103" t="s">
        <v>73</v>
      </c>
      <c r="Q6" s="104"/>
      <c r="T6" s="288" t="s">
        <v>89</v>
      </c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103"/>
      <c r="AH6" s="106"/>
      <c r="AI6" s="106"/>
    </row>
    <row r="7" spans="1:55" s="55" customFormat="1" ht="23.1" customHeight="1">
      <c r="A7" s="103" t="s">
        <v>22</v>
      </c>
      <c r="D7" s="306">
        <v>123</v>
      </c>
      <c r="E7" s="306"/>
      <c r="F7" s="306"/>
      <c r="G7" s="306"/>
      <c r="H7" s="306"/>
      <c r="I7" s="306"/>
      <c r="J7" s="306"/>
      <c r="K7" s="306"/>
      <c r="L7" s="329" t="s">
        <v>74</v>
      </c>
      <c r="M7" s="329"/>
      <c r="N7" s="329"/>
      <c r="O7" s="306">
        <v>456</v>
      </c>
      <c r="P7" s="306"/>
      <c r="Q7" s="306"/>
      <c r="R7" s="306"/>
      <c r="S7" s="306"/>
      <c r="T7" s="306"/>
      <c r="U7" s="306"/>
      <c r="V7" s="306"/>
      <c r="W7" s="330" t="s">
        <v>23</v>
      </c>
      <c r="X7" s="330"/>
      <c r="Y7" s="159">
        <v>789</v>
      </c>
      <c r="Z7" s="159"/>
      <c r="AA7" s="159"/>
      <c r="AB7" s="159"/>
      <c r="AC7" s="159"/>
      <c r="AD7" s="159"/>
      <c r="AE7" s="103"/>
      <c r="AF7" s="107"/>
      <c r="AH7" s="106"/>
      <c r="AI7" s="106"/>
    </row>
    <row r="8" spans="1:55" s="55" customFormat="1" ht="23.1" customHeight="1">
      <c r="A8" s="108" t="s">
        <v>75</v>
      </c>
      <c r="B8" s="105"/>
      <c r="C8" s="104"/>
      <c r="D8" s="331">
        <v>1</v>
      </c>
      <c r="E8" s="331"/>
      <c r="F8" s="148" t="s">
        <v>76</v>
      </c>
      <c r="G8" s="331">
        <v>50</v>
      </c>
      <c r="H8" s="331"/>
      <c r="I8" s="108" t="s">
        <v>7</v>
      </c>
      <c r="N8" s="109" t="s">
        <v>25</v>
      </c>
      <c r="O8" s="348">
        <v>1E-4</v>
      </c>
      <c r="P8" s="348"/>
      <c r="Q8" s="160" t="s">
        <v>7</v>
      </c>
      <c r="R8" s="160"/>
      <c r="S8" s="160"/>
      <c r="T8" s="163"/>
      <c r="U8" s="163"/>
      <c r="V8" s="163"/>
      <c r="W8" s="110"/>
      <c r="X8" s="104"/>
      <c r="Y8" s="104"/>
      <c r="Z8" s="104"/>
      <c r="AA8" s="104"/>
      <c r="AB8" s="104"/>
      <c r="AC8" s="105"/>
      <c r="AD8" s="105"/>
      <c r="AE8" s="163"/>
      <c r="AH8" s="106"/>
      <c r="AI8" s="106"/>
    </row>
    <row r="9" spans="1:55" s="55" customFormat="1" ht="23.1" customHeight="1">
      <c r="A9" s="111" t="s">
        <v>77</v>
      </c>
      <c r="B9" s="111"/>
      <c r="C9" s="111"/>
      <c r="D9" s="111"/>
      <c r="E9" s="111"/>
      <c r="F9" s="108"/>
      <c r="G9" s="108"/>
      <c r="H9" s="108" t="s">
        <v>78</v>
      </c>
      <c r="J9" s="112"/>
      <c r="L9" s="108" t="s">
        <v>79</v>
      </c>
      <c r="N9" s="108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305"/>
      <c r="Z9" s="305"/>
      <c r="AA9" s="305"/>
      <c r="AB9" s="103"/>
      <c r="AC9" s="103"/>
      <c r="AD9" s="103"/>
      <c r="AE9" s="103"/>
      <c r="AF9" s="107"/>
      <c r="AH9" s="106"/>
      <c r="AI9" s="106"/>
    </row>
    <row r="10" spans="1:55" s="55" customFormat="1" ht="9.9499999999999993" customHeight="1">
      <c r="A10" s="113"/>
      <c r="B10" s="113"/>
      <c r="C10" s="113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5"/>
      <c r="AB10" s="105"/>
      <c r="AC10" s="105"/>
      <c r="AD10" s="105"/>
      <c r="AE10" s="107"/>
      <c r="AF10" s="107"/>
      <c r="AH10" s="106"/>
      <c r="AI10" s="106"/>
    </row>
    <row r="11" spans="1:55" s="55" customFormat="1" ht="23.1" customHeight="1">
      <c r="A11" s="108" t="s">
        <v>24</v>
      </c>
      <c r="B11" s="108"/>
      <c r="C11" s="108"/>
      <c r="D11" s="108"/>
      <c r="E11" s="108"/>
      <c r="F11" s="108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103"/>
      <c r="R11" s="115" t="s">
        <v>80</v>
      </c>
      <c r="S11" s="115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04"/>
      <c r="AF11" s="85"/>
      <c r="AH11" s="106"/>
      <c r="AI11" s="106"/>
    </row>
    <row r="12" spans="1:55" s="55" customFormat="1" ht="23.1" customHeight="1">
      <c r="A12" s="108" t="s">
        <v>24</v>
      </c>
      <c r="B12" s="108"/>
      <c r="C12" s="108"/>
      <c r="D12" s="108"/>
      <c r="E12" s="108"/>
      <c r="F12" s="108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103"/>
      <c r="R12" s="115" t="s">
        <v>80</v>
      </c>
      <c r="S12" s="115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04"/>
      <c r="AF12" s="85"/>
    </row>
    <row r="13" spans="1:55" s="55" customFormat="1" ht="23.1" customHeight="1">
      <c r="A13" s="108"/>
      <c r="B13" s="108"/>
      <c r="C13" s="108"/>
      <c r="D13" s="108"/>
      <c r="E13" s="108"/>
      <c r="F13" s="108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03"/>
      <c r="R13" s="115"/>
      <c r="S13" s="115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H13" s="63"/>
      <c r="AI13" s="63"/>
      <c r="AJ13" s="116"/>
      <c r="AK13" s="116"/>
    </row>
    <row r="14" spans="1:55" customFormat="1" ht="23.1" customHeight="1">
      <c r="A14" s="85" t="s">
        <v>127</v>
      </c>
      <c r="B14" s="163"/>
      <c r="C14" s="163"/>
      <c r="D14" s="163"/>
      <c r="E14" s="55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163"/>
      <c r="U14" s="163"/>
      <c r="V14" s="55"/>
      <c r="AB14" s="223"/>
      <c r="AO14" s="223"/>
      <c r="AP14" s="223"/>
      <c r="AQ14" s="223"/>
      <c r="AR14" s="223"/>
      <c r="AS14" s="223"/>
    </row>
    <row r="15" spans="1:55" customFormat="1" ht="18.95" customHeight="1">
      <c r="A15" s="349" t="s">
        <v>121</v>
      </c>
      <c r="B15" s="350"/>
      <c r="C15" s="350"/>
      <c r="D15" s="364" t="s">
        <v>115</v>
      </c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53" t="s">
        <v>18</v>
      </c>
      <c r="T15" s="353"/>
      <c r="U15" s="353"/>
      <c r="V15" s="353" t="s">
        <v>19</v>
      </c>
      <c r="W15" s="353"/>
      <c r="X15" s="353"/>
      <c r="Y15" s="361" t="s">
        <v>122</v>
      </c>
      <c r="Z15" s="361"/>
      <c r="AA15" s="361"/>
      <c r="AB15" s="361"/>
      <c r="AC15" s="361"/>
      <c r="AD15" s="361"/>
      <c r="AE15" s="106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</row>
    <row r="16" spans="1:55" customFormat="1" ht="18.95" customHeight="1">
      <c r="A16" s="351"/>
      <c r="B16" s="352"/>
      <c r="C16" s="352"/>
      <c r="D16" s="353" t="s">
        <v>123</v>
      </c>
      <c r="E16" s="353"/>
      <c r="F16" s="353"/>
      <c r="G16" s="353" t="s">
        <v>124</v>
      </c>
      <c r="H16" s="353"/>
      <c r="I16" s="353"/>
      <c r="J16" s="353" t="s">
        <v>125</v>
      </c>
      <c r="K16" s="353"/>
      <c r="L16" s="353"/>
      <c r="M16" s="353" t="s">
        <v>126</v>
      </c>
      <c r="N16" s="353"/>
      <c r="O16" s="353"/>
      <c r="P16" s="353" t="s">
        <v>128</v>
      </c>
      <c r="Q16" s="353"/>
      <c r="R16" s="353"/>
      <c r="S16" s="353"/>
      <c r="T16" s="353"/>
      <c r="U16" s="353"/>
      <c r="V16" s="353"/>
      <c r="W16" s="353"/>
      <c r="X16" s="353"/>
      <c r="Y16" s="362" t="s">
        <v>2</v>
      </c>
      <c r="Z16" s="362"/>
      <c r="AA16" s="362"/>
      <c r="AB16" s="362"/>
      <c r="AC16" s="362"/>
      <c r="AD16" s="362"/>
      <c r="AE16" s="106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</row>
    <row r="17" spans="1:55" customFormat="1" ht="23.1" customHeight="1">
      <c r="A17" s="354">
        <f>G8*10%</f>
        <v>5</v>
      </c>
      <c r="B17" s="354"/>
      <c r="C17" s="354"/>
      <c r="D17" s="355">
        <v>5.0000999999999998</v>
      </c>
      <c r="E17" s="355"/>
      <c r="F17" s="355"/>
      <c r="G17" s="355">
        <v>5.0000999999999998</v>
      </c>
      <c r="H17" s="355"/>
      <c r="I17" s="355"/>
      <c r="J17" s="355">
        <v>5.0000999999999998</v>
      </c>
      <c r="K17" s="355"/>
      <c r="L17" s="355"/>
      <c r="M17" s="355">
        <v>5.0000999999999998</v>
      </c>
      <c r="N17" s="355"/>
      <c r="O17" s="355"/>
      <c r="P17" s="355">
        <v>5.0000999999999998</v>
      </c>
      <c r="Q17" s="355"/>
      <c r="R17" s="355"/>
      <c r="S17" s="356">
        <f>AVERAGE(D17:R17)</f>
        <v>5.0000999999999998</v>
      </c>
      <c r="T17" s="356"/>
      <c r="U17" s="356"/>
      <c r="V17" s="333">
        <f>S17-A17</f>
        <v>9.9999999999766942E-5</v>
      </c>
      <c r="W17" s="333"/>
      <c r="X17" s="333"/>
      <c r="Y17" s="363">
        <f>STDEV(D17:O17)</f>
        <v>0</v>
      </c>
      <c r="Z17" s="363"/>
      <c r="AA17" s="363"/>
      <c r="AB17" s="363"/>
      <c r="AC17" s="363"/>
      <c r="AD17" s="363"/>
      <c r="AE17" s="106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</row>
    <row r="18" spans="1:55" customFormat="1" ht="23.1" customHeight="1">
      <c r="A18" s="354">
        <f>G8*100%</f>
        <v>50</v>
      </c>
      <c r="B18" s="354"/>
      <c r="C18" s="354"/>
      <c r="D18" s="355">
        <v>50.000100000000003</v>
      </c>
      <c r="E18" s="355"/>
      <c r="F18" s="355"/>
      <c r="G18" s="355">
        <v>50.000100000000003</v>
      </c>
      <c r="H18" s="355"/>
      <c r="I18" s="355"/>
      <c r="J18" s="355">
        <v>50.000100000000003</v>
      </c>
      <c r="K18" s="355"/>
      <c r="L18" s="355"/>
      <c r="M18" s="355">
        <v>50.000100000000003</v>
      </c>
      <c r="N18" s="355"/>
      <c r="O18" s="355"/>
      <c r="P18" s="355">
        <v>50.000100000000003</v>
      </c>
      <c r="Q18" s="355"/>
      <c r="R18" s="355"/>
      <c r="S18" s="356">
        <f>AVERAGE(D18:R18)</f>
        <v>50.000100000000003</v>
      </c>
      <c r="T18" s="356"/>
      <c r="U18" s="356"/>
      <c r="V18" s="333">
        <f>S18-A18</f>
        <v>1.0000000000331966E-4</v>
      </c>
      <c r="W18" s="333"/>
      <c r="X18" s="333"/>
      <c r="Y18" s="363">
        <f>STDEV(D18:O18)</f>
        <v>0</v>
      </c>
      <c r="Z18" s="363"/>
      <c r="AA18" s="363"/>
      <c r="AB18" s="363"/>
      <c r="AC18" s="363"/>
      <c r="AD18" s="363"/>
      <c r="AE18" s="106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</row>
    <row r="19" spans="1:55" customFormat="1" ht="23.1" customHeight="1">
      <c r="A19" s="224"/>
      <c r="B19" s="224"/>
      <c r="C19" s="227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6"/>
      <c r="Q19" s="226"/>
      <c r="R19" s="226"/>
      <c r="S19" s="228"/>
      <c r="T19" s="228"/>
      <c r="U19" s="228"/>
      <c r="V19" s="229"/>
      <c r="W19" s="229"/>
      <c r="X19" s="230"/>
      <c r="Y19" s="231"/>
      <c r="Z19" s="231"/>
      <c r="AB19" s="223"/>
      <c r="AC19" s="223"/>
      <c r="AD19" s="223"/>
      <c r="AJ19" s="223"/>
      <c r="AK19" s="223"/>
      <c r="AL19" s="223"/>
      <c r="AM19" s="223"/>
      <c r="AN19" s="223"/>
      <c r="AO19" s="223"/>
      <c r="AP19" s="223"/>
      <c r="AQ19" s="223"/>
    </row>
    <row r="20" spans="1:55" customFormat="1" ht="21" customHeight="1">
      <c r="C20" s="310" t="s">
        <v>95</v>
      </c>
      <c r="D20" s="311"/>
      <c r="E20" s="312"/>
      <c r="F20" s="292" t="s">
        <v>20</v>
      </c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4"/>
      <c r="R20" s="315" t="s">
        <v>18</v>
      </c>
      <c r="S20" s="311"/>
      <c r="T20" s="312"/>
      <c r="U20" s="317" t="s">
        <v>2</v>
      </c>
      <c r="V20" s="318"/>
      <c r="W20" s="318"/>
      <c r="X20" s="319"/>
      <c r="Y20" s="323" t="s">
        <v>19</v>
      </c>
      <c r="Z20" s="324"/>
      <c r="AA20" s="325"/>
      <c r="AD20" s="95"/>
      <c r="AE20" s="106"/>
      <c r="AF20" s="95"/>
      <c r="AG20" s="95"/>
    </row>
    <row r="21" spans="1:55" customFormat="1" ht="21" customHeight="1">
      <c r="C21" s="313"/>
      <c r="D21" s="314"/>
      <c r="E21" s="314"/>
      <c r="F21" s="292" t="s">
        <v>96</v>
      </c>
      <c r="G21" s="293"/>
      <c r="H21" s="294"/>
      <c r="I21" s="292" t="s">
        <v>97</v>
      </c>
      <c r="J21" s="293"/>
      <c r="K21" s="294"/>
      <c r="L21" s="292" t="s">
        <v>98</v>
      </c>
      <c r="M21" s="293"/>
      <c r="N21" s="294"/>
      <c r="O21" s="292" t="s">
        <v>99</v>
      </c>
      <c r="P21" s="293"/>
      <c r="Q21" s="294"/>
      <c r="R21" s="314"/>
      <c r="S21" s="314"/>
      <c r="T21" s="316"/>
      <c r="U21" s="320"/>
      <c r="V21" s="321"/>
      <c r="W21" s="321"/>
      <c r="X21" s="322"/>
      <c r="Y21" s="326"/>
      <c r="Z21" s="327"/>
      <c r="AA21" s="328"/>
      <c r="AD21" s="95"/>
      <c r="AE21" s="106"/>
      <c r="AF21" s="95"/>
      <c r="AG21" s="95"/>
    </row>
    <row r="22" spans="1:55" customFormat="1" ht="21" customHeight="1">
      <c r="C22" s="346">
        <v>1</v>
      </c>
      <c r="D22" s="347"/>
      <c r="E22" s="347"/>
      <c r="F22" s="302">
        <v>1</v>
      </c>
      <c r="G22" s="301"/>
      <c r="H22" s="303"/>
      <c r="I22" s="302">
        <v>1</v>
      </c>
      <c r="J22" s="301"/>
      <c r="K22" s="303"/>
      <c r="L22" s="302">
        <v>1</v>
      </c>
      <c r="M22" s="301"/>
      <c r="N22" s="303"/>
      <c r="O22" s="301">
        <v>1</v>
      </c>
      <c r="P22" s="301"/>
      <c r="Q22" s="301"/>
      <c r="R22" s="337">
        <f>AVERAGE(F22:Q22)</f>
        <v>1</v>
      </c>
      <c r="S22" s="338"/>
      <c r="T22" s="339"/>
      <c r="U22" s="340">
        <f>_xlfn.STDEV.S(F22:Q22)/SQRT(4)</f>
        <v>0</v>
      </c>
      <c r="V22" s="341"/>
      <c r="W22" s="341"/>
      <c r="X22" s="342"/>
      <c r="Y22" s="343">
        <f>R22-C22</f>
        <v>0</v>
      </c>
      <c r="Z22" s="344"/>
      <c r="AA22" s="345"/>
      <c r="AD22" s="95"/>
      <c r="AE22" s="106"/>
      <c r="AF22" s="95"/>
      <c r="AG22" s="95"/>
    </row>
    <row r="23" spans="1:55" customFormat="1" ht="21" customHeight="1">
      <c r="C23" s="309">
        <v>2</v>
      </c>
      <c r="D23" s="309"/>
      <c r="E23" s="309"/>
      <c r="F23" s="297">
        <v>2</v>
      </c>
      <c r="G23" s="297"/>
      <c r="H23" s="297"/>
      <c r="I23" s="297">
        <v>2</v>
      </c>
      <c r="J23" s="297"/>
      <c r="K23" s="297"/>
      <c r="L23" s="297">
        <v>2</v>
      </c>
      <c r="M23" s="297"/>
      <c r="N23" s="297"/>
      <c r="O23" s="297">
        <v>2</v>
      </c>
      <c r="P23" s="297"/>
      <c r="Q23" s="297"/>
      <c r="R23" s="296">
        <f t="shared" ref="R23:R34" si="0">AVERAGE(F23:Q23)</f>
        <v>2</v>
      </c>
      <c r="S23" s="296"/>
      <c r="T23" s="296"/>
      <c r="U23" s="340">
        <f t="shared" ref="U23:U34" si="1">_xlfn.STDEV.S(F23:Q23)/SQRT(4)</f>
        <v>0</v>
      </c>
      <c r="V23" s="341"/>
      <c r="W23" s="341"/>
      <c r="X23" s="342"/>
      <c r="Y23" s="295">
        <f t="shared" ref="Y23:Y34" si="2">R23-C23</f>
        <v>0</v>
      </c>
      <c r="Z23" s="295"/>
      <c r="AA23" s="295"/>
      <c r="AD23" s="95"/>
      <c r="AE23" s="106"/>
      <c r="AF23" s="95"/>
      <c r="AG23" s="95"/>
    </row>
    <row r="24" spans="1:55" customFormat="1" ht="21" customHeight="1">
      <c r="C24" s="309">
        <v>3</v>
      </c>
      <c r="D24" s="309"/>
      <c r="E24" s="309"/>
      <c r="F24" s="297">
        <v>3</v>
      </c>
      <c r="G24" s="297"/>
      <c r="H24" s="297"/>
      <c r="I24" s="297">
        <v>3</v>
      </c>
      <c r="J24" s="297"/>
      <c r="K24" s="297"/>
      <c r="L24" s="297">
        <v>3</v>
      </c>
      <c r="M24" s="297"/>
      <c r="N24" s="297"/>
      <c r="O24" s="297">
        <v>3</v>
      </c>
      <c r="P24" s="297"/>
      <c r="Q24" s="297"/>
      <c r="R24" s="296">
        <f t="shared" si="0"/>
        <v>3</v>
      </c>
      <c r="S24" s="296"/>
      <c r="T24" s="296"/>
      <c r="U24" s="340">
        <f t="shared" si="1"/>
        <v>0</v>
      </c>
      <c r="V24" s="341"/>
      <c r="W24" s="341"/>
      <c r="X24" s="342"/>
      <c r="Y24" s="295">
        <f t="shared" si="2"/>
        <v>0</v>
      </c>
      <c r="Z24" s="295"/>
      <c r="AA24" s="295"/>
      <c r="AD24" s="95"/>
      <c r="AE24" s="106"/>
      <c r="AF24" s="95"/>
      <c r="AG24" s="95"/>
    </row>
    <row r="25" spans="1:55" customFormat="1" ht="21" customHeight="1">
      <c r="C25" s="309">
        <v>4</v>
      </c>
      <c r="D25" s="309"/>
      <c r="E25" s="309"/>
      <c r="F25" s="297">
        <v>4</v>
      </c>
      <c r="G25" s="297"/>
      <c r="H25" s="297"/>
      <c r="I25" s="297">
        <v>4</v>
      </c>
      <c r="J25" s="297"/>
      <c r="K25" s="297"/>
      <c r="L25" s="297">
        <v>4</v>
      </c>
      <c r="M25" s="297"/>
      <c r="N25" s="297"/>
      <c r="O25" s="297">
        <v>4</v>
      </c>
      <c r="P25" s="297"/>
      <c r="Q25" s="297"/>
      <c r="R25" s="296">
        <f t="shared" si="0"/>
        <v>4</v>
      </c>
      <c r="S25" s="296"/>
      <c r="T25" s="296"/>
      <c r="U25" s="340">
        <f t="shared" si="1"/>
        <v>0</v>
      </c>
      <c r="V25" s="341"/>
      <c r="W25" s="341"/>
      <c r="X25" s="342"/>
      <c r="Y25" s="295">
        <f t="shared" si="2"/>
        <v>0</v>
      </c>
      <c r="Z25" s="295"/>
      <c r="AA25" s="295"/>
      <c r="AD25" s="95"/>
      <c r="AE25" s="106"/>
      <c r="AF25" s="95"/>
      <c r="AG25" s="95"/>
    </row>
    <row r="26" spans="1:55" customFormat="1" ht="21" customHeight="1">
      <c r="C26" s="309">
        <v>5</v>
      </c>
      <c r="D26" s="309"/>
      <c r="E26" s="309"/>
      <c r="F26" s="297">
        <v>5</v>
      </c>
      <c r="G26" s="297"/>
      <c r="H26" s="297"/>
      <c r="I26" s="297">
        <v>5</v>
      </c>
      <c r="J26" s="297"/>
      <c r="K26" s="297"/>
      <c r="L26" s="297">
        <v>5</v>
      </c>
      <c r="M26" s="297"/>
      <c r="N26" s="297"/>
      <c r="O26" s="297">
        <v>5</v>
      </c>
      <c r="P26" s="297"/>
      <c r="Q26" s="297"/>
      <c r="R26" s="296">
        <f t="shared" si="0"/>
        <v>5</v>
      </c>
      <c r="S26" s="296"/>
      <c r="T26" s="296"/>
      <c r="U26" s="340">
        <f t="shared" si="1"/>
        <v>0</v>
      </c>
      <c r="V26" s="341"/>
      <c r="W26" s="341"/>
      <c r="X26" s="342"/>
      <c r="Y26" s="295">
        <f t="shared" si="2"/>
        <v>0</v>
      </c>
      <c r="Z26" s="295"/>
      <c r="AA26" s="295"/>
      <c r="AD26" s="95"/>
      <c r="AE26" s="106"/>
      <c r="AF26" s="95"/>
      <c r="AG26" s="95"/>
    </row>
    <row r="27" spans="1:55" customFormat="1" ht="21" customHeight="1">
      <c r="C27" s="309">
        <v>7</v>
      </c>
      <c r="D27" s="309"/>
      <c r="E27" s="309"/>
      <c r="F27" s="297">
        <v>7</v>
      </c>
      <c r="G27" s="297"/>
      <c r="H27" s="297"/>
      <c r="I27" s="297">
        <v>7</v>
      </c>
      <c r="J27" s="297"/>
      <c r="K27" s="297"/>
      <c r="L27" s="297">
        <v>7</v>
      </c>
      <c r="M27" s="297"/>
      <c r="N27" s="297"/>
      <c r="O27" s="297">
        <v>7</v>
      </c>
      <c r="P27" s="297"/>
      <c r="Q27" s="297"/>
      <c r="R27" s="296">
        <f t="shared" si="0"/>
        <v>7</v>
      </c>
      <c r="S27" s="296"/>
      <c r="T27" s="296"/>
      <c r="U27" s="340">
        <f t="shared" si="1"/>
        <v>0</v>
      </c>
      <c r="V27" s="341"/>
      <c r="W27" s="341"/>
      <c r="X27" s="342"/>
      <c r="Y27" s="295">
        <f t="shared" si="2"/>
        <v>0</v>
      </c>
      <c r="Z27" s="295"/>
      <c r="AA27" s="295"/>
      <c r="AD27" s="95"/>
      <c r="AE27" s="106"/>
      <c r="AF27" s="95"/>
      <c r="AG27" s="95"/>
    </row>
    <row r="28" spans="1:55" customFormat="1" ht="21" customHeight="1">
      <c r="C28" s="309">
        <v>10</v>
      </c>
      <c r="D28" s="309"/>
      <c r="E28" s="309"/>
      <c r="F28" s="297">
        <v>10</v>
      </c>
      <c r="G28" s="297"/>
      <c r="H28" s="297"/>
      <c r="I28" s="297">
        <v>10</v>
      </c>
      <c r="J28" s="297"/>
      <c r="K28" s="297"/>
      <c r="L28" s="297">
        <v>10</v>
      </c>
      <c r="M28" s="297"/>
      <c r="N28" s="297"/>
      <c r="O28" s="297">
        <v>10</v>
      </c>
      <c r="P28" s="297"/>
      <c r="Q28" s="297"/>
      <c r="R28" s="296">
        <f t="shared" si="0"/>
        <v>10</v>
      </c>
      <c r="S28" s="296"/>
      <c r="T28" s="296"/>
      <c r="U28" s="340">
        <f t="shared" si="1"/>
        <v>0</v>
      </c>
      <c r="V28" s="341"/>
      <c r="W28" s="341"/>
      <c r="X28" s="342"/>
      <c r="Y28" s="295">
        <f t="shared" si="2"/>
        <v>0</v>
      </c>
      <c r="Z28" s="295"/>
      <c r="AA28" s="295"/>
      <c r="AD28" s="95"/>
      <c r="AE28" s="106"/>
      <c r="AF28" s="95"/>
      <c r="AG28" s="95"/>
    </row>
    <row r="29" spans="1:55" customFormat="1" ht="21" customHeight="1">
      <c r="C29" s="309">
        <v>12</v>
      </c>
      <c r="D29" s="309"/>
      <c r="E29" s="309"/>
      <c r="F29" s="297">
        <v>12</v>
      </c>
      <c r="G29" s="297"/>
      <c r="H29" s="297"/>
      <c r="I29" s="297">
        <v>12</v>
      </c>
      <c r="J29" s="297"/>
      <c r="K29" s="297"/>
      <c r="L29" s="297">
        <v>12</v>
      </c>
      <c r="M29" s="297"/>
      <c r="N29" s="297"/>
      <c r="O29" s="297">
        <v>12</v>
      </c>
      <c r="P29" s="297"/>
      <c r="Q29" s="297"/>
      <c r="R29" s="296">
        <f t="shared" si="0"/>
        <v>12</v>
      </c>
      <c r="S29" s="296"/>
      <c r="T29" s="296"/>
      <c r="U29" s="340">
        <f t="shared" si="1"/>
        <v>0</v>
      </c>
      <c r="V29" s="341"/>
      <c r="W29" s="341"/>
      <c r="X29" s="342"/>
      <c r="Y29" s="295">
        <f t="shared" si="2"/>
        <v>0</v>
      </c>
      <c r="Z29" s="295"/>
      <c r="AA29" s="295"/>
      <c r="AD29" s="95"/>
      <c r="AE29" s="106"/>
      <c r="AF29" s="95"/>
      <c r="AG29" s="95"/>
    </row>
    <row r="30" spans="1:55" customFormat="1" ht="21" customHeight="1">
      <c r="C30" s="309">
        <v>15</v>
      </c>
      <c r="D30" s="309"/>
      <c r="E30" s="309"/>
      <c r="F30" s="297">
        <v>15</v>
      </c>
      <c r="G30" s="297"/>
      <c r="H30" s="297"/>
      <c r="I30" s="297">
        <v>15</v>
      </c>
      <c r="J30" s="297"/>
      <c r="K30" s="297"/>
      <c r="L30" s="297">
        <v>15</v>
      </c>
      <c r="M30" s="297"/>
      <c r="N30" s="297"/>
      <c r="O30" s="297">
        <v>15</v>
      </c>
      <c r="P30" s="297"/>
      <c r="Q30" s="297"/>
      <c r="R30" s="296">
        <f t="shared" si="0"/>
        <v>15</v>
      </c>
      <c r="S30" s="296"/>
      <c r="T30" s="296"/>
      <c r="U30" s="340">
        <f t="shared" si="1"/>
        <v>0</v>
      </c>
      <c r="V30" s="341"/>
      <c r="W30" s="341"/>
      <c r="X30" s="342"/>
      <c r="Y30" s="295">
        <f t="shared" si="2"/>
        <v>0</v>
      </c>
      <c r="Z30" s="295"/>
      <c r="AA30" s="295"/>
      <c r="AD30" s="95"/>
      <c r="AE30" s="106"/>
      <c r="AF30" s="95"/>
      <c r="AG30" s="95"/>
    </row>
    <row r="31" spans="1:55" customFormat="1" ht="21" customHeight="1">
      <c r="C31" s="309">
        <v>18</v>
      </c>
      <c r="D31" s="309"/>
      <c r="E31" s="309"/>
      <c r="F31" s="297">
        <v>18</v>
      </c>
      <c r="G31" s="297"/>
      <c r="H31" s="297"/>
      <c r="I31" s="297">
        <v>18</v>
      </c>
      <c r="J31" s="297"/>
      <c r="K31" s="297"/>
      <c r="L31" s="297">
        <v>18</v>
      </c>
      <c r="M31" s="297"/>
      <c r="N31" s="297"/>
      <c r="O31" s="297">
        <v>18</v>
      </c>
      <c r="P31" s="297"/>
      <c r="Q31" s="297"/>
      <c r="R31" s="296">
        <f t="shared" si="0"/>
        <v>18</v>
      </c>
      <c r="S31" s="296"/>
      <c r="T31" s="296"/>
      <c r="U31" s="340">
        <f t="shared" si="1"/>
        <v>0</v>
      </c>
      <c r="V31" s="341"/>
      <c r="W31" s="341"/>
      <c r="X31" s="342"/>
      <c r="Y31" s="295">
        <f t="shared" si="2"/>
        <v>0</v>
      </c>
      <c r="Z31" s="295"/>
      <c r="AA31" s="295"/>
      <c r="AD31" s="95"/>
      <c r="AE31" s="106"/>
      <c r="AF31" s="95"/>
      <c r="AG31" s="95"/>
    </row>
    <row r="32" spans="1:55" customFormat="1" ht="21" customHeight="1">
      <c r="C32" s="309">
        <v>20</v>
      </c>
      <c r="D32" s="309"/>
      <c r="E32" s="309"/>
      <c r="F32" s="297">
        <v>20</v>
      </c>
      <c r="G32" s="297"/>
      <c r="H32" s="297"/>
      <c r="I32" s="297">
        <v>20</v>
      </c>
      <c r="J32" s="297"/>
      <c r="K32" s="297"/>
      <c r="L32" s="297">
        <v>20</v>
      </c>
      <c r="M32" s="297"/>
      <c r="N32" s="297"/>
      <c r="O32" s="297">
        <v>20</v>
      </c>
      <c r="P32" s="297"/>
      <c r="Q32" s="297"/>
      <c r="R32" s="296">
        <f t="shared" si="0"/>
        <v>20</v>
      </c>
      <c r="S32" s="296"/>
      <c r="T32" s="296"/>
      <c r="U32" s="340">
        <f t="shared" si="1"/>
        <v>0</v>
      </c>
      <c r="V32" s="341"/>
      <c r="W32" s="341"/>
      <c r="X32" s="342"/>
      <c r="Y32" s="295">
        <f t="shared" si="2"/>
        <v>0</v>
      </c>
      <c r="Z32" s="295"/>
      <c r="AA32" s="295"/>
      <c r="AD32" s="95"/>
      <c r="AE32" s="106"/>
      <c r="AF32" s="95"/>
      <c r="AG32" s="95"/>
    </row>
    <row r="33" spans="1:33" customFormat="1" ht="21" customHeight="1">
      <c r="C33" s="309">
        <v>25</v>
      </c>
      <c r="D33" s="309"/>
      <c r="E33" s="309"/>
      <c r="F33" s="297">
        <v>25</v>
      </c>
      <c r="G33" s="297"/>
      <c r="H33" s="297"/>
      <c r="I33" s="297">
        <v>25</v>
      </c>
      <c r="J33" s="297"/>
      <c r="K33" s="297"/>
      <c r="L33" s="297">
        <v>25</v>
      </c>
      <c r="M33" s="297"/>
      <c r="N33" s="297"/>
      <c r="O33" s="297">
        <v>25</v>
      </c>
      <c r="P33" s="297"/>
      <c r="Q33" s="297"/>
      <c r="R33" s="296">
        <f t="shared" si="0"/>
        <v>25</v>
      </c>
      <c r="S33" s="296"/>
      <c r="T33" s="296"/>
      <c r="U33" s="340">
        <f t="shared" si="1"/>
        <v>0</v>
      </c>
      <c r="V33" s="341"/>
      <c r="W33" s="341"/>
      <c r="X33" s="342"/>
      <c r="Y33" s="295">
        <f t="shared" si="2"/>
        <v>0</v>
      </c>
      <c r="Z33" s="295"/>
      <c r="AA33" s="295"/>
      <c r="AD33" s="95"/>
      <c r="AE33" s="106"/>
      <c r="AF33" s="95"/>
      <c r="AG33" s="95"/>
    </row>
    <row r="34" spans="1:33" customFormat="1" ht="21" customHeight="1">
      <c r="C34" s="307">
        <v>50</v>
      </c>
      <c r="D34" s="308"/>
      <c r="E34" s="308"/>
      <c r="F34" s="298">
        <v>50</v>
      </c>
      <c r="G34" s="299"/>
      <c r="H34" s="300"/>
      <c r="I34" s="298">
        <v>50</v>
      </c>
      <c r="J34" s="299"/>
      <c r="K34" s="300"/>
      <c r="L34" s="298">
        <v>50</v>
      </c>
      <c r="M34" s="299"/>
      <c r="N34" s="300"/>
      <c r="O34" s="299">
        <v>50</v>
      </c>
      <c r="P34" s="299"/>
      <c r="Q34" s="299"/>
      <c r="R34" s="334">
        <f t="shared" si="0"/>
        <v>50</v>
      </c>
      <c r="S34" s="335"/>
      <c r="T34" s="336"/>
      <c r="U34" s="340">
        <f t="shared" si="1"/>
        <v>0</v>
      </c>
      <c r="V34" s="341"/>
      <c r="W34" s="341"/>
      <c r="X34" s="342"/>
      <c r="Y34" s="289">
        <f t="shared" si="2"/>
        <v>0</v>
      </c>
      <c r="Z34" s="290"/>
      <c r="AA34" s="291"/>
      <c r="AD34" s="95"/>
      <c r="AE34" s="106"/>
      <c r="AF34" s="95"/>
      <c r="AG34" s="95"/>
    </row>
    <row r="35" spans="1:33" customFormat="1" ht="18.95" customHeight="1"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Z35" s="84"/>
      <c r="AA35" s="84"/>
      <c r="AB35" s="84"/>
      <c r="AC35" s="84"/>
      <c r="AD35" s="84"/>
      <c r="AE35" s="164"/>
      <c r="AF35" s="84"/>
      <c r="AG35" s="84"/>
    </row>
    <row r="36" spans="1:33" customFormat="1" ht="18.95" customHeight="1">
      <c r="A36" s="83" t="s">
        <v>56</v>
      </c>
      <c r="B36" s="84"/>
      <c r="C36" s="84"/>
      <c r="D36" s="84"/>
      <c r="E36" s="218" t="str">
        <f>G39</f>
        <v>Ms. Arunkamon Raramanus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Z36" s="84"/>
      <c r="AA36" s="84"/>
      <c r="AB36" s="84"/>
      <c r="AC36" s="84"/>
      <c r="AD36" s="84"/>
      <c r="AE36" s="164"/>
      <c r="AF36" s="84"/>
      <c r="AG36" s="84"/>
    </row>
    <row r="37" spans="1:33" customFormat="1" ht="18.95" customHeight="1"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Z37" s="84"/>
      <c r="AA37" s="84"/>
      <c r="AB37" s="84"/>
      <c r="AC37" s="84"/>
      <c r="AD37" s="84"/>
      <c r="AE37" s="164"/>
      <c r="AF37" s="84"/>
      <c r="AG37" s="84"/>
    </row>
    <row r="38" spans="1:33" customFormat="1" ht="18.95" customHeight="1"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Z38" s="84"/>
      <c r="AA38" s="84"/>
      <c r="AB38" s="84"/>
      <c r="AC38" s="84"/>
      <c r="AD38" s="84"/>
      <c r="AE38" s="164"/>
      <c r="AF38" s="84"/>
      <c r="AG38" s="84"/>
    </row>
    <row r="39" spans="1:33" customFormat="1" ht="18.95" customHeight="1">
      <c r="B39" s="84"/>
      <c r="C39" s="84"/>
      <c r="D39" s="84"/>
      <c r="E39" s="62">
        <v>11</v>
      </c>
      <c r="F39" s="62"/>
      <c r="G39" s="145" t="s">
        <v>87</v>
      </c>
      <c r="H39" s="95"/>
      <c r="I39" s="95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Z39" s="84"/>
      <c r="AA39" s="84"/>
      <c r="AB39" s="84"/>
      <c r="AC39" s="84"/>
      <c r="AD39" s="84"/>
      <c r="AE39" s="164"/>
      <c r="AF39" s="84"/>
      <c r="AG39" s="84"/>
    </row>
    <row r="40" spans="1:33" customFormat="1" ht="17.100000000000001" customHeight="1">
      <c r="AE40" s="165"/>
    </row>
    <row r="41" spans="1:33" customFormat="1" ht="17.100000000000001" customHeight="1">
      <c r="C41" s="83"/>
      <c r="D41" s="83"/>
      <c r="AE41" s="165"/>
    </row>
    <row r="42" spans="1:33" customFormat="1" ht="17.100000000000001" customHeight="1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AE42" s="165"/>
    </row>
    <row r="43" spans="1:33" customFormat="1" ht="17.100000000000001" customHeight="1">
      <c r="AE43" s="165"/>
    </row>
  </sheetData>
  <mergeCells count="162">
    <mergeCell ref="O2:S2"/>
    <mergeCell ref="O1:S1"/>
    <mergeCell ref="Y2:AC2"/>
    <mergeCell ref="F5:Z5"/>
    <mergeCell ref="O9:AA9"/>
    <mergeCell ref="A18:C18"/>
    <mergeCell ref="D18:F18"/>
    <mergeCell ref="G18:I18"/>
    <mergeCell ref="J18:L18"/>
    <mergeCell ref="M18:O18"/>
    <mergeCell ref="S18:U18"/>
    <mergeCell ref="V18:X18"/>
    <mergeCell ref="Y15:AD15"/>
    <mergeCell ref="Y16:AD16"/>
    <mergeCell ref="Y17:AD17"/>
    <mergeCell ref="Y18:AD18"/>
    <mergeCell ref="P16:R16"/>
    <mergeCell ref="P17:R17"/>
    <mergeCell ref="P18:R18"/>
    <mergeCell ref="D15:R15"/>
    <mergeCell ref="A1:J2"/>
    <mergeCell ref="A3:J3"/>
    <mergeCell ref="Q3:R3"/>
    <mergeCell ref="T3:U3"/>
    <mergeCell ref="C22:E22"/>
    <mergeCell ref="I22:K22"/>
    <mergeCell ref="I23:K23"/>
    <mergeCell ref="I24:K24"/>
    <mergeCell ref="O7:V7"/>
    <mergeCell ref="O8:P8"/>
    <mergeCell ref="C25:E25"/>
    <mergeCell ref="C24:E24"/>
    <mergeCell ref="C23:E23"/>
    <mergeCell ref="A15:C16"/>
    <mergeCell ref="S15:U16"/>
    <mergeCell ref="V15:X16"/>
    <mergeCell ref="D16:F16"/>
    <mergeCell ref="G16:I16"/>
    <mergeCell ref="J16:L16"/>
    <mergeCell ref="M16:O16"/>
    <mergeCell ref="A17:C17"/>
    <mergeCell ref="D17:F17"/>
    <mergeCell ref="G17:I17"/>
    <mergeCell ref="J17:L17"/>
    <mergeCell ref="M17:O17"/>
    <mergeCell ref="S17:U17"/>
    <mergeCell ref="G11:P11"/>
    <mergeCell ref="U23:X23"/>
    <mergeCell ref="U24:X24"/>
    <mergeCell ref="U25:X25"/>
    <mergeCell ref="U26:X26"/>
    <mergeCell ref="U27:X27"/>
    <mergeCell ref="Y23:AA23"/>
    <mergeCell ref="Y24:AA24"/>
    <mergeCell ref="R22:T22"/>
    <mergeCell ref="U22:X22"/>
    <mergeCell ref="Y22:AA22"/>
    <mergeCell ref="F22:H22"/>
    <mergeCell ref="V17:X17"/>
    <mergeCell ref="I34:K34"/>
    <mergeCell ref="R32:T32"/>
    <mergeCell ref="R33:T33"/>
    <mergeCell ref="R34:T34"/>
    <mergeCell ref="U32:X32"/>
    <mergeCell ref="U33:X33"/>
    <mergeCell ref="U28:X28"/>
    <mergeCell ref="U29:X29"/>
    <mergeCell ref="U30:X30"/>
    <mergeCell ref="U31:X31"/>
    <mergeCell ref="U34:X34"/>
    <mergeCell ref="I28:K28"/>
    <mergeCell ref="I29:K29"/>
    <mergeCell ref="I30:K30"/>
    <mergeCell ref="I31:K31"/>
    <mergeCell ref="I32:K32"/>
    <mergeCell ref="I33:K33"/>
    <mergeCell ref="O31:Q31"/>
    <mergeCell ref="O32:Q32"/>
    <mergeCell ref="O33:Q33"/>
    <mergeCell ref="O34:Q34"/>
    <mergeCell ref="I25:K25"/>
    <mergeCell ref="C20:E21"/>
    <mergeCell ref="F21:H21"/>
    <mergeCell ref="I21:K21"/>
    <mergeCell ref="L21:N21"/>
    <mergeCell ref="O21:Q21"/>
    <mergeCell ref="R20:T21"/>
    <mergeCell ref="U20:X21"/>
    <mergeCell ref="Y20:AA21"/>
    <mergeCell ref="L7:N7"/>
    <mergeCell ref="W7:X7"/>
    <mergeCell ref="D8:E8"/>
    <mergeCell ref="G8:H8"/>
    <mergeCell ref="G12:P12"/>
    <mergeCell ref="A4:J4"/>
    <mergeCell ref="F6:O6"/>
    <mergeCell ref="D7:K7"/>
    <mergeCell ref="F33:H33"/>
    <mergeCell ref="F34:H34"/>
    <mergeCell ref="C34:E34"/>
    <mergeCell ref="C33:E33"/>
    <mergeCell ref="C32:E32"/>
    <mergeCell ref="C31:E31"/>
    <mergeCell ref="C30:E30"/>
    <mergeCell ref="C29:E29"/>
    <mergeCell ref="C28:E28"/>
    <mergeCell ref="F32:H32"/>
    <mergeCell ref="F31:H31"/>
    <mergeCell ref="F30:H30"/>
    <mergeCell ref="F29:H29"/>
    <mergeCell ref="F28:H28"/>
    <mergeCell ref="F27:H27"/>
    <mergeCell ref="F26:H26"/>
    <mergeCell ref="F25:H25"/>
    <mergeCell ref="F24:H24"/>
    <mergeCell ref="F23:H23"/>
    <mergeCell ref="C27:E27"/>
    <mergeCell ref="C26:E26"/>
    <mergeCell ref="I26:K26"/>
    <mergeCell ref="I27:K27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Y34:AA34"/>
    <mergeCell ref="F20:Q20"/>
    <mergeCell ref="Y25:AA25"/>
    <mergeCell ref="Y26:AA26"/>
    <mergeCell ref="Y27:AA27"/>
    <mergeCell ref="Y28:AA28"/>
    <mergeCell ref="Y29:AA29"/>
    <mergeCell ref="Y30:AA30"/>
    <mergeCell ref="Y31:AA31"/>
    <mergeCell ref="Y32:AA32"/>
    <mergeCell ref="Y33:AA33"/>
    <mergeCell ref="R23:T23"/>
    <mergeCell ref="R24:T24"/>
    <mergeCell ref="R25:T25"/>
    <mergeCell ref="R26:T26"/>
    <mergeCell ref="R27:T27"/>
    <mergeCell ref="R28:T28"/>
    <mergeCell ref="R29:T29"/>
    <mergeCell ref="R30:T30"/>
    <mergeCell ref="R31:T31"/>
    <mergeCell ref="L31:N31"/>
    <mergeCell ref="L32:N32"/>
    <mergeCell ref="L33:N33"/>
    <mergeCell ref="L34:N34"/>
  </mergeCells>
  <pageMargins left="0.45" right="0.45" top="0.5" bottom="0" header="0.3" footer="0"/>
  <pageSetup scale="95" orientation="portrait" horizontalDpi="360" verticalDpi="360" r:id="rId1"/>
  <headerFooter>
    <oddFooter>&amp;R&amp;"Gulim,Regular"&amp;10SP-FMD-04-12 Rev.0 
Effective date 4-Nov-2015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23</xdr:col>
                    <xdr:colOff>28575</xdr:colOff>
                    <xdr:row>3</xdr:row>
                    <xdr:rowOff>47625</xdr:rowOff>
                  </from>
                  <to>
                    <xdr:col>23</xdr:col>
                    <xdr:colOff>219075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219075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190500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zoomScaleSheetLayoutView="100" workbookViewId="0">
      <selection activeCell="J5" sqref="J5"/>
    </sheetView>
  </sheetViews>
  <sheetFormatPr defaultColWidth="9.140625" defaultRowHeight="20.25"/>
  <cols>
    <col min="1" max="14" width="3.7109375" style="56" customWidth="1"/>
    <col min="15" max="28" width="3.42578125" style="56" customWidth="1"/>
    <col min="29" max="31" width="3.7109375" style="56" customWidth="1"/>
    <col min="32" max="256" width="9.140625" style="56"/>
    <col min="257" max="270" width="3.7109375" style="56" customWidth="1"/>
    <col min="271" max="284" width="3.42578125" style="56" customWidth="1"/>
    <col min="285" max="287" width="3.7109375" style="56" customWidth="1"/>
    <col min="288" max="512" width="9.140625" style="56"/>
    <col min="513" max="526" width="3.7109375" style="56" customWidth="1"/>
    <col min="527" max="540" width="3.42578125" style="56" customWidth="1"/>
    <col min="541" max="543" width="3.7109375" style="56" customWidth="1"/>
    <col min="544" max="768" width="9.140625" style="56"/>
    <col min="769" max="782" width="3.7109375" style="56" customWidth="1"/>
    <col min="783" max="796" width="3.42578125" style="56" customWidth="1"/>
    <col min="797" max="799" width="3.7109375" style="56" customWidth="1"/>
    <col min="800" max="1024" width="9.140625" style="56"/>
    <col min="1025" max="1038" width="3.7109375" style="56" customWidth="1"/>
    <col min="1039" max="1052" width="3.42578125" style="56" customWidth="1"/>
    <col min="1053" max="1055" width="3.7109375" style="56" customWidth="1"/>
    <col min="1056" max="1280" width="9.140625" style="56"/>
    <col min="1281" max="1294" width="3.7109375" style="56" customWidth="1"/>
    <col min="1295" max="1308" width="3.42578125" style="56" customWidth="1"/>
    <col min="1309" max="1311" width="3.7109375" style="56" customWidth="1"/>
    <col min="1312" max="1536" width="9.140625" style="56"/>
    <col min="1537" max="1550" width="3.7109375" style="56" customWidth="1"/>
    <col min="1551" max="1564" width="3.42578125" style="56" customWidth="1"/>
    <col min="1565" max="1567" width="3.7109375" style="56" customWidth="1"/>
    <col min="1568" max="1792" width="9.140625" style="56"/>
    <col min="1793" max="1806" width="3.7109375" style="56" customWidth="1"/>
    <col min="1807" max="1820" width="3.42578125" style="56" customWidth="1"/>
    <col min="1821" max="1823" width="3.7109375" style="56" customWidth="1"/>
    <col min="1824" max="2048" width="9.140625" style="56"/>
    <col min="2049" max="2062" width="3.7109375" style="56" customWidth="1"/>
    <col min="2063" max="2076" width="3.42578125" style="56" customWidth="1"/>
    <col min="2077" max="2079" width="3.7109375" style="56" customWidth="1"/>
    <col min="2080" max="2304" width="9.140625" style="56"/>
    <col min="2305" max="2318" width="3.7109375" style="56" customWidth="1"/>
    <col min="2319" max="2332" width="3.42578125" style="56" customWidth="1"/>
    <col min="2333" max="2335" width="3.7109375" style="56" customWidth="1"/>
    <col min="2336" max="2560" width="9.140625" style="56"/>
    <col min="2561" max="2574" width="3.7109375" style="56" customWidth="1"/>
    <col min="2575" max="2588" width="3.42578125" style="56" customWidth="1"/>
    <col min="2589" max="2591" width="3.7109375" style="56" customWidth="1"/>
    <col min="2592" max="2816" width="9.140625" style="56"/>
    <col min="2817" max="2830" width="3.7109375" style="56" customWidth="1"/>
    <col min="2831" max="2844" width="3.42578125" style="56" customWidth="1"/>
    <col min="2845" max="2847" width="3.7109375" style="56" customWidth="1"/>
    <col min="2848" max="3072" width="9.140625" style="56"/>
    <col min="3073" max="3086" width="3.7109375" style="56" customWidth="1"/>
    <col min="3087" max="3100" width="3.42578125" style="56" customWidth="1"/>
    <col min="3101" max="3103" width="3.7109375" style="56" customWidth="1"/>
    <col min="3104" max="3328" width="9.140625" style="56"/>
    <col min="3329" max="3342" width="3.7109375" style="56" customWidth="1"/>
    <col min="3343" max="3356" width="3.42578125" style="56" customWidth="1"/>
    <col min="3357" max="3359" width="3.7109375" style="56" customWidth="1"/>
    <col min="3360" max="3584" width="9.140625" style="56"/>
    <col min="3585" max="3598" width="3.7109375" style="56" customWidth="1"/>
    <col min="3599" max="3612" width="3.42578125" style="56" customWidth="1"/>
    <col min="3613" max="3615" width="3.7109375" style="56" customWidth="1"/>
    <col min="3616" max="3840" width="9.140625" style="56"/>
    <col min="3841" max="3854" width="3.7109375" style="56" customWidth="1"/>
    <col min="3855" max="3868" width="3.42578125" style="56" customWidth="1"/>
    <col min="3869" max="3871" width="3.7109375" style="56" customWidth="1"/>
    <col min="3872" max="4096" width="9.140625" style="56"/>
    <col min="4097" max="4110" width="3.7109375" style="56" customWidth="1"/>
    <col min="4111" max="4124" width="3.42578125" style="56" customWidth="1"/>
    <col min="4125" max="4127" width="3.7109375" style="56" customWidth="1"/>
    <col min="4128" max="4352" width="9.140625" style="56"/>
    <col min="4353" max="4366" width="3.7109375" style="56" customWidth="1"/>
    <col min="4367" max="4380" width="3.42578125" style="56" customWidth="1"/>
    <col min="4381" max="4383" width="3.7109375" style="56" customWidth="1"/>
    <col min="4384" max="4608" width="9.140625" style="56"/>
    <col min="4609" max="4622" width="3.7109375" style="56" customWidth="1"/>
    <col min="4623" max="4636" width="3.42578125" style="56" customWidth="1"/>
    <col min="4637" max="4639" width="3.7109375" style="56" customWidth="1"/>
    <col min="4640" max="4864" width="9.140625" style="56"/>
    <col min="4865" max="4878" width="3.7109375" style="56" customWidth="1"/>
    <col min="4879" max="4892" width="3.42578125" style="56" customWidth="1"/>
    <col min="4893" max="4895" width="3.7109375" style="56" customWidth="1"/>
    <col min="4896" max="5120" width="9.140625" style="56"/>
    <col min="5121" max="5134" width="3.7109375" style="56" customWidth="1"/>
    <col min="5135" max="5148" width="3.42578125" style="56" customWidth="1"/>
    <col min="5149" max="5151" width="3.7109375" style="56" customWidth="1"/>
    <col min="5152" max="5376" width="9.140625" style="56"/>
    <col min="5377" max="5390" width="3.7109375" style="56" customWidth="1"/>
    <col min="5391" max="5404" width="3.42578125" style="56" customWidth="1"/>
    <col min="5405" max="5407" width="3.7109375" style="56" customWidth="1"/>
    <col min="5408" max="5632" width="9.140625" style="56"/>
    <col min="5633" max="5646" width="3.7109375" style="56" customWidth="1"/>
    <col min="5647" max="5660" width="3.42578125" style="56" customWidth="1"/>
    <col min="5661" max="5663" width="3.7109375" style="56" customWidth="1"/>
    <col min="5664" max="5888" width="9.140625" style="56"/>
    <col min="5889" max="5902" width="3.7109375" style="56" customWidth="1"/>
    <col min="5903" max="5916" width="3.42578125" style="56" customWidth="1"/>
    <col min="5917" max="5919" width="3.7109375" style="56" customWidth="1"/>
    <col min="5920" max="6144" width="9.140625" style="56"/>
    <col min="6145" max="6158" width="3.7109375" style="56" customWidth="1"/>
    <col min="6159" max="6172" width="3.42578125" style="56" customWidth="1"/>
    <col min="6173" max="6175" width="3.7109375" style="56" customWidth="1"/>
    <col min="6176" max="6400" width="9.140625" style="56"/>
    <col min="6401" max="6414" width="3.7109375" style="56" customWidth="1"/>
    <col min="6415" max="6428" width="3.42578125" style="56" customWidth="1"/>
    <col min="6429" max="6431" width="3.7109375" style="56" customWidth="1"/>
    <col min="6432" max="6656" width="9.140625" style="56"/>
    <col min="6657" max="6670" width="3.7109375" style="56" customWidth="1"/>
    <col min="6671" max="6684" width="3.42578125" style="56" customWidth="1"/>
    <col min="6685" max="6687" width="3.7109375" style="56" customWidth="1"/>
    <col min="6688" max="6912" width="9.140625" style="56"/>
    <col min="6913" max="6926" width="3.7109375" style="56" customWidth="1"/>
    <col min="6927" max="6940" width="3.42578125" style="56" customWidth="1"/>
    <col min="6941" max="6943" width="3.7109375" style="56" customWidth="1"/>
    <col min="6944" max="7168" width="9.140625" style="56"/>
    <col min="7169" max="7182" width="3.7109375" style="56" customWidth="1"/>
    <col min="7183" max="7196" width="3.42578125" style="56" customWidth="1"/>
    <col min="7197" max="7199" width="3.7109375" style="56" customWidth="1"/>
    <col min="7200" max="7424" width="9.140625" style="56"/>
    <col min="7425" max="7438" width="3.7109375" style="56" customWidth="1"/>
    <col min="7439" max="7452" width="3.42578125" style="56" customWidth="1"/>
    <col min="7453" max="7455" width="3.7109375" style="56" customWidth="1"/>
    <col min="7456" max="7680" width="9.140625" style="56"/>
    <col min="7681" max="7694" width="3.7109375" style="56" customWidth="1"/>
    <col min="7695" max="7708" width="3.42578125" style="56" customWidth="1"/>
    <col min="7709" max="7711" width="3.7109375" style="56" customWidth="1"/>
    <col min="7712" max="7936" width="9.140625" style="56"/>
    <col min="7937" max="7950" width="3.7109375" style="56" customWidth="1"/>
    <col min="7951" max="7964" width="3.42578125" style="56" customWidth="1"/>
    <col min="7965" max="7967" width="3.7109375" style="56" customWidth="1"/>
    <col min="7968" max="8192" width="9.140625" style="56"/>
    <col min="8193" max="8206" width="3.7109375" style="56" customWidth="1"/>
    <col min="8207" max="8220" width="3.42578125" style="56" customWidth="1"/>
    <col min="8221" max="8223" width="3.7109375" style="56" customWidth="1"/>
    <col min="8224" max="8448" width="9.140625" style="56"/>
    <col min="8449" max="8462" width="3.7109375" style="56" customWidth="1"/>
    <col min="8463" max="8476" width="3.42578125" style="56" customWidth="1"/>
    <col min="8477" max="8479" width="3.7109375" style="56" customWidth="1"/>
    <col min="8480" max="8704" width="9.140625" style="56"/>
    <col min="8705" max="8718" width="3.7109375" style="56" customWidth="1"/>
    <col min="8719" max="8732" width="3.42578125" style="56" customWidth="1"/>
    <col min="8733" max="8735" width="3.7109375" style="56" customWidth="1"/>
    <col min="8736" max="8960" width="9.140625" style="56"/>
    <col min="8961" max="8974" width="3.7109375" style="56" customWidth="1"/>
    <col min="8975" max="8988" width="3.42578125" style="56" customWidth="1"/>
    <col min="8989" max="8991" width="3.7109375" style="56" customWidth="1"/>
    <col min="8992" max="9216" width="9.140625" style="56"/>
    <col min="9217" max="9230" width="3.7109375" style="56" customWidth="1"/>
    <col min="9231" max="9244" width="3.42578125" style="56" customWidth="1"/>
    <col min="9245" max="9247" width="3.7109375" style="56" customWidth="1"/>
    <col min="9248" max="9472" width="9.140625" style="56"/>
    <col min="9473" max="9486" width="3.7109375" style="56" customWidth="1"/>
    <col min="9487" max="9500" width="3.42578125" style="56" customWidth="1"/>
    <col min="9501" max="9503" width="3.7109375" style="56" customWidth="1"/>
    <col min="9504" max="9728" width="9.140625" style="56"/>
    <col min="9729" max="9742" width="3.7109375" style="56" customWidth="1"/>
    <col min="9743" max="9756" width="3.42578125" style="56" customWidth="1"/>
    <col min="9757" max="9759" width="3.7109375" style="56" customWidth="1"/>
    <col min="9760" max="9984" width="9.140625" style="56"/>
    <col min="9985" max="9998" width="3.7109375" style="56" customWidth="1"/>
    <col min="9999" max="10012" width="3.42578125" style="56" customWidth="1"/>
    <col min="10013" max="10015" width="3.7109375" style="56" customWidth="1"/>
    <col min="10016" max="10240" width="9.140625" style="56"/>
    <col min="10241" max="10254" width="3.7109375" style="56" customWidth="1"/>
    <col min="10255" max="10268" width="3.42578125" style="56" customWidth="1"/>
    <col min="10269" max="10271" width="3.7109375" style="56" customWidth="1"/>
    <col min="10272" max="10496" width="9.140625" style="56"/>
    <col min="10497" max="10510" width="3.7109375" style="56" customWidth="1"/>
    <col min="10511" max="10524" width="3.42578125" style="56" customWidth="1"/>
    <col min="10525" max="10527" width="3.7109375" style="56" customWidth="1"/>
    <col min="10528" max="10752" width="9.140625" style="56"/>
    <col min="10753" max="10766" width="3.7109375" style="56" customWidth="1"/>
    <col min="10767" max="10780" width="3.42578125" style="56" customWidth="1"/>
    <col min="10781" max="10783" width="3.7109375" style="56" customWidth="1"/>
    <col min="10784" max="11008" width="9.140625" style="56"/>
    <col min="11009" max="11022" width="3.7109375" style="56" customWidth="1"/>
    <col min="11023" max="11036" width="3.42578125" style="56" customWidth="1"/>
    <col min="11037" max="11039" width="3.7109375" style="56" customWidth="1"/>
    <col min="11040" max="11264" width="9.140625" style="56"/>
    <col min="11265" max="11278" width="3.7109375" style="56" customWidth="1"/>
    <col min="11279" max="11292" width="3.42578125" style="56" customWidth="1"/>
    <col min="11293" max="11295" width="3.7109375" style="56" customWidth="1"/>
    <col min="11296" max="11520" width="9.140625" style="56"/>
    <col min="11521" max="11534" width="3.7109375" style="56" customWidth="1"/>
    <col min="11535" max="11548" width="3.42578125" style="56" customWidth="1"/>
    <col min="11549" max="11551" width="3.7109375" style="56" customWidth="1"/>
    <col min="11552" max="11776" width="9.140625" style="56"/>
    <col min="11777" max="11790" width="3.7109375" style="56" customWidth="1"/>
    <col min="11791" max="11804" width="3.42578125" style="56" customWidth="1"/>
    <col min="11805" max="11807" width="3.7109375" style="56" customWidth="1"/>
    <col min="11808" max="12032" width="9.140625" style="56"/>
    <col min="12033" max="12046" width="3.7109375" style="56" customWidth="1"/>
    <col min="12047" max="12060" width="3.42578125" style="56" customWidth="1"/>
    <col min="12061" max="12063" width="3.7109375" style="56" customWidth="1"/>
    <col min="12064" max="12288" width="9.140625" style="56"/>
    <col min="12289" max="12302" width="3.7109375" style="56" customWidth="1"/>
    <col min="12303" max="12316" width="3.42578125" style="56" customWidth="1"/>
    <col min="12317" max="12319" width="3.7109375" style="56" customWidth="1"/>
    <col min="12320" max="12544" width="9.140625" style="56"/>
    <col min="12545" max="12558" width="3.7109375" style="56" customWidth="1"/>
    <col min="12559" max="12572" width="3.42578125" style="56" customWidth="1"/>
    <col min="12573" max="12575" width="3.7109375" style="56" customWidth="1"/>
    <col min="12576" max="12800" width="9.140625" style="56"/>
    <col min="12801" max="12814" width="3.7109375" style="56" customWidth="1"/>
    <col min="12815" max="12828" width="3.42578125" style="56" customWidth="1"/>
    <col min="12829" max="12831" width="3.7109375" style="56" customWidth="1"/>
    <col min="12832" max="13056" width="9.140625" style="56"/>
    <col min="13057" max="13070" width="3.7109375" style="56" customWidth="1"/>
    <col min="13071" max="13084" width="3.42578125" style="56" customWidth="1"/>
    <col min="13085" max="13087" width="3.7109375" style="56" customWidth="1"/>
    <col min="13088" max="13312" width="9.140625" style="56"/>
    <col min="13313" max="13326" width="3.7109375" style="56" customWidth="1"/>
    <col min="13327" max="13340" width="3.42578125" style="56" customWidth="1"/>
    <col min="13341" max="13343" width="3.7109375" style="56" customWidth="1"/>
    <col min="13344" max="13568" width="9.140625" style="56"/>
    <col min="13569" max="13582" width="3.7109375" style="56" customWidth="1"/>
    <col min="13583" max="13596" width="3.42578125" style="56" customWidth="1"/>
    <col min="13597" max="13599" width="3.7109375" style="56" customWidth="1"/>
    <col min="13600" max="13824" width="9.140625" style="56"/>
    <col min="13825" max="13838" width="3.7109375" style="56" customWidth="1"/>
    <col min="13839" max="13852" width="3.42578125" style="56" customWidth="1"/>
    <col min="13853" max="13855" width="3.7109375" style="56" customWidth="1"/>
    <col min="13856" max="14080" width="9.140625" style="56"/>
    <col min="14081" max="14094" width="3.7109375" style="56" customWidth="1"/>
    <col min="14095" max="14108" width="3.42578125" style="56" customWidth="1"/>
    <col min="14109" max="14111" width="3.7109375" style="56" customWidth="1"/>
    <col min="14112" max="14336" width="9.140625" style="56"/>
    <col min="14337" max="14350" width="3.7109375" style="56" customWidth="1"/>
    <col min="14351" max="14364" width="3.42578125" style="56" customWidth="1"/>
    <col min="14365" max="14367" width="3.7109375" style="56" customWidth="1"/>
    <col min="14368" max="14592" width="9.140625" style="56"/>
    <col min="14593" max="14606" width="3.7109375" style="56" customWidth="1"/>
    <col min="14607" max="14620" width="3.42578125" style="56" customWidth="1"/>
    <col min="14621" max="14623" width="3.7109375" style="56" customWidth="1"/>
    <col min="14624" max="14848" width="9.140625" style="56"/>
    <col min="14849" max="14862" width="3.7109375" style="56" customWidth="1"/>
    <col min="14863" max="14876" width="3.42578125" style="56" customWidth="1"/>
    <col min="14877" max="14879" width="3.7109375" style="56" customWidth="1"/>
    <col min="14880" max="15104" width="9.140625" style="56"/>
    <col min="15105" max="15118" width="3.7109375" style="56" customWidth="1"/>
    <col min="15119" max="15132" width="3.42578125" style="56" customWidth="1"/>
    <col min="15133" max="15135" width="3.7109375" style="56" customWidth="1"/>
    <col min="15136" max="15360" width="9.140625" style="56"/>
    <col min="15361" max="15374" width="3.7109375" style="56" customWidth="1"/>
    <col min="15375" max="15388" width="3.42578125" style="56" customWidth="1"/>
    <col min="15389" max="15391" width="3.7109375" style="56" customWidth="1"/>
    <col min="15392" max="15616" width="9.140625" style="56"/>
    <col min="15617" max="15630" width="3.7109375" style="56" customWidth="1"/>
    <col min="15631" max="15644" width="3.42578125" style="56" customWidth="1"/>
    <col min="15645" max="15647" width="3.7109375" style="56" customWidth="1"/>
    <col min="15648" max="15872" width="9.140625" style="56"/>
    <col min="15873" max="15886" width="3.7109375" style="56" customWidth="1"/>
    <col min="15887" max="15900" width="3.42578125" style="56" customWidth="1"/>
    <col min="15901" max="15903" width="3.7109375" style="56" customWidth="1"/>
    <col min="15904" max="16128" width="9.140625" style="56"/>
    <col min="16129" max="16142" width="3.7109375" style="56" customWidth="1"/>
    <col min="16143" max="16156" width="3.42578125" style="56" customWidth="1"/>
    <col min="16157" max="16159" width="3.7109375" style="56" customWidth="1"/>
    <col min="16160" max="16384" width="9.140625" style="56"/>
  </cols>
  <sheetData>
    <row r="1" spans="1:256" ht="12.95" customHeight="1"/>
    <row r="2" spans="1:256" ht="12.95" customHeight="1"/>
    <row r="3" spans="1:256" ht="35.25" customHeight="1">
      <c r="A3" s="371" t="s">
        <v>16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</row>
    <row r="4" spans="1:256" ht="19.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</row>
    <row r="5" spans="1:256" ht="24" customHeight="1">
      <c r="A5" s="59"/>
      <c r="B5" s="59"/>
      <c r="C5" s="180" t="s">
        <v>29</v>
      </c>
      <c r="D5" s="180"/>
      <c r="E5" s="181"/>
      <c r="F5" s="180"/>
      <c r="G5" s="181"/>
      <c r="H5" s="181"/>
      <c r="I5" s="182" t="s">
        <v>28</v>
      </c>
      <c r="J5" s="183" t="str">
        <f>'Data Record'!O1</f>
        <v>SPR15120015-2</v>
      </c>
      <c r="K5" s="184"/>
      <c r="L5" s="184"/>
      <c r="M5" s="183"/>
      <c r="N5" s="183"/>
      <c r="O5" s="183"/>
      <c r="P5" s="183"/>
      <c r="Q5" s="183"/>
      <c r="R5" s="184"/>
      <c r="S5" s="184"/>
      <c r="T5" s="184"/>
      <c r="U5" s="184"/>
      <c r="V5" s="184"/>
      <c r="W5" s="184"/>
      <c r="X5" s="58"/>
      <c r="Y5" s="185" t="s">
        <v>102</v>
      </c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</row>
    <row r="6" spans="1:256" ht="24" customHeight="1">
      <c r="A6" s="59"/>
      <c r="B6" s="59"/>
      <c r="C6" s="181"/>
      <c r="D6" s="181"/>
      <c r="E6" s="181"/>
      <c r="F6" s="180"/>
      <c r="G6" s="186"/>
      <c r="H6" s="186"/>
      <c r="I6" s="180"/>
      <c r="J6" s="183"/>
      <c r="K6" s="184"/>
      <c r="L6" s="184"/>
      <c r="M6" s="183"/>
      <c r="N6" s="183"/>
      <c r="O6" s="183"/>
      <c r="P6" s="183"/>
      <c r="Q6" s="183"/>
      <c r="R6" s="184"/>
      <c r="S6" s="184"/>
      <c r="T6" s="184"/>
      <c r="U6" s="184"/>
      <c r="V6" s="184"/>
      <c r="W6" s="184"/>
      <c r="X6" s="184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</row>
    <row r="7" spans="1:256" ht="24" customHeight="1">
      <c r="A7" s="59"/>
      <c r="B7" s="59"/>
      <c r="C7" s="187" t="s">
        <v>30</v>
      </c>
      <c r="D7" s="187"/>
      <c r="E7" s="181"/>
      <c r="F7" s="181"/>
      <c r="G7" s="181"/>
      <c r="H7" s="181"/>
      <c r="I7" s="182" t="s">
        <v>28</v>
      </c>
      <c r="J7" s="188"/>
      <c r="K7" s="184"/>
      <c r="L7" s="184"/>
      <c r="M7" s="189"/>
      <c r="N7" s="189"/>
      <c r="O7" s="189"/>
      <c r="P7" s="189"/>
      <c r="Q7" s="189"/>
      <c r="R7" s="189"/>
      <c r="S7" s="189"/>
      <c r="T7" s="189"/>
      <c r="U7" s="189"/>
      <c r="V7" s="190"/>
      <c r="W7" s="190"/>
      <c r="X7" s="190"/>
      <c r="Y7" s="71"/>
      <c r="Z7" s="71"/>
      <c r="AA7" s="71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</row>
    <row r="8" spans="1:256" ht="24" customHeight="1">
      <c r="A8" s="59"/>
      <c r="B8" s="59"/>
      <c r="C8" s="181"/>
      <c r="D8" s="187"/>
      <c r="E8" s="187"/>
      <c r="F8" s="181"/>
      <c r="G8" s="181"/>
      <c r="H8" s="181"/>
      <c r="I8" s="182"/>
      <c r="J8" s="191"/>
      <c r="K8" s="184"/>
      <c r="L8" s="188"/>
      <c r="M8" s="192"/>
      <c r="N8" s="192"/>
      <c r="O8" s="189"/>
      <c r="P8" s="189"/>
      <c r="Q8" s="189"/>
      <c r="R8" s="189"/>
      <c r="S8" s="189"/>
      <c r="T8" s="189"/>
      <c r="U8" s="189"/>
      <c r="V8" s="189"/>
      <c r="W8" s="190"/>
      <c r="X8" s="190"/>
      <c r="Y8" s="68"/>
      <c r="Z8" s="68"/>
      <c r="AA8" s="6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</row>
    <row r="9" spans="1:256" ht="24" customHeight="1">
      <c r="A9" s="59"/>
      <c r="B9" s="59"/>
      <c r="C9" s="127"/>
      <c r="D9" s="130"/>
      <c r="E9" s="130"/>
      <c r="F9" s="127"/>
      <c r="G9" s="127"/>
      <c r="H9" s="127"/>
      <c r="I9" s="127"/>
      <c r="J9" s="72"/>
      <c r="K9" s="58"/>
      <c r="L9" s="72"/>
      <c r="M9" s="131"/>
      <c r="N9" s="131"/>
      <c r="O9" s="66"/>
      <c r="P9" s="66"/>
      <c r="Q9" s="66"/>
      <c r="R9" s="66"/>
      <c r="S9" s="66"/>
      <c r="T9" s="66"/>
      <c r="U9" s="66"/>
      <c r="V9" s="66"/>
      <c r="W9" s="67"/>
      <c r="X9" s="68"/>
      <c r="Y9" s="68"/>
      <c r="Z9" s="68"/>
      <c r="AA9" s="6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ht="15" customHeight="1">
      <c r="A10" s="69"/>
      <c r="B10" s="69"/>
      <c r="C10" s="132"/>
      <c r="D10" s="132"/>
      <c r="E10" s="132"/>
      <c r="F10" s="132"/>
      <c r="G10" s="132"/>
      <c r="H10" s="133"/>
      <c r="I10" s="132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134"/>
      <c r="V10" s="134"/>
      <c r="W10" s="70"/>
      <c r="X10" s="193"/>
      <c r="Y10" s="194"/>
      <c r="Z10" s="135"/>
      <c r="AA10" s="135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  <c r="IB10" s="71"/>
      <c r="IC10" s="71"/>
      <c r="ID10" s="71"/>
      <c r="IE10" s="71"/>
      <c r="IF10" s="71"/>
      <c r="IG10" s="71"/>
      <c r="IH10" s="71"/>
      <c r="II10" s="71"/>
      <c r="IJ10" s="71"/>
      <c r="IK10" s="71"/>
      <c r="IL10" s="71"/>
      <c r="IM10" s="71"/>
      <c r="IN10" s="71"/>
      <c r="IO10" s="71"/>
      <c r="IP10" s="71"/>
      <c r="IQ10" s="71"/>
      <c r="IR10" s="71"/>
      <c r="IS10" s="71"/>
      <c r="IT10" s="71"/>
      <c r="IU10" s="71"/>
      <c r="IV10" s="71"/>
    </row>
    <row r="11" spans="1:256" ht="15" customHeight="1">
      <c r="A11" s="59"/>
      <c r="B11" s="59"/>
      <c r="C11" s="130"/>
      <c r="D11" s="130"/>
      <c r="E11" s="130"/>
      <c r="F11" s="130"/>
      <c r="G11" s="130"/>
      <c r="H11" s="136"/>
      <c r="I11" s="137"/>
      <c r="J11" s="67"/>
      <c r="K11" s="131"/>
      <c r="L11" s="66"/>
      <c r="M11" s="66"/>
      <c r="N11" s="66"/>
      <c r="O11" s="66"/>
      <c r="P11" s="66"/>
      <c r="Q11" s="66"/>
      <c r="R11" s="66"/>
      <c r="S11" s="66"/>
      <c r="T11" s="66"/>
      <c r="U11" s="67"/>
      <c r="V11" s="67"/>
      <c r="W11" s="64"/>
      <c r="X11" s="58"/>
      <c r="Y11" s="138"/>
      <c r="Z11" s="138"/>
      <c r="AA11" s="13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</row>
    <row r="12" spans="1:256" ht="24" customHeight="1">
      <c r="A12" s="59"/>
      <c r="B12" s="59"/>
      <c r="C12" s="187" t="s">
        <v>31</v>
      </c>
      <c r="D12" s="130"/>
      <c r="E12" s="130"/>
      <c r="F12" s="130"/>
      <c r="G12" s="127"/>
      <c r="H12" s="127"/>
      <c r="I12" s="136" t="s">
        <v>28</v>
      </c>
      <c r="J12" s="188" t="str">
        <f>'Data Record'!F6</f>
        <v xml:space="preserve">Dial and Linear Length Gauge </v>
      </c>
      <c r="K12" s="184"/>
      <c r="L12" s="188"/>
      <c r="M12" s="65"/>
      <c r="N12" s="65"/>
      <c r="O12" s="58"/>
      <c r="P12" s="65"/>
      <c r="Q12" s="72"/>
      <c r="R12" s="72"/>
      <c r="S12" s="72"/>
      <c r="T12" s="72"/>
      <c r="U12" s="72"/>
      <c r="V12" s="72"/>
      <c r="W12" s="72"/>
      <c r="X12" s="73"/>
      <c r="Y12" s="73"/>
      <c r="Z12" s="73"/>
      <c r="AA12" s="73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</row>
    <row r="13" spans="1:256" ht="24" customHeight="1">
      <c r="A13" s="59"/>
      <c r="B13" s="59"/>
      <c r="C13" s="195" t="s">
        <v>32</v>
      </c>
      <c r="D13" s="130"/>
      <c r="E13" s="130"/>
      <c r="F13" s="130"/>
      <c r="G13" s="127"/>
      <c r="H13" s="127"/>
      <c r="I13" s="136" t="s">
        <v>28</v>
      </c>
      <c r="J13" s="188" t="str">
        <f>'Data Record'!T6</f>
        <v>Mitutoyo</v>
      </c>
      <c r="K13" s="184"/>
      <c r="L13" s="188"/>
      <c r="M13" s="65"/>
      <c r="N13" s="65"/>
      <c r="O13" s="58"/>
      <c r="P13" s="65"/>
      <c r="Q13" s="72"/>
      <c r="R13" s="72"/>
      <c r="S13" s="65"/>
      <c r="T13" s="65"/>
      <c r="U13" s="65"/>
      <c r="V13" s="65"/>
      <c r="W13" s="65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</row>
    <row r="14" spans="1:256" ht="24" customHeight="1">
      <c r="A14" s="59"/>
      <c r="B14" s="59"/>
      <c r="C14" s="187" t="s">
        <v>33</v>
      </c>
      <c r="D14" s="130"/>
      <c r="E14" s="130"/>
      <c r="F14" s="130"/>
      <c r="G14" s="127"/>
      <c r="H14" s="127"/>
      <c r="I14" s="136" t="s">
        <v>28</v>
      </c>
      <c r="J14" s="196">
        <f>'Data Record'!D7</f>
        <v>123</v>
      </c>
      <c r="K14" s="188"/>
      <c r="L14" s="188"/>
      <c r="M14" s="65"/>
      <c r="N14" s="65"/>
      <c r="O14" s="58"/>
      <c r="P14" s="65"/>
      <c r="Q14" s="72"/>
      <c r="R14" s="72"/>
      <c r="S14" s="72"/>
      <c r="T14" s="72"/>
      <c r="U14" s="72"/>
      <c r="V14" s="130"/>
      <c r="W14" s="65"/>
      <c r="X14" s="73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</row>
    <row r="15" spans="1:256" ht="24" customHeight="1">
      <c r="A15" s="59"/>
      <c r="B15" s="59"/>
      <c r="C15" s="187" t="s">
        <v>34</v>
      </c>
      <c r="D15" s="130"/>
      <c r="E15" s="130"/>
      <c r="F15" s="130"/>
      <c r="G15" s="127"/>
      <c r="H15" s="127"/>
      <c r="I15" s="136" t="s">
        <v>28</v>
      </c>
      <c r="J15" s="372">
        <f>'Data Record'!O7</f>
        <v>456</v>
      </c>
      <c r="K15" s="372"/>
      <c r="L15" s="372"/>
      <c r="M15" s="197"/>
      <c r="N15" s="197"/>
      <c r="O15" s="58"/>
      <c r="P15" s="65"/>
      <c r="Q15" s="65"/>
      <c r="R15" s="72"/>
      <c r="S15" s="65"/>
      <c r="T15" s="65"/>
      <c r="U15" s="65"/>
      <c r="V15" s="65"/>
      <c r="W15" s="65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</row>
    <row r="16" spans="1:256" ht="24" customHeight="1">
      <c r="A16" s="59"/>
      <c r="B16" s="59"/>
      <c r="C16" s="187" t="s">
        <v>35</v>
      </c>
      <c r="D16" s="130"/>
      <c r="E16" s="130"/>
      <c r="F16" s="130"/>
      <c r="G16" s="127"/>
      <c r="H16" s="127"/>
      <c r="I16" s="136" t="s">
        <v>28</v>
      </c>
      <c r="J16" s="198">
        <f>'Data Record'!Y7</f>
        <v>789</v>
      </c>
      <c r="K16" s="188"/>
      <c r="L16" s="199"/>
      <c r="M16" s="65"/>
      <c r="N16" s="65"/>
      <c r="O16" s="58"/>
      <c r="P16" s="65"/>
      <c r="Q16" s="65"/>
      <c r="R16" s="72"/>
      <c r="S16" s="72"/>
      <c r="T16" s="72"/>
      <c r="U16" s="72"/>
      <c r="V16" s="74"/>
      <c r="W16" s="65"/>
      <c r="X16" s="73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</row>
    <row r="17" spans="1:256" ht="18.75" customHeight="1">
      <c r="A17" s="59"/>
      <c r="B17" s="59"/>
      <c r="C17" s="130"/>
      <c r="D17" s="130"/>
      <c r="E17" s="130"/>
      <c r="F17" s="130"/>
      <c r="G17" s="127"/>
      <c r="H17" s="127"/>
      <c r="I17" s="74"/>
      <c r="J17" s="140"/>
      <c r="K17" s="65"/>
      <c r="L17" s="65"/>
      <c r="M17" s="72"/>
      <c r="N17" s="72"/>
      <c r="O17" s="58"/>
      <c r="P17" s="65"/>
      <c r="Q17" s="72"/>
      <c r="R17" s="72"/>
      <c r="S17" s="72"/>
      <c r="T17" s="74"/>
      <c r="U17" s="65"/>
      <c r="V17" s="72"/>
      <c r="W17" s="65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</row>
    <row r="18" spans="1:256" ht="24" customHeight="1">
      <c r="A18" s="59"/>
      <c r="B18" s="59"/>
      <c r="C18" s="187" t="s">
        <v>39</v>
      </c>
      <c r="D18" s="187"/>
      <c r="E18" s="130"/>
      <c r="F18" s="130"/>
      <c r="G18" s="130"/>
      <c r="H18" s="130"/>
      <c r="I18" s="147"/>
      <c r="J18" s="72"/>
      <c r="K18" s="72"/>
      <c r="L18" s="127"/>
      <c r="M18" s="200"/>
      <c r="N18" s="200"/>
      <c r="O18" s="58"/>
      <c r="P18" s="58"/>
      <c r="Q18" s="58"/>
      <c r="R18" s="58"/>
      <c r="S18" s="58"/>
      <c r="T18" s="58"/>
      <c r="U18" s="58"/>
      <c r="V18" s="58"/>
      <c r="W18" s="65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</row>
    <row r="19" spans="1:256" ht="24" customHeight="1">
      <c r="A19" s="59"/>
      <c r="B19" s="59"/>
      <c r="C19" s="187" t="s">
        <v>40</v>
      </c>
      <c r="D19" s="187"/>
      <c r="E19" s="130"/>
      <c r="F19" s="130"/>
      <c r="G19" s="127"/>
      <c r="H19" s="127"/>
      <c r="I19" s="128" t="s">
        <v>28</v>
      </c>
      <c r="J19" s="201" t="s">
        <v>103</v>
      </c>
      <c r="K19" s="184"/>
      <c r="L19" s="184"/>
      <c r="M19" s="200"/>
      <c r="N19" s="58"/>
      <c r="O19" s="195" t="s">
        <v>36</v>
      </c>
      <c r="P19" s="58"/>
      <c r="Q19" s="127"/>
      <c r="R19" s="141"/>
      <c r="S19" s="127"/>
      <c r="T19" s="58"/>
      <c r="U19" s="58"/>
      <c r="V19" s="136" t="s">
        <v>28</v>
      </c>
      <c r="W19" s="373">
        <f>'Data Record'!O2</f>
        <v>42350</v>
      </c>
      <c r="X19" s="373"/>
      <c r="Y19" s="373"/>
      <c r="Z19" s="202"/>
      <c r="AA19" s="202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</row>
    <row r="20" spans="1:256" ht="24" customHeight="1">
      <c r="A20" s="59"/>
      <c r="B20" s="59"/>
      <c r="C20" s="187" t="s">
        <v>41</v>
      </c>
      <c r="D20" s="180"/>
      <c r="E20" s="126"/>
      <c r="F20" s="126"/>
      <c r="G20" s="127"/>
      <c r="H20" s="127"/>
      <c r="I20" s="129" t="s">
        <v>28</v>
      </c>
      <c r="J20" s="203" t="s">
        <v>104</v>
      </c>
      <c r="K20" s="184"/>
      <c r="L20" s="184"/>
      <c r="M20" s="204"/>
      <c r="N20" s="58"/>
      <c r="O20" s="195" t="s">
        <v>37</v>
      </c>
      <c r="P20" s="58"/>
      <c r="Q20" s="127"/>
      <c r="R20" s="139"/>
      <c r="S20" s="127"/>
      <c r="T20" s="58"/>
      <c r="U20" s="58"/>
      <c r="V20" s="136" t="s">
        <v>28</v>
      </c>
      <c r="W20" s="373">
        <f>'Data Record'!Y2</f>
        <v>42350</v>
      </c>
      <c r="X20" s="373"/>
      <c r="Y20" s="373"/>
      <c r="Z20" s="202"/>
      <c r="AA20" s="202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</row>
    <row r="21" spans="1:256" ht="24" customHeight="1">
      <c r="A21" s="59"/>
      <c r="B21" s="59"/>
      <c r="C21" s="187" t="s">
        <v>42</v>
      </c>
      <c r="D21" s="180"/>
      <c r="E21" s="126"/>
      <c r="F21" s="126"/>
      <c r="G21" s="127"/>
      <c r="H21" s="127"/>
      <c r="I21" s="129" t="s">
        <v>28</v>
      </c>
      <c r="J21" s="201" t="s">
        <v>43</v>
      </c>
      <c r="K21" s="184"/>
      <c r="L21" s="184"/>
      <c r="M21" s="72"/>
      <c r="N21" s="58"/>
      <c r="O21" s="180" t="s">
        <v>38</v>
      </c>
      <c r="P21" s="58"/>
      <c r="Q21" s="127"/>
      <c r="R21" s="126"/>
      <c r="S21" s="127"/>
      <c r="T21" s="58"/>
      <c r="U21" s="58"/>
      <c r="V21" s="136" t="s">
        <v>28</v>
      </c>
      <c r="W21" s="374">
        <f>W20+365</f>
        <v>42715</v>
      </c>
      <c r="X21" s="374"/>
      <c r="Y21" s="374"/>
      <c r="Z21" s="205"/>
      <c r="AA21" s="205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</row>
    <row r="22" spans="1:256" ht="24" customHeight="1">
      <c r="A22" s="59"/>
      <c r="B22" s="59"/>
      <c r="C22" s="187" t="s">
        <v>105</v>
      </c>
      <c r="D22" s="184"/>
      <c r="E22" s="58"/>
      <c r="F22" s="58"/>
      <c r="G22" s="58"/>
      <c r="H22" s="58"/>
      <c r="I22" s="129" t="s">
        <v>28</v>
      </c>
      <c r="J22" s="184" t="s">
        <v>114</v>
      </c>
      <c r="K22" s="184"/>
      <c r="L22" s="184"/>
      <c r="M22" s="65"/>
      <c r="N22" s="65"/>
      <c r="O22" s="58"/>
      <c r="P22" s="65"/>
      <c r="Q22" s="75"/>
      <c r="R22" s="75"/>
      <c r="S22" s="65"/>
      <c r="T22" s="65"/>
      <c r="U22" s="65"/>
      <c r="V22" s="65"/>
      <c r="W22" s="65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</row>
    <row r="23" spans="1:256" ht="18.75" customHeight="1">
      <c r="A23" s="59"/>
      <c r="B23" s="59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65"/>
      <c r="N23" s="65"/>
      <c r="O23" s="58"/>
      <c r="P23" s="65"/>
      <c r="Q23" s="65"/>
      <c r="R23" s="65"/>
      <c r="S23" s="65"/>
      <c r="T23" s="65"/>
      <c r="U23" s="65"/>
      <c r="V23" s="65"/>
      <c r="W23" s="65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</row>
    <row r="24" spans="1:256" ht="24" customHeight="1">
      <c r="A24" s="59"/>
      <c r="B24" s="59"/>
      <c r="C24" s="127" t="s">
        <v>44</v>
      </c>
      <c r="D24" s="76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2"/>
      <c r="X24" s="77"/>
      <c r="Y24" s="143"/>
      <c r="Z24" s="143"/>
      <c r="AA24" s="143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  <c r="IT24" s="58"/>
      <c r="IU24" s="58"/>
      <c r="IV24" s="58"/>
    </row>
    <row r="25" spans="1:256" ht="24" customHeight="1">
      <c r="A25" s="59"/>
      <c r="B25" s="59"/>
      <c r="C25" s="144" t="s">
        <v>106</v>
      </c>
      <c r="D25" s="58"/>
      <c r="E25" s="58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  <c r="IT25" s="58"/>
      <c r="IU25" s="58"/>
      <c r="IV25" s="58"/>
    </row>
    <row r="26" spans="1:256" ht="24" customHeight="1">
      <c r="A26" s="59"/>
      <c r="B26" s="59"/>
      <c r="C26" s="144" t="s">
        <v>107</v>
      </c>
      <c r="D26" s="65"/>
      <c r="E26" s="59"/>
      <c r="F26" s="59"/>
      <c r="G26" s="59"/>
      <c r="H26" s="123"/>
      <c r="I26" s="123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  <c r="IT26" s="58"/>
      <c r="IU26" s="58"/>
      <c r="IV26" s="58"/>
    </row>
    <row r="27" spans="1:256" ht="24" customHeight="1">
      <c r="A27" s="59"/>
      <c r="B27" s="59"/>
      <c r="C27" s="144" t="s">
        <v>108</v>
      </c>
      <c r="D27" s="65"/>
      <c r="E27" s="123"/>
      <c r="F27" s="123"/>
      <c r="G27" s="123"/>
      <c r="H27" s="123"/>
      <c r="I27" s="123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  <c r="HV27" s="58"/>
      <c r="HW27" s="58"/>
      <c r="HX27" s="58"/>
      <c r="HY27" s="58"/>
      <c r="HZ27" s="58"/>
      <c r="IA27" s="58"/>
      <c r="IB27" s="58"/>
      <c r="IC27" s="58"/>
      <c r="ID27" s="58"/>
      <c r="IE27" s="58"/>
      <c r="IF27" s="58"/>
      <c r="IG27" s="58"/>
      <c r="IH27" s="58"/>
      <c r="II27" s="58"/>
      <c r="IJ27" s="58"/>
      <c r="IK27" s="58"/>
      <c r="IL27" s="58"/>
      <c r="IM27" s="58"/>
      <c r="IN27" s="58"/>
      <c r="IO27" s="58"/>
      <c r="IP27" s="58"/>
      <c r="IQ27" s="58"/>
      <c r="IR27" s="58"/>
      <c r="IS27" s="58"/>
      <c r="IT27" s="58"/>
      <c r="IU27" s="58"/>
      <c r="IV27" s="58"/>
    </row>
    <row r="28" spans="1:256" ht="24" customHeight="1">
      <c r="A28" s="59"/>
      <c r="B28" s="59"/>
      <c r="C28" s="144" t="s">
        <v>109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  <c r="IT28" s="58"/>
      <c r="IU28" s="58"/>
      <c r="IV28" s="58"/>
    </row>
    <row r="29" spans="1:256" ht="24" customHeight="1">
      <c r="A29" s="59"/>
      <c r="B29" s="59"/>
      <c r="C29" s="144" t="s">
        <v>110</v>
      </c>
      <c r="D29" s="65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  <c r="IT29" s="58"/>
      <c r="IU29" s="58"/>
      <c r="IV29" s="58"/>
    </row>
    <row r="30" spans="1:256" ht="24" customHeight="1">
      <c r="A30" s="59"/>
      <c r="B30" s="59"/>
      <c r="C30" s="144" t="s">
        <v>111</v>
      </c>
      <c r="D30" s="58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  <c r="IU30" s="58"/>
      <c r="IV30" s="58"/>
    </row>
    <row r="31" spans="1:256" ht="15.75" customHeight="1">
      <c r="A31" s="59"/>
      <c r="B31" s="59"/>
      <c r="C31" s="63"/>
      <c r="D31" s="63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W31" s="58"/>
      <c r="X31" s="58"/>
      <c r="Y31" s="58"/>
      <c r="Z31" s="58"/>
      <c r="AA31" s="58"/>
      <c r="AB31" s="58"/>
      <c r="AC31" s="58"/>
      <c r="AD31" s="58"/>
      <c r="AE31" s="206"/>
      <c r="AF31" s="146"/>
      <c r="AG31" s="95"/>
      <c r="AH31" s="95"/>
      <c r="AI31" s="95"/>
      <c r="AJ31" s="95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  <c r="IV31" s="58"/>
    </row>
    <row r="32" spans="1:256" ht="15.75" customHeight="1">
      <c r="A32" s="59"/>
      <c r="B32" s="59"/>
      <c r="C32" s="63"/>
      <c r="D32" s="63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W32" s="58"/>
      <c r="X32" s="58"/>
      <c r="Y32" s="58"/>
      <c r="Z32" s="58"/>
      <c r="AA32" s="58"/>
      <c r="AB32" s="58"/>
      <c r="AC32" s="58"/>
      <c r="AD32" s="58"/>
      <c r="AE32" s="206"/>
      <c r="AF32" s="146"/>
      <c r="AG32" s="95"/>
      <c r="AH32" s="95"/>
      <c r="AI32" s="95"/>
      <c r="AJ32" s="95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  <c r="IV32" s="58"/>
    </row>
    <row r="33" spans="1:256" ht="15.75" customHeight="1">
      <c r="A33" s="59"/>
      <c r="B33" s="59"/>
      <c r="C33" s="63"/>
      <c r="D33" s="63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W33" s="58"/>
      <c r="X33" s="58"/>
      <c r="Y33" s="58"/>
      <c r="Z33" s="58"/>
      <c r="AA33" s="58"/>
      <c r="AB33" s="58"/>
      <c r="AC33" s="58"/>
      <c r="AD33" s="58"/>
      <c r="AE33" s="206"/>
      <c r="AF33" s="146"/>
      <c r="AG33" s="95"/>
      <c r="AH33" s="95"/>
      <c r="AI33" s="95"/>
      <c r="AJ33" s="95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  <c r="IT33" s="58"/>
      <c r="IU33" s="58"/>
      <c r="IV33" s="58"/>
    </row>
    <row r="34" spans="1:256" ht="15.75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8"/>
      <c r="X34" s="58"/>
      <c r="Y34" s="58"/>
      <c r="Z34" s="58"/>
      <c r="AA34" s="58"/>
      <c r="AB34" s="58"/>
      <c r="AC34" s="58"/>
      <c r="AD34" s="58"/>
      <c r="AE34" s="206"/>
      <c r="AF34" s="146"/>
      <c r="AG34" s="95"/>
      <c r="AH34" s="95"/>
      <c r="AI34" s="95"/>
      <c r="AJ34" s="95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  <c r="HD34" s="58"/>
      <c r="HE34" s="58"/>
      <c r="HF34" s="58"/>
      <c r="HG34" s="58"/>
      <c r="HH34" s="58"/>
      <c r="HI34" s="58"/>
      <c r="HJ34" s="58"/>
      <c r="HK34" s="58"/>
      <c r="HL34" s="58"/>
      <c r="HM34" s="58"/>
      <c r="HN34" s="58"/>
      <c r="HO34" s="58"/>
      <c r="HP34" s="58"/>
      <c r="HQ34" s="58"/>
      <c r="HR34" s="58"/>
      <c r="HS34" s="58"/>
      <c r="HT34" s="58"/>
      <c r="HU34" s="58"/>
      <c r="HV34" s="58"/>
      <c r="HW34" s="58"/>
      <c r="HX34" s="58"/>
      <c r="HY34" s="58"/>
      <c r="HZ34" s="58"/>
      <c r="IA34" s="58"/>
      <c r="IB34" s="58"/>
      <c r="IC34" s="58"/>
      <c r="ID34" s="58"/>
      <c r="IE34" s="58"/>
      <c r="IF34" s="58"/>
      <c r="IG34" s="58"/>
      <c r="IH34" s="58"/>
      <c r="II34" s="58"/>
      <c r="IJ34" s="58"/>
      <c r="IK34" s="58"/>
      <c r="IL34" s="58"/>
      <c r="IM34" s="58"/>
      <c r="IN34" s="58"/>
      <c r="IO34" s="58"/>
      <c r="IP34" s="58"/>
      <c r="IQ34" s="58"/>
      <c r="IR34" s="58"/>
      <c r="IS34" s="58"/>
      <c r="IT34" s="58"/>
      <c r="IU34" s="58"/>
      <c r="IV34" s="58"/>
    </row>
    <row r="35" spans="1:256" ht="24" customHeight="1">
      <c r="A35" s="59"/>
      <c r="B35" s="59"/>
      <c r="C35" s="180" t="s">
        <v>112</v>
      </c>
      <c r="D35" s="184"/>
      <c r="E35" s="184"/>
      <c r="F35" s="184"/>
      <c r="G35" s="136" t="s">
        <v>28</v>
      </c>
      <c r="H35" s="375">
        <f>W20+1</f>
        <v>42351</v>
      </c>
      <c r="I35" s="375"/>
      <c r="J35" s="375"/>
      <c r="K35" s="207"/>
      <c r="L35" s="184"/>
      <c r="M35" s="184"/>
      <c r="N35" s="180"/>
      <c r="O35" s="180" t="s">
        <v>45</v>
      </c>
      <c r="P35" s="180"/>
      <c r="Q35" s="180"/>
      <c r="R35" s="184"/>
      <c r="S35" s="183"/>
      <c r="T35" s="208"/>
      <c r="U35" s="208"/>
      <c r="V35" s="208"/>
      <c r="W35" s="208"/>
      <c r="X35" s="208"/>
      <c r="Y35" s="209"/>
      <c r="Z35" s="58"/>
      <c r="AA35" s="58"/>
      <c r="AB35" s="58"/>
      <c r="AC35" s="58"/>
      <c r="AD35" s="58"/>
      <c r="AE35" s="206"/>
      <c r="AF35" s="146"/>
      <c r="AG35" s="95"/>
      <c r="AH35" s="95"/>
      <c r="AI35" s="95"/>
      <c r="AJ35" s="95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  <c r="IT35" s="58"/>
      <c r="IU35" s="58"/>
      <c r="IV35" s="58"/>
    </row>
    <row r="36" spans="1:256" ht="24" customHeight="1">
      <c r="A36" s="78"/>
      <c r="B36" s="78"/>
      <c r="C36" s="180" t="s">
        <v>113</v>
      </c>
      <c r="D36" s="180"/>
      <c r="E36" s="180"/>
      <c r="F36" s="184"/>
      <c r="G36" s="136" t="s">
        <v>28</v>
      </c>
      <c r="H36" s="210" t="e">
        <f>'[1]Data Record'!F31</f>
        <v>#REF!</v>
      </c>
      <c r="I36" s="184"/>
      <c r="J36" s="211"/>
      <c r="K36" s="184"/>
      <c r="L36" s="184"/>
      <c r="M36" s="184"/>
      <c r="N36" s="184"/>
      <c r="O36" s="184"/>
      <c r="P36" s="212"/>
      <c r="Q36" s="213">
        <v>3</v>
      </c>
      <c r="R36" s="184"/>
      <c r="S36" s="368" t="str">
        <f>IF(Q36=1,"( Mr.Sombut Srikampa )",IF(Q36=3,"( Mr. Natthaphol Boonmee )"))</f>
        <v>( Mr. Natthaphol Boonmee )</v>
      </c>
      <c r="T36" s="368"/>
      <c r="U36" s="368"/>
      <c r="V36" s="368"/>
      <c r="W36" s="368"/>
      <c r="X36" s="368"/>
      <c r="Y36" s="368"/>
      <c r="Z36" s="368"/>
      <c r="AA36" s="79"/>
      <c r="AB36" s="58"/>
      <c r="AC36" s="58"/>
      <c r="AD36" s="58"/>
      <c r="AE36" s="206"/>
      <c r="AF36" s="146"/>
      <c r="AG36" s="95"/>
      <c r="AH36" s="95"/>
      <c r="AI36" s="95"/>
      <c r="AJ36" s="95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  <c r="IT36" s="58"/>
      <c r="IU36" s="58"/>
      <c r="IV36" s="58"/>
    </row>
    <row r="37" spans="1:256" ht="21" customHeight="1">
      <c r="A37" s="59"/>
      <c r="B37" s="59"/>
      <c r="C37" s="184"/>
      <c r="D37" s="184"/>
      <c r="E37" s="184"/>
      <c r="F37" s="184"/>
      <c r="G37" s="184"/>
      <c r="H37" s="207"/>
      <c r="I37" s="207"/>
      <c r="J37" s="207"/>
      <c r="K37" s="184"/>
      <c r="L37" s="184"/>
      <c r="M37" s="183"/>
      <c r="N37" s="183"/>
      <c r="O37" s="184"/>
      <c r="P37" s="184"/>
      <c r="Q37" s="184"/>
      <c r="R37" s="184"/>
      <c r="S37" s="369" t="s">
        <v>46</v>
      </c>
      <c r="T37" s="369"/>
      <c r="U37" s="369"/>
      <c r="V37" s="369"/>
      <c r="W37" s="369"/>
      <c r="X37" s="369"/>
      <c r="Y37" s="369"/>
      <c r="Z37" s="369"/>
      <c r="AA37" s="79"/>
      <c r="AB37" s="61"/>
      <c r="AC37" s="214"/>
      <c r="AD37" s="215"/>
      <c r="AE37" s="216"/>
      <c r="AF37" s="216"/>
      <c r="AG37" s="216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58"/>
      <c r="GJ37" s="58"/>
      <c r="GK37" s="58"/>
      <c r="GL37" s="58"/>
      <c r="GM37" s="58"/>
      <c r="GN37" s="58"/>
      <c r="GO37" s="58"/>
      <c r="GP37" s="58"/>
      <c r="GQ37" s="58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58"/>
      <c r="HD37" s="58"/>
      <c r="HE37" s="58"/>
      <c r="HF37" s="58"/>
      <c r="HG37" s="58"/>
      <c r="HH37" s="58"/>
      <c r="HI37" s="58"/>
      <c r="HJ37" s="58"/>
      <c r="HK37" s="58"/>
      <c r="HL37" s="58"/>
      <c r="HM37" s="58"/>
      <c r="HN37" s="58"/>
      <c r="HO37" s="58"/>
      <c r="HP37" s="58"/>
      <c r="HQ37" s="58"/>
      <c r="HR37" s="58"/>
      <c r="HS37" s="58"/>
      <c r="HT37" s="58"/>
      <c r="HU37" s="58"/>
      <c r="HV37" s="58"/>
      <c r="HW37" s="58"/>
      <c r="HX37" s="58"/>
      <c r="HY37" s="58"/>
      <c r="HZ37" s="58"/>
      <c r="IA37" s="58"/>
      <c r="IB37" s="58"/>
      <c r="IC37" s="58"/>
      <c r="ID37" s="58"/>
      <c r="IE37" s="58"/>
      <c r="IF37" s="58"/>
      <c r="IG37" s="58"/>
      <c r="IH37" s="58"/>
      <c r="II37" s="58"/>
      <c r="IJ37" s="58"/>
      <c r="IK37" s="58"/>
      <c r="IL37" s="58"/>
      <c r="IM37" s="58"/>
      <c r="IN37" s="58"/>
      <c r="IO37" s="58"/>
      <c r="IP37" s="58"/>
      <c r="IQ37" s="58"/>
      <c r="IR37" s="58"/>
      <c r="IS37" s="58"/>
      <c r="IT37" s="58"/>
      <c r="IU37" s="58"/>
      <c r="IV37" s="58"/>
    </row>
    <row r="38" spans="1:256">
      <c r="A38" s="59"/>
      <c r="B38" s="59"/>
      <c r="C38" s="58"/>
      <c r="D38" s="58"/>
      <c r="E38" s="64"/>
      <c r="F38" s="64"/>
      <c r="G38" s="64"/>
      <c r="H38" s="64"/>
      <c r="I38" s="64"/>
      <c r="J38" s="58"/>
      <c r="K38" s="58"/>
      <c r="L38" s="69"/>
      <c r="M38" s="59"/>
      <c r="N38" s="59"/>
      <c r="O38" s="59"/>
      <c r="P38" s="147"/>
      <c r="Q38" s="147"/>
      <c r="R38" s="147"/>
      <c r="S38" s="147"/>
      <c r="T38" s="147"/>
      <c r="U38" s="60"/>
      <c r="V38" s="79"/>
      <c r="W38" s="79"/>
      <c r="X38" s="79"/>
      <c r="Y38" s="79"/>
      <c r="Z38" s="79"/>
      <c r="AA38" s="79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  <c r="IT38" s="58"/>
      <c r="IU38" s="58"/>
      <c r="IV38" s="58"/>
    </row>
    <row r="39" spans="1:256">
      <c r="A39" s="370"/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81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  <c r="IT39" s="58"/>
      <c r="IU39" s="58"/>
      <c r="IV39" s="58"/>
    </row>
    <row r="40" spans="1:256" ht="21.75">
      <c r="C40" s="124">
        <v>11</v>
      </c>
      <c r="D40" s="214" t="s">
        <v>87</v>
      </c>
      <c r="T40" s="61">
        <v>1</v>
      </c>
      <c r="U40" s="217" t="s">
        <v>85</v>
      </c>
    </row>
    <row r="41" spans="1:256" ht="21.75">
      <c r="T41" s="94">
        <v>3</v>
      </c>
      <c r="U41" s="214" t="s">
        <v>86</v>
      </c>
    </row>
    <row r="42" spans="1:256" ht="21.75">
      <c r="T42" s="94"/>
      <c r="U42" s="214"/>
    </row>
    <row r="43" spans="1:256" ht="21.75">
      <c r="T43" s="124"/>
      <c r="U43" s="214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104"/>
  <sheetViews>
    <sheetView view="pageBreakPreview" zoomScaleSheetLayoutView="100" workbookViewId="0">
      <selection activeCell="H5" sqref="H5"/>
    </sheetView>
  </sheetViews>
  <sheetFormatPr defaultColWidth="8.85546875" defaultRowHeight="15"/>
  <cols>
    <col min="1" max="50" width="4.42578125" customWidth="1"/>
  </cols>
  <sheetData>
    <row r="1" spans="1:22" ht="17.100000000000001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17.100000000000001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spans="1:22" ht="34.5" customHeight="1">
      <c r="A3" s="376" t="s">
        <v>47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</row>
    <row r="4" spans="1:22" ht="17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  <c r="V4" s="58"/>
    </row>
    <row r="5" spans="1:22" ht="17.100000000000001" customHeight="1">
      <c r="A5" s="59"/>
      <c r="B5" s="126" t="s">
        <v>29</v>
      </c>
      <c r="C5" s="126"/>
      <c r="D5" s="127"/>
      <c r="E5" s="126"/>
      <c r="G5" s="128" t="s">
        <v>28</v>
      </c>
      <c r="H5" s="64" t="str">
        <f>'Certificate '!J5</f>
        <v>SPR15120015-2</v>
      </c>
      <c r="I5" s="65"/>
      <c r="J5" s="65"/>
      <c r="K5" s="65"/>
      <c r="L5" s="64"/>
      <c r="M5" s="64"/>
      <c r="N5" s="64"/>
      <c r="O5" s="64"/>
      <c r="P5" s="65"/>
      <c r="Q5" s="65"/>
      <c r="R5" s="56"/>
      <c r="S5" s="394" t="s">
        <v>100</v>
      </c>
      <c r="T5" s="394"/>
      <c r="U5" s="394"/>
      <c r="V5" s="58"/>
    </row>
    <row r="6" spans="1:22" ht="17.100000000000001" customHeight="1">
      <c r="A6" s="59"/>
      <c r="B6" s="242"/>
      <c r="C6" s="243"/>
      <c r="D6" s="243"/>
      <c r="E6" s="60"/>
      <c r="F6" s="244"/>
      <c r="G6" s="244"/>
      <c r="H6" s="244"/>
      <c r="I6" s="245"/>
      <c r="J6" s="62"/>
      <c r="K6" s="63"/>
      <c r="L6" s="62"/>
      <c r="M6" s="62"/>
      <c r="N6" s="64"/>
      <c r="O6" s="64"/>
      <c r="P6" s="65"/>
      <c r="Q6" s="65"/>
      <c r="R6" s="65"/>
      <c r="S6" s="56"/>
      <c r="T6" s="56"/>
      <c r="U6" s="56"/>
      <c r="V6" s="58"/>
    </row>
    <row r="7" spans="1:22" ht="17.100000000000001" customHeight="1">
      <c r="A7" s="59"/>
      <c r="B7" s="246"/>
      <c r="C7" s="247"/>
      <c r="D7" s="243"/>
      <c r="E7" s="243"/>
      <c r="F7" s="243"/>
      <c r="G7" s="243"/>
      <c r="H7" s="243"/>
      <c r="I7" s="61"/>
      <c r="J7" s="248"/>
      <c r="K7" s="63"/>
      <c r="L7" s="249"/>
      <c r="M7" s="249"/>
      <c r="N7" s="66"/>
      <c r="O7" s="66"/>
      <c r="P7" s="66"/>
      <c r="Q7" s="66"/>
      <c r="R7" s="66"/>
      <c r="S7" s="66"/>
      <c r="T7" s="67"/>
      <c r="U7" s="67"/>
      <c r="V7" s="68"/>
    </row>
    <row r="8" spans="1:22" ht="17.100000000000001" customHeight="1">
      <c r="A8" s="59"/>
      <c r="B8" s="242"/>
      <c r="C8" s="247"/>
      <c r="D8" s="247"/>
      <c r="E8" s="243"/>
      <c r="F8" s="243"/>
      <c r="G8" s="243"/>
      <c r="H8" s="390" t="s">
        <v>116</v>
      </c>
      <c r="I8" s="390"/>
      <c r="J8" s="390"/>
      <c r="K8" s="390"/>
      <c r="L8" s="390"/>
      <c r="M8" s="390"/>
      <c r="N8" s="390"/>
      <c r="O8" s="390"/>
      <c r="P8" s="66"/>
      <c r="Q8" s="66"/>
      <c r="R8" s="66"/>
      <c r="S8" s="66"/>
      <c r="T8" s="66"/>
      <c r="U8" s="67"/>
      <c r="V8" s="68"/>
    </row>
    <row r="9" spans="1:22" ht="17.100000000000001" customHeight="1">
      <c r="A9" s="59"/>
      <c r="B9" s="242"/>
      <c r="C9" s="247"/>
      <c r="D9" s="247"/>
      <c r="E9" s="243"/>
      <c r="F9" s="243"/>
      <c r="G9" s="243"/>
      <c r="H9" s="390"/>
      <c r="I9" s="390"/>
      <c r="J9" s="390"/>
      <c r="K9" s="390"/>
      <c r="L9" s="390"/>
      <c r="M9" s="390"/>
      <c r="N9" s="390"/>
      <c r="O9" s="390"/>
      <c r="P9" s="66"/>
      <c r="Q9" s="66"/>
      <c r="R9" s="66"/>
      <c r="S9" s="66"/>
      <c r="T9" s="66"/>
      <c r="U9" s="67"/>
      <c r="V9" s="68"/>
    </row>
    <row r="10" spans="1:22" ht="17.100000000000001" customHeight="1">
      <c r="A10" s="69"/>
      <c r="B10" s="250"/>
      <c r="C10" s="251"/>
      <c r="D10" s="251"/>
      <c r="E10" s="251"/>
      <c r="F10" s="251"/>
      <c r="G10" s="252"/>
      <c r="H10" s="253"/>
      <c r="I10" s="254"/>
      <c r="J10" s="254"/>
      <c r="K10" s="254"/>
      <c r="L10" s="254"/>
      <c r="M10" s="254"/>
      <c r="N10" s="70"/>
      <c r="O10" s="70"/>
      <c r="P10" s="70"/>
      <c r="Q10" s="255"/>
      <c r="R10" s="69"/>
      <c r="S10" s="256"/>
      <c r="T10" s="68"/>
      <c r="U10" s="71"/>
      <c r="V10" s="257"/>
    </row>
    <row r="11" spans="1:22" ht="21" customHeight="1">
      <c r="A11" s="59"/>
      <c r="B11" s="391" t="s">
        <v>31</v>
      </c>
      <c r="C11" s="392"/>
      <c r="D11" s="392"/>
      <c r="E11" s="392"/>
      <c r="F11" s="392"/>
      <c r="G11" s="393"/>
      <c r="H11" s="391" t="s">
        <v>33</v>
      </c>
      <c r="I11" s="392"/>
      <c r="J11" s="393"/>
      <c r="K11" s="391" t="s">
        <v>48</v>
      </c>
      <c r="L11" s="392"/>
      <c r="M11" s="393"/>
      <c r="N11" s="391" t="s">
        <v>49</v>
      </c>
      <c r="O11" s="392"/>
      <c r="P11" s="392"/>
      <c r="Q11" s="393"/>
      <c r="R11" s="392" t="s">
        <v>50</v>
      </c>
      <c r="S11" s="392"/>
      <c r="T11" s="392"/>
      <c r="U11" s="393"/>
      <c r="V11" s="58"/>
    </row>
    <row r="12" spans="1:22" ht="21" customHeight="1">
      <c r="A12" s="59"/>
      <c r="B12" s="379" t="s">
        <v>134</v>
      </c>
      <c r="C12" s="380"/>
      <c r="D12" s="380"/>
      <c r="E12" s="380"/>
      <c r="F12" s="380"/>
      <c r="G12" s="380"/>
      <c r="H12" s="381" t="s">
        <v>135</v>
      </c>
      <c r="I12" s="382"/>
      <c r="J12" s="383"/>
      <c r="K12" s="381">
        <v>60711</v>
      </c>
      <c r="L12" s="382"/>
      <c r="M12" s="383"/>
      <c r="N12" s="384" t="s">
        <v>136</v>
      </c>
      <c r="O12" s="385"/>
      <c r="P12" s="385"/>
      <c r="Q12" s="386"/>
      <c r="R12" s="387">
        <v>42336</v>
      </c>
      <c r="S12" s="388"/>
      <c r="T12" s="388"/>
      <c r="U12" s="389"/>
      <c r="V12" s="73"/>
    </row>
    <row r="13" spans="1:22" ht="17.100000000000001" customHeight="1">
      <c r="A13" s="59"/>
      <c r="B13" s="258"/>
      <c r="C13" s="259"/>
      <c r="D13" s="259"/>
      <c r="E13" s="259"/>
      <c r="F13" s="259"/>
      <c r="G13" s="259"/>
      <c r="H13" s="260"/>
      <c r="I13" s="260"/>
      <c r="J13" s="260"/>
      <c r="K13" s="260"/>
      <c r="L13" s="260"/>
      <c r="M13" s="260"/>
      <c r="N13" s="261"/>
      <c r="O13" s="261"/>
      <c r="P13" s="261"/>
      <c r="Q13" s="261"/>
      <c r="R13" s="262"/>
      <c r="S13" s="262"/>
      <c r="T13" s="262"/>
      <c r="U13" s="262"/>
      <c r="V13" s="58"/>
    </row>
    <row r="14" spans="1:22" ht="17.100000000000001" customHeight="1">
      <c r="A14" s="59"/>
      <c r="B14" s="141" t="s">
        <v>51</v>
      </c>
      <c r="C14" s="147"/>
      <c r="D14" s="65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72"/>
      <c r="Q14" s="65"/>
      <c r="R14" s="65"/>
      <c r="S14" s="59"/>
      <c r="T14" s="59"/>
      <c r="U14" s="59"/>
      <c r="V14" s="58"/>
    </row>
    <row r="15" spans="1:22" ht="17.100000000000001" customHeight="1">
      <c r="A15" s="59"/>
      <c r="B15" s="65"/>
      <c r="C15" s="65" t="s">
        <v>52</v>
      </c>
      <c r="D15" s="220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2"/>
      <c r="Q15" s="72"/>
      <c r="R15" s="72"/>
      <c r="S15" s="264"/>
      <c r="T15" s="265"/>
      <c r="U15" s="59"/>
      <c r="V15" s="73"/>
    </row>
    <row r="16" spans="1:22" ht="17.100000000000001" customHeight="1">
      <c r="A16" s="59"/>
      <c r="B16" s="76" t="s">
        <v>137</v>
      </c>
      <c r="C16" s="220"/>
      <c r="D16" s="127"/>
      <c r="E16" s="220"/>
      <c r="F16" s="220"/>
      <c r="G16" s="220"/>
      <c r="H16" s="220"/>
      <c r="I16" s="65"/>
      <c r="J16" s="65"/>
      <c r="K16" s="65"/>
      <c r="L16" s="65"/>
      <c r="M16" s="65"/>
      <c r="N16" s="65"/>
      <c r="O16" s="65"/>
      <c r="P16" s="72"/>
      <c r="Q16" s="72"/>
      <c r="R16" s="74"/>
      <c r="S16" s="59"/>
      <c r="T16" s="264"/>
      <c r="U16" s="59"/>
      <c r="V16" s="58"/>
    </row>
    <row r="17" spans="1:22" ht="17.100000000000001" customHeight="1">
      <c r="A17" s="59"/>
      <c r="B17" s="76" t="s">
        <v>138</v>
      </c>
      <c r="C17" s="56"/>
      <c r="D17" s="56"/>
      <c r="E17" s="266"/>
      <c r="F17" s="243"/>
      <c r="G17" s="243"/>
      <c r="H17" s="243"/>
      <c r="I17" s="267"/>
      <c r="J17" s="268"/>
      <c r="K17" s="269"/>
      <c r="L17" s="269"/>
      <c r="M17" s="269"/>
      <c r="N17" s="58"/>
      <c r="O17" s="72"/>
      <c r="P17" s="72"/>
      <c r="Q17" s="72"/>
      <c r="R17" s="74"/>
      <c r="S17" s="59"/>
      <c r="T17" s="264"/>
      <c r="U17" s="59"/>
      <c r="V17" s="58"/>
    </row>
    <row r="18" spans="1:22" ht="17.100000000000001" customHeight="1">
      <c r="A18" s="59"/>
      <c r="B18" s="270"/>
      <c r="C18" s="271"/>
      <c r="D18" s="243"/>
      <c r="E18" s="266"/>
      <c r="F18" s="243"/>
      <c r="G18" s="243"/>
      <c r="H18" s="243"/>
      <c r="I18" s="267"/>
      <c r="J18" s="377"/>
      <c r="K18" s="378"/>
      <c r="L18" s="378"/>
      <c r="M18" s="378"/>
      <c r="N18" s="58"/>
      <c r="O18" s="72"/>
      <c r="P18" s="72"/>
      <c r="Q18" s="72"/>
      <c r="R18" s="74"/>
      <c r="S18" s="59"/>
      <c r="T18" s="264"/>
      <c r="U18" s="59"/>
      <c r="V18" s="58"/>
    </row>
    <row r="19" spans="1:22" ht="17.100000000000001" customHeight="1">
      <c r="A19" s="59"/>
      <c r="B19" s="270"/>
      <c r="C19" s="271"/>
      <c r="D19" s="243"/>
      <c r="E19" s="272"/>
      <c r="F19" s="243"/>
      <c r="G19" s="243"/>
      <c r="H19" s="243"/>
      <c r="I19" s="267"/>
      <c r="J19" s="377"/>
      <c r="K19" s="378"/>
      <c r="L19" s="378"/>
      <c r="M19" s="378"/>
      <c r="N19" s="58"/>
      <c r="O19" s="72"/>
      <c r="P19" s="72"/>
      <c r="Q19" s="72"/>
      <c r="R19" s="74"/>
      <c r="S19" s="59"/>
      <c r="T19" s="264"/>
      <c r="U19" s="59"/>
      <c r="V19" s="58"/>
    </row>
    <row r="20" spans="1:22" ht="17.100000000000001" customHeight="1">
      <c r="A20" s="59"/>
      <c r="B20" s="273"/>
      <c r="C20" s="271"/>
      <c r="D20" s="243"/>
      <c r="E20" s="60"/>
      <c r="F20" s="243"/>
      <c r="G20" s="243"/>
      <c r="H20" s="243"/>
      <c r="I20" s="267"/>
      <c r="J20" s="378"/>
      <c r="K20" s="378"/>
      <c r="L20" s="378"/>
      <c r="M20" s="378"/>
      <c r="N20" s="58"/>
      <c r="O20" s="72"/>
      <c r="P20" s="72"/>
      <c r="Q20" s="72"/>
      <c r="R20" s="74"/>
      <c r="S20" s="59"/>
      <c r="T20" s="264"/>
      <c r="U20" s="59"/>
      <c r="V20" s="58"/>
    </row>
    <row r="21" spans="1:22" ht="17.100000000000001" customHeight="1">
      <c r="A21" s="59"/>
      <c r="B21" s="273"/>
      <c r="C21" s="271"/>
      <c r="D21" s="243"/>
      <c r="E21" s="60"/>
      <c r="F21" s="243"/>
      <c r="G21" s="271"/>
      <c r="H21" s="274"/>
      <c r="I21" s="275"/>
      <c r="J21" s="275"/>
      <c r="K21" s="275"/>
      <c r="L21" s="248"/>
      <c r="M21" s="248"/>
      <c r="N21" s="58"/>
      <c r="O21" s="72"/>
      <c r="P21" s="74"/>
      <c r="Q21" s="59"/>
      <c r="R21" s="264"/>
      <c r="S21" s="59"/>
      <c r="T21" s="58"/>
      <c r="U21" s="58"/>
      <c r="V21" s="58"/>
    </row>
    <row r="22" spans="1:22" ht="17.100000000000001" customHeight="1">
      <c r="A22" s="59"/>
      <c r="B22" s="246"/>
      <c r="C22" s="247"/>
      <c r="D22" s="247"/>
      <c r="E22" s="247"/>
      <c r="F22" s="247"/>
      <c r="G22" s="247"/>
      <c r="H22" s="276"/>
      <c r="I22" s="94"/>
      <c r="J22" s="248"/>
      <c r="K22" s="248"/>
      <c r="L22" s="277"/>
      <c r="M22" s="63"/>
      <c r="N22" s="58"/>
      <c r="O22" s="75"/>
      <c r="P22" s="75"/>
      <c r="Q22" s="59"/>
      <c r="R22" s="59"/>
      <c r="S22" s="59"/>
      <c r="T22" s="58"/>
      <c r="U22" s="58"/>
      <c r="V22" s="58"/>
    </row>
    <row r="23" spans="1:22" ht="17.100000000000001" customHeight="1">
      <c r="A23" s="59"/>
      <c r="B23" s="246"/>
      <c r="C23" s="247"/>
      <c r="D23" s="247"/>
      <c r="E23" s="247"/>
      <c r="F23" s="243"/>
      <c r="G23" s="243"/>
      <c r="H23" s="243"/>
      <c r="I23" s="61"/>
      <c r="J23" s="278"/>
      <c r="K23" s="63"/>
      <c r="L23" s="63"/>
      <c r="M23" s="63"/>
      <c r="N23" s="58"/>
      <c r="O23" s="65"/>
      <c r="P23" s="65"/>
      <c r="Q23" s="65"/>
      <c r="R23" s="65"/>
      <c r="S23" s="59"/>
      <c r="T23" s="59"/>
      <c r="U23" s="59"/>
      <c r="V23" s="58"/>
    </row>
    <row r="24" spans="1:22" ht="17.100000000000001" customHeight="1">
      <c r="A24" s="59"/>
      <c r="B24" s="246"/>
      <c r="C24" s="60"/>
      <c r="D24" s="60"/>
      <c r="E24" s="60"/>
      <c r="F24" s="243"/>
      <c r="G24" s="243"/>
      <c r="H24" s="243"/>
      <c r="I24" s="279"/>
      <c r="J24" s="278"/>
      <c r="K24" s="63"/>
      <c r="L24" s="63"/>
      <c r="M24" s="63"/>
      <c r="N24" s="58"/>
      <c r="O24" s="65"/>
      <c r="P24" s="65"/>
      <c r="Q24" s="65"/>
      <c r="R24" s="65"/>
      <c r="S24" s="59"/>
      <c r="T24" s="59"/>
      <c r="U24" s="59"/>
      <c r="V24" s="71"/>
    </row>
    <row r="25" spans="1:22" ht="17.100000000000001" customHeight="1">
      <c r="A25" s="59"/>
      <c r="B25" s="246"/>
      <c r="C25" s="60"/>
      <c r="D25" s="60"/>
      <c r="E25" s="60"/>
      <c r="F25" s="243"/>
      <c r="G25" s="243"/>
      <c r="H25" s="243"/>
      <c r="I25" s="279"/>
      <c r="J25" s="278"/>
      <c r="K25" s="63"/>
      <c r="L25" s="63"/>
      <c r="M25" s="63"/>
      <c r="N25" s="58"/>
      <c r="O25" s="65"/>
      <c r="P25" s="65"/>
      <c r="Q25" s="65"/>
      <c r="R25" s="65"/>
      <c r="S25" s="59"/>
      <c r="T25" s="59"/>
      <c r="U25" s="59"/>
      <c r="V25" s="71"/>
    </row>
    <row r="26" spans="1:22" ht="17.100000000000001" customHeight="1">
      <c r="A26" s="59"/>
      <c r="B26" s="242"/>
      <c r="C26" s="243"/>
      <c r="D26" s="60"/>
      <c r="E26" s="60"/>
      <c r="F26" s="60"/>
      <c r="G26" s="60"/>
      <c r="H26" s="244"/>
      <c r="I26" s="63"/>
      <c r="J26" s="63"/>
      <c r="K26" s="63"/>
      <c r="L26" s="63"/>
      <c r="M26" s="63"/>
      <c r="N26" s="264"/>
      <c r="O26" s="59"/>
      <c r="P26" s="59"/>
      <c r="Q26" s="59"/>
      <c r="R26" s="59"/>
      <c r="S26" s="59"/>
      <c r="T26" s="59"/>
      <c r="U26" s="71"/>
      <c r="V26" s="71"/>
    </row>
    <row r="27" spans="1:22" ht="17.100000000000001" customHeight="1">
      <c r="A27" s="69"/>
      <c r="B27" s="273"/>
      <c r="C27" s="243"/>
      <c r="D27" s="60"/>
      <c r="E27" s="60"/>
      <c r="F27" s="60"/>
      <c r="G27" s="60"/>
      <c r="H27" s="280"/>
      <c r="I27" s="281"/>
      <c r="J27" s="280"/>
      <c r="K27" s="280"/>
      <c r="L27" s="280"/>
      <c r="M27" s="281"/>
      <c r="N27" s="280"/>
      <c r="O27" s="280"/>
      <c r="P27" s="280"/>
      <c r="Q27" s="280"/>
      <c r="R27" s="280"/>
      <c r="S27" s="280"/>
      <c r="T27" s="281"/>
      <c r="U27" s="58"/>
      <c r="V27" s="58"/>
    </row>
    <row r="28" spans="1:22" ht="17.100000000000001" customHeight="1">
      <c r="A28" s="59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282"/>
    </row>
    <row r="29" spans="1:22" ht="17.100000000000001" customHeight="1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282"/>
    </row>
    <row r="30" spans="1:22" ht="17.100000000000001" customHeight="1">
      <c r="A30" s="59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77"/>
    </row>
    <row r="31" spans="1:22" ht="17.100000000000001" customHeight="1">
      <c r="A31" s="59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263"/>
      <c r="Q31" s="263"/>
      <c r="R31" s="263"/>
      <c r="S31" s="263"/>
      <c r="T31" s="263"/>
      <c r="U31" s="77"/>
      <c r="V31" s="77"/>
    </row>
    <row r="32" spans="1:22" ht="17.100000000000001" customHeight="1">
      <c r="A32" s="59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65"/>
      <c r="Q32" s="65"/>
      <c r="R32" s="65"/>
      <c r="S32" s="65"/>
      <c r="T32" s="59"/>
      <c r="U32" s="58"/>
      <c r="V32" s="58"/>
    </row>
    <row r="33" spans="1:22" ht="17.100000000000001" customHeight="1">
      <c r="A33" s="59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5"/>
      <c r="Q33" s="65"/>
      <c r="R33" s="65"/>
      <c r="S33" s="65"/>
      <c r="T33" s="59"/>
      <c r="U33" s="58"/>
      <c r="V33" s="58"/>
    </row>
    <row r="34" spans="1:22" ht="17.100000000000001" customHeight="1">
      <c r="A34" s="59"/>
      <c r="B34" s="76"/>
      <c r="C34" s="220"/>
      <c r="D34" s="220"/>
      <c r="E34" s="220"/>
      <c r="F34" s="220"/>
      <c r="G34" s="220"/>
      <c r="H34" s="220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59"/>
      <c r="U34" s="58"/>
      <c r="V34" s="58"/>
    </row>
    <row r="35" spans="1:22" ht="17.100000000000001" customHeight="1">
      <c r="A35" s="59"/>
      <c r="B35" s="273"/>
      <c r="C35" s="80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9"/>
      <c r="U35" s="58"/>
      <c r="V35" s="58"/>
    </row>
    <row r="36" spans="1:22" ht="17.100000000000001" customHeight="1">
      <c r="A36" s="59"/>
      <c r="B36" s="62"/>
      <c r="C36" s="62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9"/>
      <c r="T36" s="69"/>
      <c r="U36" s="58"/>
      <c r="V36" s="58"/>
    </row>
    <row r="37" spans="1:22" ht="17.100000000000001" customHeight="1">
      <c r="A37" s="59"/>
      <c r="B37" s="283"/>
      <c r="C37" s="124"/>
      <c r="D37" s="220"/>
      <c r="E37" s="220"/>
      <c r="F37" s="220"/>
      <c r="G37" s="220"/>
      <c r="H37" s="220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9"/>
      <c r="T37" s="69"/>
      <c r="U37" s="58"/>
      <c r="V37" s="58"/>
    </row>
    <row r="38" spans="1:22" ht="17.100000000000001" customHeight="1">
      <c r="A38" s="5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58"/>
      <c r="V38" s="58"/>
    </row>
    <row r="39" spans="1:22" ht="17.100000000000001" customHeight="1">
      <c r="A39" s="59"/>
      <c r="B39" s="273"/>
      <c r="C39" s="71"/>
      <c r="D39" s="71"/>
      <c r="E39" s="71"/>
      <c r="F39" s="395"/>
      <c r="G39" s="395"/>
      <c r="H39" s="395"/>
      <c r="I39" s="395"/>
      <c r="J39" s="284"/>
      <c r="K39" s="71"/>
      <c r="L39" s="396"/>
      <c r="M39" s="396"/>
      <c r="N39" s="396"/>
      <c r="O39" s="396"/>
      <c r="P39" s="64"/>
      <c r="Q39" s="64"/>
      <c r="R39" s="64"/>
      <c r="S39" s="64"/>
      <c r="T39" s="64"/>
      <c r="U39" s="58"/>
      <c r="V39" s="58"/>
    </row>
    <row r="40" spans="1:22" ht="17.100000000000001" customHeight="1">
      <c r="A40" s="78"/>
      <c r="B40" s="71"/>
      <c r="C40" s="71"/>
      <c r="D40" s="71"/>
      <c r="E40" s="71"/>
      <c r="F40" s="62"/>
      <c r="G40" s="62"/>
      <c r="H40" s="62"/>
      <c r="I40" s="124"/>
      <c r="J40" s="69"/>
      <c r="K40" s="71"/>
      <c r="L40" s="69"/>
      <c r="M40" s="69"/>
      <c r="N40" s="285"/>
      <c r="O40" s="286"/>
      <c r="P40" s="124"/>
      <c r="Q40" s="124"/>
      <c r="R40" s="124"/>
      <c r="S40" s="124"/>
      <c r="T40" s="124"/>
      <c r="U40" s="79"/>
      <c r="V40" s="79"/>
    </row>
    <row r="41" spans="1:22" ht="17.100000000000001" customHeight="1">
      <c r="A41" s="59"/>
      <c r="B41" s="273"/>
      <c r="C41" s="60"/>
      <c r="D41" s="60"/>
      <c r="E41" s="71"/>
      <c r="F41" s="62"/>
      <c r="G41" s="287"/>
      <c r="H41" s="287"/>
      <c r="I41" s="287"/>
      <c r="J41" s="71"/>
      <c r="K41" s="71"/>
      <c r="L41" s="69"/>
      <c r="M41" s="69"/>
      <c r="N41" s="69"/>
      <c r="O41" s="69"/>
      <c r="P41" s="397"/>
      <c r="Q41" s="397"/>
      <c r="R41" s="397"/>
      <c r="S41" s="397"/>
      <c r="T41" s="397"/>
      <c r="U41" s="79"/>
      <c r="V41" s="79"/>
    </row>
    <row r="42" spans="1:22" ht="17.100000000000001" customHeight="1">
      <c r="A42" s="59"/>
      <c r="B42" s="58"/>
      <c r="C42" s="58"/>
      <c r="D42" s="398"/>
      <c r="E42" s="398"/>
      <c r="F42" s="398"/>
      <c r="G42" s="398"/>
      <c r="H42" s="398"/>
      <c r="I42" s="58"/>
      <c r="J42" s="58"/>
      <c r="K42" s="69"/>
      <c r="L42" s="59"/>
      <c r="M42" s="59"/>
      <c r="N42" s="147"/>
      <c r="O42" s="147"/>
      <c r="P42" s="147"/>
      <c r="Q42" s="147"/>
      <c r="R42" s="147"/>
      <c r="S42" s="60"/>
      <c r="T42" s="79"/>
      <c r="U42" s="79"/>
      <c r="V42" s="79"/>
    </row>
    <row r="43" spans="1:22" ht="17.100000000000001" customHeight="1">
      <c r="A43" s="370"/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81"/>
      <c r="V43" s="58"/>
    </row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</sheetData>
  <mergeCells count="21">
    <mergeCell ref="A43:T43"/>
    <mergeCell ref="J20:M20"/>
    <mergeCell ref="F39:I39"/>
    <mergeCell ref="L39:O39"/>
    <mergeCell ref="P41:T41"/>
    <mergeCell ref="D42:H42"/>
    <mergeCell ref="A3:V3"/>
    <mergeCell ref="J18:M18"/>
    <mergeCell ref="J19:M19"/>
    <mergeCell ref="B12:G12"/>
    <mergeCell ref="H12:J12"/>
    <mergeCell ref="K12:M12"/>
    <mergeCell ref="N12:Q12"/>
    <mergeCell ref="R12:U12"/>
    <mergeCell ref="H8:O9"/>
    <mergeCell ref="B11:G11"/>
    <mergeCell ref="H11:J11"/>
    <mergeCell ref="K11:M11"/>
    <mergeCell ref="N11:Q11"/>
    <mergeCell ref="R11:U11"/>
    <mergeCell ref="S5:U5"/>
  </mergeCells>
  <pageMargins left="0.31496062992125984" right="0.31496062992125984" top="0.98425196850393704" bottom="0.19685039370078741" header="0.31496062992125984" footer="0.11811023622047245"/>
  <pageSetup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108"/>
  <sheetViews>
    <sheetView view="pageBreakPreview" zoomScaleSheetLayoutView="100" workbookViewId="0">
      <selection activeCell="G6" sqref="G6"/>
    </sheetView>
  </sheetViews>
  <sheetFormatPr defaultColWidth="9" defaultRowHeight="12"/>
  <cols>
    <col min="1" max="42" width="4.42578125" style="168" customWidth="1"/>
    <col min="43" max="16384" width="9" style="168"/>
  </cols>
  <sheetData>
    <row r="1" spans="1:22" ht="17.100000000000001" customHeight="1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ht="17.100000000000001" customHeight="1"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ht="34.5" customHeight="1">
      <c r="A3" s="414" t="s">
        <v>53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</row>
    <row r="4" spans="1:22" ht="17.100000000000001" customHeight="1"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ht="17.100000000000001" customHeight="1">
      <c r="B5" s="170"/>
      <c r="C5" s="179" t="s">
        <v>61</v>
      </c>
      <c r="D5" s="179"/>
      <c r="E5" s="179"/>
      <c r="G5" s="172" t="str">
        <f>Report!H5</f>
        <v>SPR15120015-2</v>
      </c>
      <c r="I5" s="169"/>
      <c r="J5" s="169"/>
      <c r="K5" s="169"/>
      <c r="L5" s="169"/>
      <c r="M5" s="169"/>
      <c r="N5" s="169"/>
      <c r="O5" s="170"/>
      <c r="P5" s="173"/>
      <c r="Q5" s="173"/>
      <c r="R5" s="170"/>
      <c r="S5" s="174" t="s">
        <v>101</v>
      </c>
      <c r="T5" s="174"/>
      <c r="U5" s="174"/>
      <c r="V5" s="170"/>
    </row>
    <row r="6" spans="1:22" ht="17.100000000000001" customHeight="1">
      <c r="B6" s="170"/>
      <c r="C6" s="175"/>
      <c r="D6" s="175"/>
      <c r="E6" s="175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  <c r="Q6" s="170"/>
      <c r="R6" s="170"/>
      <c r="S6" s="170"/>
      <c r="T6" s="170"/>
      <c r="U6" s="170"/>
      <c r="V6" s="170"/>
    </row>
    <row r="7" spans="1:22" ht="17.100000000000001" customHeight="1">
      <c r="B7" s="170"/>
      <c r="C7" s="177"/>
      <c r="D7" s="177"/>
      <c r="E7" s="177"/>
      <c r="F7" s="171"/>
      <c r="G7" s="176"/>
      <c r="H7" s="176"/>
      <c r="I7" s="169"/>
      <c r="J7" s="169"/>
      <c r="K7" s="169"/>
      <c r="L7" s="177"/>
      <c r="M7" s="177"/>
      <c r="N7" s="177"/>
      <c r="O7" s="171"/>
      <c r="P7" s="418" t="s">
        <v>117</v>
      </c>
      <c r="Q7" s="418"/>
      <c r="R7" s="221" t="s">
        <v>7</v>
      </c>
      <c r="S7" s="170"/>
      <c r="T7" s="170"/>
      <c r="U7" s="170"/>
      <c r="V7" s="170"/>
    </row>
    <row r="8" spans="1:22" ht="21" customHeight="1">
      <c r="B8" s="170"/>
      <c r="C8" s="170"/>
      <c r="D8" s="170"/>
      <c r="E8" s="170"/>
      <c r="F8" s="310" t="s">
        <v>118</v>
      </c>
      <c r="G8" s="311"/>
      <c r="H8" s="312"/>
      <c r="I8" s="310" t="s">
        <v>119</v>
      </c>
      <c r="J8" s="311"/>
      <c r="K8" s="312"/>
      <c r="L8" s="315" t="s">
        <v>19</v>
      </c>
      <c r="M8" s="311"/>
      <c r="N8" s="312"/>
      <c r="O8" s="419" t="s">
        <v>120</v>
      </c>
      <c r="P8" s="420"/>
      <c r="Q8" s="420"/>
      <c r="R8" s="421"/>
      <c r="S8" s="170"/>
      <c r="T8" s="170"/>
      <c r="U8" s="178"/>
      <c r="V8" s="178"/>
    </row>
    <row r="9" spans="1:22" ht="21" customHeight="1">
      <c r="B9" s="170"/>
      <c r="C9" s="170"/>
      <c r="D9" s="170"/>
      <c r="E9" s="170"/>
      <c r="F9" s="313"/>
      <c r="G9" s="314"/>
      <c r="H9" s="316"/>
      <c r="I9" s="313"/>
      <c r="J9" s="314"/>
      <c r="K9" s="316"/>
      <c r="L9" s="313"/>
      <c r="M9" s="314"/>
      <c r="N9" s="316"/>
      <c r="O9" s="422"/>
      <c r="P9" s="423"/>
      <c r="Q9" s="423"/>
      <c r="R9" s="424"/>
      <c r="S9" s="170"/>
      <c r="T9" s="170"/>
      <c r="U9" s="178"/>
      <c r="V9" s="178"/>
    </row>
    <row r="10" spans="1:22" ht="21" customHeight="1">
      <c r="B10" s="179"/>
      <c r="C10" s="170"/>
      <c r="D10" s="170"/>
      <c r="E10" s="170"/>
      <c r="F10" s="401">
        <f>'Data Record'!C22</f>
        <v>1</v>
      </c>
      <c r="G10" s="402"/>
      <c r="H10" s="403"/>
      <c r="I10" s="404">
        <f>'Data Record'!T22</f>
        <v>0</v>
      </c>
      <c r="J10" s="405"/>
      <c r="K10" s="406"/>
      <c r="L10" s="404">
        <f>'Data Record'!X22</f>
        <v>0</v>
      </c>
      <c r="M10" s="405"/>
      <c r="N10" s="406"/>
      <c r="O10" s="415">
        <f>'Uncertainty Budget'!X7</f>
        <v>0.12837780214002936</v>
      </c>
      <c r="P10" s="416"/>
      <c r="Q10" s="416"/>
      <c r="R10" s="417"/>
      <c r="S10" s="170"/>
      <c r="T10" s="170"/>
      <c r="U10" s="178"/>
      <c r="V10" s="178"/>
    </row>
    <row r="11" spans="1:22" ht="21" customHeight="1">
      <c r="B11" s="179"/>
      <c r="C11" s="170"/>
      <c r="D11" s="170"/>
      <c r="E11" s="170"/>
      <c r="F11" s="401">
        <f>'Data Record'!C23</f>
        <v>2</v>
      </c>
      <c r="G11" s="402"/>
      <c r="H11" s="403"/>
      <c r="I11" s="404">
        <f>'Data Record'!T23</f>
        <v>0</v>
      </c>
      <c r="J11" s="405"/>
      <c r="K11" s="406"/>
      <c r="L11" s="404">
        <f>'Data Record'!X23</f>
        <v>0</v>
      </c>
      <c r="M11" s="405"/>
      <c r="N11" s="406"/>
      <c r="O11" s="404">
        <f>'Uncertainty Budget'!X8</f>
        <v>0.13042185431247527</v>
      </c>
      <c r="P11" s="405"/>
      <c r="Q11" s="405"/>
      <c r="R11" s="406"/>
      <c r="S11" s="170"/>
      <c r="T11" s="170"/>
      <c r="U11" s="178"/>
      <c r="V11" s="178"/>
    </row>
    <row r="12" spans="1:22" ht="21" customHeight="1">
      <c r="B12" s="179"/>
      <c r="C12" s="170"/>
      <c r="D12" s="170"/>
      <c r="E12" s="170"/>
      <c r="F12" s="401">
        <f>'Data Record'!C24</f>
        <v>3</v>
      </c>
      <c r="G12" s="402"/>
      <c r="H12" s="403"/>
      <c r="I12" s="404">
        <f>'Data Record'!T24</f>
        <v>0</v>
      </c>
      <c r="J12" s="405"/>
      <c r="K12" s="406"/>
      <c r="L12" s="404">
        <f>'Data Record'!X24</f>
        <v>0</v>
      </c>
      <c r="M12" s="405"/>
      <c r="N12" s="406"/>
      <c r="O12" s="404">
        <f>'Uncertainty Budget'!X9</f>
        <v>0.13375921182846134</v>
      </c>
      <c r="P12" s="405"/>
      <c r="Q12" s="405"/>
      <c r="R12" s="406"/>
      <c r="S12" s="170"/>
      <c r="T12" s="170"/>
      <c r="U12" s="178"/>
      <c r="V12" s="178"/>
    </row>
    <row r="13" spans="1:22" ht="21" customHeight="1">
      <c r="B13" s="179"/>
      <c r="C13" s="170"/>
      <c r="D13" s="170"/>
      <c r="E13" s="170"/>
      <c r="F13" s="401">
        <f>'Data Record'!C25</f>
        <v>4</v>
      </c>
      <c r="G13" s="402"/>
      <c r="H13" s="403"/>
      <c r="I13" s="404">
        <f>'Data Record'!T25</f>
        <v>0</v>
      </c>
      <c r="J13" s="405"/>
      <c r="K13" s="406"/>
      <c r="L13" s="404">
        <f>'Data Record'!X25</f>
        <v>0</v>
      </c>
      <c r="M13" s="405"/>
      <c r="N13" s="406"/>
      <c r="O13" s="404">
        <f>'Uncertainty Budget'!X10</f>
        <v>0.13829627645856749</v>
      </c>
      <c r="P13" s="405"/>
      <c r="Q13" s="405"/>
      <c r="R13" s="406"/>
      <c r="S13" s="170"/>
      <c r="T13" s="170"/>
      <c r="U13" s="178"/>
      <c r="V13" s="178"/>
    </row>
    <row r="14" spans="1:22" ht="21" customHeight="1">
      <c r="B14" s="179"/>
      <c r="C14" s="170"/>
      <c r="D14" s="170"/>
      <c r="E14" s="170"/>
      <c r="F14" s="401">
        <f>'Data Record'!C26</f>
        <v>5</v>
      </c>
      <c r="G14" s="402"/>
      <c r="H14" s="403"/>
      <c r="I14" s="404">
        <f>'Data Record'!T26</f>
        <v>0</v>
      </c>
      <c r="J14" s="405"/>
      <c r="K14" s="406"/>
      <c r="L14" s="404">
        <f>'Data Record'!X26</f>
        <v>0</v>
      </c>
      <c r="M14" s="405"/>
      <c r="N14" s="406"/>
      <c r="O14" s="404">
        <f>'Uncertainty Budget'!X11</f>
        <v>0.14970925182601283</v>
      </c>
      <c r="P14" s="405"/>
      <c r="Q14" s="405"/>
      <c r="R14" s="406"/>
      <c r="S14" s="170"/>
      <c r="T14" s="170"/>
      <c r="U14" s="178"/>
      <c r="V14" s="178"/>
    </row>
    <row r="15" spans="1:22" ht="21" customHeight="1">
      <c r="B15" s="179"/>
      <c r="C15" s="170"/>
      <c r="D15" s="170"/>
      <c r="E15" s="170"/>
      <c r="F15" s="401">
        <f>'Data Record'!C27</f>
        <v>7</v>
      </c>
      <c r="G15" s="402"/>
      <c r="H15" s="403"/>
      <c r="I15" s="404">
        <f>'Data Record'!T27</f>
        <v>0</v>
      </c>
      <c r="J15" s="405"/>
      <c r="K15" s="406"/>
      <c r="L15" s="404">
        <f>'Data Record'!X27</f>
        <v>0</v>
      </c>
      <c r="M15" s="405"/>
      <c r="N15" s="406"/>
      <c r="O15" s="404">
        <f>'Uncertainty Budget'!X12</f>
        <v>0.16323253377407496</v>
      </c>
      <c r="P15" s="405"/>
      <c r="Q15" s="405"/>
      <c r="R15" s="406"/>
      <c r="S15" s="170"/>
      <c r="T15" s="170"/>
      <c r="U15" s="178"/>
      <c r="V15" s="178"/>
    </row>
    <row r="16" spans="1:22" ht="21" customHeight="1">
      <c r="B16" s="179"/>
      <c r="C16" s="170"/>
      <c r="D16" s="170"/>
      <c r="E16" s="170"/>
      <c r="F16" s="401">
        <f>'Data Record'!C28</f>
        <v>10</v>
      </c>
      <c r="G16" s="402"/>
      <c r="H16" s="403"/>
      <c r="I16" s="404">
        <f>'Data Record'!T28</f>
        <v>0</v>
      </c>
      <c r="J16" s="405"/>
      <c r="K16" s="406"/>
      <c r="L16" s="404">
        <f>'Data Record'!X28</f>
        <v>0</v>
      </c>
      <c r="M16" s="405"/>
      <c r="N16" s="406"/>
      <c r="O16" s="404">
        <f>'Uncertainty Budget'!X13</f>
        <v>0.18877992499814308</v>
      </c>
      <c r="P16" s="405"/>
      <c r="Q16" s="405"/>
      <c r="R16" s="406"/>
      <c r="S16" s="170"/>
      <c r="T16" s="170"/>
      <c r="U16" s="178"/>
      <c r="V16" s="178"/>
    </row>
    <row r="17" spans="1:32" ht="21" customHeight="1">
      <c r="B17" s="179"/>
      <c r="C17" s="170"/>
      <c r="D17" s="170"/>
      <c r="E17" s="170"/>
      <c r="F17" s="401">
        <f>'Data Record'!C29</f>
        <v>12</v>
      </c>
      <c r="G17" s="402"/>
      <c r="H17" s="403"/>
      <c r="I17" s="404">
        <f>'Data Record'!T29</f>
        <v>0</v>
      </c>
      <c r="J17" s="405"/>
      <c r="K17" s="406"/>
      <c r="L17" s="404">
        <f>'Data Record'!X29</f>
        <v>0</v>
      </c>
      <c r="M17" s="405"/>
      <c r="N17" s="406"/>
      <c r="O17" s="404">
        <f>'Uncertainty Budget'!X14</f>
        <v>0.25592289219405751</v>
      </c>
      <c r="P17" s="405"/>
      <c r="Q17" s="405"/>
      <c r="R17" s="406"/>
      <c r="S17" s="170"/>
      <c r="T17" s="170"/>
      <c r="U17" s="178"/>
      <c r="V17" s="178"/>
    </row>
    <row r="18" spans="1:32" ht="21" customHeight="1">
      <c r="B18" s="179"/>
      <c r="C18" s="170"/>
      <c r="D18" s="170"/>
      <c r="E18" s="170"/>
      <c r="F18" s="401">
        <f>'Data Record'!C30</f>
        <v>15</v>
      </c>
      <c r="G18" s="402"/>
      <c r="H18" s="403"/>
      <c r="I18" s="404">
        <f>'Data Record'!T30</f>
        <v>0</v>
      </c>
      <c r="J18" s="405"/>
      <c r="K18" s="406"/>
      <c r="L18" s="404">
        <f>'Data Record'!X30</f>
        <v>0</v>
      </c>
      <c r="M18" s="405"/>
      <c r="N18" s="406"/>
      <c r="O18" s="404">
        <f>'Uncertainty Budget'!X15</f>
        <v>0.28858192380842429</v>
      </c>
      <c r="P18" s="405"/>
      <c r="Q18" s="405"/>
      <c r="R18" s="406"/>
      <c r="S18" s="170"/>
      <c r="T18" s="170"/>
      <c r="U18" s="178"/>
      <c r="V18" s="178"/>
    </row>
    <row r="19" spans="1:32" ht="21" customHeight="1">
      <c r="B19" s="179"/>
      <c r="C19" s="170"/>
      <c r="D19" s="170"/>
      <c r="E19" s="170"/>
      <c r="F19" s="401">
        <f>'Data Record'!C31</f>
        <v>18</v>
      </c>
      <c r="G19" s="402"/>
      <c r="H19" s="403"/>
      <c r="I19" s="404">
        <f>'Data Record'!T31</f>
        <v>0</v>
      </c>
      <c r="J19" s="405"/>
      <c r="K19" s="406"/>
      <c r="L19" s="404">
        <f>'Data Record'!X31</f>
        <v>0</v>
      </c>
      <c r="M19" s="405"/>
      <c r="N19" s="406"/>
      <c r="O19" s="404">
        <f>'Uncertainty Budget'!X16</f>
        <v>0.31739018061208379</v>
      </c>
      <c r="P19" s="405"/>
      <c r="Q19" s="405"/>
      <c r="R19" s="406"/>
      <c r="S19" s="170"/>
      <c r="T19" s="170"/>
      <c r="U19" s="178"/>
      <c r="V19" s="178"/>
    </row>
    <row r="20" spans="1:32" ht="21" customHeight="1">
      <c r="B20" s="179"/>
      <c r="C20" s="170"/>
      <c r="D20" s="170"/>
      <c r="E20" s="170"/>
      <c r="F20" s="401">
        <f>'Data Record'!C32</f>
        <v>20</v>
      </c>
      <c r="G20" s="402"/>
      <c r="H20" s="403"/>
      <c r="I20" s="404">
        <f>'Data Record'!T32</f>
        <v>0</v>
      </c>
      <c r="J20" s="405"/>
      <c r="K20" s="406"/>
      <c r="L20" s="404">
        <f>'Data Record'!X32</f>
        <v>0</v>
      </c>
      <c r="M20" s="405"/>
      <c r="N20" s="406"/>
      <c r="O20" s="404">
        <f>'Uncertainty Budget'!X17</f>
        <v>0.30288258464676465</v>
      </c>
      <c r="P20" s="405"/>
      <c r="Q20" s="405"/>
      <c r="R20" s="406"/>
      <c r="S20" s="170"/>
      <c r="T20" s="170"/>
      <c r="U20" s="178"/>
      <c r="V20" s="178"/>
    </row>
    <row r="21" spans="1:32" ht="21" customHeight="1">
      <c r="B21" s="179"/>
      <c r="C21" s="170"/>
      <c r="D21" s="170"/>
      <c r="E21" s="170"/>
      <c r="F21" s="401">
        <f>'Data Record'!C33</f>
        <v>25</v>
      </c>
      <c r="G21" s="402"/>
      <c r="H21" s="403"/>
      <c r="I21" s="404">
        <f>'Data Record'!T33</f>
        <v>0</v>
      </c>
      <c r="J21" s="405"/>
      <c r="K21" s="406"/>
      <c r="L21" s="404">
        <f>'Data Record'!X33</f>
        <v>0</v>
      </c>
      <c r="M21" s="405"/>
      <c r="N21" s="406"/>
      <c r="O21" s="404">
        <f>'Uncertainty Budget'!X18</f>
        <v>0.35357157702833597</v>
      </c>
      <c r="P21" s="405"/>
      <c r="Q21" s="405"/>
      <c r="R21" s="406"/>
      <c r="S21" s="170"/>
      <c r="T21" s="170"/>
      <c r="U21" s="178"/>
      <c r="V21" s="178"/>
    </row>
    <row r="22" spans="1:32" ht="21" customHeight="1">
      <c r="B22" s="179"/>
      <c r="C22" s="170"/>
      <c r="D22" s="170"/>
      <c r="E22" s="170"/>
      <c r="F22" s="407">
        <f>'Data Record'!C34</f>
        <v>50</v>
      </c>
      <c r="G22" s="408"/>
      <c r="H22" s="409"/>
      <c r="I22" s="410">
        <f>'Data Record'!T34</f>
        <v>0</v>
      </c>
      <c r="J22" s="411"/>
      <c r="K22" s="412"/>
      <c r="L22" s="410">
        <f>'Data Record'!X34</f>
        <v>0</v>
      </c>
      <c r="M22" s="411"/>
      <c r="N22" s="412"/>
      <c r="O22" s="410">
        <f>'Uncertainty Budget'!X19</f>
        <v>0.68712288572154601</v>
      </c>
      <c r="P22" s="411"/>
      <c r="Q22" s="411"/>
      <c r="R22" s="412"/>
      <c r="S22" s="170"/>
      <c r="T22" s="170"/>
      <c r="U22" s="178"/>
      <c r="V22" s="178"/>
    </row>
    <row r="23" spans="1:32" ht="17.100000000000001" customHeight="1">
      <c r="B23" s="17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8"/>
      <c r="V23" s="178"/>
    </row>
    <row r="24" spans="1:32" customFormat="1" ht="20.100000000000001" customHeight="1">
      <c r="A24" s="170"/>
      <c r="B24" s="168"/>
      <c r="C24" s="168"/>
      <c r="D24" s="168"/>
      <c r="E24" s="221" t="s">
        <v>129</v>
      </c>
      <c r="F24" s="232"/>
      <c r="G24" s="232"/>
      <c r="H24" s="233"/>
      <c r="I24" s="233"/>
      <c r="J24" s="233"/>
      <c r="K24" s="233"/>
      <c r="L24" s="234"/>
      <c r="M24" s="234"/>
      <c r="N24" s="234"/>
      <c r="O24" s="235" t="s">
        <v>130</v>
      </c>
      <c r="P24" s="413">
        <f>'Data Record'!Y17</f>
        <v>0</v>
      </c>
      <c r="Q24" s="413"/>
      <c r="R24" s="236" t="s">
        <v>7</v>
      </c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</row>
    <row r="25" spans="1:32" customFormat="1" ht="21" customHeight="1">
      <c r="A25" s="170"/>
      <c r="B25" s="168"/>
      <c r="C25" s="168"/>
      <c r="D25" s="168"/>
      <c r="E25" s="221" t="s">
        <v>131</v>
      </c>
      <c r="F25" s="232"/>
      <c r="G25" s="232"/>
      <c r="H25" s="237"/>
      <c r="I25" s="237"/>
      <c r="J25" s="237"/>
      <c r="K25" s="238"/>
      <c r="L25" s="238"/>
      <c r="M25" s="238"/>
      <c r="N25" s="237"/>
      <c r="O25" s="232" t="s">
        <v>130</v>
      </c>
      <c r="P25" s="413">
        <f>'Data Record'!Y18</f>
        <v>0</v>
      </c>
      <c r="Q25" s="413"/>
      <c r="R25" s="238" t="s">
        <v>7</v>
      </c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</row>
    <row r="26" spans="1:32" customFormat="1" ht="18.75" customHeight="1">
      <c r="A26" s="170"/>
      <c r="B26" s="168"/>
      <c r="C26" s="221"/>
      <c r="D26" s="232"/>
      <c r="E26" s="232"/>
      <c r="F26" s="237"/>
      <c r="G26" s="237"/>
      <c r="H26" s="237"/>
      <c r="I26" s="238"/>
      <c r="J26" s="238"/>
      <c r="K26" s="238"/>
      <c r="L26" s="237"/>
      <c r="M26" s="232"/>
      <c r="N26" s="236"/>
      <c r="O26" s="236"/>
      <c r="P26" s="238"/>
      <c r="Q26" s="238"/>
      <c r="R26" s="238"/>
      <c r="S26" s="238"/>
      <c r="T26" s="238"/>
      <c r="U26" s="170"/>
      <c r="V26" s="170"/>
    </row>
    <row r="27" spans="1:32" customFormat="1" ht="21" customHeight="1">
      <c r="A27" s="170"/>
      <c r="B27" s="179" t="s">
        <v>54</v>
      </c>
      <c r="D27" s="239"/>
      <c r="E27" s="239"/>
      <c r="F27" s="239"/>
      <c r="G27" s="239"/>
      <c r="H27" s="239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1"/>
      <c r="V27" s="241"/>
      <c r="W27" s="170"/>
      <c r="X27" s="170"/>
    </row>
    <row r="28" spans="1:32" customFormat="1" ht="21" customHeight="1">
      <c r="A28" s="399" t="s">
        <v>132</v>
      </c>
      <c r="B28" s="399"/>
      <c r="C28" s="399"/>
      <c r="D28" s="399"/>
      <c r="E28" s="399"/>
      <c r="F28" s="399"/>
      <c r="G28" s="399"/>
      <c r="H28" s="399"/>
      <c r="I28" s="399"/>
      <c r="J28" s="399"/>
      <c r="K28" s="399"/>
      <c r="L28" s="399"/>
      <c r="M28" s="399"/>
      <c r="N28" s="399"/>
      <c r="O28" s="399"/>
      <c r="P28" s="399"/>
      <c r="Q28" s="399"/>
      <c r="R28" s="399"/>
      <c r="S28" s="399"/>
      <c r="T28" s="399"/>
      <c r="U28" s="399"/>
      <c r="V28" s="399"/>
      <c r="W28" s="170"/>
      <c r="X28" s="170"/>
    </row>
    <row r="29" spans="1:32" customFormat="1" ht="21" customHeight="1">
      <c r="A29" s="399" t="s">
        <v>133</v>
      </c>
      <c r="B29" s="399"/>
      <c r="C29" s="399"/>
      <c r="D29" s="399"/>
      <c r="E29" s="399"/>
      <c r="F29" s="399"/>
      <c r="G29" s="399"/>
      <c r="H29" s="399"/>
      <c r="I29" s="399"/>
      <c r="J29" s="399"/>
      <c r="K29" s="399"/>
      <c r="L29" s="399"/>
      <c r="M29" s="399"/>
      <c r="N29" s="399"/>
      <c r="O29" s="399"/>
      <c r="P29" s="399"/>
      <c r="Q29" s="399"/>
      <c r="R29" s="399"/>
      <c r="S29" s="399"/>
      <c r="T29" s="399"/>
      <c r="U29" s="399"/>
      <c r="V29" s="399"/>
      <c r="W29" s="170"/>
      <c r="X29" s="170"/>
    </row>
    <row r="30" spans="1:32" customFormat="1" ht="21" customHeight="1">
      <c r="A30" s="400" t="s">
        <v>55</v>
      </c>
      <c r="B30" s="400"/>
      <c r="C30" s="400"/>
      <c r="D30" s="400"/>
      <c r="E30" s="400"/>
      <c r="F30" s="400"/>
      <c r="G30" s="400"/>
      <c r="H30" s="400"/>
      <c r="I30" s="400"/>
      <c r="J30" s="400"/>
      <c r="K30" s="400"/>
      <c r="L30" s="400"/>
      <c r="M30" s="400"/>
      <c r="N30" s="400"/>
      <c r="O30" s="400"/>
      <c r="P30" s="400"/>
      <c r="Q30" s="400"/>
      <c r="R30" s="400"/>
      <c r="S30" s="400"/>
      <c r="T30" s="400"/>
      <c r="U30" s="400"/>
      <c r="V30" s="400"/>
      <c r="W30" s="170"/>
      <c r="X30" s="170"/>
    </row>
    <row r="31" spans="1:32" ht="17.100000000000001" customHeight="1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</row>
    <row r="32" spans="1: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</sheetData>
  <mergeCells count="63">
    <mergeCell ref="F11:H11"/>
    <mergeCell ref="I11:K11"/>
    <mergeCell ref="L11:N11"/>
    <mergeCell ref="O11:R11"/>
    <mergeCell ref="F12:H12"/>
    <mergeCell ref="I12:K12"/>
    <mergeCell ref="L12:N12"/>
    <mergeCell ref="O12:R12"/>
    <mergeCell ref="A3:V3"/>
    <mergeCell ref="F8:H9"/>
    <mergeCell ref="I8:K9"/>
    <mergeCell ref="L8:N9"/>
    <mergeCell ref="F10:H10"/>
    <mergeCell ref="I10:K10"/>
    <mergeCell ref="L10:N10"/>
    <mergeCell ref="O10:R10"/>
    <mergeCell ref="P7:Q7"/>
    <mergeCell ref="O8:R9"/>
    <mergeCell ref="O13:R13"/>
    <mergeCell ref="F14:H14"/>
    <mergeCell ref="I14:K14"/>
    <mergeCell ref="L14:N14"/>
    <mergeCell ref="O14:R14"/>
    <mergeCell ref="F13:H13"/>
    <mergeCell ref="I13:K13"/>
    <mergeCell ref="L13:N13"/>
    <mergeCell ref="F15:H15"/>
    <mergeCell ref="I15:K15"/>
    <mergeCell ref="L15:N15"/>
    <mergeCell ref="O15:R15"/>
    <mergeCell ref="F16:H16"/>
    <mergeCell ref="I16:K16"/>
    <mergeCell ref="L16:N16"/>
    <mergeCell ref="O16:R16"/>
    <mergeCell ref="F17:H17"/>
    <mergeCell ref="I17:K17"/>
    <mergeCell ref="L17:N17"/>
    <mergeCell ref="O17:R17"/>
    <mergeCell ref="F18:H18"/>
    <mergeCell ref="I18:K18"/>
    <mergeCell ref="L18:N18"/>
    <mergeCell ref="O18:R18"/>
    <mergeCell ref="F19:H19"/>
    <mergeCell ref="I19:K19"/>
    <mergeCell ref="L19:N19"/>
    <mergeCell ref="O19:R19"/>
    <mergeCell ref="F20:H20"/>
    <mergeCell ref="I20:K20"/>
    <mergeCell ref="L20:N20"/>
    <mergeCell ref="O20:R20"/>
    <mergeCell ref="A29:V29"/>
    <mergeCell ref="A30:V30"/>
    <mergeCell ref="F21:H21"/>
    <mergeCell ref="I21:K21"/>
    <mergeCell ref="L21:N21"/>
    <mergeCell ref="O21:R21"/>
    <mergeCell ref="F22:H22"/>
    <mergeCell ref="I22:K22"/>
    <mergeCell ref="L22:N22"/>
    <mergeCell ref="O22:R22"/>
    <mergeCell ref="P24:Q24"/>
    <mergeCell ref="P25:Q25"/>
    <mergeCell ref="A28:V28"/>
  </mergeCells>
  <pageMargins left="0.31496062992125984" right="0.31496062992125984" top="0.98425196850393704" bottom="0.19685039370078741" header="0.31496062992125984" footer="0.11811023622047245"/>
  <pageSetup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B130"/>
  <sheetViews>
    <sheetView topLeftCell="A2" zoomScale="90" zoomScaleNormal="90" zoomScalePageLayoutView="90" workbookViewId="0">
      <selection activeCell="W7" sqref="W7:W19"/>
    </sheetView>
  </sheetViews>
  <sheetFormatPr defaultColWidth="8.85546875" defaultRowHeight="15"/>
  <cols>
    <col min="1" max="1" width="1.140625" style="1" customWidth="1"/>
    <col min="2" max="24" width="8.7109375" style="1" customWidth="1"/>
    <col min="25" max="25" width="1.42578125" style="1" customWidth="1"/>
    <col min="55" max="260" width="8.85546875" style="1"/>
    <col min="261" max="261" width="1.140625" style="1" customWidth="1"/>
    <col min="262" max="262" width="7.42578125" style="1" customWidth="1"/>
    <col min="263" max="277" width="7.140625" style="1" customWidth="1"/>
    <col min="278" max="279" width="1.42578125" style="1" customWidth="1"/>
    <col min="280" max="280" width="6.42578125" style="1" customWidth="1"/>
    <col min="281" max="282" width="8.7109375" style="1" bestFit="1" customWidth="1"/>
    <col min="283" max="516" width="8.85546875" style="1"/>
    <col min="517" max="517" width="1.140625" style="1" customWidth="1"/>
    <col min="518" max="518" width="7.42578125" style="1" customWidth="1"/>
    <col min="519" max="533" width="7.140625" style="1" customWidth="1"/>
    <col min="534" max="535" width="1.42578125" style="1" customWidth="1"/>
    <col min="536" max="536" width="6.42578125" style="1" customWidth="1"/>
    <col min="537" max="538" width="8.7109375" style="1" bestFit="1" customWidth="1"/>
    <col min="539" max="772" width="8.85546875" style="1"/>
    <col min="773" max="773" width="1.140625" style="1" customWidth="1"/>
    <col min="774" max="774" width="7.42578125" style="1" customWidth="1"/>
    <col min="775" max="789" width="7.140625" style="1" customWidth="1"/>
    <col min="790" max="791" width="1.42578125" style="1" customWidth="1"/>
    <col min="792" max="792" width="6.42578125" style="1" customWidth="1"/>
    <col min="793" max="794" width="8.7109375" style="1" bestFit="1" customWidth="1"/>
    <col min="795" max="1028" width="8.85546875" style="1"/>
    <col min="1029" max="1029" width="1.140625" style="1" customWidth="1"/>
    <col min="1030" max="1030" width="7.42578125" style="1" customWidth="1"/>
    <col min="1031" max="1045" width="7.140625" style="1" customWidth="1"/>
    <col min="1046" max="1047" width="1.42578125" style="1" customWidth="1"/>
    <col min="1048" max="1048" width="6.42578125" style="1" customWidth="1"/>
    <col min="1049" max="1050" width="8.7109375" style="1" bestFit="1" customWidth="1"/>
    <col min="1051" max="1284" width="8.85546875" style="1"/>
    <col min="1285" max="1285" width="1.140625" style="1" customWidth="1"/>
    <col min="1286" max="1286" width="7.42578125" style="1" customWidth="1"/>
    <col min="1287" max="1301" width="7.140625" style="1" customWidth="1"/>
    <col min="1302" max="1303" width="1.42578125" style="1" customWidth="1"/>
    <col min="1304" max="1304" width="6.42578125" style="1" customWidth="1"/>
    <col min="1305" max="1306" width="8.7109375" style="1" bestFit="1" customWidth="1"/>
    <col min="1307" max="1540" width="8.85546875" style="1"/>
    <col min="1541" max="1541" width="1.140625" style="1" customWidth="1"/>
    <col min="1542" max="1542" width="7.42578125" style="1" customWidth="1"/>
    <col min="1543" max="1557" width="7.140625" style="1" customWidth="1"/>
    <col min="1558" max="1559" width="1.42578125" style="1" customWidth="1"/>
    <col min="1560" max="1560" width="6.42578125" style="1" customWidth="1"/>
    <col min="1561" max="1562" width="8.7109375" style="1" bestFit="1" customWidth="1"/>
    <col min="1563" max="1796" width="8.85546875" style="1"/>
    <col min="1797" max="1797" width="1.140625" style="1" customWidth="1"/>
    <col min="1798" max="1798" width="7.42578125" style="1" customWidth="1"/>
    <col min="1799" max="1813" width="7.140625" style="1" customWidth="1"/>
    <col min="1814" max="1815" width="1.42578125" style="1" customWidth="1"/>
    <col min="1816" max="1816" width="6.42578125" style="1" customWidth="1"/>
    <col min="1817" max="1818" width="8.7109375" style="1" bestFit="1" customWidth="1"/>
    <col min="1819" max="2052" width="8.85546875" style="1"/>
    <col min="2053" max="2053" width="1.140625" style="1" customWidth="1"/>
    <col min="2054" max="2054" width="7.42578125" style="1" customWidth="1"/>
    <col min="2055" max="2069" width="7.140625" style="1" customWidth="1"/>
    <col min="2070" max="2071" width="1.42578125" style="1" customWidth="1"/>
    <col min="2072" max="2072" width="6.42578125" style="1" customWidth="1"/>
    <col min="2073" max="2074" width="8.7109375" style="1" bestFit="1" customWidth="1"/>
    <col min="2075" max="2308" width="8.85546875" style="1"/>
    <col min="2309" max="2309" width="1.140625" style="1" customWidth="1"/>
    <col min="2310" max="2310" width="7.42578125" style="1" customWidth="1"/>
    <col min="2311" max="2325" width="7.140625" style="1" customWidth="1"/>
    <col min="2326" max="2327" width="1.42578125" style="1" customWidth="1"/>
    <col min="2328" max="2328" width="6.42578125" style="1" customWidth="1"/>
    <col min="2329" max="2330" width="8.7109375" style="1" bestFit="1" customWidth="1"/>
    <col min="2331" max="2564" width="8.85546875" style="1"/>
    <col min="2565" max="2565" width="1.140625" style="1" customWidth="1"/>
    <col min="2566" max="2566" width="7.42578125" style="1" customWidth="1"/>
    <col min="2567" max="2581" width="7.140625" style="1" customWidth="1"/>
    <col min="2582" max="2583" width="1.42578125" style="1" customWidth="1"/>
    <col min="2584" max="2584" width="6.42578125" style="1" customWidth="1"/>
    <col min="2585" max="2586" width="8.7109375" style="1" bestFit="1" customWidth="1"/>
    <col min="2587" max="2820" width="8.85546875" style="1"/>
    <col min="2821" max="2821" width="1.140625" style="1" customWidth="1"/>
    <col min="2822" max="2822" width="7.42578125" style="1" customWidth="1"/>
    <col min="2823" max="2837" width="7.140625" style="1" customWidth="1"/>
    <col min="2838" max="2839" width="1.42578125" style="1" customWidth="1"/>
    <col min="2840" max="2840" width="6.42578125" style="1" customWidth="1"/>
    <col min="2841" max="2842" width="8.7109375" style="1" bestFit="1" customWidth="1"/>
    <col min="2843" max="3076" width="8.85546875" style="1"/>
    <col min="3077" max="3077" width="1.140625" style="1" customWidth="1"/>
    <col min="3078" max="3078" width="7.42578125" style="1" customWidth="1"/>
    <col min="3079" max="3093" width="7.140625" style="1" customWidth="1"/>
    <col min="3094" max="3095" width="1.42578125" style="1" customWidth="1"/>
    <col min="3096" max="3096" width="6.42578125" style="1" customWidth="1"/>
    <col min="3097" max="3098" width="8.7109375" style="1" bestFit="1" customWidth="1"/>
    <col min="3099" max="3332" width="8.85546875" style="1"/>
    <col min="3333" max="3333" width="1.140625" style="1" customWidth="1"/>
    <col min="3334" max="3334" width="7.42578125" style="1" customWidth="1"/>
    <col min="3335" max="3349" width="7.140625" style="1" customWidth="1"/>
    <col min="3350" max="3351" width="1.42578125" style="1" customWidth="1"/>
    <col min="3352" max="3352" width="6.42578125" style="1" customWidth="1"/>
    <col min="3353" max="3354" width="8.7109375" style="1" bestFit="1" customWidth="1"/>
    <col min="3355" max="3588" width="8.85546875" style="1"/>
    <col min="3589" max="3589" width="1.140625" style="1" customWidth="1"/>
    <col min="3590" max="3590" width="7.42578125" style="1" customWidth="1"/>
    <col min="3591" max="3605" width="7.140625" style="1" customWidth="1"/>
    <col min="3606" max="3607" width="1.42578125" style="1" customWidth="1"/>
    <col min="3608" max="3608" width="6.42578125" style="1" customWidth="1"/>
    <col min="3609" max="3610" width="8.7109375" style="1" bestFit="1" customWidth="1"/>
    <col min="3611" max="3844" width="8.85546875" style="1"/>
    <col min="3845" max="3845" width="1.140625" style="1" customWidth="1"/>
    <col min="3846" max="3846" width="7.42578125" style="1" customWidth="1"/>
    <col min="3847" max="3861" width="7.140625" style="1" customWidth="1"/>
    <col min="3862" max="3863" width="1.42578125" style="1" customWidth="1"/>
    <col min="3864" max="3864" width="6.42578125" style="1" customWidth="1"/>
    <col min="3865" max="3866" width="8.7109375" style="1" bestFit="1" customWidth="1"/>
    <col min="3867" max="4100" width="8.85546875" style="1"/>
    <col min="4101" max="4101" width="1.140625" style="1" customWidth="1"/>
    <col min="4102" max="4102" width="7.42578125" style="1" customWidth="1"/>
    <col min="4103" max="4117" width="7.140625" style="1" customWidth="1"/>
    <col min="4118" max="4119" width="1.42578125" style="1" customWidth="1"/>
    <col min="4120" max="4120" width="6.42578125" style="1" customWidth="1"/>
    <col min="4121" max="4122" width="8.7109375" style="1" bestFit="1" customWidth="1"/>
    <col min="4123" max="4356" width="8.85546875" style="1"/>
    <col min="4357" max="4357" width="1.140625" style="1" customWidth="1"/>
    <col min="4358" max="4358" width="7.42578125" style="1" customWidth="1"/>
    <col min="4359" max="4373" width="7.140625" style="1" customWidth="1"/>
    <col min="4374" max="4375" width="1.42578125" style="1" customWidth="1"/>
    <col min="4376" max="4376" width="6.42578125" style="1" customWidth="1"/>
    <col min="4377" max="4378" width="8.7109375" style="1" bestFit="1" customWidth="1"/>
    <col min="4379" max="4612" width="8.85546875" style="1"/>
    <col min="4613" max="4613" width="1.140625" style="1" customWidth="1"/>
    <col min="4614" max="4614" width="7.42578125" style="1" customWidth="1"/>
    <col min="4615" max="4629" width="7.140625" style="1" customWidth="1"/>
    <col min="4630" max="4631" width="1.42578125" style="1" customWidth="1"/>
    <col min="4632" max="4632" width="6.42578125" style="1" customWidth="1"/>
    <col min="4633" max="4634" width="8.7109375" style="1" bestFit="1" customWidth="1"/>
    <col min="4635" max="4868" width="8.85546875" style="1"/>
    <col min="4869" max="4869" width="1.140625" style="1" customWidth="1"/>
    <col min="4870" max="4870" width="7.42578125" style="1" customWidth="1"/>
    <col min="4871" max="4885" width="7.140625" style="1" customWidth="1"/>
    <col min="4886" max="4887" width="1.42578125" style="1" customWidth="1"/>
    <col min="4888" max="4888" width="6.42578125" style="1" customWidth="1"/>
    <col min="4889" max="4890" width="8.7109375" style="1" bestFit="1" customWidth="1"/>
    <col min="4891" max="5124" width="8.85546875" style="1"/>
    <col min="5125" max="5125" width="1.140625" style="1" customWidth="1"/>
    <col min="5126" max="5126" width="7.42578125" style="1" customWidth="1"/>
    <col min="5127" max="5141" width="7.140625" style="1" customWidth="1"/>
    <col min="5142" max="5143" width="1.42578125" style="1" customWidth="1"/>
    <col min="5144" max="5144" width="6.42578125" style="1" customWidth="1"/>
    <col min="5145" max="5146" width="8.7109375" style="1" bestFit="1" customWidth="1"/>
    <col min="5147" max="5380" width="8.85546875" style="1"/>
    <col min="5381" max="5381" width="1.140625" style="1" customWidth="1"/>
    <col min="5382" max="5382" width="7.42578125" style="1" customWidth="1"/>
    <col min="5383" max="5397" width="7.140625" style="1" customWidth="1"/>
    <col min="5398" max="5399" width="1.42578125" style="1" customWidth="1"/>
    <col min="5400" max="5400" width="6.42578125" style="1" customWidth="1"/>
    <col min="5401" max="5402" width="8.7109375" style="1" bestFit="1" customWidth="1"/>
    <col min="5403" max="5636" width="8.85546875" style="1"/>
    <col min="5637" max="5637" width="1.140625" style="1" customWidth="1"/>
    <col min="5638" max="5638" width="7.42578125" style="1" customWidth="1"/>
    <col min="5639" max="5653" width="7.140625" style="1" customWidth="1"/>
    <col min="5654" max="5655" width="1.42578125" style="1" customWidth="1"/>
    <col min="5656" max="5656" width="6.42578125" style="1" customWidth="1"/>
    <col min="5657" max="5658" width="8.7109375" style="1" bestFit="1" customWidth="1"/>
    <col min="5659" max="5892" width="8.85546875" style="1"/>
    <col min="5893" max="5893" width="1.140625" style="1" customWidth="1"/>
    <col min="5894" max="5894" width="7.42578125" style="1" customWidth="1"/>
    <col min="5895" max="5909" width="7.140625" style="1" customWidth="1"/>
    <col min="5910" max="5911" width="1.42578125" style="1" customWidth="1"/>
    <col min="5912" max="5912" width="6.42578125" style="1" customWidth="1"/>
    <col min="5913" max="5914" width="8.7109375" style="1" bestFit="1" customWidth="1"/>
    <col min="5915" max="6148" width="8.85546875" style="1"/>
    <col min="6149" max="6149" width="1.140625" style="1" customWidth="1"/>
    <col min="6150" max="6150" width="7.42578125" style="1" customWidth="1"/>
    <col min="6151" max="6165" width="7.140625" style="1" customWidth="1"/>
    <col min="6166" max="6167" width="1.42578125" style="1" customWidth="1"/>
    <col min="6168" max="6168" width="6.42578125" style="1" customWidth="1"/>
    <col min="6169" max="6170" width="8.7109375" style="1" bestFit="1" customWidth="1"/>
    <col min="6171" max="6404" width="8.85546875" style="1"/>
    <col min="6405" max="6405" width="1.140625" style="1" customWidth="1"/>
    <col min="6406" max="6406" width="7.42578125" style="1" customWidth="1"/>
    <col min="6407" max="6421" width="7.140625" style="1" customWidth="1"/>
    <col min="6422" max="6423" width="1.42578125" style="1" customWidth="1"/>
    <col min="6424" max="6424" width="6.42578125" style="1" customWidth="1"/>
    <col min="6425" max="6426" width="8.7109375" style="1" bestFit="1" customWidth="1"/>
    <col min="6427" max="6660" width="8.85546875" style="1"/>
    <col min="6661" max="6661" width="1.140625" style="1" customWidth="1"/>
    <col min="6662" max="6662" width="7.42578125" style="1" customWidth="1"/>
    <col min="6663" max="6677" width="7.140625" style="1" customWidth="1"/>
    <col min="6678" max="6679" width="1.42578125" style="1" customWidth="1"/>
    <col min="6680" max="6680" width="6.42578125" style="1" customWidth="1"/>
    <col min="6681" max="6682" width="8.7109375" style="1" bestFit="1" customWidth="1"/>
    <col min="6683" max="6916" width="8.85546875" style="1"/>
    <col min="6917" max="6917" width="1.140625" style="1" customWidth="1"/>
    <col min="6918" max="6918" width="7.42578125" style="1" customWidth="1"/>
    <col min="6919" max="6933" width="7.140625" style="1" customWidth="1"/>
    <col min="6934" max="6935" width="1.42578125" style="1" customWidth="1"/>
    <col min="6936" max="6936" width="6.42578125" style="1" customWidth="1"/>
    <col min="6937" max="6938" width="8.7109375" style="1" bestFit="1" customWidth="1"/>
    <col min="6939" max="7172" width="8.85546875" style="1"/>
    <col min="7173" max="7173" width="1.140625" style="1" customWidth="1"/>
    <col min="7174" max="7174" width="7.42578125" style="1" customWidth="1"/>
    <col min="7175" max="7189" width="7.140625" style="1" customWidth="1"/>
    <col min="7190" max="7191" width="1.42578125" style="1" customWidth="1"/>
    <col min="7192" max="7192" width="6.42578125" style="1" customWidth="1"/>
    <col min="7193" max="7194" width="8.7109375" style="1" bestFit="1" customWidth="1"/>
    <col min="7195" max="7428" width="8.85546875" style="1"/>
    <col min="7429" max="7429" width="1.140625" style="1" customWidth="1"/>
    <col min="7430" max="7430" width="7.42578125" style="1" customWidth="1"/>
    <col min="7431" max="7445" width="7.140625" style="1" customWidth="1"/>
    <col min="7446" max="7447" width="1.42578125" style="1" customWidth="1"/>
    <col min="7448" max="7448" width="6.42578125" style="1" customWidth="1"/>
    <col min="7449" max="7450" width="8.7109375" style="1" bestFit="1" customWidth="1"/>
    <col min="7451" max="7684" width="8.85546875" style="1"/>
    <col min="7685" max="7685" width="1.140625" style="1" customWidth="1"/>
    <col min="7686" max="7686" width="7.42578125" style="1" customWidth="1"/>
    <col min="7687" max="7701" width="7.140625" style="1" customWidth="1"/>
    <col min="7702" max="7703" width="1.42578125" style="1" customWidth="1"/>
    <col min="7704" max="7704" width="6.42578125" style="1" customWidth="1"/>
    <col min="7705" max="7706" width="8.7109375" style="1" bestFit="1" customWidth="1"/>
    <col min="7707" max="7940" width="8.85546875" style="1"/>
    <col min="7941" max="7941" width="1.140625" style="1" customWidth="1"/>
    <col min="7942" max="7942" width="7.42578125" style="1" customWidth="1"/>
    <col min="7943" max="7957" width="7.140625" style="1" customWidth="1"/>
    <col min="7958" max="7959" width="1.42578125" style="1" customWidth="1"/>
    <col min="7960" max="7960" width="6.42578125" style="1" customWidth="1"/>
    <col min="7961" max="7962" width="8.7109375" style="1" bestFit="1" customWidth="1"/>
    <col min="7963" max="8196" width="8.85546875" style="1"/>
    <col min="8197" max="8197" width="1.140625" style="1" customWidth="1"/>
    <col min="8198" max="8198" width="7.42578125" style="1" customWidth="1"/>
    <col min="8199" max="8213" width="7.140625" style="1" customWidth="1"/>
    <col min="8214" max="8215" width="1.42578125" style="1" customWidth="1"/>
    <col min="8216" max="8216" width="6.42578125" style="1" customWidth="1"/>
    <col min="8217" max="8218" width="8.7109375" style="1" bestFit="1" customWidth="1"/>
    <col min="8219" max="8452" width="8.85546875" style="1"/>
    <col min="8453" max="8453" width="1.140625" style="1" customWidth="1"/>
    <col min="8454" max="8454" width="7.42578125" style="1" customWidth="1"/>
    <col min="8455" max="8469" width="7.140625" style="1" customWidth="1"/>
    <col min="8470" max="8471" width="1.42578125" style="1" customWidth="1"/>
    <col min="8472" max="8472" width="6.42578125" style="1" customWidth="1"/>
    <col min="8473" max="8474" width="8.7109375" style="1" bestFit="1" customWidth="1"/>
    <col min="8475" max="8708" width="8.85546875" style="1"/>
    <col min="8709" max="8709" width="1.140625" style="1" customWidth="1"/>
    <col min="8710" max="8710" width="7.42578125" style="1" customWidth="1"/>
    <col min="8711" max="8725" width="7.140625" style="1" customWidth="1"/>
    <col min="8726" max="8727" width="1.42578125" style="1" customWidth="1"/>
    <col min="8728" max="8728" width="6.42578125" style="1" customWidth="1"/>
    <col min="8729" max="8730" width="8.7109375" style="1" bestFit="1" customWidth="1"/>
    <col min="8731" max="8964" width="8.85546875" style="1"/>
    <col min="8965" max="8965" width="1.140625" style="1" customWidth="1"/>
    <col min="8966" max="8966" width="7.42578125" style="1" customWidth="1"/>
    <col min="8967" max="8981" width="7.140625" style="1" customWidth="1"/>
    <col min="8982" max="8983" width="1.42578125" style="1" customWidth="1"/>
    <col min="8984" max="8984" width="6.42578125" style="1" customWidth="1"/>
    <col min="8985" max="8986" width="8.7109375" style="1" bestFit="1" customWidth="1"/>
    <col min="8987" max="9220" width="8.85546875" style="1"/>
    <col min="9221" max="9221" width="1.140625" style="1" customWidth="1"/>
    <col min="9222" max="9222" width="7.42578125" style="1" customWidth="1"/>
    <col min="9223" max="9237" width="7.140625" style="1" customWidth="1"/>
    <col min="9238" max="9239" width="1.42578125" style="1" customWidth="1"/>
    <col min="9240" max="9240" width="6.42578125" style="1" customWidth="1"/>
    <col min="9241" max="9242" width="8.7109375" style="1" bestFit="1" customWidth="1"/>
    <col min="9243" max="9476" width="8.85546875" style="1"/>
    <col min="9477" max="9477" width="1.140625" style="1" customWidth="1"/>
    <col min="9478" max="9478" width="7.42578125" style="1" customWidth="1"/>
    <col min="9479" max="9493" width="7.140625" style="1" customWidth="1"/>
    <col min="9494" max="9495" width="1.42578125" style="1" customWidth="1"/>
    <col min="9496" max="9496" width="6.42578125" style="1" customWidth="1"/>
    <col min="9497" max="9498" width="8.7109375" style="1" bestFit="1" customWidth="1"/>
    <col min="9499" max="9732" width="8.85546875" style="1"/>
    <col min="9733" max="9733" width="1.140625" style="1" customWidth="1"/>
    <col min="9734" max="9734" width="7.42578125" style="1" customWidth="1"/>
    <col min="9735" max="9749" width="7.140625" style="1" customWidth="1"/>
    <col min="9750" max="9751" width="1.42578125" style="1" customWidth="1"/>
    <col min="9752" max="9752" width="6.42578125" style="1" customWidth="1"/>
    <col min="9753" max="9754" width="8.7109375" style="1" bestFit="1" customWidth="1"/>
    <col min="9755" max="9988" width="8.85546875" style="1"/>
    <col min="9989" max="9989" width="1.140625" style="1" customWidth="1"/>
    <col min="9990" max="9990" width="7.42578125" style="1" customWidth="1"/>
    <col min="9991" max="10005" width="7.140625" style="1" customWidth="1"/>
    <col min="10006" max="10007" width="1.42578125" style="1" customWidth="1"/>
    <col min="10008" max="10008" width="6.42578125" style="1" customWidth="1"/>
    <col min="10009" max="10010" width="8.7109375" style="1" bestFit="1" customWidth="1"/>
    <col min="10011" max="10244" width="8.85546875" style="1"/>
    <col min="10245" max="10245" width="1.140625" style="1" customWidth="1"/>
    <col min="10246" max="10246" width="7.42578125" style="1" customWidth="1"/>
    <col min="10247" max="10261" width="7.140625" style="1" customWidth="1"/>
    <col min="10262" max="10263" width="1.42578125" style="1" customWidth="1"/>
    <col min="10264" max="10264" width="6.42578125" style="1" customWidth="1"/>
    <col min="10265" max="10266" width="8.7109375" style="1" bestFit="1" customWidth="1"/>
    <col min="10267" max="10500" width="8.85546875" style="1"/>
    <col min="10501" max="10501" width="1.140625" style="1" customWidth="1"/>
    <col min="10502" max="10502" width="7.42578125" style="1" customWidth="1"/>
    <col min="10503" max="10517" width="7.140625" style="1" customWidth="1"/>
    <col min="10518" max="10519" width="1.42578125" style="1" customWidth="1"/>
    <col min="10520" max="10520" width="6.42578125" style="1" customWidth="1"/>
    <col min="10521" max="10522" width="8.7109375" style="1" bestFit="1" customWidth="1"/>
    <col min="10523" max="10756" width="8.85546875" style="1"/>
    <col min="10757" max="10757" width="1.140625" style="1" customWidth="1"/>
    <col min="10758" max="10758" width="7.42578125" style="1" customWidth="1"/>
    <col min="10759" max="10773" width="7.140625" style="1" customWidth="1"/>
    <col min="10774" max="10775" width="1.42578125" style="1" customWidth="1"/>
    <col min="10776" max="10776" width="6.42578125" style="1" customWidth="1"/>
    <col min="10777" max="10778" width="8.7109375" style="1" bestFit="1" customWidth="1"/>
    <col min="10779" max="11012" width="8.85546875" style="1"/>
    <col min="11013" max="11013" width="1.140625" style="1" customWidth="1"/>
    <col min="11014" max="11014" width="7.42578125" style="1" customWidth="1"/>
    <col min="11015" max="11029" width="7.140625" style="1" customWidth="1"/>
    <col min="11030" max="11031" width="1.42578125" style="1" customWidth="1"/>
    <col min="11032" max="11032" width="6.42578125" style="1" customWidth="1"/>
    <col min="11033" max="11034" width="8.7109375" style="1" bestFit="1" customWidth="1"/>
    <col min="11035" max="11268" width="8.85546875" style="1"/>
    <col min="11269" max="11269" width="1.140625" style="1" customWidth="1"/>
    <col min="11270" max="11270" width="7.42578125" style="1" customWidth="1"/>
    <col min="11271" max="11285" width="7.140625" style="1" customWidth="1"/>
    <col min="11286" max="11287" width="1.42578125" style="1" customWidth="1"/>
    <col min="11288" max="11288" width="6.42578125" style="1" customWidth="1"/>
    <col min="11289" max="11290" width="8.7109375" style="1" bestFit="1" customWidth="1"/>
    <col min="11291" max="11524" width="8.85546875" style="1"/>
    <col min="11525" max="11525" width="1.140625" style="1" customWidth="1"/>
    <col min="11526" max="11526" width="7.42578125" style="1" customWidth="1"/>
    <col min="11527" max="11541" width="7.140625" style="1" customWidth="1"/>
    <col min="11542" max="11543" width="1.42578125" style="1" customWidth="1"/>
    <col min="11544" max="11544" width="6.42578125" style="1" customWidth="1"/>
    <col min="11545" max="11546" width="8.7109375" style="1" bestFit="1" customWidth="1"/>
    <col min="11547" max="11780" width="8.85546875" style="1"/>
    <col min="11781" max="11781" width="1.140625" style="1" customWidth="1"/>
    <col min="11782" max="11782" width="7.42578125" style="1" customWidth="1"/>
    <col min="11783" max="11797" width="7.140625" style="1" customWidth="1"/>
    <col min="11798" max="11799" width="1.42578125" style="1" customWidth="1"/>
    <col min="11800" max="11800" width="6.42578125" style="1" customWidth="1"/>
    <col min="11801" max="11802" width="8.7109375" style="1" bestFit="1" customWidth="1"/>
    <col min="11803" max="12036" width="8.85546875" style="1"/>
    <col min="12037" max="12037" width="1.140625" style="1" customWidth="1"/>
    <col min="12038" max="12038" width="7.42578125" style="1" customWidth="1"/>
    <col min="12039" max="12053" width="7.140625" style="1" customWidth="1"/>
    <col min="12054" max="12055" width="1.42578125" style="1" customWidth="1"/>
    <col min="12056" max="12056" width="6.42578125" style="1" customWidth="1"/>
    <col min="12057" max="12058" width="8.7109375" style="1" bestFit="1" customWidth="1"/>
    <col min="12059" max="12292" width="8.85546875" style="1"/>
    <col min="12293" max="12293" width="1.140625" style="1" customWidth="1"/>
    <col min="12294" max="12294" width="7.42578125" style="1" customWidth="1"/>
    <col min="12295" max="12309" width="7.140625" style="1" customWidth="1"/>
    <col min="12310" max="12311" width="1.42578125" style="1" customWidth="1"/>
    <col min="12312" max="12312" width="6.42578125" style="1" customWidth="1"/>
    <col min="12313" max="12314" width="8.7109375" style="1" bestFit="1" customWidth="1"/>
    <col min="12315" max="12548" width="8.85546875" style="1"/>
    <col min="12549" max="12549" width="1.140625" style="1" customWidth="1"/>
    <col min="12550" max="12550" width="7.42578125" style="1" customWidth="1"/>
    <col min="12551" max="12565" width="7.140625" style="1" customWidth="1"/>
    <col min="12566" max="12567" width="1.42578125" style="1" customWidth="1"/>
    <col min="12568" max="12568" width="6.42578125" style="1" customWidth="1"/>
    <col min="12569" max="12570" width="8.7109375" style="1" bestFit="1" customWidth="1"/>
    <col min="12571" max="12804" width="8.85546875" style="1"/>
    <col min="12805" max="12805" width="1.140625" style="1" customWidth="1"/>
    <col min="12806" max="12806" width="7.42578125" style="1" customWidth="1"/>
    <col min="12807" max="12821" width="7.140625" style="1" customWidth="1"/>
    <col min="12822" max="12823" width="1.42578125" style="1" customWidth="1"/>
    <col min="12824" max="12824" width="6.42578125" style="1" customWidth="1"/>
    <col min="12825" max="12826" width="8.7109375" style="1" bestFit="1" customWidth="1"/>
    <col min="12827" max="13060" width="8.85546875" style="1"/>
    <col min="13061" max="13061" width="1.140625" style="1" customWidth="1"/>
    <col min="13062" max="13062" width="7.42578125" style="1" customWidth="1"/>
    <col min="13063" max="13077" width="7.140625" style="1" customWidth="1"/>
    <col min="13078" max="13079" width="1.42578125" style="1" customWidth="1"/>
    <col min="13080" max="13080" width="6.42578125" style="1" customWidth="1"/>
    <col min="13081" max="13082" width="8.7109375" style="1" bestFit="1" customWidth="1"/>
    <col min="13083" max="13316" width="8.85546875" style="1"/>
    <col min="13317" max="13317" width="1.140625" style="1" customWidth="1"/>
    <col min="13318" max="13318" width="7.42578125" style="1" customWidth="1"/>
    <col min="13319" max="13333" width="7.140625" style="1" customWidth="1"/>
    <col min="13334" max="13335" width="1.42578125" style="1" customWidth="1"/>
    <col min="13336" max="13336" width="6.42578125" style="1" customWidth="1"/>
    <col min="13337" max="13338" width="8.7109375" style="1" bestFit="1" customWidth="1"/>
    <col min="13339" max="13572" width="8.85546875" style="1"/>
    <col min="13573" max="13573" width="1.140625" style="1" customWidth="1"/>
    <col min="13574" max="13574" width="7.42578125" style="1" customWidth="1"/>
    <col min="13575" max="13589" width="7.140625" style="1" customWidth="1"/>
    <col min="13590" max="13591" width="1.42578125" style="1" customWidth="1"/>
    <col min="13592" max="13592" width="6.42578125" style="1" customWidth="1"/>
    <col min="13593" max="13594" width="8.7109375" style="1" bestFit="1" customWidth="1"/>
    <col min="13595" max="13828" width="8.85546875" style="1"/>
    <col min="13829" max="13829" width="1.140625" style="1" customWidth="1"/>
    <col min="13830" max="13830" width="7.42578125" style="1" customWidth="1"/>
    <col min="13831" max="13845" width="7.140625" style="1" customWidth="1"/>
    <col min="13846" max="13847" width="1.42578125" style="1" customWidth="1"/>
    <col min="13848" max="13848" width="6.42578125" style="1" customWidth="1"/>
    <col min="13849" max="13850" width="8.7109375" style="1" bestFit="1" customWidth="1"/>
    <col min="13851" max="14084" width="8.85546875" style="1"/>
    <col min="14085" max="14085" width="1.140625" style="1" customWidth="1"/>
    <col min="14086" max="14086" width="7.42578125" style="1" customWidth="1"/>
    <col min="14087" max="14101" width="7.140625" style="1" customWidth="1"/>
    <col min="14102" max="14103" width="1.42578125" style="1" customWidth="1"/>
    <col min="14104" max="14104" width="6.42578125" style="1" customWidth="1"/>
    <col min="14105" max="14106" width="8.7109375" style="1" bestFit="1" customWidth="1"/>
    <col min="14107" max="14340" width="8.85546875" style="1"/>
    <col min="14341" max="14341" width="1.140625" style="1" customWidth="1"/>
    <col min="14342" max="14342" width="7.42578125" style="1" customWidth="1"/>
    <col min="14343" max="14357" width="7.140625" style="1" customWidth="1"/>
    <col min="14358" max="14359" width="1.42578125" style="1" customWidth="1"/>
    <col min="14360" max="14360" width="6.42578125" style="1" customWidth="1"/>
    <col min="14361" max="14362" width="8.7109375" style="1" bestFit="1" customWidth="1"/>
    <col min="14363" max="14596" width="8.85546875" style="1"/>
    <col min="14597" max="14597" width="1.140625" style="1" customWidth="1"/>
    <col min="14598" max="14598" width="7.42578125" style="1" customWidth="1"/>
    <col min="14599" max="14613" width="7.140625" style="1" customWidth="1"/>
    <col min="14614" max="14615" width="1.42578125" style="1" customWidth="1"/>
    <col min="14616" max="14616" width="6.42578125" style="1" customWidth="1"/>
    <col min="14617" max="14618" width="8.7109375" style="1" bestFit="1" customWidth="1"/>
    <col min="14619" max="14852" width="8.85546875" style="1"/>
    <col min="14853" max="14853" width="1.140625" style="1" customWidth="1"/>
    <col min="14854" max="14854" width="7.42578125" style="1" customWidth="1"/>
    <col min="14855" max="14869" width="7.140625" style="1" customWidth="1"/>
    <col min="14870" max="14871" width="1.42578125" style="1" customWidth="1"/>
    <col min="14872" max="14872" width="6.42578125" style="1" customWidth="1"/>
    <col min="14873" max="14874" width="8.7109375" style="1" bestFit="1" customWidth="1"/>
    <col min="14875" max="15108" width="8.85546875" style="1"/>
    <col min="15109" max="15109" width="1.140625" style="1" customWidth="1"/>
    <col min="15110" max="15110" width="7.42578125" style="1" customWidth="1"/>
    <col min="15111" max="15125" width="7.140625" style="1" customWidth="1"/>
    <col min="15126" max="15127" width="1.42578125" style="1" customWidth="1"/>
    <col min="15128" max="15128" width="6.42578125" style="1" customWidth="1"/>
    <col min="15129" max="15130" width="8.7109375" style="1" bestFit="1" customWidth="1"/>
    <col min="15131" max="15364" width="8.85546875" style="1"/>
    <col min="15365" max="15365" width="1.140625" style="1" customWidth="1"/>
    <col min="15366" max="15366" width="7.42578125" style="1" customWidth="1"/>
    <col min="15367" max="15381" width="7.140625" style="1" customWidth="1"/>
    <col min="15382" max="15383" width="1.42578125" style="1" customWidth="1"/>
    <col min="15384" max="15384" width="6.42578125" style="1" customWidth="1"/>
    <col min="15385" max="15386" width="8.7109375" style="1" bestFit="1" customWidth="1"/>
    <col min="15387" max="15620" width="8.85546875" style="1"/>
    <col min="15621" max="15621" width="1.140625" style="1" customWidth="1"/>
    <col min="15622" max="15622" width="7.42578125" style="1" customWidth="1"/>
    <col min="15623" max="15637" width="7.140625" style="1" customWidth="1"/>
    <col min="15638" max="15639" width="1.42578125" style="1" customWidth="1"/>
    <col min="15640" max="15640" width="6.42578125" style="1" customWidth="1"/>
    <col min="15641" max="15642" width="8.7109375" style="1" bestFit="1" customWidth="1"/>
    <col min="15643" max="15876" width="8.85546875" style="1"/>
    <col min="15877" max="15877" width="1.140625" style="1" customWidth="1"/>
    <col min="15878" max="15878" width="7.42578125" style="1" customWidth="1"/>
    <col min="15879" max="15893" width="7.140625" style="1" customWidth="1"/>
    <col min="15894" max="15895" width="1.42578125" style="1" customWidth="1"/>
    <col min="15896" max="15896" width="6.42578125" style="1" customWidth="1"/>
    <col min="15897" max="15898" width="8.7109375" style="1" bestFit="1" customWidth="1"/>
    <col min="15899" max="16132" width="8.85546875" style="1"/>
    <col min="16133" max="16133" width="1.140625" style="1" customWidth="1"/>
    <col min="16134" max="16134" width="7.42578125" style="1" customWidth="1"/>
    <col min="16135" max="16149" width="7.140625" style="1" customWidth="1"/>
    <col min="16150" max="16151" width="1.42578125" style="1" customWidth="1"/>
    <col min="16152" max="16152" width="6.42578125" style="1" customWidth="1"/>
    <col min="16153" max="16154" width="8.7109375" style="1" bestFit="1" customWidth="1"/>
    <col min="16155" max="16384" width="8.85546875" style="1"/>
  </cols>
  <sheetData>
    <row r="1" spans="1:54" ht="18" customHeight="1">
      <c r="B1" s="2"/>
      <c r="C1" s="2"/>
      <c r="F1" s="2"/>
      <c r="G1" s="2"/>
      <c r="H1" s="2"/>
      <c r="I1" s="2"/>
    </row>
    <row r="2" spans="1:54" ht="42" customHeight="1">
      <c r="B2" s="435" t="s">
        <v>57</v>
      </c>
      <c r="C2" s="435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  <c r="U2" s="436"/>
      <c r="V2" s="436"/>
      <c r="W2" s="436"/>
      <c r="X2" s="436"/>
    </row>
    <row r="3" spans="1:54" ht="18" customHeight="1">
      <c r="B3" s="437"/>
      <c r="C3" s="437"/>
      <c r="D3" s="437"/>
      <c r="E3" s="437"/>
      <c r="F3" s="437"/>
      <c r="G3" s="437"/>
      <c r="H3" s="125"/>
      <c r="I3" s="125"/>
      <c r="J3" s="3"/>
      <c r="K3" s="3"/>
      <c r="X3" s="3"/>
    </row>
    <row r="4" spans="1:54" ht="18" customHeight="1">
      <c r="B4" s="427" t="s">
        <v>0</v>
      </c>
      <c r="C4" s="428"/>
      <c r="D4" s="427" t="s">
        <v>2</v>
      </c>
      <c r="E4" s="428"/>
      <c r="F4" s="438" t="s">
        <v>81</v>
      </c>
      <c r="G4" s="439"/>
      <c r="H4" s="438" t="s">
        <v>82</v>
      </c>
      <c r="I4" s="439"/>
      <c r="J4" s="440" t="s">
        <v>1</v>
      </c>
      <c r="K4" s="441"/>
      <c r="L4" s="427" t="s">
        <v>17</v>
      </c>
      <c r="M4" s="428"/>
      <c r="N4" s="427" t="s">
        <v>58</v>
      </c>
      <c r="O4" s="428"/>
      <c r="P4" s="427" t="s">
        <v>59</v>
      </c>
      <c r="Q4" s="428"/>
      <c r="R4" s="427" t="s">
        <v>60</v>
      </c>
      <c r="S4" s="428"/>
      <c r="T4" s="429" t="s">
        <v>3</v>
      </c>
      <c r="U4" s="429" t="s">
        <v>4</v>
      </c>
      <c r="V4" s="429" t="s">
        <v>90</v>
      </c>
      <c r="W4" s="429" t="s">
        <v>91</v>
      </c>
      <c r="X4" s="150" t="s">
        <v>92</v>
      </c>
    </row>
    <row r="5" spans="1:54" ht="18" customHeight="1">
      <c r="A5" s="117"/>
      <c r="B5" s="431" t="s">
        <v>93</v>
      </c>
      <c r="C5" s="432"/>
      <c r="D5" s="431" t="s">
        <v>93</v>
      </c>
      <c r="E5" s="432"/>
      <c r="F5" s="431" t="s">
        <v>93</v>
      </c>
      <c r="G5" s="432"/>
      <c r="H5" s="431" t="s">
        <v>93</v>
      </c>
      <c r="I5" s="432"/>
      <c r="J5" s="431" t="s">
        <v>93</v>
      </c>
      <c r="K5" s="432"/>
      <c r="L5" s="431" t="s">
        <v>93</v>
      </c>
      <c r="M5" s="432"/>
      <c r="N5" s="431" t="s">
        <v>93</v>
      </c>
      <c r="O5" s="432"/>
      <c r="P5" s="431" t="s">
        <v>93</v>
      </c>
      <c r="Q5" s="432"/>
      <c r="R5" s="431" t="s">
        <v>93</v>
      </c>
      <c r="S5" s="432"/>
      <c r="T5" s="430"/>
      <c r="U5" s="430"/>
      <c r="V5" s="430"/>
      <c r="W5" s="430"/>
      <c r="X5" s="151" t="s">
        <v>94</v>
      </c>
    </row>
    <row r="6" spans="1:54" ht="18" customHeight="1">
      <c r="B6" s="433" t="s">
        <v>5</v>
      </c>
      <c r="C6" s="434"/>
      <c r="D6" s="8" t="s">
        <v>5</v>
      </c>
      <c r="E6" s="9" t="s">
        <v>4</v>
      </c>
      <c r="F6" s="8" t="s">
        <v>5</v>
      </c>
      <c r="G6" s="9" t="s">
        <v>4</v>
      </c>
      <c r="H6" s="8" t="s">
        <v>5</v>
      </c>
      <c r="I6" s="9" t="s">
        <v>4</v>
      </c>
      <c r="J6" s="8" t="s">
        <v>5</v>
      </c>
      <c r="K6" s="9" t="s">
        <v>4</v>
      </c>
      <c r="L6" s="8" t="s">
        <v>5</v>
      </c>
      <c r="M6" s="9" t="s">
        <v>4</v>
      </c>
      <c r="N6" s="8" t="s">
        <v>5</v>
      </c>
      <c r="O6" s="9" t="s">
        <v>4</v>
      </c>
      <c r="P6" s="8" t="s">
        <v>5</v>
      </c>
      <c r="Q6" s="9" t="s">
        <v>4</v>
      </c>
      <c r="R6" s="8" t="s">
        <v>5</v>
      </c>
      <c r="S6" s="9" t="s">
        <v>4</v>
      </c>
      <c r="T6" s="8" t="s">
        <v>5</v>
      </c>
      <c r="U6" s="8" t="s">
        <v>5</v>
      </c>
      <c r="V6" s="8" t="s">
        <v>5</v>
      </c>
      <c r="W6" s="10" t="s">
        <v>5</v>
      </c>
      <c r="X6" s="152" t="s">
        <v>5</v>
      </c>
      <c r="Y6" s="117"/>
    </row>
    <row r="7" spans="1:54" s="18" customFormat="1" ht="21" customHeight="1">
      <c r="B7" s="425">
        <f>'Data Record'!C22</f>
        <v>1</v>
      </c>
      <c r="C7" s="426"/>
      <c r="D7" s="153">
        <f>'Data Record'!U22</f>
        <v>0</v>
      </c>
      <c r="E7" s="14">
        <f>D7/1</f>
        <v>0</v>
      </c>
      <c r="F7" s="154">
        <f>'Uncert of STD'!P24</f>
        <v>5.9999999999999995E-5</v>
      </c>
      <c r="G7" s="14">
        <f>F7/2</f>
        <v>2.9999999999999997E-5</v>
      </c>
      <c r="H7" s="154">
        <f>'Uncert of STD'!V5</f>
        <v>8.0000000000000007E-5</v>
      </c>
      <c r="I7" s="14">
        <f>H7/2</f>
        <v>4.0000000000000003E-5</v>
      </c>
      <c r="J7" s="155">
        <f>((B7)*(11.5*10^-6)*1)</f>
        <v>1.15E-5</v>
      </c>
      <c r="K7" s="155">
        <f>J7/SQRT(3)</f>
        <v>6.6395280956806965E-6</v>
      </c>
      <c r="L7" s="13">
        <f>'Data Record'!O8/2</f>
        <v>5.0000000000000002E-5</v>
      </c>
      <c r="M7" s="14">
        <f>(L7/SQRT(3))</f>
        <v>2.8867513459481293E-5</v>
      </c>
      <c r="N7" s="14">
        <f>(0.5*0.0001)/9</f>
        <v>5.5555555555555558E-6</v>
      </c>
      <c r="O7" s="14">
        <f>(N7/SQRT(3))</f>
        <v>3.2075014954979213E-6</v>
      </c>
      <c r="P7" s="14">
        <f>0.04/1000</f>
        <v>4.0000000000000003E-5</v>
      </c>
      <c r="Q7" s="14">
        <f>(P7/SQRT(3))</f>
        <v>2.3094010767585035E-5</v>
      </c>
      <c r="R7" s="14">
        <f>(11*0.0001)/45</f>
        <v>2.4444444444444445E-5</v>
      </c>
      <c r="S7" s="14">
        <f>(R7/SQRT(3))</f>
        <v>1.4113006580190853E-5</v>
      </c>
      <c r="T7" s="12">
        <f>SQRT(E7^2+G7^2+I7^2+K7^2+M7^2+O7^2+Q7^2+S7^2)</f>
        <v>6.418890107001468E-5</v>
      </c>
      <c r="U7" s="15">
        <f>T7/1</f>
        <v>6.418890107001468E-5</v>
      </c>
      <c r="V7" s="16" t="str">
        <f>IF(E7=0,"∞",(T7^4/(E7^4/3)))</f>
        <v>∞</v>
      </c>
      <c r="W7" s="11">
        <f>IF(V7="∞",2,_xlfn.T.INV.2T(0.0455,V7))</f>
        <v>2</v>
      </c>
      <c r="X7" s="219">
        <f>T7*W7*1000</f>
        <v>0.12837780214002936</v>
      </c>
      <c r="Y7" s="118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</row>
    <row r="8" spans="1:54" ht="21" customHeight="1">
      <c r="A8" s="7"/>
      <c r="B8" s="425">
        <f>'Data Record'!C23</f>
        <v>2</v>
      </c>
      <c r="C8" s="426"/>
      <c r="D8" s="153">
        <f>'Data Record'!U23</f>
        <v>0</v>
      </c>
      <c r="E8" s="14">
        <f t="shared" ref="E8:E19" si="0">D8/1</f>
        <v>0</v>
      </c>
      <c r="F8" s="154">
        <f>'Uncert of STD'!P25</f>
        <v>5.9999999999999995E-5</v>
      </c>
      <c r="G8" s="14">
        <f t="shared" ref="G8:I19" si="1">F8/2</f>
        <v>2.9999999999999997E-5</v>
      </c>
      <c r="H8" s="154">
        <f>'Uncert of STD'!V25</f>
        <v>8.0000000000000007E-5</v>
      </c>
      <c r="I8" s="14">
        <f t="shared" si="1"/>
        <v>4.0000000000000003E-5</v>
      </c>
      <c r="J8" s="155">
        <f t="shared" ref="J8:J19" si="2">((B8)*(11.5*10^-6)*1)</f>
        <v>2.3E-5</v>
      </c>
      <c r="K8" s="155">
        <f>J8/SQRT(3)</f>
        <v>1.3279056191361393E-5</v>
      </c>
      <c r="L8" s="13">
        <f>L7</f>
        <v>5.0000000000000002E-5</v>
      </c>
      <c r="M8" s="14">
        <f>(L8/SQRT(3))</f>
        <v>2.8867513459481293E-5</v>
      </c>
      <c r="N8" s="14">
        <f t="shared" ref="N8:N19" si="3">(0.5*0.0001)/9</f>
        <v>5.5555555555555558E-6</v>
      </c>
      <c r="O8" s="14">
        <f>(N8/SQRT(3))</f>
        <v>3.2075014954979213E-6</v>
      </c>
      <c r="P8" s="14">
        <f>P7</f>
        <v>4.0000000000000003E-5</v>
      </c>
      <c r="Q8" s="14">
        <f t="shared" ref="Q8:Q19" si="4">(P8/SQRT(3))</f>
        <v>2.3094010767585035E-5</v>
      </c>
      <c r="R8" s="14">
        <f>R7</f>
        <v>2.4444444444444445E-5</v>
      </c>
      <c r="S8" s="14">
        <f t="shared" ref="S8:S19" si="5">(R8/SQRT(3))</f>
        <v>1.4113006580190853E-5</v>
      </c>
      <c r="T8" s="12">
        <f t="shared" ref="T8:T19" si="6">SQRT(E8^2+G8^2+I8^2+K8^2+M8^2+O8^2+Q8^2+S8^2)</f>
        <v>6.5210927156237643E-5</v>
      </c>
      <c r="U8" s="15">
        <f t="shared" ref="U8:U19" si="7">T8/1</f>
        <v>6.5210927156237643E-5</v>
      </c>
      <c r="V8" s="16" t="str">
        <f t="shared" ref="V8:V19" si="8">IF(E8=0,"∞",(T8^4/(E8^4/3)))</f>
        <v>∞</v>
      </c>
      <c r="W8" s="11">
        <f t="shared" ref="W8:W19" si="9">IF(V8="∞",2,_xlfn.T.INV.2T(0.0455,V8))</f>
        <v>2</v>
      </c>
      <c r="X8" s="219">
        <f t="shared" ref="X8:X19" si="10">T8*W8*1000</f>
        <v>0.13042185431247527</v>
      </c>
      <c r="Y8" s="117"/>
    </row>
    <row r="9" spans="1:54" ht="21" customHeight="1">
      <c r="A9" s="7"/>
      <c r="B9" s="425">
        <f>'Data Record'!C24</f>
        <v>3</v>
      </c>
      <c r="C9" s="426"/>
      <c r="D9" s="153">
        <f>'Data Record'!U24</f>
        <v>0</v>
      </c>
      <c r="E9" s="14">
        <f t="shared" si="0"/>
        <v>0</v>
      </c>
      <c r="F9" s="154">
        <f>'Uncert of STD'!P26</f>
        <v>5.9999999999999995E-5</v>
      </c>
      <c r="G9" s="14">
        <f t="shared" si="1"/>
        <v>2.9999999999999997E-5</v>
      </c>
      <c r="H9" s="154">
        <f>'Uncert of STD'!V26</f>
        <v>8.0000000000000007E-5</v>
      </c>
      <c r="I9" s="14">
        <f t="shared" si="1"/>
        <v>4.0000000000000003E-5</v>
      </c>
      <c r="J9" s="155">
        <f t="shared" si="2"/>
        <v>3.4499999999999998E-5</v>
      </c>
      <c r="K9" s="155">
        <f t="shared" ref="K9:K19" si="11">J9/SQRT(3)</f>
        <v>1.991858428704209E-5</v>
      </c>
      <c r="L9" s="13">
        <f t="shared" ref="L9:L19" si="12">L8</f>
        <v>5.0000000000000002E-5</v>
      </c>
      <c r="M9" s="14">
        <f t="shared" ref="M9:M19" si="13">(L9/SQRT(3))</f>
        <v>2.8867513459481293E-5</v>
      </c>
      <c r="N9" s="14">
        <f t="shared" si="3"/>
        <v>5.5555555555555558E-6</v>
      </c>
      <c r="O9" s="14">
        <f t="shared" ref="O9:O19" si="14">(N9/SQRT(3))</f>
        <v>3.2075014954979213E-6</v>
      </c>
      <c r="P9" s="14">
        <f t="shared" ref="P9:P19" si="15">P8</f>
        <v>4.0000000000000003E-5</v>
      </c>
      <c r="Q9" s="14">
        <f t="shared" si="4"/>
        <v>2.3094010767585035E-5</v>
      </c>
      <c r="R9" s="14">
        <f t="shared" ref="R9:R19" si="16">R8</f>
        <v>2.4444444444444445E-5</v>
      </c>
      <c r="S9" s="14">
        <f t="shared" si="5"/>
        <v>1.4113006580190853E-5</v>
      </c>
      <c r="T9" s="12">
        <f t="shared" si="6"/>
        <v>6.6879605914230676E-5</v>
      </c>
      <c r="U9" s="15">
        <f t="shared" si="7"/>
        <v>6.6879605914230676E-5</v>
      </c>
      <c r="V9" s="16" t="str">
        <f t="shared" si="8"/>
        <v>∞</v>
      </c>
      <c r="W9" s="11">
        <f t="shared" si="9"/>
        <v>2</v>
      </c>
      <c r="X9" s="219">
        <f t="shared" si="10"/>
        <v>0.13375921182846134</v>
      </c>
      <c r="Y9" s="117"/>
    </row>
    <row r="10" spans="1:54" ht="21" customHeight="1">
      <c r="A10" s="7"/>
      <c r="B10" s="425">
        <f>'Data Record'!C25</f>
        <v>4</v>
      </c>
      <c r="C10" s="426"/>
      <c r="D10" s="153">
        <f>'Data Record'!U25</f>
        <v>0</v>
      </c>
      <c r="E10" s="14">
        <f t="shared" si="0"/>
        <v>0</v>
      </c>
      <c r="F10" s="154">
        <f>'Uncert of STD'!P27</f>
        <v>5.9999999999999995E-5</v>
      </c>
      <c r="G10" s="14">
        <f t="shared" si="1"/>
        <v>2.9999999999999997E-5</v>
      </c>
      <c r="H10" s="154">
        <f>'Uncert of STD'!V27</f>
        <v>8.0000000000000007E-5</v>
      </c>
      <c r="I10" s="14">
        <f t="shared" si="1"/>
        <v>4.0000000000000003E-5</v>
      </c>
      <c r="J10" s="155">
        <f t="shared" si="2"/>
        <v>4.6E-5</v>
      </c>
      <c r="K10" s="155">
        <f t="shared" si="11"/>
        <v>2.6558112382722786E-5</v>
      </c>
      <c r="L10" s="13">
        <f t="shared" si="12"/>
        <v>5.0000000000000002E-5</v>
      </c>
      <c r="M10" s="14">
        <f t="shared" si="13"/>
        <v>2.8867513459481293E-5</v>
      </c>
      <c r="N10" s="14">
        <f t="shared" si="3"/>
        <v>5.5555555555555558E-6</v>
      </c>
      <c r="O10" s="14">
        <f t="shared" si="14"/>
        <v>3.2075014954979213E-6</v>
      </c>
      <c r="P10" s="14">
        <f t="shared" si="15"/>
        <v>4.0000000000000003E-5</v>
      </c>
      <c r="Q10" s="14">
        <f t="shared" si="4"/>
        <v>2.3094010767585035E-5</v>
      </c>
      <c r="R10" s="14">
        <f t="shared" si="16"/>
        <v>2.4444444444444445E-5</v>
      </c>
      <c r="S10" s="14">
        <f t="shared" si="5"/>
        <v>1.4113006580190853E-5</v>
      </c>
      <c r="T10" s="12">
        <f t="shared" si="6"/>
        <v>6.9148138229283742E-5</v>
      </c>
      <c r="U10" s="15">
        <f t="shared" si="7"/>
        <v>6.9148138229283742E-5</v>
      </c>
      <c r="V10" s="16" t="str">
        <f t="shared" si="8"/>
        <v>∞</v>
      </c>
      <c r="W10" s="11">
        <f t="shared" si="9"/>
        <v>2</v>
      </c>
      <c r="X10" s="219">
        <f t="shared" si="10"/>
        <v>0.13829627645856749</v>
      </c>
      <c r="Y10" s="117"/>
    </row>
    <row r="11" spans="1:54" ht="21" customHeight="1">
      <c r="A11" s="7"/>
      <c r="B11" s="425">
        <f>'Data Record'!C26</f>
        <v>5</v>
      </c>
      <c r="C11" s="426"/>
      <c r="D11" s="153">
        <f>'Data Record'!U26</f>
        <v>0</v>
      </c>
      <c r="E11" s="14">
        <f t="shared" si="0"/>
        <v>0</v>
      </c>
      <c r="F11" s="154">
        <f>'Uncert of STD'!P28</f>
        <v>5.9999999999999995E-5</v>
      </c>
      <c r="G11" s="14">
        <f t="shared" si="1"/>
        <v>2.9999999999999997E-5</v>
      </c>
      <c r="H11" s="154">
        <f>'Uncert of STD'!V28</f>
        <v>8.9999999999999992E-5</v>
      </c>
      <c r="I11" s="14">
        <f t="shared" si="1"/>
        <v>4.4999999999999996E-5</v>
      </c>
      <c r="J11" s="155">
        <f t="shared" si="2"/>
        <v>5.7500000000000002E-5</v>
      </c>
      <c r="K11" s="155">
        <f t="shared" si="11"/>
        <v>3.3197640478403482E-5</v>
      </c>
      <c r="L11" s="13">
        <f t="shared" si="12"/>
        <v>5.0000000000000002E-5</v>
      </c>
      <c r="M11" s="14">
        <f t="shared" si="13"/>
        <v>2.8867513459481293E-5</v>
      </c>
      <c r="N11" s="14">
        <f t="shared" si="3"/>
        <v>5.5555555555555558E-6</v>
      </c>
      <c r="O11" s="14">
        <f t="shared" si="14"/>
        <v>3.2075014954979213E-6</v>
      </c>
      <c r="P11" s="14">
        <f t="shared" si="15"/>
        <v>4.0000000000000003E-5</v>
      </c>
      <c r="Q11" s="14">
        <f t="shared" si="4"/>
        <v>2.3094010767585035E-5</v>
      </c>
      <c r="R11" s="14">
        <f t="shared" si="16"/>
        <v>2.4444444444444445E-5</v>
      </c>
      <c r="S11" s="14">
        <f t="shared" si="5"/>
        <v>1.4113006580190853E-5</v>
      </c>
      <c r="T11" s="12">
        <f t="shared" si="6"/>
        <v>7.4854625913006414E-5</v>
      </c>
      <c r="U11" s="15">
        <f t="shared" si="7"/>
        <v>7.4854625913006414E-5</v>
      </c>
      <c r="V11" s="16" t="str">
        <f t="shared" si="8"/>
        <v>∞</v>
      </c>
      <c r="W11" s="11">
        <f t="shared" si="9"/>
        <v>2</v>
      </c>
      <c r="X11" s="219">
        <f t="shared" si="10"/>
        <v>0.14970925182601283</v>
      </c>
      <c r="Y11" s="117"/>
    </row>
    <row r="12" spans="1:54" ht="21" customHeight="1">
      <c r="A12" s="7"/>
      <c r="B12" s="425">
        <f>'Data Record'!C27</f>
        <v>7</v>
      </c>
      <c r="C12" s="426"/>
      <c r="D12" s="153">
        <f>'Data Record'!U27</f>
        <v>0</v>
      </c>
      <c r="E12" s="14">
        <f t="shared" si="0"/>
        <v>0</v>
      </c>
      <c r="F12" s="154">
        <f>'Uncert of STD'!P30</f>
        <v>5.9999999999999995E-5</v>
      </c>
      <c r="G12" s="14">
        <f t="shared" si="1"/>
        <v>2.9999999999999997E-5</v>
      </c>
      <c r="H12" s="154">
        <f>'Uncert of STD'!V30</f>
        <v>8.9999999999999992E-5</v>
      </c>
      <c r="I12" s="14">
        <f t="shared" si="1"/>
        <v>4.4999999999999996E-5</v>
      </c>
      <c r="J12" s="155">
        <f t="shared" si="2"/>
        <v>8.0500000000000005E-5</v>
      </c>
      <c r="K12" s="155">
        <f t="shared" si="11"/>
        <v>4.647669666976488E-5</v>
      </c>
      <c r="L12" s="13">
        <f t="shared" si="12"/>
        <v>5.0000000000000002E-5</v>
      </c>
      <c r="M12" s="14">
        <f t="shared" si="13"/>
        <v>2.8867513459481293E-5</v>
      </c>
      <c r="N12" s="14">
        <f t="shared" si="3"/>
        <v>5.5555555555555558E-6</v>
      </c>
      <c r="O12" s="14">
        <f t="shared" si="14"/>
        <v>3.2075014954979213E-6</v>
      </c>
      <c r="P12" s="14">
        <f t="shared" si="15"/>
        <v>4.0000000000000003E-5</v>
      </c>
      <c r="Q12" s="14">
        <f t="shared" si="4"/>
        <v>2.3094010767585035E-5</v>
      </c>
      <c r="R12" s="14">
        <f t="shared" si="16"/>
        <v>2.4444444444444445E-5</v>
      </c>
      <c r="S12" s="14">
        <f t="shared" si="5"/>
        <v>1.4113006580190853E-5</v>
      </c>
      <c r="T12" s="12">
        <f t="shared" si="6"/>
        <v>8.161626688703748E-5</v>
      </c>
      <c r="U12" s="15">
        <f t="shared" si="7"/>
        <v>8.161626688703748E-5</v>
      </c>
      <c r="V12" s="16" t="str">
        <f t="shared" si="8"/>
        <v>∞</v>
      </c>
      <c r="W12" s="11">
        <f t="shared" si="9"/>
        <v>2</v>
      </c>
      <c r="X12" s="219">
        <f t="shared" si="10"/>
        <v>0.16323253377407496</v>
      </c>
      <c r="Y12" s="117"/>
    </row>
    <row r="13" spans="1:54" ht="21" customHeight="1">
      <c r="A13" s="7"/>
      <c r="B13" s="425">
        <f>'Data Record'!C28</f>
        <v>10</v>
      </c>
      <c r="C13" s="426"/>
      <c r="D13" s="153">
        <f>'Data Record'!U28</f>
        <v>0</v>
      </c>
      <c r="E13" s="14">
        <f t="shared" si="0"/>
        <v>0</v>
      </c>
      <c r="F13" s="154">
        <f>'Uncert of STD'!P33</f>
        <v>5.9999999999999995E-5</v>
      </c>
      <c r="G13" s="14">
        <f t="shared" si="1"/>
        <v>2.9999999999999997E-5</v>
      </c>
      <c r="H13" s="154">
        <f>'Uncert of STD'!V33</f>
        <v>8.9999999999999992E-5</v>
      </c>
      <c r="I13" s="14">
        <f t="shared" si="1"/>
        <v>4.4999999999999996E-5</v>
      </c>
      <c r="J13" s="12">
        <f t="shared" si="2"/>
        <v>1.15E-4</v>
      </c>
      <c r="K13" s="155">
        <f t="shared" si="11"/>
        <v>6.6395280956806963E-5</v>
      </c>
      <c r="L13" s="13">
        <f t="shared" si="12"/>
        <v>5.0000000000000002E-5</v>
      </c>
      <c r="M13" s="14">
        <f t="shared" si="13"/>
        <v>2.8867513459481293E-5</v>
      </c>
      <c r="N13" s="14">
        <f t="shared" si="3"/>
        <v>5.5555555555555558E-6</v>
      </c>
      <c r="O13" s="14">
        <f t="shared" si="14"/>
        <v>3.2075014954979213E-6</v>
      </c>
      <c r="P13" s="14">
        <f t="shared" si="15"/>
        <v>4.0000000000000003E-5</v>
      </c>
      <c r="Q13" s="14">
        <f t="shared" si="4"/>
        <v>2.3094010767585035E-5</v>
      </c>
      <c r="R13" s="14">
        <f t="shared" si="16"/>
        <v>2.4444444444444445E-5</v>
      </c>
      <c r="S13" s="14">
        <f t="shared" si="5"/>
        <v>1.4113006580190853E-5</v>
      </c>
      <c r="T13" s="12">
        <f t="shared" si="6"/>
        <v>9.438996249907154E-5</v>
      </c>
      <c r="U13" s="15">
        <f t="shared" si="7"/>
        <v>9.438996249907154E-5</v>
      </c>
      <c r="V13" s="16" t="str">
        <f t="shared" si="8"/>
        <v>∞</v>
      </c>
      <c r="W13" s="11">
        <f t="shared" si="9"/>
        <v>2</v>
      </c>
      <c r="X13" s="219">
        <f t="shared" si="10"/>
        <v>0.18877992499814308</v>
      </c>
      <c r="Y13" s="117"/>
    </row>
    <row r="14" spans="1:54" s="7" customFormat="1" ht="21" customHeight="1">
      <c r="B14" s="425">
        <f>'Data Record'!C29</f>
        <v>12</v>
      </c>
      <c r="C14" s="426"/>
      <c r="D14" s="153">
        <f>'Data Record'!U29</f>
        <v>0</v>
      </c>
      <c r="E14" s="14">
        <f t="shared" si="0"/>
        <v>0</v>
      </c>
      <c r="F14" s="154">
        <f>'Uncert of STD'!P35</f>
        <v>7.0000000000000007E-5</v>
      </c>
      <c r="G14" s="14">
        <f t="shared" si="1"/>
        <v>3.5000000000000004E-5</v>
      </c>
      <c r="H14" s="154">
        <f>'Uncert of STD'!V33+'Uncert of STD'!V25</f>
        <v>1.7000000000000001E-4</v>
      </c>
      <c r="I14" s="14">
        <f t="shared" si="1"/>
        <v>8.5000000000000006E-5</v>
      </c>
      <c r="J14" s="12">
        <f t="shared" si="2"/>
        <v>1.3799999999999999E-4</v>
      </c>
      <c r="K14" s="12">
        <f t="shared" si="11"/>
        <v>7.9674337148168362E-5</v>
      </c>
      <c r="L14" s="13">
        <f t="shared" si="12"/>
        <v>5.0000000000000002E-5</v>
      </c>
      <c r="M14" s="14">
        <f t="shared" si="13"/>
        <v>2.8867513459481293E-5</v>
      </c>
      <c r="N14" s="14">
        <f t="shared" si="3"/>
        <v>5.5555555555555558E-6</v>
      </c>
      <c r="O14" s="14">
        <f t="shared" si="14"/>
        <v>3.2075014954979213E-6</v>
      </c>
      <c r="P14" s="14">
        <f t="shared" si="15"/>
        <v>4.0000000000000003E-5</v>
      </c>
      <c r="Q14" s="14">
        <f t="shared" si="4"/>
        <v>2.3094010767585035E-5</v>
      </c>
      <c r="R14" s="14">
        <f t="shared" si="16"/>
        <v>2.4444444444444445E-5</v>
      </c>
      <c r="S14" s="14">
        <f t="shared" si="5"/>
        <v>1.4113006580190853E-5</v>
      </c>
      <c r="T14" s="12">
        <f t="shared" si="6"/>
        <v>1.2796144609702876E-4</v>
      </c>
      <c r="U14" s="15">
        <f t="shared" si="7"/>
        <v>1.2796144609702876E-4</v>
      </c>
      <c r="V14" s="16" t="str">
        <f t="shared" si="8"/>
        <v>∞</v>
      </c>
      <c r="W14" s="11">
        <f t="shared" si="9"/>
        <v>2</v>
      </c>
      <c r="X14" s="219">
        <f t="shared" si="10"/>
        <v>0.25592289219405751</v>
      </c>
      <c r="Y14" s="120"/>
    </row>
    <row r="15" spans="1:54" s="7" customFormat="1" ht="21" customHeight="1">
      <c r="B15" s="425">
        <f>'Data Record'!C30</f>
        <v>15</v>
      </c>
      <c r="C15" s="426"/>
      <c r="D15" s="153">
        <f>'Data Record'!U30</f>
        <v>0</v>
      </c>
      <c r="E15" s="14">
        <f t="shared" si="0"/>
        <v>0</v>
      </c>
      <c r="F15" s="154">
        <f>'Uncert of STD'!P38</f>
        <v>7.0000000000000007E-5</v>
      </c>
      <c r="G15" s="14">
        <f t="shared" si="1"/>
        <v>3.5000000000000004E-5</v>
      </c>
      <c r="H15" s="154">
        <f>'Uncert of STD'!V33+'Uncert of STD'!V28</f>
        <v>1.7999999999999998E-4</v>
      </c>
      <c r="I15" s="14">
        <f t="shared" si="1"/>
        <v>8.9999999999999992E-5</v>
      </c>
      <c r="J15" s="12">
        <f t="shared" si="2"/>
        <v>1.7249999999999999E-4</v>
      </c>
      <c r="K15" s="12">
        <f t="shared" si="11"/>
        <v>9.9592921435210445E-5</v>
      </c>
      <c r="L15" s="13">
        <f t="shared" si="12"/>
        <v>5.0000000000000002E-5</v>
      </c>
      <c r="M15" s="14">
        <f t="shared" si="13"/>
        <v>2.8867513459481293E-5</v>
      </c>
      <c r="N15" s="14">
        <f t="shared" si="3"/>
        <v>5.5555555555555558E-6</v>
      </c>
      <c r="O15" s="14">
        <f t="shared" si="14"/>
        <v>3.2075014954979213E-6</v>
      </c>
      <c r="P15" s="14">
        <f t="shared" si="15"/>
        <v>4.0000000000000003E-5</v>
      </c>
      <c r="Q15" s="14">
        <f t="shared" si="4"/>
        <v>2.3094010767585035E-5</v>
      </c>
      <c r="R15" s="14">
        <f t="shared" si="16"/>
        <v>2.4444444444444445E-5</v>
      </c>
      <c r="S15" s="14">
        <f t="shared" si="5"/>
        <v>1.4113006580190853E-5</v>
      </c>
      <c r="T15" s="12">
        <f t="shared" si="6"/>
        <v>1.4429096190421214E-4</v>
      </c>
      <c r="U15" s="15">
        <f t="shared" si="7"/>
        <v>1.4429096190421214E-4</v>
      </c>
      <c r="V15" s="16" t="str">
        <f t="shared" si="8"/>
        <v>∞</v>
      </c>
      <c r="W15" s="11">
        <f t="shared" si="9"/>
        <v>2</v>
      </c>
      <c r="X15" s="219">
        <f t="shared" si="10"/>
        <v>0.28858192380842429</v>
      </c>
      <c r="Y15" s="120"/>
    </row>
    <row r="16" spans="1:54" s="7" customFormat="1" ht="21" customHeight="1">
      <c r="B16" s="425">
        <f>'Data Record'!C31</f>
        <v>18</v>
      </c>
      <c r="C16" s="426"/>
      <c r="D16" s="153">
        <f>'Data Record'!U31</f>
        <v>0</v>
      </c>
      <c r="E16" s="14">
        <f t="shared" si="0"/>
        <v>0</v>
      </c>
      <c r="F16" s="154">
        <f>'Uncert of STD'!P41</f>
        <v>7.0000000000000007E-5</v>
      </c>
      <c r="G16" s="14">
        <f t="shared" si="1"/>
        <v>3.5000000000000004E-5</v>
      </c>
      <c r="H16" s="154">
        <f>'Uncert of STD'!V33+'Uncert of STD'!V31</f>
        <v>1.7999999999999998E-4</v>
      </c>
      <c r="I16" s="14">
        <f t="shared" si="1"/>
        <v>8.9999999999999992E-5</v>
      </c>
      <c r="J16" s="12">
        <f t="shared" si="2"/>
        <v>2.0699999999999999E-4</v>
      </c>
      <c r="K16" s="12">
        <f t="shared" si="11"/>
        <v>1.1951150572225253E-4</v>
      </c>
      <c r="L16" s="13">
        <f t="shared" si="12"/>
        <v>5.0000000000000002E-5</v>
      </c>
      <c r="M16" s="14">
        <f t="shared" si="13"/>
        <v>2.8867513459481293E-5</v>
      </c>
      <c r="N16" s="14">
        <f t="shared" si="3"/>
        <v>5.5555555555555558E-6</v>
      </c>
      <c r="O16" s="14">
        <f t="shared" si="14"/>
        <v>3.2075014954979213E-6</v>
      </c>
      <c r="P16" s="14">
        <f t="shared" si="15"/>
        <v>4.0000000000000003E-5</v>
      </c>
      <c r="Q16" s="14">
        <f t="shared" si="4"/>
        <v>2.3094010767585035E-5</v>
      </c>
      <c r="R16" s="14">
        <f t="shared" si="16"/>
        <v>2.4444444444444445E-5</v>
      </c>
      <c r="S16" s="14">
        <f t="shared" si="5"/>
        <v>1.4113006580190853E-5</v>
      </c>
      <c r="T16" s="12">
        <f t="shared" si="6"/>
        <v>1.586950903060419E-4</v>
      </c>
      <c r="U16" s="15">
        <f t="shared" si="7"/>
        <v>1.586950903060419E-4</v>
      </c>
      <c r="V16" s="16" t="str">
        <f t="shared" si="8"/>
        <v>∞</v>
      </c>
      <c r="W16" s="11">
        <f t="shared" si="9"/>
        <v>2</v>
      </c>
      <c r="X16" s="219">
        <f t="shared" si="10"/>
        <v>0.31739018061208379</v>
      </c>
      <c r="Y16" s="120"/>
    </row>
    <row r="17" spans="1:25" s="7" customFormat="1" ht="21" customHeight="1">
      <c r="B17" s="425">
        <f>'Data Record'!C32</f>
        <v>20</v>
      </c>
      <c r="C17" s="426"/>
      <c r="D17" s="153">
        <f>'Data Record'!U32</f>
        <v>0</v>
      </c>
      <c r="E17" s="14">
        <f t="shared" si="0"/>
        <v>0</v>
      </c>
      <c r="F17" s="154">
        <f>'Uncert of STD'!P43</f>
        <v>7.0000000000000007E-5</v>
      </c>
      <c r="G17" s="14">
        <f t="shared" si="1"/>
        <v>3.5000000000000004E-5</v>
      </c>
      <c r="H17" s="154">
        <f>'Uncert of STD'!V34</f>
        <v>1E-4</v>
      </c>
      <c r="I17" s="14">
        <f t="shared" si="1"/>
        <v>5.0000000000000002E-5</v>
      </c>
      <c r="J17" s="12">
        <f t="shared" si="2"/>
        <v>2.3000000000000001E-4</v>
      </c>
      <c r="K17" s="12">
        <f t="shared" si="11"/>
        <v>1.3279056191361393E-4</v>
      </c>
      <c r="L17" s="13">
        <f t="shared" si="12"/>
        <v>5.0000000000000002E-5</v>
      </c>
      <c r="M17" s="14">
        <f t="shared" si="13"/>
        <v>2.8867513459481293E-5</v>
      </c>
      <c r="N17" s="14">
        <f t="shared" si="3"/>
        <v>5.5555555555555558E-6</v>
      </c>
      <c r="O17" s="14">
        <f t="shared" si="14"/>
        <v>3.2075014954979213E-6</v>
      </c>
      <c r="P17" s="14">
        <f t="shared" si="15"/>
        <v>4.0000000000000003E-5</v>
      </c>
      <c r="Q17" s="14">
        <f t="shared" si="4"/>
        <v>2.3094010767585035E-5</v>
      </c>
      <c r="R17" s="14">
        <f t="shared" si="16"/>
        <v>2.4444444444444445E-5</v>
      </c>
      <c r="S17" s="14">
        <f t="shared" si="5"/>
        <v>1.4113006580190853E-5</v>
      </c>
      <c r="T17" s="12">
        <f t="shared" si="6"/>
        <v>1.5144129232338231E-4</v>
      </c>
      <c r="U17" s="15">
        <f t="shared" si="7"/>
        <v>1.5144129232338231E-4</v>
      </c>
      <c r="V17" s="16" t="str">
        <f t="shared" si="8"/>
        <v>∞</v>
      </c>
      <c r="W17" s="11">
        <f t="shared" si="9"/>
        <v>2</v>
      </c>
      <c r="X17" s="219">
        <f t="shared" si="10"/>
        <v>0.30288258464676465</v>
      </c>
      <c r="Y17" s="120"/>
    </row>
    <row r="18" spans="1:25" s="7" customFormat="1" ht="21" customHeight="1">
      <c r="B18" s="425">
        <f>'Data Record'!C33</f>
        <v>25</v>
      </c>
      <c r="C18" s="426"/>
      <c r="D18" s="153">
        <f>'Data Record'!U33</f>
        <v>0</v>
      </c>
      <c r="E18" s="14">
        <f t="shared" si="0"/>
        <v>0</v>
      </c>
      <c r="F18" s="154">
        <f>'Uncert of STD'!P48</f>
        <v>7.0000000000000007E-5</v>
      </c>
      <c r="G18" s="14">
        <f t="shared" si="1"/>
        <v>3.5000000000000004E-5</v>
      </c>
      <c r="H18" s="154">
        <f>'Uncert of STD'!D5</f>
        <v>5.9999999999999995E-5</v>
      </c>
      <c r="I18" s="14">
        <f t="shared" si="1"/>
        <v>2.9999999999999997E-5</v>
      </c>
      <c r="J18" s="12">
        <f t="shared" si="2"/>
        <v>2.875E-4</v>
      </c>
      <c r="K18" s="12">
        <f t="shared" si="11"/>
        <v>1.6598820239201742E-4</v>
      </c>
      <c r="L18" s="13">
        <f t="shared" si="12"/>
        <v>5.0000000000000002E-5</v>
      </c>
      <c r="M18" s="14">
        <f t="shared" si="13"/>
        <v>2.8867513459481293E-5</v>
      </c>
      <c r="N18" s="14">
        <f t="shared" si="3"/>
        <v>5.5555555555555558E-6</v>
      </c>
      <c r="O18" s="14">
        <f t="shared" si="14"/>
        <v>3.2075014954979213E-6</v>
      </c>
      <c r="P18" s="14">
        <f t="shared" si="15"/>
        <v>4.0000000000000003E-5</v>
      </c>
      <c r="Q18" s="14">
        <f t="shared" si="4"/>
        <v>2.3094010767585035E-5</v>
      </c>
      <c r="R18" s="14">
        <f t="shared" si="16"/>
        <v>2.4444444444444445E-5</v>
      </c>
      <c r="S18" s="14">
        <f t="shared" si="5"/>
        <v>1.4113006580190853E-5</v>
      </c>
      <c r="T18" s="12">
        <f t="shared" si="6"/>
        <v>1.7678578851416799E-4</v>
      </c>
      <c r="U18" s="15">
        <f t="shared" si="7"/>
        <v>1.7678578851416799E-4</v>
      </c>
      <c r="V18" s="16" t="str">
        <f t="shared" si="8"/>
        <v>∞</v>
      </c>
      <c r="W18" s="11">
        <f t="shared" si="9"/>
        <v>2</v>
      </c>
      <c r="X18" s="219">
        <f t="shared" si="10"/>
        <v>0.35357157702833597</v>
      </c>
      <c r="Y18" s="120"/>
    </row>
    <row r="19" spans="1:25" s="7" customFormat="1" ht="21" customHeight="1">
      <c r="A19" s="1"/>
      <c r="B19" s="425">
        <f>'Data Record'!C34</f>
        <v>50</v>
      </c>
      <c r="C19" s="426"/>
      <c r="D19" s="153">
        <f>'Data Record'!U34</f>
        <v>0</v>
      </c>
      <c r="E19" s="14">
        <f t="shared" si="0"/>
        <v>0</v>
      </c>
      <c r="F19" s="154">
        <f>'Uncert of STD'!P49</f>
        <v>8.9999999999999992E-5</v>
      </c>
      <c r="G19" s="14">
        <f t="shared" si="1"/>
        <v>4.4999999999999996E-5</v>
      </c>
      <c r="H19" s="154">
        <f>'Uncert of STD'!V36</f>
        <v>1.3000000000000002E-4</v>
      </c>
      <c r="I19" s="14">
        <f t="shared" si="1"/>
        <v>6.5000000000000008E-5</v>
      </c>
      <c r="J19" s="12">
        <f t="shared" si="2"/>
        <v>5.7499999999999999E-4</v>
      </c>
      <c r="K19" s="12">
        <f t="shared" si="11"/>
        <v>3.3197640478403484E-4</v>
      </c>
      <c r="L19" s="13">
        <f t="shared" si="12"/>
        <v>5.0000000000000002E-5</v>
      </c>
      <c r="M19" s="14">
        <f t="shared" si="13"/>
        <v>2.8867513459481293E-5</v>
      </c>
      <c r="N19" s="14">
        <f t="shared" si="3"/>
        <v>5.5555555555555558E-6</v>
      </c>
      <c r="O19" s="14">
        <f t="shared" si="14"/>
        <v>3.2075014954979213E-6</v>
      </c>
      <c r="P19" s="14">
        <f t="shared" si="15"/>
        <v>4.0000000000000003E-5</v>
      </c>
      <c r="Q19" s="14">
        <f t="shared" si="4"/>
        <v>2.3094010767585035E-5</v>
      </c>
      <c r="R19" s="14">
        <f t="shared" si="16"/>
        <v>2.4444444444444445E-5</v>
      </c>
      <c r="S19" s="14">
        <f t="shared" si="5"/>
        <v>1.4113006580190853E-5</v>
      </c>
      <c r="T19" s="12">
        <f t="shared" si="6"/>
        <v>3.43561442860773E-4</v>
      </c>
      <c r="U19" s="15">
        <f t="shared" si="7"/>
        <v>3.43561442860773E-4</v>
      </c>
      <c r="V19" s="16" t="str">
        <f t="shared" si="8"/>
        <v>∞</v>
      </c>
      <c r="W19" s="11">
        <f t="shared" si="9"/>
        <v>2</v>
      </c>
      <c r="X19" s="219">
        <f t="shared" si="10"/>
        <v>0.68712288572154601</v>
      </c>
    </row>
    <row r="20" spans="1:25" s="7" customFormat="1" ht="18" customHeight="1">
      <c r="A20" s="1"/>
      <c r="B20" s="86"/>
      <c r="C20" s="86"/>
      <c r="D20" s="87"/>
      <c r="E20" s="88"/>
      <c r="F20" s="89"/>
      <c r="G20" s="86"/>
      <c r="H20" s="86"/>
      <c r="I20" s="86"/>
      <c r="J20" s="88"/>
      <c r="K20" s="88"/>
      <c r="L20" s="87"/>
      <c r="M20" s="90"/>
      <c r="N20" s="90"/>
      <c r="O20" s="90"/>
      <c r="P20" s="90"/>
      <c r="Q20" s="90"/>
      <c r="R20" s="90"/>
      <c r="S20" s="90"/>
      <c r="T20" s="88"/>
      <c r="U20" s="91"/>
      <c r="V20" s="92"/>
      <c r="W20" s="93"/>
      <c r="X20" s="93"/>
    </row>
    <row r="21" spans="1:25" s="7" customFormat="1" ht="18" customHeight="1">
      <c r="A21" s="1"/>
      <c r="B21" s="86"/>
      <c r="C21" s="86"/>
      <c r="D21" s="87"/>
      <c r="E21" s="88"/>
      <c r="F21" s="89"/>
      <c r="G21" s="86"/>
      <c r="H21" s="86"/>
      <c r="I21" s="86"/>
      <c r="J21" s="88"/>
      <c r="K21" s="88"/>
      <c r="L21" s="87"/>
      <c r="M21" s="90"/>
      <c r="N21" s="90"/>
      <c r="O21" s="90"/>
      <c r="P21" s="90"/>
      <c r="Q21" s="90"/>
      <c r="R21" s="90"/>
      <c r="S21" s="90"/>
      <c r="T21" s="88"/>
      <c r="U21" s="91"/>
      <c r="V21" s="92"/>
      <c r="W21" s="93"/>
      <c r="X21" s="93"/>
    </row>
    <row r="22" spans="1:25" s="7" customFormat="1" ht="18" customHeight="1">
      <c r="A22" s="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1"/>
      <c r="X22" s="122"/>
    </row>
    <row r="23" spans="1:25" s="7" customFormat="1" ht="18" customHeight="1">
      <c r="A23" s="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5" s="7" customFormat="1" ht="18" customHeight="1">
      <c r="A24" s="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5" s="18" customFormat="1" ht="18" customHeigh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5" s="18" customFormat="1" ht="18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5" s="18" customFormat="1" ht="18" customHeight="1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5" s="18" customFormat="1" ht="18" customHeight="1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5" s="18" customFormat="1" ht="18" customHeight="1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5" s="18" customFormat="1" ht="18" customHeight="1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5" s="18" customFormat="1" ht="18" customHeight="1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5" s="18" customFormat="1" ht="18" customHeight="1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2:24" s="18" customFormat="1" ht="18" customHeight="1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2:24" s="19" customFormat="1" ht="18" customHeight="1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2:24" s="18" customFormat="1" ht="18" customHeight="1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2:24" s="18" customFormat="1" ht="18" customHeight="1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2:24" s="18" customFormat="1" ht="18" customHeight="1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2:24" s="18" customFormat="1" ht="18" customHeight="1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2:24" s="18" customFormat="1" ht="18" customHeight="1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2:24" s="18" customFormat="1" ht="18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2:24" s="18" customFormat="1" ht="18" customHeight="1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2:24" s="18" customFormat="1" ht="18" customHeight="1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2:24" s="18" customFormat="1" ht="18" customHeight="1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2:24" s="18" customFormat="1" ht="18" customHeight="1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2:24" s="18" customFormat="1" ht="18" customHeight="1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2:24" s="18" customFormat="1" ht="18" customHeight="1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2:24" s="18" customFormat="1" ht="18" customHeight="1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2:24" s="18" customFormat="1" ht="18" customHeight="1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2:24" s="18" customFormat="1" ht="18" customHeight="1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2:24" s="18" customFormat="1" ht="18" customHeight="1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2:24" s="18" customFormat="1" ht="18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2:24" s="18" customFormat="1" ht="18" customHeight="1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2:24" s="18" customFormat="1" ht="18" customHeight="1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2:24" s="18" customFormat="1" ht="18" customHeight="1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2:24" s="18" customFormat="1" ht="12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2:24" s="18" customFormat="1" ht="12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2:24" s="18" customFormat="1" ht="1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2:24" s="18" customFormat="1" ht="12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2:24" s="18" customFormat="1" ht="12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2:24" s="18" customFormat="1" ht="12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2:24" s="18" customFormat="1" ht="12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2:24" s="18" customFormat="1" ht="12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2:24" s="18" customFormat="1" ht="12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2:24" s="18" customFormat="1" ht="12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2:24" s="18" customFormat="1" ht="12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2:24" s="18" customFormat="1" ht="12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2:24" s="18" customFormat="1" ht="12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2:24" s="18" customFormat="1" ht="12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2:24" s="18" customFormat="1" ht="12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2:24" s="18" customFormat="1" ht="12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2:24" s="18" customFormat="1" ht="12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2:24" s="18" customFormat="1" ht="1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2:24" s="18" customFormat="1" ht="1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2:24" s="18" customFormat="1" ht="12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2:24" s="18" customFormat="1" ht="12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2:24" s="18" customFormat="1" ht="12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2:24" s="18" customFormat="1" ht="12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2:24" s="18" customFormat="1" ht="12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2:24" s="18" customFormat="1" ht="12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2:24" s="18" customFormat="1" ht="12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2:24" s="18" customFormat="1" ht="12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2:24" s="18" customFormat="1" ht="12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2:24" s="18" customFormat="1" ht="12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2:24" s="18" customFormat="1" ht="12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2:24" s="18" customFormat="1" ht="12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2:24" s="18" customFormat="1" ht="1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2:24" s="18" customFormat="1" ht="12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2:24" s="18" customFormat="1" ht="12">
      <c r="B88" s="20"/>
      <c r="C88" s="20"/>
      <c r="D88" s="24"/>
      <c r="E88" s="20"/>
      <c r="F88" s="21"/>
      <c r="G88" s="22"/>
      <c r="H88" s="22"/>
      <c r="I88" s="22"/>
      <c r="J88" s="24"/>
      <c r="K88" s="24"/>
      <c r="L88" s="24"/>
      <c r="M88" s="25"/>
      <c r="N88" s="25"/>
      <c r="O88" s="25"/>
      <c r="P88" s="25"/>
      <c r="Q88" s="25"/>
      <c r="R88" s="25"/>
      <c r="S88" s="25"/>
      <c r="T88" s="21"/>
      <c r="U88" s="22"/>
      <c r="V88" s="26"/>
      <c r="W88" s="27"/>
      <c r="X88" s="28"/>
    </row>
    <row r="89" spans="2:24" s="18" customFormat="1" ht="12">
      <c r="B89" s="20"/>
      <c r="C89" s="20"/>
      <c r="D89" s="24"/>
      <c r="E89" s="20"/>
      <c r="F89" s="21"/>
      <c r="G89" s="22"/>
      <c r="H89" s="22"/>
      <c r="I89" s="22"/>
      <c r="J89" s="24"/>
      <c r="K89" s="24"/>
      <c r="L89" s="24"/>
      <c r="M89" s="25"/>
      <c r="N89" s="25"/>
      <c r="O89" s="25"/>
      <c r="P89" s="25"/>
      <c r="Q89" s="25"/>
      <c r="R89" s="25"/>
      <c r="S89" s="25"/>
      <c r="T89" s="21"/>
      <c r="U89" s="22"/>
      <c r="V89" s="26"/>
      <c r="W89" s="27"/>
      <c r="X89" s="28"/>
    </row>
    <row r="90" spans="2:24" s="18" customFormat="1" ht="12">
      <c r="B90" s="20"/>
      <c r="C90" s="20"/>
      <c r="D90" s="24"/>
      <c r="E90" s="20"/>
      <c r="F90" s="21"/>
      <c r="G90" s="22"/>
      <c r="H90" s="22"/>
      <c r="I90" s="22"/>
      <c r="J90" s="24"/>
      <c r="K90" s="24"/>
      <c r="L90" s="24"/>
      <c r="M90" s="25"/>
      <c r="N90" s="25"/>
      <c r="O90" s="25"/>
      <c r="P90" s="25"/>
      <c r="Q90" s="25"/>
      <c r="R90" s="25"/>
      <c r="S90" s="25"/>
      <c r="T90" s="21"/>
      <c r="U90" s="22"/>
      <c r="V90" s="26"/>
      <c r="W90" s="27"/>
      <c r="X90" s="28"/>
    </row>
    <row r="91" spans="2:24" s="18" customFormat="1" ht="12">
      <c r="B91" s="20"/>
      <c r="C91" s="20"/>
      <c r="D91" s="24"/>
      <c r="E91" s="20"/>
      <c r="F91" s="21"/>
      <c r="G91" s="22"/>
      <c r="H91" s="22"/>
      <c r="I91" s="22"/>
      <c r="J91" s="24"/>
      <c r="K91" s="24"/>
      <c r="L91" s="24"/>
      <c r="M91" s="25"/>
      <c r="N91" s="25"/>
      <c r="O91" s="25"/>
      <c r="P91" s="25"/>
      <c r="Q91" s="25"/>
      <c r="R91" s="25"/>
      <c r="S91" s="25"/>
      <c r="T91" s="21"/>
      <c r="U91" s="22"/>
      <c r="V91" s="26"/>
      <c r="W91" s="27"/>
      <c r="X91" s="28"/>
    </row>
    <row r="92" spans="2:24" s="18" customFormat="1" ht="12">
      <c r="B92" s="20"/>
      <c r="C92" s="20"/>
      <c r="D92" s="24"/>
      <c r="E92" s="20"/>
      <c r="F92" s="21"/>
      <c r="G92" s="22"/>
      <c r="H92" s="22"/>
      <c r="I92" s="22"/>
      <c r="J92" s="24"/>
      <c r="K92" s="24"/>
      <c r="L92" s="24"/>
      <c r="M92" s="25"/>
      <c r="N92" s="25"/>
      <c r="O92" s="25"/>
      <c r="P92" s="25"/>
      <c r="Q92" s="25"/>
      <c r="R92" s="25"/>
      <c r="S92" s="25"/>
      <c r="T92" s="21"/>
      <c r="U92" s="22"/>
      <c r="V92" s="26"/>
      <c r="W92" s="27"/>
      <c r="X92" s="28"/>
    </row>
    <row r="93" spans="2:24" s="18" customFormat="1" ht="12">
      <c r="B93" s="20"/>
      <c r="C93" s="20"/>
      <c r="D93" s="24"/>
      <c r="E93" s="20"/>
      <c r="F93" s="21"/>
      <c r="G93" s="22"/>
      <c r="H93" s="22"/>
      <c r="I93" s="22"/>
      <c r="J93" s="24"/>
      <c r="K93" s="24"/>
      <c r="L93" s="24"/>
      <c r="M93" s="25"/>
      <c r="N93" s="25"/>
      <c r="O93" s="25"/>
      <c r="P93" s="25"/>
      <c r="Q93" s="25"/>
      <c r="R93" s="25"/>
      <c r="S93" s="25"/>
      <c r="T93" s="21"/>
      <c r="U93" s="22"/>
      <c r="V93" s="26"/>
      <c r="W93" s="27"/>
      <c r="X93" s="28"/>
    </row>
    <row r="94" spans="2:24" s="18" customFormat="1" ht="12">
      <c r="B94" s="20"/>
      <c r="C94" s="20"/>
      <c r="D94" s="24"/>
      <c r="E94" s="20"/>
      <c r="F94" s="21"/>
      <c r="G94" s="22"/>
      <c r="H94" s="22"/>
      <c r="I94" s="22"/>
      <c r="J94" s="24"/>
      <c r="K94" s="24"/>
      <c r="L94" s="24"/>
      <c r="M94" s="25"/>
      <c r="N94" s="25"/>
      <c r="O94" s="25"/>
      <c r="P94" s="25"/>
      <c r="Q94" s="25"/>
      <c r="R94" s="25"/>
      <c r="S94" s="25"/>
      <c r="T94" s="21"/>
      <c r="U94" s="22"/>
      <c r="V94" s="26"/>
      <c r="W94" s="27"/>
      <c r="X94" s="28"/>
    </row>
    <row r="95" spans="2:24" s="18" customFormat="1" ht="12">
      <c r="B95" s="20"/>
      <c r="C95" s="20"/>
      <c r="D95" s="24"/>
      <c r="E95" s="20"/>
      <c r="F95" s="21"/>
      <c r="G95" s="22"/>
      <c r="H95" s="22"/>
      <c r="I95" s="22"/>
      <c r="J95" s="24"/>
      <c r="K95" s="24"/>
      <c r="L95" s="24"/>
      <c r="M95" s="25"/>
      <c r="N95" s="25"/>
      <c r="O95" s="25"/>
      <c r="P95" s="25"/>
      <c r="Q95" s="25"/>
      <c r="R95" s="25"/>
      <c r="S95" s="25"/>
      <c r="T95" s="21"/>
      <c r="U95" s="22"/>
      <c r="V95" s="26"/>
      <c r="W95" s="27"/>
      <c r="X95" s="28"/>
    </row>
    <row r="96" spans="2:24" s="18" customFormat="1" ht="12">
      <c r="B96" s="20"/>
      <c r="C96" s="20"/>
      <c r="D96" s="24"/>
      <c r="E96" s="20"/>
      <c r="F96" s="21"/>
      <c r="G96" s="22"/>
      <c r="H96" s="22"/>
      <c r="I96" s="22"/>
      <c r="J96" s="24"/>
      <c r="K96" s="24"/>
      <c r="L96" s="24"/>
      <c r="M96" s="25"/>
      <c r="N96" s="25"/>
      <c r="O96" s="25"/>
      <c r="P96" s="25"/>
      <c r="Q96" s="25"/>
      <c r="R96" s="25"/>
      <c r="S96" s="25"/>
      <c r="T96" s="21"/>
      <c r="U96" s="22"/>
      <c r="V96" s="26"/>
      <c r="W96" s="27"/>
      <c r="X96" s="28"/>
    </row>
    <row r="97" spans="2:24" s="18" customFormat="1" ht="12">
      <c r="B97" s="20"/>
      <c r="C97" s="20"/>
      <c r="D97" s="24"/>
      <c r="E97" s="20"/>
      <c r="F97" s="21"/>
      <c r="G97" s="22"/>
      <c r="H97" s="22"/>
      <c r="I97" s="22"/>
      <c r="J97" s="24"/>
      <c r="K97" s="24"/>
      <c r="L97" s="24"/>
      <c r="M97" s="25"/>
      <c r="N97" s="25"/>
      <c r="O97" s="25"/>
      <c r="P97" s="25"/>
      <c r="Q97" s="25"/>
      <c r="R97" s="25"/>
      <c r="S97" s="25"/>
      <c r="T97" s="21"/>
      <c r="U97" s="22"/>
      <c r="V97" s="26"/>
      <c r="W97" s="27"/>
      <c r="X97" s="28"/>
    </row>
    <row r="98" spans="2:24" s="18" customFormat="1" ht="12">
      <c r="B98" s="20"/>
      <c r="C98" s="20"/>
      <c r="D98" s="24"/>
      <c r="E98" s="20"/>
      <c r="F98" s="21"/>
      <c r="G98" s="22"/>
      <c r="H98" s="22"/>
      <c r="I98" s="22"/>
      <c r="J98" s="24"/>
      <c r="K98" s="24"/>
      <c r="L98" s="24"/>
      <c r="M98" s="25"/>
      <c r="N98" s="25"/>
      <c r="O98" s="25"/>
      <c r="P98" s="25"/>
      <c r="Q98" s="25"/>
      <c r="R98" s="25"/>
      <c r="S98" s="25"/>
      <c r="T98" s="21"/>
      <c r="U98" s="22"/>
      <c r="V98" s="26"/>
      <c r="W98" s="27"/>
      <c r="X98" s="28"/>
    </row>
    <row r="99" spans="2:24" s="18" customFormat="1" ht="12">
      <c r="B99" s="20"/>
      <c r="C99" s="20"/>
      <c r="D99" s="24"/>
      <c r="E99" s="20"/>
      <c r="F99" s="21"/>
      <c r="G99" s="22"/>
      <c r="H99" s="22"/>
      <c r="I99" s="22"/>
      <c r="J99" s="24"/>
      <c r="K99" s="24"/>
      <c r="L99" s="24"/>
      <c r="M99" s="25"/>
      <c r="N99" s="25"/>
      <c r="O99" s="25"/>
      <c r="P99" s="25"/>
      <c r="Q99" s="25"/>
      <c r="R99" s="25"/>
      <c r="S99" s="25"/>
      <c r="T99" s="21"/>
      <c r="U99" s="22"/>
      <c r="V99" s="26"/>
      <c r="W99" s="27"/>
      <c r="X99" s="28"/>
    </row>
    <row r="100" spans="2:24" s="18" customFormat="1" ht="12">
      <c r="B100" s="20"/>
      <c r="C100" s="20"/>
      <c r="D100" s="24"/>
      <c r="E100" s="20"/>
      <c r="F100" s="21"/>
      <c r="G100" s="22"/>
      <c r="H100" s="22"/>
      <c r="I100" s="22"/>
      <c r="J100" s="24"/>
      <c r="K100" s="24"/>
      <c r="L100" s="24"/>
      <c r="M100" s="25"/>
      <c r="N100" s="25"/>
      <c r="O100" s="25"/>
      <c r="P100" s="25"/>
      <c r="Q100" s="25"/>
      <c r="R100" s="25"/>
      <c r="S100" s="25"/>
      <c r="T100" s="21"/>
      <c r="U100" s="22"/>
      <c r="V100" s="26"/>
      <c r="W100" s="27"/>
      <c r="X100" s="28"/>
    </row>
    <row r="101" spans="2:24" s="18" customFormat="1" ht="12">
      <c r="B101" s="20"/>
      <c r="C101" s="20"/>
      <c r="D101" s="24"/>
      <c r="E101" s="20"/>
      <c r="F101" s="21"/>
      <c r="G101" s="22"/>
      <c r="H101" s="22"/>
      <c r="I101" s="22"/>
      <c r="J101" s="24"/>
      <c r="K101" s="24"/>
      <c r="L101" s="24"/>
      <c r="M101" s="25"/>
      <c r="N101" s="25"/>
      <c r="O101" s="25"/>
      <c r="P101" s="25"/>
      <c r="Q101" s="25"/>
      <c r="R101" s="25"/>
      <c r="S101" s="25"/>
      <c r="T101" s="21"/>
      <c r="U101" s="22"/>
      <c r="V101" s="26"/>
      <c r="W101" s="27"/>
      <c r="X101" s="28"/>
    </row>
    <row r="102" spans="2:24" s="18" customFormat="1" ht="12">
      <c r="B102" s="20"/>
      <c r="C102" s="20"/>
      <c r="D102" s="24"/>
      <c r="E102" s="20"/>
      <c r="F102" s="21"/>
      <c r="G102" s="22"/>
      <c r="H102" s="22"/>
      <c r="I102" s="22"/>
      <c r="J102" s="24"/>
      <c r="K102" s="24"/>
      <c r="L102" s="24"/>
      <c r="M102" s="25"/>
      <c r="N102" s="25"/>
      <c r="O102" s="25"/>
      <c r="P102" s="25"/>
      <c r="Q102" s="25"/>
      <c r="R102" s="25"/>
      <c r="S102" s="25"/>
      <c r="T102" s="21"/>
      <c r="U102" s="22"/>
      <c r="V102" s="26"/>
      <c r="W102" s="27"/>
      <c r="X102" s="28"/>
    </row>
    <row r="103" spans="2:24" s="18" customFormat="1" ht="12">
      <c r="B103" s="20"/>
      <c r="C103" s="20"/>
      <c r="D103" s="24"/>
      <c r="E103" s="20"/>
      <c r="F103" s="21"/>
      <c r="G103" s="22"/>
      <c r="H103" s="22"/>
      <c r="I103" s="22"/>
      <c r="J103" s="24"/>
      <c r="K103" s="24"/>
      <c r="L103" s="24"/>
      <c r="M103" s="25"/>
      <c r="N103" s="25"/>
      <c r="O103" s="25"/>
      <c r="P103" s="25"/>
      <c r="Q103" s="25"/>
      <c r="R103" s="25"/>
      <c r="S103" s="25"/>
      <c r="T103" s="21"/>
      <c r="U103" s="22"/>
      <c r="V103" s="26"/>
      <c r="W103" s="27"/>
      <c r="X103" s="28"/>
    </row>
    <row r="104" spans="2:24" s="18" customFormat="1" ht="12">
      <c r="B104" s="29"/>
      <c r="C104" s="29"/>
      <c r="D104" s="24"/>
      <c r="E104" s="29"/>
      <c r="F104" s="29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26"/>
      <c r="W104" s="27"/>
      <c r="X104" s="28"/>
    </row>
    <row r="105" spans="2:24" s="18" customFormat="1" ht="12">
      <c r="B105" s="20"/>
      <c r="C105" s="20"/>
      <c r="D105" s="24"/>
      <c r="E105" s="20"/>
      <c r="F105" s="21"/>
      <c r="G105" s="25"/>
      <c r="H105" s="25"/>
      <c r="I105" s="25"/>
      <c r="J105" s="23"/>
      <c r="K105" s="23"/>
      <c r="L105" s="23"/>
      <c r="M105" s="25"/>
      <c r="N105" s="25"/>
      <c r="O105" s="25"/>
      <c r="P105" s="25"/>
      <c r="Q105" s="25"/>
      <c r="R105" s="25"/>
      <c r="S105" s="25"/>
      <c r="T105" s="23"/>
      <c r="U105" s="25"/>
      <c r="V105" s="26"/>
      <c r="W105" s="27"/>
      <c r="X105" s="28"/>
    </row>
    <row r="106" spans="2:24" s="18" customFormat="1" ht="12">
      <c r="B106" s="29"/>
      <c r="C106" s="29"/>
      <c r="D106" s="24"/>
      <c r="E106" s="29"/>
      <c r="F106" s="29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26"/>
      <c r="W106" s="27"/>
      <c r="X106" s="28"/>
    </row>
    <row r="107" spans="2:24" s="18" customFormat="1" ht="12">
      <c r="B107" s="20"/>
      <c r="C107" s="20"/>
      <c r="D107" s="24"/>
      <c r="E107" s="20"/>
      <c r="F107" s="21"/>
      <c r="G107" s="25"/>
      <c r="H107" s="25"/>
      <c r="I107" s="25"/>
      <c r="J107" s="24"/>
      <c r="K107" s="24"/>
      <c r="L107" s="24"/>
      <c r="M107" s="25"/>
      <c r="N107" s="25"/>
      <c r="O107" s="25"/>
      <c r="P107" s="25"/>
      <c r="Q107" s="25"/>
      <c r="R107" s="25"/>
      <c r="S107" s="25"/>
      <c r="T107" s="21"/>
      <c r="U107" s="22"/>
      <c r="V107" s="26"/>
      <c r="W107" s="27"/>
      <c r="X107" s="28"/>
    </row>
    <row r="108" spans="2:24" s="18" customFormat="1" ht="12">
      <c r="B108" s="20"/>
      <c r="C108" s="20"/>
      <c r="D108" s="24"/>
      <c r="E108" s="20"/>
      <c r="F108" s="21"/>
      <c r="G108" s="22"/>
      <c r="H108" s="22"/>
      <c r="I108" s="22"/>
      <c r="J108" s="24"/>
      <c r="K108" s="24"/>
      <c r="L108" s="24"/>
      <c r="M108" s="25"/>
      <c r="N108" s="25"/>
      <c r="O108" s="25"/>
      <c r="P108" s="25"/>
      <c r="Q108" s="25"/>
      <c r="R108" s="25"/>
      <c r="S108" s="25"/>
      <c r="T108" s="21"/>
      <c r="U108" s="22"/>
      <c r="V108" s="26"/>
      <c r="W108" s="27"/>
      <c r="X108" s="28"/>
    </row>
    <row r="109" spans="2:24" s="18" customFormat="1" ht="12">
      <c r="B109" s="20"/>
      <c r="C109" s="20"/>
      <c r="D109" s="24"/>
      <c r="E109" s="20"/>
      <c r="F109" s="21"/>
      <c r="G109" s="31"/>
      <c r="H109" s="31"/>
      <c r="I109" s="31"/>
      <c r="J109" s="21"/>
      <c r="K109" s="21"/>
      <c r="L109" s="24"/>
      <c r="M109" s="25"/>
      <c r="N109" s="25"/>
      <c r="O109" s="25"/>
      <c r="P109" s="25"/>
      <c r="Q109" s="25"/>
      <c r="R109" s="25"/>
      <c r="S109" s="25"/>
      <c r="T109" s="21"/>
      <c r="U109" s="31"/>
      <c r="V109" s="26"/>
      <c r="W109" s="27"/>
      <c r="X109" s="28"/>
    </row>
    <row r="110" spans="2:24" s="18" customFormat="1" ht="12">
      <c r="B110" s="20"/>
      <c r="C110" s="20"/>
      <c r="D110" s="24"/>
      <c r="E110" s="20"/>
      <c r="F110" s="21"/>
      <c r="G110" s="31"/>
      <c r="H110" s="31"/>
      <c r="I110" s="31"/>
      <c r="J110" s="21"/>
      <c r="K110" s="21"/>
      <c r="L110" s="24"/>
      <c r="M110" s="25"/>
      <c r="N110" s="25"/>
      <c r="O110" s="25"/>
      <c r="P110" s="25"/>
      <c r="Q110" s="25"/>
      <c r="R110" s="25"/>
      <c r="S110" s="25"/>
      <c r="T110" s="21"/>
      <c r="U110" s="31"/>
      <c r="V110" s="26"/>
      <c r="W110" s="27"/>
      <c r="X110" s="28"/>
    </row>
    <row r="111" spans="2:24" s="18" customFormat="1" ht="12">
      <c r="B111" s="20"/>
      <c r="C111" s="20"/>
      <c r="D111" s="24"/>
      <c r="E111" s="20"/>
      <c r="F111" s="21"/>
      <c r="G111" s="31"/>
      <c r="H111" s="31"/>
      <c r="I111" s="31"/>
      <c r="J111" s="21"/>
      <c r="K111" s="21"/>
      <c r="L111" s="24"/>
      <c r="M111" s="25"/>
      <c r="N111" s="25"/>
      <c r="O111" s="25"/>
      <c r="P111" s="25"/>
      <c r="Q111" s="25"/>
      <c r="R111" s="25"/>
      <c r="S111" s="25"/>
      <c r="T111" s="21"/>
      <c r="U111" s="31"/>
      <c r="V111" s="26"/>
      <c r="W111" s="27"/>
      <c r="X111" s="28"/>
    </row>
    <row r="112" spans="2:24" s="18" customFormat="1" ht="12">
      <c r="B112" s="20"/>
      <c r="C112" s="20"/>
      <c r="D112" s="24"/>
      <c r="E112" s="20"/>
      <c r="F112" s="21"/>
      <c r="G112" s="31"/>
      <c r="H112" s="31"/>
      <c r="I112" s="31"/>
      <c r="J112" s="21"/>
      <c r="K112" s="21"/>
      <c r="L112" s="24"/>
      <c r="M112" s="25"/>
      <c r="N112" s="25"/>
      <c r="O112" s="25"/>
      <c r="P112" s="25"/>
      <c r="Q112" s="25"/>
      <c r="R112" s="25"/>
      <c r="S112" s="25"/>
      <c r="T112" s="21"/>
      <c r="U112" s="31"/>
      <c r="V112" s="26"/>
      <c r="W112" s="27"/>
      <c r="X112" s="28"/>
    </row>
    <row r="113" spans="2:24" s="18" customFormat="1" ht="12">
      <c r="B113" s="20"/>
      <c r="C113" s="20"/>
      <c r="D113" s="24"/>
      <c r="E113" s="20"/>
      <c r="F113" s="21"/>
      <c r="G113" s="31"/>
      <c r="H113" s="31"/>
      <c r="I113" s="31"/>
      <c r="J113" s="21"/>
      <c r="K113" s="21"/>
      <c r="L113" s="24"/>
      <c r="M113" s="25"/>
      <c r="N113" s="25"/>
      <c r="O113" s="25"/>
      <c r="P113" s="25"/>
      <c r="Q113" s="25"/>
      <c r="R113" s="25"/>
      <c r="S113" s="25"/>
      <c r="T113" s="21"/>
      <c r="U113" s="31"/>
      <c r="V113" s="26"/>
      <c r="W113" s="27"/>
      <c r="X113" s="28"/>
    </row>
    <row r="114" spans="2:24" s="18" customFormat="1" ht="12">
      <c r="B114" s="20"/>
      <c r="C114" s="20"/>
      <c r="D114" s="24"/>
      <c r="E114" s="20"/>
      <c r="F114" s="21"/>
      <c r="G114" s="31"/>
      <c r="H114" s="31"/>
      <c r="I114" s="31"/>
      <c r="J114" s="21"/>
      <c r="K114" s="21"/>
      <c r="L114" s="24"/>
      <c r="M114" s="25"/>
      <c r="N114" s="25"/>
      <c r="O114" s="25"/>
      <c r="P114" s="25"/>
      <c r="Q114" s="25"/>
      <c r="R114" s="25"/>
      <c r="S114" s="25"/>
      <c r="T114" s="21"/>
      <c r="U114" s="31"/>
      <c r="V114" s="26"/>
      <c r="W114" s="27"/>
      <c r="X114" s="28"/>
    </row>
    <row r="115" spans="2:24" s="18" customFormat="1" ht="12">
      <c r="B115" s="20"/>
      <c r="C115" s="20"/>
      <c r="D115" s="24"/>
      <c r="E115" s="20"/>
      <c r="F115" s="21"/>
      <c r="G115" s="31"/>
      <c r="H115" s="31"/>
      <c r="I115" s="31"/>
      <c r="J115" s="21"/>
      <c r="K115" s="21"/>
      <c r="L115" s="24"/>
      <c r="M115" s="25"/>
      <c r="N115" s="25"/>
      <c r="O115" s="25"/>
      <c r="P115" s="25"/>
      <c r="Q115" s="25"/>
      <c r="R115" s="25"/>
      <c r="S115" s="25"/>
      <c r="T115" s="21"/>
      <c r="U115" s="31"/>
      <c r="V115" s="26"/>
      <c r="W115" s="27"/>
      <c r="X115" s="28"/>
    </row>
    <row r="116" spans="2:24" s="18" customFormat="1" ht="12">
      <c r="B116" s="20"/>
      <c r="C116" s="20"/>
      <c r="D116" s="24"/>
      <c r="E116" s="20"/>
      <c r="F116" s="21"/>
      <c r="G116" s="31"/>
      <c r="H116" s="31"/>
      <c r="I116" s="31"/>
      <c r="J116" s="21"/>
      <c r="K116" s="21"/>
      <c r="L116" s="24"/>
      <c r="M116" s="25"/>
      <c r="N116" s="25"/>
      <c r="O116" s="25"/>
      <c r="P116" s="25"/>
      <c r="Q116" s="25"/>
      <c r="R116" s="25"/>
      <c r="S116" s="25"/>
      <c r="T116" s="21"/>
      <c r="U116" s="31"/>
      <c r="V116" s="26"/>
      <c r="W116" s="27"/>
      <c r="X116" s="28"/>
    </row>
    <row r="117" spans="2:24" s="18" customFormat="1" ht="12">
      <c r="B117" s="20"/>
      <c r="C117" s="20"/>
      <c r="D117" s="24"/>
      <c r="E117" s="20"/>
      <c r="F117" s="21"/>
      <c r="G117" s="31"/>
      <c r="H117" s="31"/>
      <c r="I117" s="31"/>
      <c r="J117" s="21"/>
      <c r="K117" s="21"/>
      <c r="L117" s="24"/>
      <c r="M117" s="25"/>
      <c r="N117" s="25"/>
      <c r="O117" s="25"/>
      <c r="P117" s="25"/>
      <c r="Q117" s="25"/>
      <c r="R117" s="25"/>
      <c r="S117" s="25"/>
      <c r="T117" s="21"/>
      <c r="U117" s="31"/>
      <c r="V117" s="26"/>
      <c r="W117" s="27"/>
      <c r="X117" s="28"/>
    </row>
    <row r="118" spans="2:24" s="18" customFormat="1" ht="12">
      <c r="B118" s="20"/>
      <c r="C118" s="20"/>
      <c r="D118" s="24"/>
      <c r="E118" s="20"/>
      <c r="F118" s="21"/>
      <c r="G118" s="31"/>
      <c r="H118" s="31"/>
      <c r="I118" s="31"/>
      <c r="J118" s="21"/>
      <c r="K118" s="21"/>
      <c r="L118" s="24"/>
      <c r="M118" s="25"/>
      <c r="N118" s="25"/>
      <c r="O118" s="25"/>
      <c r="P118" s="25"/>
      <c r="Q118" s="25"/>
      <c r="R118" s="25"/>
      <c r="S118" s="25"/>
      <c r="T118" s="21"/>
      <c r="U118" s="31"/>
      <c r="V118" s="26"/>
      <c r="W118" s="27"/>
      <c r="X118" s="28"/>
    </row>
    <row r="119" spans="2:24" s="18" customFormat="1" ht="12">
      <c r="B119" s="20"/>
      <c r="C119" s="20"/>
      <c r="D119" s="24"/>
      <c r="E119" s="20"/>
      <c r="F119" s="21"/>
      <c r="G119" s="31"/>
      <c r="H119" s="31"/>
      <c r="I119" s="31"/>
      <c r="J119" s="21"/>
      <c r="K119" s="21"/>
      <c r="L119" s="24"/>
      <c r="M119" s="25"/>
      <c r="N119" s="25"/>
      <c r="O119" s="25"/>
      <c r="P119" s="25"/>
      <c r="Q119" s="25"/>
      <c r="R119" s="25"/>
      <c r="S119" s="25"/>
      <c r="T119" s="21"/>
      <c r="U119" s="31"/>
      <c r="V119" s="26"/>
      <c r="W119" s="27"/>
      <c r="X119" s="28"/>
    </row>
    <row r="120" spans="2:24" s="18" customFormat="1" ht="12">
      <c r="B120" s="20"/>
      <c r="C120" s="20"/>
      <c r="D120" s="29"/>
      <c r="E120" s="20"/>
      <c r="F120" s="21"/>
      <c r="G120" s="31"/>
      <c r="H120" s="31"/>
      <c r="I120" s="31"/>
      <c r="J120" s="21"/>
      <c r="K120" s="21"/>
      <c r="L120" s="24"/>
      <c r="M120" s="25"/>
      <c r="N120" s="25"/>
      <c r="O120" s="25"/>
      <c r="P120" s="25"/>
      <c r="Q120" s="25"/>
      <c r="R120" s="25"/>
      <c r="S120" s="25"/>
      <c r="T120" s="21"/>
      <c r="U120" s="31"/>
      <c r="V120" s="26"/>
      <c r="W120" s="27"/>
      <c r="X120" s="28"/>
    </row>
    <row r="121" spans="2:24" s="18" customFormat="1" ht="12">
      <c r="B121" s="20"/>
      <c r="C121" s="20"/>
      <c r="D121" s="29"/>
      <c r="E121" s="20"/>
      <c r="F121" s="21"/>
      <c r="G121" s="31"/>
      <c r="H121" s="31"/>
      <c r="I121" s="31"/>
      <c r="J121" s="21"/>
      <c r="K121" s="21"/>
      <c r="L121" s="24"/>
      <c r="M121" s="25"/>
      <c r="N121" s="25"/>
      <c r="O121" s="25"/>
      <c r="P121" s="25"/>
      <c r="Q121" s="25"/>
      <c r="R121" s="25"/>
      <c r="S121" s="25"/>
      <c r="T121" s="21"/>
      <c r="U121" s="31"/>
      <c r="V121" s="26"/>
      <c r="W121" s="27"/>
      <c r="X121" s="28"/>
    </row>
    <row r="122" spans="2:24" s="18" customFormat="1" ht="12">
      <c r="B122" s="32"/>
      <c r="C122" s="32"/>
      <c r="D122" s="33"/>
      <c r="E122" s="28"/>
      <c r="F122" s="30"/>
      <c r="G122" s="28"/>
      <c r="H122" s="28"/>
      <c r="I122" s="28"/>
      <c r="J122" s="28"/>
      <c r="K122" s="28"/>
      <c r="L122" s="33"/>
      <c r="M122" s="28"/>
      <c r="N122" s="28"/>
      <c r="O122" s="28"/>
      <c r="P122" s="28"/>
      <c r="Q122" s="28"/>
      <c r="R122" s="28"/>
      <c r="S122" s="28"/>
      <c r="T122" s="28"/>
      <c r="U122" s="28"/>
      <c r="V122" s="26"/>
      <c r="W122" s="27"/>
      <c r="X122" s="28"/>
    </row>
    <row r="123" spans="2:24" s="18" customFormat="1" ht="12">
      <c r="B123" s="32"/>
      <c r="C123" s="32"/>
      <c r="D123" s="33"/>
      <c r="E123" s="28"/>
      <c r="F123" s="30"/>
      <c r="G123" s="28"/>
      <c r="H123" s="28"/>
      <c r="I123" s="28"/>
      <c r="J123" s="28"/>
      <c r="K123" s="28"/>
      <c r="L123" s="33"/>
      <c r="M123" s="28"/>
      <c r="N123" s="28"/>
      <c r="O123" s="28"/>
      <c r="P123" s="28"/>
      <c r="Q123" s="28"/>
      <c r="R123" s="28"/>
      <c r="S123" s="28"/>
      <c r="T123" s="28"/>
      <c r="U123" s="28"/>
      <c r="V123" s="26"/>
      <c r="W123" s="27"/>
      <c r="X123" s="28"/>
    </row>
    <row r="124" spans="2:24" s="18" customFormat="1" ht="12">
      <c r="B124" s="32"/>
      <c r="C124" s="32"/>
      <c r="D124" s="33"/>
      <c r="E124" s="28"/>
      <c r="F124" s="30"/>
      <c r="G124" s="28"/>
      <c r="H124" s="28"/>
      <c r="I124" s="28"/>
      <c r="J124" s="28"/>
      <c r="K124" s="28"/>
      <c r="L124" s="33"/>
      <c r="M124" s="28"/>
      <c r="N124" s="28"/>
      <c r="O124" s="28"/>
      <c r="P124" s="28"/>
      <c r="Q124" s="28"/>
      <c r="R124" s="28"/>
      <c r="S124" s="28"/>
      <c r="T124" s="28"/>
      <c r="U124" s="28"/>
      <c r="V124" s="26"/>
      <c r="W124" s="27"/>
      <c r="X124" s="28"/>
    </row>
    <row r="125" spans="2:24" s="18" customFormat="1" ht="12">
      <c r="B125" s="32"/>
      <c r="C125" s="32"/>
      <c r="D125" s="33"/>
      <c r="E125" s="28"/>
      <c r="F125" s="30"/>
      <c r="G125" s="28"/>
      <c r="H125" s="28"/>
      <c r="I125" s="28"/>
      <c r="J125" s="28"/>
      <c r="K125" s="28"/>
      <c r="L125" s="33"/>
      <c r="M125" s="28"/>
      <c r="N125" s="28"/>
      <c r="O125" s="28"/>
      <c r="P125" s="28"/>
      <c r="Q125" s="28"/>
      <c r="R125" s="28"/>
      <c r="S125" s="28"/>
      <c r="T125" s="28"/>
      <c r="U125" s="28"/>
      <c r="V125" s="26"/>
      <c r="W125" s="27"/>
      <c r="X125" s="28"/>
    </row>
    <row r="126" spans="2:24" s="18" customFormat="1" ht="12">
      <c r="B126" s="32"/>
      <c r="C126" s="32"/>
      <c r="D126" s="33"/>
      <c r="E126" s="28"/>
      <c r="F126" s="30"/>
      <c r="G126" s="28"/>
      <c r="H126" s="28"/>
      <c r="I126" s="28"/>
      <c r="J126" s="28"/>
      <c r="K126" s="28"/>
      <c r="L126" s="33"/>
      <c r="M126" s="28"/>
      <c r="N126" s="28"/>
      <c r="O126" s="28"/>
      <c r="P126" s="28"/>
      <c r="Q126" s="28"/>
      <c r="R126" s="28"/>
      <c r="S126" s="28"/>
      <c r="T126" s="28"/>
      <c r="U126" s="28"/>
      <c r="V126" s="26"/>
      <c r="W126" s="27"/>
      <c r="X126" s="28"/>
    </row>
    <row r="127" spans="2:24" s="18" customFormat="1" ht="12">
      <c r="B127" s="32"/>
      <c r="C127" s="32"/>
      <c r="D127" s="33"/>
      <c r="E127" s="28"/>
      <c r="F127" s="30"/>
      <c r="G127" s="28"/>
      <c r="H127" s="28"/>
      <c r="I127" s="28"/>
      <c r="J127" s="28"/>
      <c r="K127" s="28"/>
      <c r="L127" s="33"/>
      <c r="M127" s="28"/>
      <c r="N127" s="28"/>
      <c r="O127" s="28"/>
      <c r="P127" s="28"/>
      <c r="Q127" s="28"/>
      <c r="R127" s="28"/>
      <c r="S127" s="28"/>
      <c r="T127" s="28"/>
      <c r="U127" s="28"/>
      <c r="V127" s="26"/>
      <c r="W127" s="27"/>
      <c r="X127" s="28"/>
    </row>
    <row r="128" spans="2:24" s="18" customFormat="1" ht="12">
      <c r="B128" s="32"/>
      <c r="C128" s="32"/>
      <c r="D128" s="33"/>
      <c r="E128" s="28"/>
      <c r="F128" s="30"/>
      <c r="G128" s="28"/>
      <c r="H128" s="28"/>
      <c r="I128" s="28"/>
      <c r="J128" s="28"/>
      <c r="K128" s="28"/>
      <c r="L128" s="33"/>
      <c r="M128" s="28"/>
      <c r="N128" s="28"/>
      <c r="O128" s="28"/>
      <c r="P128" s="28"/>
      <c r="Q128" s="28"/>
      <c r="R128" s="28"/>
      <c r="S128" s="28"/>
      <c r="T128" s="28"/>
      <c r="U128" s="28"/>
      <c r="V128" s="26"/>
      <c r="W128" s="27"/>
      <c r="X128" s="28"/>
    </row>
    <row r="129" spans="2:24" s="18" customFormat="1" ht="12">
      <c r="B129" s="32"/>
      <c r="C129" s="32"/>
      <c r="D129" s="33"/>
      <c r="E129" s="28"/>
      <c r="F129" s="30"/>
      <c r="G129" s="28"/>
      <c r="H129" s="28"/>
      <c r="I129" s="28"/>
      <c r="J129" s="28"/>
      <c r="K129" s="28"/>
      <c r="L129" s="33"/>
      <c r="M129" s="28"/>
      <c r="N129" s="28"/>
      <c r="O129" s="28"/>
      <c r="P129" s="28"/>
      <c r="Q129" s="28"/>
      <c r="R129" s="28"/>
      <c r="S129" s="28"/>
      <c r="T129" s="28"/>
      <c r="U129" s="28"/>
      <c r="V129" s="26"/>
      <c r="W129" s="27"/>
      <c r="X129" s="28"/>
    </row>
    <row r="130" spans="2:24" s="18" customFormat="1" ht="12">
      <c r="B130" s="32"/>
      <c r="C130" s="32"/>
      <c r="D130" s="33"/>
      <c r="E130" s="28"/>
      <c r="F130" s="30"/>
      <c r="G130" s="28"/>
      <c r="H130" s="28"/>
      <c r="I130" s="28"/>
      <c r="J130" s="28"/>
      <c r="K130" s="28"/>
      <c r="L130" s="33"/>
      <c r="M130" s="28"/>
      <c r="N130" s="28"/>
      <c r="O130" s="28"/>
      <c r="P130" s="28"/>
      <c r="Q130" s="28"/>
      <c r="R130" s="28"/>
      <c r="S130" s="28"/>
      <c r="T130" s="28"/>
      <c r="U130" s="28"/>
      <c r="V130" s="26"/>
      <c r="W130" s="27"/>
      <c r="X130" s="28"/>
    </row>
  </sheetData>
  <mergeCells count="38">
    <mergeCell ref="B2:X2"/>
    <mergeCell ref="B3:G3"/>
    <mergeCell ref="B4:C4"/>
    <mergeCell ref="D4:E4"/>
    <mergeCell ref="F4:G4"/>
    <mergeCell ref="H4:I4"/>
    <mergeCell ref="J4:K4"/>
    <mergeCell ref="L4:M4"/>
    <mergeCell ref="N4:O4"/>
    <mergeCell ref="P4:Q4"/>
    <mergeCell ref="W4:W5"/>
    <mergeCell ref="B5:C5"/>
    <mergeCell ref="D5:E5"/>
    <mergeCell ref="F5:G5"/>
    <mergeCell ref="H5:I5"/>
    <mergeCell ref="J5:K5"/>
    <mergeCell ref="B7:C7"/>
    <mergeCell ref="R4:S4"/>
    <mergeCell ref="T4:T5"/>
    <mergeCell ref="U4:U5"/>
    <mergeCell ref="V4:V5"/>
    <mergeCell ref="L5:M5"/>
    <mergeCell ref="N5:O5"/>
    <mergeCell ref="P5:Q5"/>
    <mergeCell ref="R5:S5"/>
    <mergeCell ref="B6:C6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24" workbookViewId="0">
      <selection activeCell="AE6" sqref="AE6"/>
    </sheetView>
  </sheetViews>
  <sheetFormatPr defaultColWidth="8.85546875" defaultRowHeight="23.25"/>
  <cols>
    <col min="1" max="2" width="5.42578125" customWidth="1"/>
    <col min="3" max="3" width="2.7109375" customWidth="1"/>
    <col min="4" max="4" width="6.42578125" customWidth="1"/>
    <col min="5" max="5" width="3.140625" customWidth="1"/>
    <col min="6" max="6" width="1.42578125" customWidth="1"/>
    <col min="7" max="8" width="5.42578125" style="6" customWidth="1"/>
    <col min="9" max="9" width="2.7109375" style="6" customWidth="1"/>
    <col min="10" max="10" width="7" style="6" customWidth="1"/>
    <col min="11" max="11" width="3.140625" style="6" customWidth="1"/>
    <col min="12" max="12" width="1.42578125" style="6" customWidth="1"/>
    <col min="13" max="14" width="5.42578125" style="6" customWidth="1"/>
    <col min="15" max="15" width="2.7109375" style="6" customWidth="1"/>
    <col min="16" max="16" width="7" style="6" customWidth="1"/>
    <col min="17" max="17" width="3.140625" style="6" customWidth="1"/>
    <col min="18" max="18" width="1.42578125" style="6" customWidth="1"/>
    <col min="19" max="20" width="5.42578125" style="6" customWidth="1"/>
    <col min="21" max="21" width="2.7109375" style="6" customWidth="1"/>
    <col min="22" max="22" width="7" style="6" customWidth="1"/>
    <col min="23" max="23" width="3.140625" style="6" customWidth="1"/>
    <col min="24" max="24" width="1.42578125" style="6" customWidth="1"/>
    <col min="25" max="26" width="5.42578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442" t="s">
        <v>16</v>
      </c>
      <c r="B2" s="443"/>
      <c r="C2" s="443"/>
      <c r="D2" s="443"/>
      <c r="E2" s="444"/>
      <c r="F2" s="6"/>
      <c r="G2" s="442" t="s">
        <v>16</v>
      </c>
      <c r="H2" s="443"/>
      <c r="I2" s="443"/>
      <c r="J2" s="443"/>
      <c r="K2" s="444"/>
      <c r="L2" s="34"/>
      <c r="M2" s="442" t="s">
        <v>16</v>
      </c>
      <c r="N2" s="443"/>
      <c r="O2" s="443"/>
      <c r="P2" s="443"/>
      <c r="Q2" s="444"/>
      <c r="R2" s="34"/>
      <c r="S2" s="442" t="s">
        <v>16</v>
      </c>
      <c r="T2" s="443"/>
      <c r="U2" s="443"/>
      <c r="V2" s="443"/>
      <c r="W2" s="444"/>
      <c r="X2" s="34"/>
      <c r="Y2" s="442" t="s">
        <v>16</v>
      </c>
      <c r="Z2" s="443"/>
      <c r="AA2" s="443"/>
      <c r="AB2" s="443"/>
      <c r="AC2" s="444"/>
    </row>
    <row r="3" spans="1:29" ht="26.25">
      <c r="A3" s="445" t="s">
        <v>8</v>
      </c>
      <c r="B3" s="446"/>
      <c r="C3" s="446"/>
      <c r="D3" s="446"/>
      <c r="E3" s="447"/>
      <c r="F3" s="6"/>
      <c r="G3" s="445" t="s">
        <v>9</v>
      </c>
      <c r="H3" s="446"/>
      <c r="I3" s="446"/>
      <c r="J3" s="446"/>
      <c r="K3" s="447"/>
      <c r="L3" s="4"/>
      <c r="M3" s="445" t="s">
        <v>10</v>
      </c>
      <c r="N3" s="446"/>
      <c r="O3" s="446"/>
      <c r="P3" s="446"/>
      <c r="Q3" s="447"/>
      <c r="R3" s="4"/>
      <c r="S3" s="445" t="s">
        <v>11</v>
      </c>
      <c r="T3" s="446"/>
      <c r="U3" s="446"/>
      <c r="V3" s="446"/>
      <c r="W3" s="447"/>
      <c r="X3" s="4"/>
      <c r="Y3" s="445" t="s">
        <v>12</v>
      </c>
      <c r="Z3" s="446"/>
      <c r="AA3" s="446"/>
      <c r="AB3" s="446"/>
      <c r="AC3" s="447"/>
    </row>
    <row r="4" spans="1:29" ht="26.25">
      <c r="A4" s="448" t="s">
        <v>6</v>
      </c>
      <c r="B4" s="449"/>
      <c r="C4" s="450">
        <v>42337</v>
      </c>
      <c r="D4" s="451"/>
      <c r="E4" s="452"/>
      <c r="F4" s="34"/>
      <c r="G4" s="448" t="s">
        <v>6</v>
      </c>
      <c r="H4" s="449"/>
      <c r="I4" s="450">
        <v>42503</v>
      </c>
      <c r="J4" s="451"/>
      <c r="K4" s="452"/>
      <c r="L4" s="4"/>
      <c r="M4" s="448" t="s">
        <v>6</v>
      </c>
      <c r="N4" s="449"/>
      <c r="O4" s="450">
        <v>42337</v>
      </c>
      <c r="P4" s="451"/>
      <c r="Q4" s="452"/>
      <c r="R4" s="4"/>
      <c r="S4" s="448" t="s">
        <v>6</v>
      </c>
      <c r="T4" s="449"/>
      <c r="U4" s="450">
        <v>42502</v>
      </c>
      <c r="V4" s="451"/>
      <c r="W4" s="452"/>
      <c r="X4" s="4"/>
      <c r="Y4" s="448" t="s">
        <v>6</v>
      </c>
      <c r="Z4" s="449"/>
      <c r="AA4" s="450">
        <v>42530</v>
      </c>
      <c r="AB4" s="451"/>
      <c r="AC4" s="452"/>
    </row>
    <row r="5" spans="1:29" ht="26.25">
      <c r="A5" s="37">
        <v>2.5</v>
      </c>
      <c r="B5" s="38">
        <v>0.06</v>
      </c>
      <c r="C5" s="39" t="s">
        <v>13</v>
      </c>
      <c r="D5" s="40">
        <f t="shared" ref="D5:D14" si="0">B5/1000</f>
        <v>5.9999999999999995E-5</v>
      </c>
      <c r="E5" s="41" t="s">
        <v>7</v>
      </c>
      <c r="F5" s="35"/>
      <c r="G5" s="37">
        <v>2.5</v>
      </c>
      <c r="H5" s="38">
        <v>0.08</v>
      </c>
      <c r="I5" s="42" t="s">
        <v>13</v>
      </c>
      <c r="J5" s="43">
        <f t="shared" ref="J5:J17" si="1">H5/1000</f>
        <v>8.0000000000000007E-5</v>
      </c>
      <c r="K5" s="44" t="s">
        <v>7</v>
      </c>
      <c r="L5" s="4"/>
      <c r="M5" s="45">
        <v>1.0049999999999999</v>
      </c>
      <c r="N5" s="38">
        <v>0.06</v>
      </c>
      <c r="O5" s="42" t="s">
        <v>13</v>
      </c>
      <c r="P5" s="43">
        <f t="shared" ref="P5:P51" si="2">N5/1000</f>
        <v>5.9999999999999995E-5</v>
      </c>
      <c r="Q5" s="44" t="s">
        <v>7</v>
      </c>
      <c r="R5" s="4"/>
      <c r="S5" s="46">
        <v>1</v>
      </c>
      <c r="T5" s="38">
        <v>0.08</v>
      </c>
      <c r="U5" s="42" t="s">
        <v>13</v>
      </c>
      <c r="V5" s="43">
        <f t="shared" ref="V5:V36" si="3">T5/1000</f>
        <v>8.0000000000000007E-5</v>
      </c>
      <c r="W5" s="44" t="s">
        <v>7</v>
      </c>
      <c r="X5" s="4"/>
      <c r="Y5" s="46">
        <v>125</v>
      </c>
      <c r="Z5" s="38">
        <v>0.42</v>
      </c>
      <c r="AA5" s="42" t="s">
        <v>13</v>
      </c>
      <c r="AB5" s="43">
        <f t="shared" ref="AB5:AB12" si="4">Z5/1000</f>
        <v>4.1999999999999996E-4</v>
      </c>
      <c r="AC5" s="44" t="s">
        <v>7</v>
      </c>
    </row>
    <row r="6" spans="1:29" ht="26.25">
      <c r="A6" s="37">
        <v>5.0999999999999996</v>
      </c>
      <c r="B6" s="38">
        <v>0.06</v>
      </c>
      <c r="C6" s="39" t="s">
        <v>13</v>
      </c>
      <c r="D6" s="40">
        <f t="shared" si="0"/>
        <v>5.9999999999999995E-5</v>
      </c>
      <c r="E6" s="41" t="s">
        <v>7</v>
      </c>
      <c r="F6" s="36"/>
      <c r="G6" s="37">
        <v>5.0999999999999996</v>
      </c>
      <c r="H6" s="38">
        <v>0.09</v>
      </c>
      <c r="I6" s="42" t="s">
        <v>13</v>
      </c>
      <c r="J6" s="43">
        <f t="shared" si="1"/>
        <v>8.9999999999999992E-5</v>
      </c>
      <c r="K6" s="44" t="s">
        <v>7</v>
      </c>
      <c r="L6" s="5"/>
      <c r="M6" s="47">
        <v>1.01</v>
      </c>
      <c r="N6" s="38">
        <v>0.06</v>
      </c>
      <c r="O6" s="42" t="s">
        <v>13</v>
      </c>
      <c r="P6" s="43">
        <f t="shared" si="2"/>
        <v>5.9999999999999995E-5</v>
      </c>
      <c r="Q6" s="44" t="s">
        <v>7</v>
      </c>
      <c r="R6" s="5"/>
      <c r="S6" s="45">
        <v>1.0049999999999999</v>
      </c>
      <c r="T6" s="38">
        <v>0.08</v>
      </c>
      <c r="U6" s="42" t="s">
        <v>13</v>
      </c>
      <c r="V6" s="43">
        <f t="shared" si="3"/>
        <v>8.0000000000000007E-5</v>
      </c>
      <c r="W6" s="44" t="s">
        <v>7</v>
      </c>
      <c r="X6" s="5"/>
      <c r="Y6" s="46">
        <v>150</v>
      </c>
      <c r="Z6" s="38">
        <v>0.47</v>
      </c>
      <c r="AA6" s="42" t="s">
        <v>13</v>
      </c>
      <c r="AB6" s="43">
        <f t="shared" si="4"/>
        <v>4.6999999999999999E-4</v>
      </c>
      <c r="AC6" s="44" t="s">
        <v>7</v>
      </c>
    </row>
    <row r="7" spans="1:29" ht="26.25">
      <c r="A7" s="37">
        <v>7.7</v>
      </c>
      <c r="B7" s="38">
        <v>0.06</v>
      </c>
      <c r="C7" s="39" t="s">
        <v>13</v>
      </c>
      <c r="D7" s="40">
        <f t="shared" si="0"/>
        <v>5.9999999999999995E-5</v>
      </c>
      <c r="E7" s="41" t="s">
        <v>7</v>
      </c>
      <c r="F7" s="34"/>
      <c r="G7" s="37">
        <v>7.7</v>
      </c>
      <c r="H7" s="38">
        <v>0.09</v>
      </c>
      <c r="I7" s="42" t="s">
        <v>13</v>
      </c>
      <c r="J7" s="43">
        <f t="shared" si="1"/>
        <v>8.9999999999999992E-5</v>
      </c>
      <c r="K7" s="44" t="s">
        <v>7</v>
      </c>
      <c r="M7" s="47">
        <v>1.02</v>
      </c>
      <c r="N7" s="38">
        <v>0.06</v>
      </c>
      <c r="O7" s="42" t="s">
        <v>13</v>
      </c>
      <c r="P7" s="43">
        <f t="shared" si="2"/>
        <v>5.9999999999999995E-5</v>
      </c>
      <c r="Q7" s="44" t="s">
        <v>7</v>
      </c>
      <c r="S7" s="47">
        <v>1.01</v>
      </c>
      <c r="T7" s="38">
        <v>0.08</v>
      </c>
      <c r="U7" s="42" t="s">
        <v>13</v>
      </c>
      <c r="V7" s="43">
        <f t="shared" si="3"/>
        <v>8.0000000000000007E-5</v>
      </c>
      <c r="W7" s="44" t="s">
        <v>7</v>
      </c>
      <c r="Y7" s="46">
        <v>175</v>
      </c>
      <c r="Z7" s="38">
        <v>0.51</v>
      </c>
      <c r="AA7" s="42" t="s">
        <v>13</v>
      </c>
      <c r="AB7" s="43">
        <f t="shared" si="4"/>
        <v>5.1000000000000004E-4</v>
      </c>
      <c r="AC7" s="44" t="s">
        <v>7</v>
      </c>
    </row>
    <row r="8" spans="1:29" ht="26.25">
      <c r="A8" s="37">
        <v>10.3</v>
      </c>
      <c r="B8" s="38">
        <v>7.0000000000000007E-2</v>
      </c>
      <c r="C8" s="39" t="s">
        <v>13</v>
      </c>
      <c r="D8" s="40">
        <f t="shared" si="0"/>
        <v>7.0000000000000007E-5</v>
      </c>
      <c r="E8" s="41" t="s">
        <v>7</v>
      </c>
      <c r="F8" s="34"/>
      <c r="G8" s="37">
        <v>10.3</v>
      </c>
      <c r="H8" s="38">
        <v>0.09</v>
      </c>
      <c r="I8" s="42" t="s">
        <v>13</v>
      </c>
      <c r="J8" s="43">
        <f t="shared" si="1"/>
        <v>8.9999999999999992E-5</v>
      </c>
      <c r="K8" s="44" t="s">
        <v>7</v>
      </c>
      <c r="M8" s="47">
        <v>1.03</v>
      </c>
      <c r="N8" s="38">
        <v>0.06</v>
      </c>
      <c r="O8" s="42" t="s">
        <v>13</v>
      </c>
      <c r="P8" s="43">
        <f t="shared" si="2"/>
        <v>5.9999999999999995E-5</v>
      </c>
      <c r="Q8" s="44" t="s">
        <v>7</v>
      </c>
      <c r="S8" s="47">
        <v>1.02</v>
      </c>
      <c r="T8" s="38">
        <v>0.08</v>
      </c>
      <c r="U8" s="42" t="s">
        <v>13</v>
      </c>
      <c r="V8" s="43">
        <f t="shared" si="3"/>
        <v>8.0000000000000007E-5</v>
      </c>
      <c r="W8" s="44" t="s">
        <v>7</v>
      </c>
      <c r="Y8" s="46">
        <v>200</v>
      </c>
      <c r="Z8" s="38">
        <v>0.55000000000000004</v>
      </c>
      <c r="AA8" s="42" t="s">
        <v>13</v>
      </c>
      <c r="AB8" s="43">
        <f t="shared" si="4"/>
        <v>5.5000000000000003E-4</v>
      </c>
      <c r="AC8" s="44" t="s">
        <v>7</v>
      </c>
    </row>
    <row r="9" spans="1:29" ht="26.25">
      <c r="A9" s="37">
        <v>12.9</v>
      </c>
      <c r="B9" s="38">
        <v>7.0000000000000007E-2</v>
      </c>
      <c r="C9" s="39" t="s">
        <v>13</v>
      </c>
      <c r="D9" s="40">
        <f t="shared" si="0"/>
        <v>7.0000000000000007E-5</v>
      </c>
      <c r="E9" s="41" t="s">
        <v>7</v>
      </c>
      <c r="F9" s="34"/>
      <c r="G9" s="37">
        <v>12.9</v>
      </c>
      <c r="H9" s="38">
        <v>0.09</v>
      </c>
      <c r="I9" s="42" t="s">
        <v>13</v>
      </c>
      <c r="J9" s="43">
        <f t="shared" si="1"/>
        <v>8.9999999999999992E-5</v>
      </c>
      <c r="K9" s="44" t="s">
        <v>7</v>
      </c>
      <c r="M9" s="47">
        <v>1.04</v>
      </c>
      <c r="N9" s="38">
        <v>0.06</v>
      </c>
      <c r="O9" s="42" t="s">
        <v>13</v>
      </c>
      <c r="P9" s="43">
        <f t="shared" si="2"/>
        <v>5.9999999999999995E-5</v>
      </c>
      <c r="Q9" s="44" t="s">
        <v>7</v>
      </c>
      <c r="S9" s="47">
        <v>1.03</v>
      </c>
      <c r="T9" s="38">
        <v>0.08</v>
      </c>
      <c r="U9" s="42" t="s">
        <v>13</v>
      </c>
      <c r="V9" s="43">
        <f t="shared" si="3"/>
        <v>8.0000000000000007E-5</v>
      </c>
      <c r="W9" s="44" t="s">
        <v>7</v>
      </c>
      <c r="Y9" s="46">
        <v>250</v>
      </c>
      <c r="Z9" s="38">
        <v>0.63</v>
      </c>
      <c r="AA9" s="42" t="s">
        <v>13</v>
      </c>
      <c r="AB9" s="43">
        <f t="shared" si="4"/>
        <v>6.3000000000000003E-4</v>
      </c>
      <c r="AC9" s="44" t="s">
        <v>7</v>
      </c>
    </row>
    <row r="10" spans="1:29" ht="26.25">
      <c r="A10" s="37">
        <v>15</v>
      </c>
      <c r="B10" s="38">
        <v>7.0000000000000007E-2</v>
      </c>
      <c r="C10" s="39" t="s">
        <v>13</v>
      </c>
      <c r="D10" s="40">
        <f t="shared" si="0"/>
        <v>7.0000000000000007E-5</v>
      </c>
      <c r="E10" s="41" t="s">
        <v>7</v>
      </c>
      <c r="F10" s="34"/>
      <c r="G10" s="46">
        <v>15</v>
      </c>
      <c r="H10" s="38">
        <v>0.1</v>
      </c>
      <c r="I10" s="42" t="s">
        <v>13</v>
      </c>
      <c r="J10" s="43">
        <f t="shared" si="1"/>
        <v>1E-4</v>
      </c>
      <c r="K10" s="44" t="s">
        <v>7</v>
      </c>
      <c r="M10" s="47">
        <v>1.05</v>
      </c>
      <c r="N10" s="38">
        <v>0.06</v>
      </c>
      <c r="O10" s="42" t="s">
        <v>13</v>
      </c>
      <c r="P10" s="43">
        <f t="shared" si="2"/>
        <v>5.9999999999999995E-5</v>
      </c>
      <c r="Q10" s="44" t="s">
        <v>7</v>
      </c>
      <c r="S10" s="47">
        <v>1.04</v>
      </c>
      <c r="T10" s="38">
        <v>0.08</v>
      </c>
      <c r="U10" s="42" t="s">
        <v>13</v>
      </c>
      <c r="V10" s="43">
        <f t="shared" si="3"/>
        <v>8.0000000000000007E-5</v>
      </c>
      <c r="W10" s="44" t="s">
        <v>7</v>
      </c>
      <c r="Y10" s="46">
        <v>300</v>
      </c>
      <c r="Z10" s="38">
        <v>0.71</v>
      </c>
      <c r="AA10" s="42" t="s">
        <v>13</v>
      </c>
      <c r="AB10" s="43">
        <f t="shared" si="4"/>
        <v>7.0999999999999991E-4</v>
      </c>
      <c r="AC10" s="44" t="s">
        <v>7</v>
      </c>
    </row>
    <row r="11" spans="1:29" ht="26.25">
      <c r="A11" s="37">
        <v>17.600000000000001</v>
      </c>
      <c r="B11" s="38">
        <v>7.0000000000000007E-2</v>
      </c>
      <c r="C11" s="39" t="s">
        <v>13</v>
      </c>
      <c r="D11" s="40">
        <f t="shared" si="0"/>
        <v>7.0000000000000007E-5</v>
      </c>
      <c r="E11" s="41" t="s">
        <v>7</v>
      </c>
      <c r="F11" s="34"/>
      <c r="G11" s="37">
        <v>17.600000000000001</v>
      </c>
      <c r="H11" s="38">
        <v>0.1</v>
      </c>
      <c r="I11" s="42" t="s">
        <v>13</v>
      </c>
      <c r="J11" s="43">
        <f t="shared" si="1"/>
        <v>1E-4</v>
      </c>
      <c r="K11" s="44" t="s">
        <v>7</v>
      </c>
      <c r="M11" s="47">
        <v>1.06</v>
      </c>
      <c r="N11" s="38">
        <v>0.06</v>
      </c>
      <c r="O11" s="42" t="s">
        <v>13</v>
      </c>
      <c r="P11" s="43">
        <f t="shared" si="2"/>
        <v>5.9999999999999995E-5</v>
      </c>
      <c r="Q11" s="44" t="s">
        <v>7</v>
      </c>
      <c r="S11" s="47">
        <v>1.05</v>
      </c>
      <c r="T11" s="38">
        <v>0.08</v>
      </c>
      <c r="U11" s="42" t="s">
        <v>13</v>
      </c>
      <c r="V11" s="43">
        <f t="shared" si="3"/>
        <v>8.0000000000000007E-5</v>
      </c>
      <c r="W11" s="44" t="s">
        <v>7</v>
      </c>
      <c r="Y11" s="46">
        <v>400</v>
      </c>
      <c r="Z11" s="38">
        <v>0.89</v>
      </c>
      <c r="AA11" s="42" t="s">
        <v>13</v>
      </c>
      <c r="AB11" s="43">
        <f t="shared" si="4"/>
        <v>8.9000000000000006E-4</v>
      </c>
      <c r="AC11" s="44" t="s">
        <v>7</v>
      </c>
    </row>
    <row r="12" spans="1:29" ht="26.25">
      <c r="A12" s="37">
        <v>20.2</v>
      </c>
      <c r="B12" s="38">
        <v>7.0000000000000007E-2</v>
      </c>
      <c r="C12" s="39" t="s">
        <v>13</v>
      </c>
      <c r="D12" s="40">
        <f t="shared" si="0"/>
        <v>7.0000000000000007E-5</v>
      </c>
      <c r="E12" s="41" t="s">
        <v>7</v>
      </c>
      <c r="F12" s="34"/>
      <c r="G12" s="37">
        <v>20.2</v>
      </c>
      <c r="H12" s="38">
        <v>0.1</v>
      </c>
      <c r="I12" s="42" t="s">
        <v>13</v>
      </c>
      <c r="J12" s="43">
        <f t="shared" si="1"/>
        <v>1E-4</v>
      </c>
      <c r="K12" s="44" t="s">
        <v>7</v>
      </c>
      <c r="M12" s="47">
        <v>1.07</v>
      </c>
      <c r="N12" s="38">
        <v>0.06</v>
      </c>
      <c r="O12" s="42" t="s">
        <v>13</v>
      </c>
      <c r="P12" s="43">
        <f t="shared" si="2"/>
        <v>5.9999999999999995E-5</v>
      </c>
      <c r="Q12" s="44" t="s">
        <v>7</v>
      </c>
      <c r="S12" s="47">
        <v>1.06</v>
      </c>
      <c r="T12" s="38">
        <v>0.08</v>
      </c>
      <c r="U12" s="42" t="s">
        <v>13</v>
      </c>
      <c r="V12" s="43">
        <f t="shared" si="3"/>
        <v>8.0000000000000007E-5</v>
      </c>
      <c r="W12" s="44" t="s">
        <v>7</v>
      </c>
      <c r="Y12" s="46">
        <v>500</v>
      </c>
      <c r="Z12" s="38">
        <v>1.1000000000000001</v>
      </c>
      <c r="AA12" s="42" t="s">
        <v>13</v>
      </c>
      <c r="AB12" s="43">
        <f t="shared" si="4"/>
        <v>1.1000000000000001E-3</v>
      </c>
      <c r="AC12" s="44" t="s">
        <v>7</v>
      </c>
    </row>
    <row r="13" spans="1:29" ht="26.25">
      <c r="A13" s="37">
        <v>22.8</v>
      </c>
      <c r="B13" s="38">
        <v>7.0000000000000007E-2</v>
      </c>
      <c r="C13" s="39" t="s">
        <v>13</v>
      </c>
      <c r="D13" s="40">
        <f t="shared" si="0"/>
        <v>7.0000000000000007E-5</v>
      </c>
      <c r="E13" s="41" t="s">
        <v>7</v>
      </c>
      <c r="F13" s="34"/>
      <c r="G13" s="37">
        <v>22.8</v>
      </c>
      <c r="H13" s="38">
        <v>0.1</v>
      </c>
      <c r="I13" s="42" t="s">
        <v>13</v>
      </c>
      <c r="J13" s="43">
        <f t="shared" si="1"/>
        <v>1E-4</v>
      </c>
      <c r="K13" s="44" t="s">
        <v>7</v>
      </c>
      <c r="M13" s="47">
        <v>1.08</v>
      </c>
      <c r="N13" s="38">
        <v>0.06</v>
      </c>
      <c r="O13" s="42" t="s">
        <v>13</v>
      </c>
      <c r="P13" s="43">
        <f t="shared" si="2"/>
        <v>5.9999999999999995E-5</v>
      </c>
      <c r="Q13" s="44" t="s">
        <v>7</v>
      </c>
      <c r="S13" s="47">
        <v>1.07</v>
      </c>
      <c r="T13" s="38">
        <v>0.08</v>
      </c>
      <c r="U13" s="42" t="s">
        <v>13</v>
      </c>
      <c r="V13" s="43">
        <f t="shared" si="3"/>
        <v>8.0000000000000007E-5</v>
      </c>
      <c r="W13" s="44" t="s">
        <v>7</v>
      </c>
      <c r="Y13" s="7"/>
      <c r="Z13" s="7"/>
      <c r="AA13" s="7"/>
      <c r="AB13" s="7"/>
      <c r="AC13" s="7"/>
    </row>
    <row r="14" spans="1:29" ht="26.25">
      <c r="A14" s="37">
        <v>25</v>
      </c>
      <c r="B14" s="38">
        <v>7.0000000000000007E-2</v>
      </c>
      <c r="C14" s="48" t="s">
        <v>13</v>
      </c>
      <c r="D14" s="40">
        <f t="shared" si="0"/>
        <v>7.0000000000000007E-5</v>
      </c>
      <c r="E14" s="41" t="s">
        <v>7</v>
      </c>
      <c r="F14" s="34"/>
      <c r="G14" s="46">
        <v>25</v>
      </c>
      <c r="H14" s="38">
        <v>0.11</v>
      </c>
      <c r="I14" s="42" t="s">
        <v>13</v>
      </c>
      <c r="J14" s="43">
        <f t="shared" si="1"/>
        <v>1.1E-4</v>
      </c>
      <c r="K14" s="44" t="s">
        <v>7</v>
      </c>
      <c r="M14" s="47">
        <v>1.0900000000000001</v>
      </c>
      <c r="N14" s="38">
        <v>0.06</v>
      </c>
      <c r="O14" s="42" t="s">
        <v>13</v>
      </c>
      <c r="P14" s="43">
        <f t="shared" si="2"/>
        <v>5.9999999999999995E-5</v>
      </c>
      <c r="Q14" s="44" t="s">
        <v>7</v>
      </c>
      <c r="S14" s="47">
        <v>1.08</v>
      </c>
      <c r="T14" s="38">
        <v>0.08</v>
      </c>
      <c r="U14" s="42" t="s">
        <v>13</v>
      </c>
      <c r="V14" s="43">
        <f t="shared" si="3"/>
        <v>8.0000000000000007E-5</v>
      </c>
      <c r="W14" s="44" t="s">
        <v>7</v>
      </c>
      <c r="Y14" s="7"/>
      <c r="Z14" s="7"/>
      <c r="AA14" s="7"/>
      <c r="AB14" s="7"/>
      <c r="AC14" s="7"/>
    </row>
    <row r="15" spans="1:29" ht="26.25">
      <c r="A15" s="34"/>
      <c r="B15" s="34"/>
      <c r="C15" s="34"/>
      <c r="D15" s="34"/>
      <c r="E15" s="34"/>
      <c r="F15" s="34"/>
      <c r="G15" s="46">
        <v>50</v>
      </c>
      <c r="H15" s="38">
        <v>0.13</v>
      </c>
      <c r="I15" s="42" t="s">
        <v>13</v>
      </c>
      <c r="J15" s="43">
        <f t="shared" si="1"/>
        <v>1.3000000000000002E-4</v>
      </c>
      <c r="K15" s="44" t="s">
        <v>7</v>
      </c>
      <c r="M15" s="47">
        <v>1.1000000000000001</v>
      </c>
      <c r="N15" s="38">
        <v>0.06</v>
      </c>
      <c r="O15" s="42" t="s">
        <v>13</v>
      </c>
      <c r="P15" s="43">
        <f t="shared" si="2"/>
        <v>5.9999999999999995E-5</v>
      </c>
      <c r="Q15" s="44" t="s">
        <v>7</v>
      </c>
      <c r="S15" s="47">
        <v>1.0900000000000001</v>
      </c>
      <c r="T15" s="38">
        <v>0.08</v>
      </c>
      <c r="U15" s="42" t="s">
        <v>13</v>
      </c>
      <c r="V15" s="43">
        <f t="shared" si="3"/>
        <v>8.0000000000000007E-5</v>
      </c>
      <c r="W15" s="44" t="s">
        <v>7</v>
      </c>
      <c r="Y15" s="7"/>
      <c r="Z15" s="7"/>
      <c r="AA15" s="7"/>
      <c r="AB15" s="7"/>
      <c r="AC15" s="7"/>
    </row>
    <row r="16" spans="1:29" ht="26.25">
      <c r="A16" s="49" t="s">
        <v>14</v>
      </c>
      <c r="B16" s="50">
        <v>2</v>
      </c>
      <c r="C16" s="51"/>
      <c r="D16" s="34"/>
      <c r="E16" s="34"/>
      <c r="F16" s="34"/>
      <c r="G16" s="46">
        <v>75</v>
      </c>
      <c r="H16" s="38">
        <v>0.16</v>
      </c>
      <c r="I16" s="42" t="s">
        <v>13</v>
      </c>
      <c r="J16" s="43">
        <f t="shared" si="1"/>
        <v>1.6000000000000001E-4</v>
      </c>
      <c r="K16" s="44" t="s">
        <v>7</v>
      </c>
      <c r="M16" s="47">
        <v>1.2</v>
      </c>
      <c r="N16" s="38">
        <v>0.06</v>
      </c>
      <c r="O16" s="42" t="s">
        <v>13</v>
      </c>
      <c r="P16" s="43">
        <f t="shared" si="2"/>
        <v>5.9999999999999995E-5</v>
      </c>
      <c r="Q16" s="44" t="s">
        <v>7</v>
      </c>
      <c r="S16" s="47">
        <v>1.1000000000000001</v>
      </c>
      <c r="T16" s="38">
        <v>0.08</v>
      </c>
      <c r="U16" s="42" t="s">
        <v>13</v>
      </c>
      <c r="V16" s="43">
        <f t="shared" si="3"/>
        <v>8.0000000000000007E-5</v>
      </c>
      <c r="W16" s="44" t="s">
        <v>7</v>
      </c>
      <c r="Y16" s="7"/>
      <c r="Z16" s="7"/>
      <c r="AA16" s="7"/>
      <c r="AB16" s="7"/>
      <c r="AC16" s="7"/>
    </row>
    <row r="17" spans="1:29" ht="26.25">
      <c r="A17" s="52" t="s">
        <v>15</v>
      </c>
      <c r="B17" s="52">
        <v>5</v>
      </c>
      <c r="C17" s="51"/>
      <c r="D17" s="34"/>
      <c r="E17" s="34"/>
      <c r="F17" s="34"/>
      <c r="G17" s="46">
        <v>100</v>
      </c>
      <c r="H17" s="38">
        <v>0.18</v>
      </c>
      <c r="I17" s="42" t="s">
        <v>13</v>
      </c>
      <c r="J17" s="43">
        <f t="shared" si="1"/>
        <v>1.7999999999999998E-4</v>
      </c>
      <c r="K17" s="44" t="s">
        <v>7</v>
      </c>
      <c r="M17" s="47">
        <v>1.3</v>
      </c>
      <c r="N17" s="38">
        <v>0.06</v>
      </c>
      <c r="O17" s="42" t="s">
        <v>13</v>
      </c>
      <c r="P17" s="43">
        <f t="shared" si="2"/>
        <v>5.9999999999999995E-5</v>
      </c>
      <c r="Q17" s="44" t="s">
        <v>7</v>
      </c>
      <c r="S17" s="47">
        <v>1.2</v>
      </c>
      <c r="T17" s="38">
        <v>0.08</v>
      </c>
      <c r="U17" s="42" t="s">
        <v>13</v>
      </c>
      <c r="V17" s="43">
        <f t="shared" si="3"/>
        <v>8.0000000000000007E-5</v>
      </c>
      <c r="W17" s="44" t="s">
        <v>7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4"/>
      <c r="G18" s="7"/>
      <c r="H18" s="7"/>
      <c r="I18" s="7"/>
      <c r="J18" s="7"/>
      <c r="K18" s="7"/>
      <c r="M18" s="47">
        <v>1.4</v>
      </c>
      <c r="N18" s="38">
        <v>0.06</v>
      </c>
      <c r="O18" s="42" t="s">
        <v>13</v>
      </c>
      <c r="P18" s="43">
        <f t="shared" si="2"/>
        <v>5.9999999999999995E-5</v>
      </c>
      <c r="Q18" s="44" t="s">
        <v>7</v>
      </c>
      <c r="S18" s="47">
        <v>1.3</v>
      </c>
      <c r="T18" s="38">
        <v>0.08</v>
      </c>
      <c r="U18" s="42" t="s">
        <v>13</v>
      </c>
      <c r="V18" s="43">
        <f t="shared" si="3"/>
        <v>8.0000000000000007E-5</v>
      </c>
      <c r="W18" s="44" t="s">
        <v>7</v>
      </c>
      <c r="Y18" s="34"/>
      <c r="Z18" s="34"/>
      <c r="AA18" s="34"/>
      <c r="AB18" s="34"/>
      <c r="AC18" s="34"/>
    </row>
    <row r="19" spans="1:29" ht="26.25">
      <c r="A19" s="7"/>
      <c r="B19" s="7"/>
      <c r="C19" s="7"/>
      <c r="D19" s="7"/>
      <c r="E19" s="7"/>
      <c r="F19" s="34"/>
      <c r="G19" s="7"/>
      <c r="H19" s="7"/>
      <c r="I19" s="7"/>
      <c r="J19" s="7"/>
      <c r="K19" s="7"/>
      <c r="M19" s="47">
        <v>1.5</v>
      </c>
      <c r="N19" s="38">
        <v>0.06</v>
      </c>
      <c r="O19" s="42" t="s">
        <v>13</v>
      </c>
      <c r="P19" s="43">
        <f t="shared" si="2"/>
        <v>5.9999999999999995E-5</v>
      </c>
      <c r="Q19" s="44" t="s">
        <v>7</v>
      </c>
      <c r="S19" s="47">
        <v>1.4</v>
      </c>
      <c r="T19" s="38">
        <v>0.08</v>
      </c>
      <c r="U19" s="42" t="s">
        <v>13</v>
      </c>
      <c r="V19" s="43">
        <f t="shared" si="3"/>
        <v>8.0000000000000007E-5</v>
      </c>
      <c r="W19" s="44" t="s">
        <v>7</v>
      </c>
      <c r="Y19" s="34"/>
      <c r="Z19" s="34"/>
      <c r="AA19" s="34"/>
      <c r="AB19" s="34"/>
      <c r="AC19" s="34"/>
    </row>
    <row r="20" spans="1:29" ht="26.25">
      <c r="A20" s="7"/>
      <c r="B20" s="7"/>
      <c r="C20" s="7"/>
      <c r="D20" s="7"/>
      <c r="E20" s="7"/>
      <c r="F20" s="34"/>
      <c r="G20" s="7"/>
      <c r="H20" s="7"/>
      <c r="I20" s="7"/>
      <c r="J20" s="7"/>
      <c r="K20" s="7"/>
      <c r="M20" s="47">
        <v>1.6</v>
      </c>
      <c r="N20" s="38">
        <v>0.06</v>
      </c>
      <c r="O20" s="42" t="s">
        <v>13</v>
      </c>
      <c r="P20" s="43">
        <f t="shared" si="2"/>
        <v>5.9999999999999995E-5</v>
      </c>
      <c r="Q20" s="44" t="s">
        <v>7</v>
      </c>
      <c r="S20" s="47">
        <v>1.5</v>
      </c>
      <c r="T20" s="38">
        <v>0.08</v>
      </c>
      <c r="U20" s="42" t="s">
        <v>13</v>
      </c>
      <c r="V20" s="43">
        <f t="shared" si="3"/>
        <v>8.0000000000000007E-5</v>
      </c>
      <c r="W20" s="44" t="s">
        <v>7</v>
      </c>
    </row>
    <row r="21" spans="1:29" ht="26.25">
      <c r="A21" s="7"/>
      <c r="B21" s="7"/>
      <c r="C21" s="7"/>
      <c r="D21" s="7"/>
      <c r="E21" s="7"/>
      <c r="F21" s="34"/>
      <c r="G21" s="7"/>
      <c r="H21" s="7"/>
      <c r="I21" s="7"/>
      <c r="J21" s="7"/>
      <c r="K21" s="7"/>
      <c r="M21" s="47">
        <v>1.7</v>
      </c>
      <c r="N21" s="38">
        <v>0.06</v>
      </c>
      <c r="O21" s="42" t="s">
        <v>13</v>
      </c>
      <c r="P21" s="43">
        <f t="shared" si="2"/>
        <v>5.9999999999999995E-5</v>
      </c>
      <c r="Q21" s="44" t="s">
        <v>7</v>
      </c>
      <c r="S21" s="47">
        <v>1.6</v>
      </c>
      <c r="T21" s="38">
        <v>0.08</v>
      </c>
      <c r="U21" s="42" t="s">
        <v>13</v>
      </c>
      <c r="V21" s="43">
        <f t="shared" si="3"/>
        <v>8.0000000000000007E-5</v>
      </c>
      <c r="W21" s="44" t="s">
        <v>7</v>
      </c>
    </row>
    <row r="22" spans="1:29" ht="26.25">
      <c r="A22" s="7"/>
      <c r="B22" s="7"/>
      <c r="C22" s="7"/>
      <c r="D22" s="7"/>
      <c r="E22" s="7"/>
      <c r="F22" s="34"/>
      <c r="G22" s="7"/>
      <c r="H22" s="7"/>
      <c r="I22" s="7"/>
      <c r="J22" s="7"/>
      <c r="K22" s="7"/>
      <c r="M22" s="47">
        <v>1.8</v>
      </c>
      <c r="N22" s="38">
        <v>0.06</v>
      </c>
      <c r="O22" s="42" t="s">
        <v>13</v>
      </c>
      <c r="P22" s="43">
        <f t="shared" si="2"/>
        <v>5.9999999999999995E-5</v>
      </c>
      <c r="Q22" s="44" t="s">
        <v>7</v>
      </c>
      <c r="S22" s="47">
        <v>1.7</v>
      </c>
      <c r="T22" s="38">
        <v>0.08</v>
      </c>
      <c r="U22" s="42" t="s">
        <v>13</v>
      </c>
      <c r="V22" s="43">
        <f t="shared" si="3"/>
        <v>8.0000000000000007E-5</v>
      </c>
      <c r="W22" s="44" t="s">
        <v>7</v>
      </c>
    </row>
    <row r="23" spans="1:29" ht="26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M23" s="47">
        <v>1.9</v>
      </c>
      <c r="N23" s="38">
        <v>0.06</v>
      </c>
      <c r="O23" s="42" t="s">
        <v>13</v>
      </c>
      <c r="P23" s="43">
        <f t="shared" si="2"/>
        <v>5.9999999999999995E-5</v>
      </c>
      <c r="Q23" s="44" t="s">
        <v>7</v>
      </c>
      <c r="S23" s="47">
        <v>1.8</v>
      </c>
      <c r="T23" s="38">
        <v>0.08</v>
      </c>
      <c r="U23" s="42" t="s">
        <v>13</v>
      </c>
      <c r="V23" s="43">
        <f t="shared" si="3"/>
        <v>8.0000000000000007E-5</v>
      </c>
      <c r="W23" s="44" t="s">
        <v>7</v>
      </c>
    </row>
    <row r="24" spans="1:29" ht="26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M24" s="46">
        <v>1</v>
      </c>
      <c r="N24" s="38">
        <v>0.06</v>
      </c>
      <c r="O24" s="42" t="s">
        <v>13</v>
      </c>
      <c r="P24" s="43">
        <f t="shared" si="2"/>
        <v>5.9999999999999995E-5</v>
      </c>
      <c r="Q24" s="44" t="s">
        <v>7</v>
      </c>
      <c r="S24" s="47">
        <v>1.9</v>
      </c>
      <c r="T24" s="38">
        <v>0.08</v>
      </c>
      <c r="U24" s="42" t="s">
        <v>13</v>
      </c>
      <c r="V24" s="43">
        <f t="shared" si="3"/>
        <v>8.0000000000000007E-5</v>
      </c>
      <c r="W24" s="44" t="s">
        <v>7</v>
      </c>
    </row>
    <row r="25" spans="1:29" ht="26.25">
      <c r="A25" s="53"/>
      <c r="B25" s="54"/>
      <c r="C25" s="54"/>
      <c r="D25" s="34"/>
      <c r="E25" s="34"/>
      <c r="F25" s="34"/>
      <c r="M25" s="46">
        <v>2</v>
      </c>
      <c r="N25" s="38">
        <v>0.06</v>
      </c>
      <c r="O25" s="42" t="s">
        <v>13</v>
      </c>
      <c r="P25" s="43">
        <f t="shared" si="2"/>
        <v>5.9999999999999995E-5</v>
      </c>
      <c r="Q25" s="44" t="s">
        <v>7</v>
      </c>
      <c r="S25" s="46">
        <v>2</v>
      </c>
      <c r="T25" s="38">
        <v>0.08</v>
      </c>
      <c r="U25" s="42" t="s">
        <v>13</v>
      </c>
      <c r="V25" s="43">
        <f t="shared" si="3"/>
        <v>8.0000000000000007E-5</v>
      </c>
      <c r="W25" s="44" t="s">
        <v>7</v>
      </c>
    </row>
    <row r="26" spans="1:29" ht="26.25">
      <c r="A26" s="53"/>
      <c r="B26" s="54"/>
      <c r="C26" s="54"/>
      <c r="D26" s="34"/>
      <c r="E26" s="34"/>
      <c r="F26" s="34"/>
      <c r="M26" s="46">
        <v>3</v>
      </c>
      <c r="N26" s="38">
        <v>0.06</v>
      </c>
      <c r="O26" s="42" t="s">
        <v>13</v>
      </c>
      <c r="P26" s="43">
        <f t="shared" si="2"/>
        <v>5.9999999999999995E-5</v>
      </c>
      <c r="Q26" s="44" t="s">
        <v>7</v>
      </c>
      <c r="S26" s="46">
        <v>3</v>
      </c>
      <c r="T26" s="38">
        <v>0.08</v>
      </c>
      <c r="U26" s="42" t="s">
        <v>13</v>
      </c>
      <c r="V26" s="43">
        <f t="shared" si="3"/>
        <v>8.0000000000000007E-5</v>
      </c>
      <c r="W26" s="44" t="s">
        <v>7</v>
      </c>
    </row>
    <row r="27" spans="1:29" ht="26.25">
      <c r="A27" s="53"/>
      <c r="B27" s="54"/>
      <c r="C27" s="54"/>
      <c r="D27" s="34"/>
      <c r="E27" s="34"/>
      <c r="F27" s="34"/>
      <c r="M27" s="46">
        <v>4</v>
      </c>
      <c r="N27" s="38">
        <v>0.06</v>
      </c>
      <c r="O27" s="42" t="s">
        <v>13</v>
      </c>
      <c r="P27" s="43">
        <f t="shared" si="2"/>
        <v>5.9999999999999995E-5</v>
      </c>
      <c r="Q27" s="44" t="s">
        <v>7</v>
      </c>
      <c r="S27" s="46">
        <v>4</v>
      </c>
      <c r="T27" s="38">
        <v>0.08</v>
      </c>
      <c r="U27" s="42" t="s">
        <v>13</v>
      </c>
      <c r="V27" s="43">
        <f t="shared" si="3"/>
        <v>8.0000000000000007E-5</v>
      </c>
      <c r="W27" s="44" t="s">
        <v>7</v>
      </c>
    </row>
    <row r="28" spans="1:29">
      <c r="A28" s="6"/>
      <c r="B28" s="6"/>
      <c r="C28" s="6"/>
      <c r="D28" s="6"/>
      <c r="E28" s="6"/>
      <c r="F28" s="6"/>
      <c r="M28" s="46">
        <v>5</v>
      </c>
      <c r="N28" s="38">
        <v>0.06</v>
      </c>
      <c r="O28" s="42" t="s">
        <v>13</v>
      </c>
      <c r="P28" s="43">
        <f t="shared" si="2"/>
        <v>5.9999999999999995E-5</v>
      </c>
      <c r="Q28" s="44" t="s">
        <v>7</v>
      </c>
      <c r="S28" s="46">
        <v>5</v>
      </c>
      <c r="T28" s="38">
        <v>0.09</v>
      </c>
      <c r="U28" s="42" t="s">
        <v>13</v>
      </c>
      <c r="V28" s="43">
        <f t="shared" si="3"/>
        <v>8.9999999999999992E-5</v>
      </c>
      <c r="W28" s="44" t="s">
        <v>7</v>
      </c>
    </row>
    <row r="29" spans="1:29">
      <c r="A29" s="6"/>
      <c r="B29" s="6"/>
      <c r="C29" s="6"/>
      <c r="D29" s="6"/>
      <c r="E29" s="6"/>
      <c r="F29" s="6"/>
      <c r="M29" s="46">
        <v>6</v>
      </c>
      <c r="N29" s="38">
        <v>0.06</v>
      </c>
      <c r="O29" s="42" t="s">
        <v>13</v>
      </c>
      <c r="P29" s="43">
        <f t="shared" si="2"/>
        <v>5.9999999999999995E-5</v>
      </c>
      <c r="Q29" s="44" t="s">
        <v>7</v>
      </c>
      <c r="S29" s="46">
        <v>6</v>
      </c>
      <c r="T29" s="38">
        <v>0.09</v>
      </c>
      <c r="U29" s="42" t="s">
        <v>13</v>
      </c>
      <c r="V29" s="43">
        <f t="shared" si="3"/>
        <v>8.9999999999999992E-5</v>
      </c>
      <c r="W29" s="44" t="s">
        <v>7</v>
      </c>
    </row>
    <row r="30" spans="1:29">
      <c r="A30" s="6"/>
      <c r="B30" s="6"/>
      <c r="C30" s="6"/>
      <c r="D30" s="6"/>
      <c r="E30" s="6"/>
      <c r="F30" s="6"/>
      <c r="M30" s="46">
        <v>7</v>
      </c>
      <c r="N30" s="38">
        <v>0.06</v>
      </c>
      <c r="O30" s="42" t="s">
        <v>13</v>
      </c>
      <c r="P30" s="43">
        <f t="shared" si="2"/>
        <v>5.9999999999999995E-5</v>
      </c>
      <c r="Q30" s="44" t="s">
        <v>7</v>
      </c>
      <c r="S30" s="46">
        <v>7</v>
      </c>
      <c r="T30" s="38">
        <v>0.09</v>
      </c>
      <c r="U30" s="42" t="s">
        <v>13</v>
      </c>
      <c r="V30" s="43">
        <f t="shared" si="3"/>
        <v>8.9999999999999992E-5</v>
      </c>
      <c r="W30" s="44" t="s">
        <v>7</v>
      </c>
    </row>
    <row r="31" spans="1:29">
      <c r="M31" s="46">
        <v>8</v>
      </c>
      <c r="N31" s="38">
        <v>0.06</v>
      </c>
      <c r="O31" s="42" t="s">
        <v>13</v>
      </c>
      <c r="P31" s="43">
        <f t="shared" si="2"/>
        <v>5.9999999999999995E-5</v>
      </c>
      <c r="Q31" s="44" t="s">
        <v>7</v>
      </c>
      <c r="S31" s="46">
        <v>8</v>
      </c>
      <c r="T31" s="38">
        <v>0.09</v>
      </c>
      <c r="U31" s="42" t="s">
        <v>13</v>
      </c>
      <c r="V31" s="43">
        <f t="shared" si="3"/>
        <v>8.9999999999999992E-5</v>
      </c>
      <c r="W31" s="44" t="s">
        <v>7</v>
      </c>
    </row>
    <row r="32" spans="1:29">
      <c r="M32" s="46">
        <v>9</v>
      </c>
      <c r="N32" s="38">
        <v>0.06</v>
      </c>
      <c r="O32" s="42" t="s">
        <v>13</v>
      </c>
      <c r="P32" s="43">
        <f t="shared" si="2"/>
        <v>5.9999999999999995E-5</v>
      </c>
      <c r="Q32" s="44" t="s">
        <v>7</v>
      </c>
      <c r="S32" s="46">
        <v>9</v>
      </c>
      <c r="T32" s="38">
        <v>0.09</v>
      </c>
      <c r="U32" s="42" t="s">
        <v>13</v>
      </c>
      <c r="V32" s="43">
        <f t="shared" si="3"/>
        <v>8.9999999999999992E-5</v>
      </c>
      <c r="W32" s="44" t="s">
        <v>7</v>
      </c>
    </row>
    <row r="33" spans="13:23">
      <c r="M33" s="46">
        <v>10</v>
      </c>
      <c r="N33" s="38">
        <v>0.06</v>
      </c>
      <c r="O33" s="42" t="s">
        <v>13</v>
      </c>
      <c r="P33" s="43">
        <f t="shared" si="2"/>
        <v>5.9999999999999995E-5</v>
      </c>
      <c r="Q33" s="44" t="s">
        <v>7</v>
      </c>
      <c r="S33" s="46">
        <v>10</v>
      </c>
      <c r="T33" s="38">
        <v>0.09</v>
      </c>
      <c r="U33" s="42" t="s">
        <v>13</v>
      </c>
      <c r="V33" s="43">
        <f t="shared" si="3"/>
        <v>8.9999999999999992E-5</v>
      </c>
      <c r="W33" s="44" t="s">
        <v>7</v>
      </c>
    </row>
    <row r="34" spans="13:23">
      <c r="M34" s="46">
        <v>11</v>
      </c>
      <c r="N34" s="38">
        <v>7.0000000000000007E-2</v>
      </c>
      <c r="O34" s="42" t="s">
        <v>13</v>
      </c>
      <c r="P34" s="43">
        <f t="shared" si="2"/>
        <v>7.0000000000000007E-5</v>
      </c>
      <c r="Q34" s="44" t="s">
        <v>7</v>
      </c>
      <c r="S34" s="46">
        <v>20</v>
      </c>
      <c r="T34" s="38">
        <v>0.1</v>
      </c>
      <c r="U34" s="42" t="s">
        <v>13</v>
      </c>
      <c r="V34" s="43">
        <f t="shared" si="3"/>
        <v>1E-4</v>
      </c>
      <c r="W34" s="44" t="s">
        <v>7</v>
      </c>
    </row>
    <row r="35" spans="13:23">
      <c r="M35" s="46">
        <v>12</v>
      </c>
      <c r="N35" s="38">
        <v>7.0000000000000007E-2</v>
      </c>
      <c r="O35" s="42" t="s">
        <v>13</v>
      </c>
      <c r="P35" s="43">
        <f t="shared" si="2"/>
        <v>7.0000000000000007E-5</v>
      </c>
      <c r="Q35" s="44" t="s">
        <v>7</v>
      </c>
      <c r="S35" s="46">
        <v>30</v>
      </c>
      <c r="T35" s="38">
        <v>0.11</v>
      </c>
      <c r="U35" s="42" t="s">
        <v>13</v>
      </c>
      <c r="V35" s="43">
        <f t="shared" si="3"/>
        <v>1.1E-4</v>
      </c>
      <c r="W35" s="44" t="s">
        <v>7</v>
      </c>
    </row>
    <row r="36" spans="13:23">
      <c r="M36" s="46">
        <v>13</v>
      </c>
      <c r="N36" s="38">
        <v>7.0000000000000007E-2</v>
      </c>
      <c r="O36" s="42" t="s">
        <v>13</v>
      </c>
      <c r="P36" s="43">
        <f t="shared" si="2"/>
        <v>7.0000000000000007E-5</v>
      </c>
      <c r="Q36" s="44" t="s">
        <v>7</v>
      </c>
      <c r="S36" s="46">
        <v>50</v>
      </c>
      <c r="T36" s="38">
        <v>0.13</v>
      </c>
      <c r="U36" s="42" t="s">
        <v>13</v>
      </c>
      <c r="V36" s="43">
        <f t="shared" si="3"/>
        <v>1.3000000000000002E-4</v>
      </c>
      <c r="W36" s="44" t="s">
        <v>7</v>
      </c>
    </row>
    <row r="37" spans="13:23">
      <c r="M37" s="46">
        <v>14</v>
      </c>
      <c r="N37" s="38">
        <v>7.0000000000000007E-2</v>
      </c>
      <c r="O37" s="42" t="s">
        <v>13</v>
      </c>
      <c r="P37" s="43">
        <f t="shared" si="2"/>
        <v>7.0000000000000007E-5</v>
      </c>
      <c r="Q37" s="44" t="s">
        <v>7</v>
      </c>
      <c r="S37" s="18"/>
      <c r="T37" s="18"/>
      <c r="U37" s="18"/>
      <c r="V37" s="18"/>
      <c r="W37" s="18"/>
    </row>
    <row r="38" spans="13:23">
      <c r="M38" s="46">
        <v>15</v>
      </c>
      <c r="N38" s="38">
        <v>7.0000000000000007E-2</v>
      </c>
      <c r="O38" s="42" t="s">
        <v>13</v>
      </c>
      <c r="P38" s="43">
        <f t="shared" si="2"/>
        <v>7.0000000000000007E-5</v>
      </c>
      <c r="Q38" s="44" t="s">
        <v>7</v>
      </c>
      <c r="S38" s="18"/>
      <c r="T38" s="18"/>
      <c r="U38" s="18"/>
      <c r="V38" s="18"/>
      <c r="W38" s="18"/>
    </row>
    <row r="39" spans="13:23">
      <c r="M39" s="46">
        <v>16</v>
      </c>
      <c r="N39" s="38">
        <v>7.0000000000000007E-2</v>
      </c>
      <c r="O39" s="42" t="s">
        <v>13</v>
      </c>
      <c r="P39" s="43">
        <f t="shared" si="2"/>
        <v>7.0000000000000007E-5</v>
      </c>
      <c r="Q39" s="44" t="s">
        <v>7</v>
      </c>
      <c r="S39" s="18"/>
      <c r="T39" s="18"/>
      <c r="U39" s="18"/>
      <c r="V39" s="18"/>
      <c r="W39" s="18"/>
    </row>
    <row r="40" spans="13:23">
      <c r="M40" s="46">
        <v>17</v>
      </c>
      <c r="N40" s="38">
        <v>7.0000000000000007E-2</v>
      </c>
      <c r="O40" s="42" t="s">
        <v>13</v>
      </c>
      <c r="P40" s="43">
        <f t="shared" si="2"/>
        <v>7.0000000000000007E-5</v>
      </c>
      <c r="Q40" s="44" t="s">
        <v>7</v>
      </c>
      <c r="S40" s="18"/>
      <c r="T40" s="18"/>
      <c r="U40" s="18"/>
      <c r="V40" s="18"/>
      <c r="W40" s="18"/>
    </row>
    <row r="41" spans="13:23">
      <c r="M41" s="46">
        <v>18</v>
      </c>
      <c r="N41" s="38">
        <v>7.0000000000000007E-2</v>
      </c>
      <c r="O41" s="42" t="s">
        <v>13</v>
      </c>
      <c r="P41" s="43">
        <f t="shared" si="2"/>
        <v>7.0000000000000007E-5</v>
      </c>
      <c r="Q41" s="44" t="s">
        <v>7</v>
      </c>
      <c r="S41" s="18"/>
      <c r="T41" s="18"/>
      <c r="U41" s="18"/>
      <c r="V41" s="18"/>
      <c r="W41" s="18"/>
    </row>
    <row r="42" spans="13:23">
      <c r="M42" s="46">
        <v>19</v>
      </c>
      <c r="N42" s="38">
        <v>7.0000000000000007E-2</v>
      </c>
      <c r="O42" s="42" t="s">
        <v>13</v>
      </c>
      <c r="P42" s="43">
        <f t="shared" si="2"/>
        <v>7.0000000000000007E-5</v>
      </c>
      <c r="Q42" s="44" t="s">
        <v>7</v>
      </c>
    </row>
    <row r="43" spans="13:23">
      <c r="M43" s="46">
        <v>20</v>
      </c>
      <c r="N43" s="38">
        <v>7.0000000000000007E-2</v>
      </c>
      <c r="O43" s="42" t="s">
        <v>13</v>
      </c>
      <c r="P43" s="43">
        <f t="shared" si="2"/>
        <v>7.0000000000000007E-5</v>
      </c>
      <c r="Q43" s="44" t="s">
        <v>7</v>
      </c>
    </row>
    <row r="44" spans="13:23">
      <c r="M44" s="46">
        <v>21</v>
      </c>
      <c r="N44" s="38">
        <v>7.0000000000000007E-2</v>
      </c>
      <c r="O44" s="42" t="s">
        <v>13</v>
      </c>
      <c r="P44" s="43">
        <f t="shared" si="2"/>
        <v>7.0000000000000007E-5</v>
      </c>
      <c r="Q44" s="44" t="s">
        <v>7</v>
      </c>
    </row>
    <row r="45" spans="13:23">
      <c r="M45" s="46">
        <v>22</v>
      </c>
      <c r="N45" s="38">
        <v>7.0000000000000007E-2</v>
      </c>
      <c r="O45" s="42" t="s">
        <v>13</v>
      </c>
      <c r="P45" s="43">
        <f t="shared" si="2"/>
        <v>7.0000000000000007E-5</v>
      </c>
      <c r="Q45" s="44" t="s">
        <v>7</v>
      </c>
    </row>
    <row r="46" spans="13:23">
      <c r="M46" s="46">
        <v>23</v>
      </c>
      <c r="N46" s="38">
        <v>7.0000000000000007E-2</v>
      </c>
      <c r="O46" s="42" t="s">
        <v>13</v>
      </c>
      <c r="P46" s="43">
        <f t="shared" si="2"/>
        <v>7.0000000000000007E-5</v>
      </c>
      <c r="Q46" s="44" t="s">
        <v>7</v>
      </c>
    </row>
    <row r="47" spans="13:23">
      <c r="M47" s="46">
        <v>24</v>
      </c>
      <c r="N47" s="38">
        <v>7.0000000000000007E-2</v>
      </c>
      <c r="O47" s="42" t="s">
        <v>13</v>
      </c>
      <c r="P47" s="43">
        <f t="shared" si="2"/>
        <v>7.0000000000000007E-5</v>
      </c>
      <c r="Q47" s="44" t="s">
        <v>7</v>
      </c>
    </row>
    <row r="48" spans="13:23">
      <c r="M48" s="46">
        <v>25</v>
      </c>
      <c r="N48" s="38">
        <v>7.0000000000000007E-2</v>
      </c>
      <c r="O48" s="42" t="s">
        <v>13</v>
      </c>
      <c r="P48" s="43">
        <f t="shared" si="2"/>
        <v>7.0000000000000007E-5</v>
      </c>
      <c r="Q48" s="44" t="s">
        <v>7</v>
      </c>
    </row>
    <row r="49" spans="13:17">
      <c r="M49" s="46">
        <v>50</v>
      </c>
      <c r="N49" s="38">
        <v>0.09</v>
      </c>
      <c r="O49" s="42" t="s">
        <v>13</v>
      </c>
      <c r="P49" s="43">
        <f t="shared" si="2"/>
        <v>8.9999999999999992E-5</v>
      </c>
      <c r="Q49" s="44" t="s">
        <v>7</v>
      </c>
    </row>
    <row r="50" spans="13:17">
      <c r="M50" s="46">
        <v>75</v>
      </c>
      <c r="N50" s="38">
        <v>0.1</v>
      </c>
      <c r="O50" s="42" t="s">
        <v>13</v>
      </c>
      <c r="P50" s="43">
        <f t="shared" si="2"/>
        <v>1E-4</v>
      </c>
      <c r="Q50" s="44" t="s">
        <v>7</v>
      </c>
    </row>
    <row r="51" spans="13:17">
      <c r="M51" s="46">
        <v>100</v>
      </c>
      <c r="N51" s="38">
        <v>0.12</v>
      </c>
      <c r="O51" s="42" t="s">
        <v>13</v>
      </c>
      <c r="P51" s="43">
        <f t="shared" si="2"/>
        <v>1.1999999999999999E-4</v>
      </c>
      <c r="Q51" s="44" t="s">
        <v>7</v>
      </c>
    </row>
    <row r="52" spans="13:17">
      <c r="M52" s="18"/>
      <c r="N52" s="18"/>
      <c r="O52" s="18"/>
      <c r="P52" s="18"/>
      <c r="Q52" s="18"/>
    </row>
    <row r="53" spans="13:17">
      <c r="M53" s="18"/>
      <c r="N53" s="18"/>
      <c r="O53" s="18"/>
      <c r="P53" s="18"/>
      <c r="Q53" s="18"/>
    </row>
    <row r="54" spans="13:17">
      <c r="M54" s="18"/>
      <c r="N54" s="18"/>
      <c r="O54" s="18"/>
      <c r="P54" s="18"/>
      <c r="Q54" s="18"/>
    </row>
    <row r="55" spans="13:17">
      <c r="M55" s="18"/>
      <c r="N55" s="18"/>
      <c r="O55" s="18"/>
      <c r="P55" s="18"/>
      <c r="Q55" s="18"/>
    </row>
    <row r="56" spans="13:17">
      <c r="M56" s="18"/>
      <c r="N56" s="18"/>
      <c r="O56" s="18"/>
      <c r="P56" s="18"/>
      <c r="Q56" s="18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 </vt:lpstr>
      <vt:lpstr>Report</vt:lpstr>
      <vt:lpstr>Result</vt:lpstr>
      <vt:lpstr>Uncertainty Budget</vt:lpstr>
      <vt:lpstr>Uncert of STD</vt:lpstr>
      <vt:lpstr>'Certificate '!Print_Area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2016-08-15T15:01:55Z</cp:lastPrinted>
  <dcterms:created xsi:type="dcterms:W3CDTF">2015-10-01T03:04:34Z</dcterms:created>
  <dcterms:modified xsi:type="dcterms:W3CDTF">2017-06-06T09:15:27Z</dcterms:modified>
</cp:coreProperties>
</file>