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1-29\"/>
    </mc:Choice>
  </mc:AlternateContent>
  <bookViews>
    <workbookView xWindow="0" yWindow="465" windowWidth="38400" windowHeight="21045" tabRatio="435"/>
  </bookViews>
  <sheets>
    <sheet name="Data Record" sheetId="11" r:id="rId1"/>
    <sheet name="Certificate " sheetId="13" r:id="rId2"/>
    <sheet name="Report" sheetId="9" r:id="rId3"/>
    <sheet name="Result" sheetId="10" r:id="rId4"/>
    <sheet name="Uncertainty Budget" sheetId="12" r:id="rId5"/>
    <sheet name="Uncert of STD" sheetId="3" r:id="rId6"/>
  </sheets>
  <externalReferences>
    <externalReference r:id="rId7"/>
    <externalReference r:id="rId8"/>
  </externalReferences>
  <definedNames>
    <definedName name="_xlnm.Print_Area" localSheetId="1">'Certificate '!$A$1:$AC$38</definedName>
    <definedName name="_xlnm.Print_Area" localSheetId="0">'Data Record'!$A$1:$AH$40</definedName>
    <definedName name="_xlnm.Print_Area" localSheetId="2">Report!$A$1:$W$41</definedName>
    <definedName name="_xlnm.Print_Area" localSheetId="3">Result!$A$1:$V$25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8" i="11" l="1"/>
  <c r="AA20" i="11"/>
  <c r="AA22" i="11"/>
  <c r="AA24" i="11"/>
  <c r="AA26" i="11"/>
  <c r="AA28" i="11"/>
  <c r="AA30" i="11"/>
  <c r="AA32" i="11"/>
  <c r="AA34" i="11"/>
  <c r="AA36" i="11"/>
  <c r="AA16" i="11"/>
  <c r="O8" i="12"/>
  <c r="O9" i="12"/>
  <c r="O10" i="12"/>
  <c r="O11" i="12"/>
  <c r="O12" i="12"/>
  <c r="O13" i="12"/>
  <c r="O14" i="12"/>
  <c r="O15" i="12"/>
  <c r="O16" i="12"/>
  <c r="O17" i="12"/>
  <c r="O7" i="12"/>
  <c r="W29" i="12"/>
  <c r="X29" i="12"/>
  <c r="Y29" i="12"/>
  <c r="Z29" i="12"/>
  <c r="AA29" i="12"/>
  <c r="W43" i="12"/>
  <c r="X43" i="12"/>
  <c r="Y43" i="12"/>
  <c r="Z43" i="12"/>
  <c r="AA43" i="12"/>
  <c r="D16" i="12"/>
  <c r="W41" i="12"/>
  <c r="X41" i="12"/>
  <c r="Y41" i="12"/>
  <c r="Z41" i="12"/>
  <c r="AA41" i="12"/>
  <c r="D15" i="12"/>
  <c r="W25" i="12"/>
  <c r="K16" i="11"/>
  <c r="X25" i="12"/>
  <c r="O16" i="11"/>
  <c r="Y25" i="12"/>
  <c r="S16" i="11"/>
  <c r="Z25" i="12"/>
  <c r="AA25" i="12"/>
  <c r="D7" i="12"/>
  <c r="E7" i="12"/>
  <c r="N7" i="12"/>
  <c r="W27" i="12"/>
  <c r="X27" i="12"/>
  <c r="Y27" i="12"/>
  <c r="Z27" i="12"/>
  <c r="AA27" i="12"/>
  <c r="D8" i="12"/>
  <c r="E8" i="12"/>
  <c r="D8" i="3"/>
  <c r="F7" i="12"/>
  <c r="F8" i="12"/>
  <c r="G8" i="12"/>
  <c r="B18" i="11"/>
  <c r="B8" i="12"/>
  <c r="H8" i="12"/>
  <c r="I8" i="12"/>
  <c r="J8" i="12"/>
  <c r="K8" i="12"/>
  <c r="L8" i="12"/>
  <c r="N8" i="12"/>
  <c r="D9" i="12"/>
  <c r="E9" i="12"/>
  <c r="F9" i="12"/>
  <c r="G9" i="12"/>
  <c r="B20" i="11"/>
  <c r="B9" i="12"/>
  <c r="H9" i="12"/>
  <c r="I9" i="12"/>
  <c r="J9" i="12"/>
  <c r="K9" i="12"/>
  <c r="L9" i="12"/>
  <c r="N9" i="12"/>
  <c r="W31" i="12"/>
  <c r="X31" i="12"/>
  <c r="Y31" i="12"/>
  <c r="Z31" i="12"/>
  <c r="AA31" i="12"/>
  <c r="D10" i="12"/>
  <c r="E10" i="12"/>
  <c r="F10" i="12"/>
  <c r="G10" i="12"/>
  <c r="B22" i="11"/>
  <c r="B10" i="12"/>
  <c r="H10" i="12"/>
  <c r="I10" i="12"/>
  <c r="J10" i="12"/>
  <c r="K10" i="12"/>
  <c r="L10" i="12"/>
  <c r="N10" i="12"/>
  <c r="W33" i="12"/>
  <c r="X33" i="12"/>
  <c r="Y33" i="12"/>
  <c r="Z33" i="12"/>
  <c r="AA33" i="12"/>
  <c r="D11" i="12"/>
  <c r="E11" i="12"/>
  <c r="F11" i="12"/>
  <c r="G11" i="12"/>
  <c r="B24" i="11"/>
  <c r="B11" i="12"/>
  <c r="H11" i="12"/>
  <c r="I11" i="12"/>
  <c r="J11" i="12"/>
  <c r="K11" i="12"/>
  <c r="L11" i="12"/>
  <c r="N11" i="12"/>
  <c r="W35" i="12"/>
  <c r="X35" i="12"/>
  <c r="Y35" i="12"/>
  <c r="Z35" i="12"/>
  <c r="AA35" i="12"/>
  <c r="D12" i="12"/>
  <c r="E12" i="12"/>
  <c r="F12" i="12"/>
  <c r="G12" i="12"/>
  <c r="B26" i="11"/>
  <c r="B12" i="12"/>
  <c r="H12" i="12"/>
  <c r="I12" i="12"/>
  <c r="J12" i="12"/>
  <c r="K12" i="12"/>
  <c r="L12" i="12"/>
  <c r="N12" i="12"/>
  <c r="W37" i="12"/>
  <c r="X37" i="12"/>
  <c r="Y37" i="12"/>
  <c r="Z37" i="12"/>
  <c r="AA37" i="12"/>
  <c r="D13" i="12"/>
  <c r="E13" i="12"/>
  <c r="F13" i="12"/>
  <c r="G13" i="12"/>
  <c r="B28" i="11"/>
  <c r="B13" i="12"/>
  <c r="H13" i="12"/>
  <c r="I13" i="12"/>
  <c r="J13" i="12"/>
  <c r="K13" i="12"/>
  <c r="L13" i="12"/>
  <c r="N13" i="12"/>
  <c r="W39" i="12"/>
  <c r="X39" i="12"/>
  <c r="Y39" i="12"/>
  <c r="Z39" i="12"/>
  <c r="AA39" i="12"/>
  <c r="D14" i="12"/>
  <c r="E14" i="12"/>
  <c r="F14" i="12"/>
  <c r="G14" i="12"/>
  <c r="B30" i="11"/>
  <c r="B14" i="12"/>
  <c r="H14" i="12"/>
  <c r="I14" i="12"/>
  <c r="J14" i="12"/>
  <c r="K14" i="12"/>
  <c r="L14" i="12"/>
  <c r="N14" i="12"/>
  <c r="E15" i="12"/>
  <c r="F15" i="12"/>
  <c r="G15" i="12"/>
  <c r="B32" i="11"/>
  <c r="B15" i="12"/>
  <c r="H15" i="12"/>
  <c r="I15" i="12"/>
  <c r="J15" i="12"/>
  <c r="K15" i="12"/>
  <c r="L15" i="12"/>
  <c r="N15" i="12"/>
  <c r="E16" i="12"/>
  <c r="F16" i="12"/>
  <c r="G16" i="12"/>
  <c r="B34" i="11"/>
  <c r="B16" i="12"/>
  <c r="H16" i="12"/>
  <c r="I16" i="12"/>
  <c r="J16" i="12"/>
  <c r="K16" i="12"/>
  <c r="L16" i="12"/>
  <c r="N16" i="12"/>
  <c r="W45" i="12"/>
  <c r="X45" i="12"/>
  <c r="Y45" i="12"/>
  <c r="Z45" i="12"/>
  <c r="AA45" i="12"/>
  <c r="D17" i="12"/>
  <c r="E17" i="12"/>
  <c r="F17" i="12"/>
  <c r="G17" i="12"/>
  <c r="B36" i="11"/>
  <c r="B17" i="12"/>
  <c r="H17" i="12"/>
  <c r="I17" i="12"/>
  <c r="J17" i="12"/>
  <c r="K17" i="12"/>
  <c r="L17" i="12"/>
  <c r="N17" i="12"/>
  <c r="G7" i="12"/>
  <c r="B7" i="12"/>
  <c r="H7" i="12"/>
  <c r="I7" i="12"/>
  <c r="J7" i="12"/>
  <c r="K7" i="12"/>
  <c r="L7" i="12"/>
  <c r="R25" i="12"/>
  <c r="R27" i="12"/>
  <c r="R29" i="12"/>
  <c r="R31" i="12"/>
  <c r="R33" i="12"/>
  <c r="R35" i="12"/>
  <c r="R37" i="12"/>
  <c r="R39" i="12"/>
  <c r="R41" i="12"/>
  <c r="R43" i="12"/>
  <c r="R45" i="12"/>
  <c r="W18" i="11"/>
  <c r="W16" i="11"/>
  <c r="AE16" i="11"/>
  <c r="W36" i="11"/>
  <c r="AE18" i="11"/>
  <c r="W32" i="11"/>
  <c r="AE32" i="11"/>
  <c r="W30" i="11"/>
  <c r="W34" i="11"/>
  <c r="W28" i="11"/>
  <c r="W26" i="11"/>
  <c r="W24" i="11"/>
  <c r="W22" i="11"/>
  <c r="W20" i="11"/>
  <c r="Z20" i="13"/>
  <c r="Z19" i="13"/>
  <c r="J16" i="13"/>
  <c r="J15" i="13"/>
  <c r="J14" i="13"/>
  <c r="J12" i="13"/>
  <c r="J5" i="13"/>
  <c r="H5" i="9"/>
  <c r="H39" i="11"/>
  <c r="U37" i="13"/>
  <c r="H37" i="13"/>
  <c r="H35" i="13"/>
  <c r="J13" i="13"/>
  <c r="Z21" i="13"/>
  <c r="D11" i="10"/>
  <c r="D12" i="10"/>
  <c r="D13" i="10"/>
  <c r="D14" i="10"/>
  <c r="D15" i="10"/>
  <c r="D16" i="10"/>
  <c r="D17" i="10"/>
  <c r="D18" i="10"/>
  <c r="D19" i="10"/>
  <c r="D20" i="10"/>
  <c r="D10" i="10"/>
  <c r="M7" i="12"/>
  <c r="M17" i="12"/>
  <c r="M8" i="12"/>
  <c r="M10" i="12"/>
  <c r="M11" i="12"/>
  <c r="M14" i="12"/>
  <c r="M9" i="12"/>
  <c r="M12" i="12"/>
  <c r="M15" i="12"/>
  <c r="D18" i="3"/>
  <c r="D17" i="3"/>
  <c r="J16" i="3"/>
  <c r="D16" i="3"/>
  <c r="J15" i="3"/>
  <c r="D15" i="3"/>
  <c r="J14" i="3"/>
  <c r="D14" i="3"/>
  <c r="J13" i="3"/>
  <c r="D13" i="3"/>
  <c r="J12" i="3"/>
  <c r="D12" i="3"/>
  <c r="J11" i="3"/>
  <c r="D11" i="3"/>
  <c r="J10" i="3"/>
  <c r="D10" i="3"/>
  <c r="J9" i="3"/>
  <c r="D9" i="3"/>
  <c r="J8" i="3"/>
  <c r="P7" i="12"/>
  <c r="P10" i="10"/>
  <c r="M13" i="12"/>
  <c r="M16" i="12"/>
  <c r="G5" i="10"/>
  <c r="P8" i="12"/>
  <c r="P11" i="10"/>
  <c r="H11" i="10"/>
  <c r="L11" i="10"/>
  <c r="H10" i="10"/>
  <c r="L10" i="10"/>
  <c r="AE34" i="11"/>
  <c r="AE36" i="11"/>
  <c r="AE22" i="11"/>
  <c r="AE20" i="11"/>
  <c r="AE30" i="11"/>
  <c r="AE24" i="11"/>
  <c r="AE28" i="11"/>
  <c r="H16" i="10"/>
  <c r="L16" i="10"/>
  <c r="AE26" i="11"/>
  <c r="H20" i="10"/>
  <c r="L20" i="10"/>
  <c r="H13" i="10"/>
  <c r="L13" i="10"/>
  <c r="H19" i="10"/>
  <c r="L19" i="10"/>
  <c r="H17" i="10"/>
  <c r="L17" i="10"/>
  <c r="H12" i="10"/>
  <c r="L12" i="10"/>
  <c r="H14" i="10"/>
  <c r="L14" i="10"/>
  <c r="H18" i="10"/>
  <c r="L18" i="10"/>
  <c r="H15" i="10"/>
  <c r="L15" i="10"/>
  <c r="P9" i="12"/>
  <c r="P12" i="10"/>
  <c r="P10" i="12"/>
  <c r="P13" i="10"/>
  <c r="P11" i="12"/>
  <c r="P14" i="10"/>
  <c r="P12" i="12"/>
  <c r="P15" i="10"/>
  <c r="P13" i="12"/>
  <c r="P16" i="10"/>
  <c r="P14" i="12"/>
  <c r="P17" i="10"/>
  <c r="P15" i="12"/>
  <c r="P18" i="10"/>
  <c r="P17" i="12"/>
  <c r="P20" i="10"/>
  <c r="P16" i="12"/>
  <c r="P19" i="10"/>
</calcChain>
</file>

<file path=xl/comments1.xml><?xml version="1.0" encoding="utf-8"?>
<comments xmlns="http://schemas.openxmlformats.org/spreadsheetml/2006/main">
  <authors>
    <author>Nathaphol Boonmee</author>
  </authors>
  <commentList>
    <comment ref="Q37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
3D Vision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<sst xmlns="http://schemas.openxmlformats.org/spreadsheetml/2006/main" count="257" uniqueCount="126">
  <si>
    <t>Nominal Value</t>
  </si>
  <si>
    <t>Temperature Effect</t>
  </si>
  <si>
    <t>Repeatability</t>
  </si>
  <si>
    <t>Uc</t>
  </si>
  <si>
    <t>Ui</t>
  </si>
  <si>
    <t>Value</t>
  </si>
  <si>
    <t>Due Date</t>
  </si>
  <si>
    <t>mm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</si>
  <si>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</si>
  <si>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</si>
  <si>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</si>
  <si>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</si>
  <si>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</si>
  <si>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</si>
  <si>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</si>
  <si>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</si>
  <si>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</si>
  <si>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</si>
  <si>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</si>
  <si>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</si>
  <si>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</si>
  <si>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</si>
  <si>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</si>
  <si>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</si>
  <si>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</si>
  <si>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</si>
  <si>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</si>
  <si>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</si>
  <si>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</si>
  <si>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</si>
  <si>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</si>
  <si>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</si>
  <si>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</si>
  <si>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</si>
  <si>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</si>
  <si>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</si>
  <si>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</si>
  <si>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t>Measurement Uncertainty</t>
  </si>
  <si>
    <t>The reported uncertainty of measurement is the expanded uncertainty obtained by multiplying the</t>
  </si>
  <si>
    <t>- End of Certificate -</t>
  </si>
  <si>
    <t>SP METROLOGY SYSTEM THAILAND</t>
  </si>
  <si>
    <t>Location</t>
  </si>
  <si>
    <t>Model :</t>
  </si>
  <si>
    <t>ID No :</t>
  </si>
  <si>
    <t>Resolution :</t>
  </si>
  <si>
    <t>Referance Standard :</t>
  </si>
  <si>
    <t>Average</t>
  </si>
  <si>
    <t>standard uncertainty with the coverage factor k = 2.00, providing a level of confidence approximately 95 %</t>
  </si>
  <si>
    <t>X1</t>
  </si>
  <si>
    <t>X2</t>
  </si>
  <si>
    <t>X3</t>
  </si>
  <si>
    <t>X4</t>
  </si>
  <si>
    <t>Error</t>
  </si>
  <si>
    <t>Uncert of 3D Vision</t>
  </si>
  <si>
    <t xml:space="preserve">Resolution of 3D Vision </t>
  </si>
  <si>
    <t>Note</t>
  </si>
  <si>
    <t>Certificate of Calibration (3D)</t>
  </si>
  <si>
    <t>SP-SD-005</t>
  </si>
  <si>
    <t>X - Axis</t>
  </si>
  <si>
    <t>Y - Axis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</si>
  <si>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</si>
  <si>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</si>
  <si>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</si>
  <si>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</si>
  <si>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</si>
  <si>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</si>
  <si>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</si>
  <si>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</si>
  <si>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</si>
  <si>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</si>
  <si>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</si>
  <si>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</si>
  <si>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Equipment Name :</t>
  </si>
  <si>
    <t>Manufacturer :</t>
  </si>
  <si>
    <t>Serial No. :</t>
  </si>
  <si>
    <t>Range :</t>
  </si>
  <si>
    <t>to</t>
  </si>
  <si>
    <t>Overall Inspection</t>
  </si>
  <si>
    <t>Good</t>
  </si>
  <si>
    <t>Not Good</t>
  </si>
  <si>
    <t>Due Date :</t>
  </si>
  <si>
    <t>Uncertainty Budget of Steel Ruler</t>
  </si>
  <si>
    <t>Mr.Sombut Srikampa</t>
  </si>
  <si>
    <t>Mr. Natthaphol Boonmee</t>
  </si>
  <si>
    <t>Ms. Arunkamon Raramanus</t>
  </si>
  <si>
    <t>Steel Ruler</t>
  </si>
  <si>
    <t>3D Vision Measuring Machine</t>
  </si>
  <si>
    <t>D3020-T</t>
  </si>
  <si>
    <t>MTO150453-1</t>
  </si>
  <si>
    <t>Nominal 
Value</t>
  </si>
  <si>
    <t>Standard Reading</t>
  </si>
  <si>
    <r>
      <t>Page :</t>
    </r>
    <r>
      <rPr>
        <sz val="10"/>
        <rFont val="Gulim"/>
        <family val="2"/>
      </rPr>
      <t xml:space="preserve"> 2 of 3</t>
    </r>
  </si>
  <si>
    <r>
      <t xml:space="preserve">   Page :</t>
    </r>
    <r>
      <rPr>
        <sz val="10"/>
        <rFont val="Gulim"/>
        <family val="2"/>
      </rPr>
      <t xml:space="preserve"> 3 of 3</t>
    </r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</si>
  <si>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</si>
  <si>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</si>
  <si>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</si>
  <si>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</si>
  <si>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r>
      <t>V</t>
    </r>
    <r>
      <rPr>
        <vertAlign val="subscript"/>
        <sz val="9"/>
        <rFont val="Gulim"/>
        <family val="2"/>
      </rPr>
      <t>eff</t>
    </r>
  </si>
  <si>
    <r>
      <t>K</t>
    </r>
    <r>
      <rPr>
        <vertAlign val="subscript"/>
        <sz val="9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</si>
  <si>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</si>
  <si>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(mm)</t>
  </si>
  <si>
    <r>
      <t>(</t>
    </r>
    <r>
      <rPr>
        <sz val="10"/>
        <color indexed="30"/>
        <rFont val="Calibri"/>
        <family val="2"/>
      </rPr>
      <t>µ</t>
    </r>
    <r>
      <rPr>
        <sz val="10"/>
        <color indexed="30"/>
        <rFont val="Gulim"/>
        <family val="2"/>
      </rPr>
      <t>m)</t>
    </r>
  </si>
  <si>
    <t>The uncertainty that has multiplied the number of times the Set STD 3D Vision as the distance 2000 mm 
Number Set STD. Electronic Scale 2000 mm at a distance of 25 times, so the uncertainty of  × 7.</t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</si>
  <si>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</si>
  <si>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</si>
  <si>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</si>
  <si>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</si>
  <si>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</si>
  <si>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</si>
  <si>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Date of Issue </t>
  </si>
  <si>
    <t xml:space="preserve">Calibrated by </t>
  </si>
  <si>
    <t>Calibrated By :</t>
  </si>
  <si>
    <t>EKA</t>
  </si>
  <si>
    <t>SPR16050023-8</t>
  </si>
  <si>
    <t>N/A</t>
  </si>
  <si>
    <t>SP-CPT-04-13</t>
  </si>
  <si>
    <t>Reference Standards</t>
  </si>
  <si>
    <t>cm</t>
  </si>
  <si>
    <t>STD 
Reading</t>
  </si>
  <si>
    <t>L1</t>
  </si>
  <si>
    <t>L2</t>
  </si>
  <si>
    <t>Position</t>
  </si>
  <si>
    <t>Uncertainty 
( ± ) µm</t>
  </si>
  <si>
    <t xml:space="preserve">Unit : </t>
  </si>
  <si>
    <t></t>
  </si>
  <si>
    <r>
      <rPr>
        <b/>
        <sz val="14"/>
        <color theme="5" tint="0.59996337778862885"/>
        <rFont val="Arial"/>
      </rPr>
      <t>σ</t>
    </r>
    <r>
      <rPr>
        <b/>
        <vertAlign val="subscript"/>
        <sz val="12"/>
        <color theme="5" tint="0.59996337778862885"/>
        <rFont val="Arial"/>
      </rPr>
      <t>n-1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</si>
</sst>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0"/>
    <numFmt numFmtId="169" formatCode="0.0E+00"/>
    <numFmt numFmtId="170" formatCode="[$-409]d\-mmm\-yyyy;@"/>
    <numFmt numFmtId="171" formatCode="[$-809]dd\ mmmm\ yyyy;@"/>
    <numFmt numFmtId="172" formatCode="dd\ mmmm\ yyyy"/>
    <numFmt numFmtId="173" formatCode="[$-1010409]d\ mmmm\ yyyy;@"/>
    <numFmt numFmtId="174" formatCode="[$-409]d\-mmm\-yy;@"/>
    <numFmt numFmtId="175" formatCode="0.000000"/>
    <numFmt numFmtId="176" formatCode="[$-409]dd\-mmm\-yy;@"/>
  </numFmts>
  <fonts count="8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sz val="16"/>
      <name val="Angsana New"/>
      <family val="1"/>
    </font>
    <font>
      <sz val="10"/>
      <name val="Cordia New"/>
      <family val="2"/>
    </font>
    <font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sz val="16"/>
      <color theme="1"/>
      <name val="Cordia New"/>
      <family val="2"/>
    </font>
    <font>
      <b/>
      <sz val="12"/>
      <name val="Cordia New"/>
      <family val="2"/>
    </font>
    <font>
      <b/>
      <sz val="10"/>
      <color theme="6" tint="-0.499984740745262"/>
      <name val="Gulim"/>
      <family val="2"/>
    </font>
    <font>
      <sz val="12"/>
      <name val="Times New Roman"/>
      <family val="1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b/>
      <sz val="18"/>
      <name val="Arial"/>
      <family val="2"/>
    </font>
    <font>
      <b/>
      <sz val="26"/>
      <name val="Gulim"/>
      <family val="2"/>
    </font>
    <font>
      <b/>
      <sz val="10"/>
      <name val="Cordia New"/>
      <family val="2"/>
    </font>
    <font>
      <b/>
      <sz val="18"/>
      <name val="Gulim"/>
      <family val="2"/>
    </font>
    <font>
      <sz val="14"/>
      <color theme="3" tint="0.39997558519241921"/>
      <name val="Cordia New"/>
      <family val="2"/>
    </font>
    <font>
      <sz val="10"/>
      <color theme="3" tint="0.39997558519241921"/>
      <name val="Gulim"/>
      <family val="2"/>
    </font>
    <font>
      <sz val="10"/>
      <color theme="4" tint="-0.249977111117893"/>
      <name val="Gulim"/>
      <family val="2"/>
    </font>
    <font>
      <sz val="10"/>
      <color theme="1"/>
      <name val="Calibri"/>
      <family val="2"/>
      <scheme val="minor"/>
    </font>
    <font>
      <u/>
      <sz val="10"/>
      <name val="Gulim"/>
      <family val="2"/>
    </font>
    <font>
      <sz val="12"/>
      <name val="Angsana New"/>
      <family val="1"/>
    </font>
    <font>
      <vertAlign val="subscript"/>
      <sz val="9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sz val="10"/>
      <color rgb="FF0070C0"/>
      <name val="Gulim"/>
      <family val="2"/>
    </font>
    <font>
      <sz val="10"/>
      <color indexed="30"/>
      <name val="Calibri"/>
      <family val="2"/>
    </font>
    <font>
      <sz val="10"/>
      <color indexed="30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366092"/>
      <name val="Gulim"/>
      <family val="2"/>
    </font>
    <font>
      <b/>
      <sz val="10"/>
      <color theme="2"/>
      <name val="Arial"/>
    </font>
    <font>
      <b/>
      <sz val="14"/>
      <color theme="2"/>
      <name val="MS Reference Sans Serif"/>
    </font>
    <font>
      <b/>
      <sz val="10"/>
      <color theme="5" tint="0.59996337778862885"/>
      <name val="Arial"/>
    </font>
    <font>
      <b/>
      <sz val="14"/>
      <color theme="5" tint="0.59996337778862885"/>
      <name val="Arial"/>
    </font>
    <font>
      <b/>
      <vertAlign val="subscript"/>
      <sz val="12"/>
      <color theme="5" tint="0.59996337778862885"/>
      <name val="Arial"/>
    </font>
    <font>
      <sz val="10"/>
      <color theme="5" tint="0.59996337778862885"/>
      <name val="Arial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63377788628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6" tint="-0.499984740745262"/>
      </left>
      <right style="thin">
        <color theme="6" tint="-0.24994659260841701"/>
      </right>
      <top style="thin">
        <color theme="6" tint="-0.499984740745262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499984740745262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499984740745262"/>
      </right>
      <top style="thin">
        <color theme="6" tint="-0.499984740745262"/>
      </top>
      <bottom style="thin">
        <color theme="6" tint="-0.24994659260841701"/>
      </bottom>
      <diagonal/>
    </border>
    <border>
      <left style="thin">
        <color theme="6" tint="-0.499984740745262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499984740745262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499984740745262"/>
      </left>
      <right style="thin">
        <color theme="6" tint="-0.24994659260841701"/>
      </right>
      <top style="thin">
        <color theme="6" tint="-0.24994659260841701"/>
      </top>
      <bottom style="thin">
        <color theme="6" tint="-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499984740745262"/>
      </bottom>
      <diagonal/>
    </border>
    <border>
      <left style="thin">
        <color theme="6" tint="-0.24994659260841701"/>
      </left>
      <right style="thin">
        <color theme="6" tint="-0.499984740745262"/>
      </right>
      <top style="thin">
        <color theme="6" tint="-0.24994659260841701"/>
      </top>
      <bottom style="thin">
        <color theme="6" tint="-0.499984740745262"/>
      </bottom>
      <diagonal/>
    </border>
  </borders>
  <cellStyleXfs count="31">
    <xf numFmtId="0" fontId="0" fillId="0" borderId="0"/>
    <xf numFmtId="0" fontId="3" fillId="0" borderId="0"/>
    <xf numFmtId="0" fontId="3" fillId="0" borderId="0"/>
    <xf numFmtId="164" fontId="17" fillId="0" borderId="0" applyFont="0" applyFill="0" applyBorder="0" applyAlignment="0" applyProtection="0"/>
    <xf numFmtId="0" fontId="3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7" fillId="0" borderId="0"/>
    <xf numFmtId="0" fontId="18" fillId="0" borderId="0"/>
    <xf numFmtId="0" fontId="17" fillId="0" borderId="0"/>
    <xf numFmtId="0" fontId="3" fillId="0" borderId="0"/>
    <xf numFmtId="0" fontId="18" fillId="0" borderId="0"/>
    <xf numFmtId="0" fontId="3" fillId="0" borderId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</cellStyleXfs>
  <cellXfs count="456">
    <xf numFmtId="0" fontId="0" fillId="0" borderId="0" xfId="0"/>
    <xf numFmtId="0" fontId="4" fillId="2" borderId="0" xfId="1" applyFont="1" applyFill="1" applyAlignment="1">
      <alignment horizontal="center" vertical="center"/>
    </xf>
    <xf numFmtId="0" fontId="5" fillId="0" borderId="0" xfId="1" applyFont="1" applyAlignment="1" applyProtection="1">
      <alignment horizontal="center" vertical="center"/>
      <protection locked="0"/>
    </xf>
    <xf numFmtId="0" fontId="11" fillId="8" borderId="0" xfId="2" applyFont="1" applyFill="1" applyBorder="1" applyAlignment="1">
      <alignment horizontal="center" vertical="center"/>
    </xf>
    <xf numFmtId="165" fontId="12" fillId="8" borderId="0" xfId="2" applyNumberFormat="1" applyFont="1" applyFill="1" applyBorder="1" applyAlignment="1">
      <alignment horizontal="center" vertical="center"/>
    </xf>
    <xf numFmtId="0" fontId="13" fillId="8" borderId="0" xfId="2" applyFont="1" applyFill="1" applyBorder="1" applyAlignment="1">
      <alignment horizontal="center" vertical="center"/>
    </xf>
    <xf numFmtId="2" fontId="12" fillId="8" borderId="0" xfId="2" applyNumberFormat="1" applyFont="1" applyFill="1" applyBorder="1" applyAlignment="1">
      <alignment horizontal="center" vertical="center"/>
    </xf>
    <xf numFmtId="0" fontId="12" fillId="8" borderId="0" xfId="2" applyFont="1" applyFill="1" applyBorder="1" applyAlignment="1">
      <alignment horizontal="center" vertical="center"/>
    </xf>
    <xf numFmtId="2" fontId="13" fillId="8" borderId="0" xfId="2" applyNumberFormat="1" applyFont="1" applyFill="1" applyBorder="1" applyAlignment="1">
      <alignment horizontal="center" vertical="center"/>
    </xf>
    <xf numFmtId="165" fontId="13" fillId="8" borderId="0" xfId="2" applyNumberFormat="1" applyFont="1" applyFill="1" applyBorder="1" applyAlignment="1">
      <alignment horizontal="center" vertical="center"/>
    </xf>
    <xf numFmtId="0" fontId="22" fillId="5" borderId="2" xfId="1" applyFont="1" applyFill="1" applyBorder="1" applyAlignment="1" applyProtection="1">
      <alignment horizontal="right" vertical="center"/>
      <protection locked="0"/>
    </xf>
    <xf numFmtId="0" fontId="22" fillId="5" borderId="3" xfId="1" applyFont="1" applyFill="1" applyBorder="1" applyAlignment="1" applyProtection="1">
      <alignment horizontal="center" vertical="center"/>
      <protection locked="0"/>
    </xf>
    <xf numFmtId="0" fontId="22" fillId="4" borderId="2" xfId="1" applyFont="1" applyFill="1" applyBorder="1" applyAlignment="1" applyProtection="1">
      <alignment horizontal="center" vertical="center"/>
      <protection locked="0"/>
    </xf>
    <xf numFmtId="0" fontId="22" fillId="4" borderId="3" xfId="1" applyFont="1" applyFill="1" applyBorder="1" applyAlignment="1" applyProtection="1">
      <alignment horizontal="left" vertical="center"/>
      <protection locked="0"/>
    </xf>
    <xf numFmtId="1" fontId="22" fillId="0" borderId="1" xfId="1" applyNumberFormat="1" applyFont="1" applyBorder="1" applyAlignment="1" applyProtection="1">
      <alignment horizontal="center" vertical="center"/>
      <protection locked="0"/>
    </xf>
    <xf numFmtId="0" fontId="22" fillId="5" borderId="3" xfId="1" applyFont="1" applyFill="1" applyBorder="1" applyAlignment="1" applyProtection="1">
      <alignment horizontal="right" vertical="center"/>
      <protection locked="0"/>
    </xf>
    <xf numFmtId="0" fontId="24" fillId="0" borderId="0" xfId="9" applyFont="1" applyAlignment="1">
      <alignment vertical="center"/>
    </xf>
    <xf numFmtId="0" fontId="25" fillId="0" borderId="0" xfId="9" applyFont="1" applyAlignment="1">
      <alignment horizontal="center" vertical="center"/>
    </xf>
    <xf numFmtId="0" fontId="26" fillId="0" borderId="0" xfId="9" applyFont="1" applyAlignment="1">
      <alignment vertical="center"/>
    </xf>
    <xf numFmtId="0" fontId="27" fillId="0" borderId="0" xfId="9" applyFont="1" applyAlignment="1">
      <alignment vertical="center"/>
    </xf>
    <xf numFmtId="0" fontId="28" fillId="0" borderId="0" xfId="9" applyFont="1" applyBorder="1" applyAlignment="1">
      <alignment vertical="center"/>
    </xf>
    <xf numFmtId="0" fontId="29" fillId="0" borderId="0" xfId="9" applyFont="1" applyBorder="1" applyAlignment="1">
      <alignment vertical="center"/>
    </xf>
    <xf numFmtId="0" fontId="29" fillId="0" borderId="0" xfId="9" applyFont="1" applyAlignment="1">
      <alignment vertical="center"/>
    </xf>
    <xf numFmtId="0" fontId="30" fillId="0" borderId="0" xfId="9" applyFont="1" applyAlignment="1">
      <alignment horizontal="center" vertical="center"/>
    </xf>
    <xf numFmtId="0" fontId="12" fillId="0" borderId="0" xfId="9" applyFont="1" applyBorder="1" applyAlignment="1">
      <alignment vertical="center"/>
    </xf>
    <xf numFmtId="0" fontId="12" fillId="0" borderId="0" xfId="9" applyFont="1" applyAlignment="1">
      <alignment vertical="center"/>
    </xf>
    <xf numFmtId="0" fontId="28" fillId="0" borderId="0" xfId="9" applyFont="1" applyAlignment="1">
      <alignment vertical="center"/>
    </xf>
    <xf numFmtId="0" fontId="29" fillId="0" borderId="0" xfId="9" applyFont="1" applyBorder="1" applyAlignment="1">
      <alignment horizontal="center" vertical="center"/>
    </xf>
    <xf numFmtId="0" fontId="17" fillId="0" borderId="0" xfId="9" applyFont="1" applyBorder="1" applyAlignment="1">
      <alignment vertical="center"/>
    </xf>
    <xf numFmtId="0" fontId="17" fillId="0" borderId="0" xfId="9" applyFont="1" applyAlignment="1">
      <alignment vertical="center"/>
    </xf>
    <xf numFmtId="0" fontId="28" fillId="0" borderId="0" xfId="4" applyFont="1" applyBorder="1" applyAlignment="1">
      <alignment vertical="center"/>
    </xf>
    <xf numFmtId="0" fontId="29" fillId="0" borderId="0" xfId="4" applyFont="1" applyBorder="1" applyAlignment="1">
      <alignment vertical="center"/>
    </xf>
    <xf numFmtId="0" fontId="17" fillId="0" borderId="0" xfId="4" applyFont="1" applyBorder="1" applyAlignment="1">
      <alignment vertical="center"/>
    </xf>
    <xf numFmtId="0" fontId="31" fillId="0" borderId="0" xfId="17" applyFont="1" applyBorder="1" applyAlignment="1">
      <alignment horizontal="left" vertical="center"/>
    </xf>
    <xf numFmtId="0" fontId="32" fillId="0" borderId="0" xfId="17" applyFont="1" applyBorder="1" applyAlignment="1">
      <alignment horizontal="left" vertical="center"/>
    </xf>
    <xf numFmtId="0" fontId="12" fillId="0" borderId="0" xfId="17" applyFont="1" applyBorder="1" applyAlignment="1">
      <alignment horizontal="left" vertical="center"/>
    </xf>
    <xf numFmtId="0" fontId="26" fillId="0" borderId="0" xfId="17" applyFont="1" applyBorder="1" applyAlignment="1">
      <alignment horizontal="left" vertical="center"/>
    </xf>
    <xf numFmtId="0" fontId="27" fillId="0" borderId="0" xfId="9" applyFont="1" applyBorder="1" applyAlignment="1">
      <alignment vertical="center"/>
    </xf>
    <xf numFmtId="0" fontId="28" fillId="0" borderId="10" xfId="9" applyFont="1" applyBorder="1" applyAlignment="1">
      <alignment vertical="center"/>
    </xf>
    <xf numFmtId="0" fontId="29" fillId="0" borderId="10" xfId="9" applyFont="1" applyBorder="1" applyAlignment="1">
      <alignment vertical="center"/>
    </xf>
    <xf numFmtId="0" fontId="29" fillId="0" borderId="10" xfId="9" applyFont="1" applyBorder="1" applyAlignment="1">
      <alignment horizontal="center" vertical="center"/>
    </xf>
    <xf numFmtId="0" fontId="33" fillId="0" borderId="10" xfId="9" applyFont="1" applyBorder="1" applyAlignment="1">
      <alignment vertical="center"/>
    </xf>
    <xf numFmtId="0" fontId="17" fillId="0" borderId="10" xfId="9" applyFont="1" applyBorder="1" applyAlignment="1">
      <alignment vertical="center"/>
    </xf>
    <xf numFmtId="0" fontId="12" fillId="0" borderId="10" xfId="9" applyFont="1" applyBorder="1" applyAlignment="1">
      <alignment vertical="center"/>
    </xf>
    <xf numFmtId="0" fontId="27" fillId="0" borderId="10" xfId="9" applyFont="1" applyBorder="1" applyAlignment="1">
      <alignment vertical="center"/>
    </xf>
    <xf numFmtId="0" fontId="26" fillId="0" borderId="0" xfId="9" applyFont="1" applyBorder="1" applyAlignment="1">
      <alignment vertical="center"/>
    </xf>
    <xf numFmtId="164" fontId="26" fillId="0" borderId="0" xfId="3" applyFont="1" applyFill="1" applyBorder="1" applyAlignment="1" applyProtection="1">
      <alignment vertical="center"/>
      <protection locked="0"/>
    </xf>
    <xf numFmtId="0" fontId="29" fillId="0" borderId="0" xfId="4" applyFont="1" applyBorder="1" applyAlignment="1">
      <alignment horizontal="center" vertical="center"/>
    </xf>
    <xf numFmtId="0" fontId="27" fillId="0" borderId="0" xfId="17" applyFont="1" applyBorder="1" applyAlignment="1">
      <alignment horizontal="left" vertical="center"/>
    </xf>
    <xf numFmtId="0" fontId="30" fillId="0" borderId="0" xfId="4" applyFont="1" applyBorder="1" applyAlignment="1">
      <alignment horizontal="center" vertical="center"/>
    </xf>
    <xf numFmtId="0" fontId="12" fillId="0" borderId="0" xfId="4" applyFont="1" applyBorder="1" applyAlignment="1">
      <alignment vertical="center"/>
    </xf>
    <xf numFmtId="0" fontId="27" fillId="0" borderId="0" xfId="4" applyFont="1" applyBorder="1" applyAlignment="1">
      <alignment vertical="center"/>
    </xf>
    <xf numFmtId="0" fontId="26" fillId="0" borderId="0" xfId="4" applyFont="1" applyBorder="1" applyAlignment="1">
      <alignment vertical="center"/>
    </xf>
    <xf numFmtId="0" fontId="28" fillId="0" borderId="0" xfId="4" applyFont="1" applyBorder="1" applyAlignment="1">
      <alignment horizontal="left" vertical="center"/>
    </xf>
    <xf numFmtId="1" fontId="34" fillId="0" borderId="0" xfId="4" applyNumberFormat="1" applyFont="1" applyBorder="1" applyAlignment="1">
      <alignment horizontal="left" vertical="center"/>
    </xf>
    <xf numFmtId="0" fontId="29" fillId="0" borderId="0" xfId="4" applyFont="1" applyBorder="1" applyAlignment="1">
      <alignment horizontal="left" vertical="center"/>
    </xf>
    <xf numFmtId="0" fontId="33" fillId="0" borderId="0" xfId="9" applyFont="1" applyAlignment="1">
      <alignment vertical="center"/>
    </xf>
    <xf numFmtId="172" fontId="17" fillId="0" borderId="0" xfId="4" applyNumberFormat="1" applyFont="1" applyBorder="1" applyAlignment="1">
      <alignment horizontal="left" vertical="center"/>
    </xf>
    <xf numFmtId="0" fontId="33" fillId="0" borderId="0" xfId="4" applyFont="1" applyBorder="1" applyAlignment="1">
      <alignment vertical="center"/>
    </xf>
    <xf numFmtId="0" fontId="17" fillId="0" borderId="0" xfId="9" applyFont="1" applyAlignment="1">
      <alignment horizontal="center" vertical="center"/>
    </xf>
    <xf numFmtId="0" fontId="30" fillId="0" borderId="0" xfId="9" applyFont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4" applyFont="1" applyBorder="1" applyAlignment="1">
      <alignment horizontal="left" vertical="center"/>
    </xf>
    <xf numFmtId="0" fontId="30" fillId="0" borderId="0" xfId="9" applyFont="1" applyBorder="1" applyAlignment="1">
      <alignment horizontal="center" vertical="center"/>
    </xf>
    <xf numFmtId="0" fontId="37" fillId="0" borderId="0" xfId="9" applyFont="1" applyAlignment="1">
      <alignment vertical="center"/>
    </xf>
    <xf numFmtId="0" fontId="37" fillId="0" borderId="0" xfId="9" applyFont="1" applyBorder="1" applyAlignment="1">
      <alignment vertical="center"/>
    </xf>
    <xf numFmtId="0" fontId="12" fillId="0" borderId="0" xfId="9" quotePrefix="1" applyFont="1" applyAlignment="1">
      <alignment vertical="center"/>
    </xf>
    <xf numFmtId="0" fontId="27" fillId="0" borderId="0" xfId="9" applyFont="1" applyAlignment="1">
      <alignment horizontal="center" vertical="center"/>
    </xf>
    <xf numFmtId="0" fontId="26" fillId="0" borderId="0" xfId="5" applyFont="1" applyBorder="1" applyAlignment="1">
      <alignment vertical="center"/>
    </xf>
    <xf numFmtId="0" fontId="12" fillId="0" borderId="0" xfId="9" applyFont="1" applyBorder="1" applyAlignment="1">
      <alignment horizontal="center" vertical="center"/>
    </xf>
    <xf numFmtId="0" fontId="27" fillId="0" borderId="0" xfId="9" applyFont="1" applyAlignment="1">
      <alignment horizontal="right" vertical="center"/>
    </xf>
    <xf numFmtId="2" fontId="27" fillId="0" borderId="0" xfId="4" applyNumberFormat="1" applyFont="1" applyBorder="1" applyAlignment="1">
      <alignment vertical="center"/>
    </xf>
    <xf numFmtId="0" fontId="39" fillId="0" borderId="0" xfId="9" applyFont="1" applyBorder="1" applyAlignment="1">
      <alignment vertical="center"/>
    </xf>
    <xf numFmtId="172" fontId="17" fillId="0" borderId="0" xfId="9" applyNumberFormat="1" applyFont="1" applyAlignment="1">
      <alignment vertical="center"/>
    </xf>
    <xf numFmtId="0" fontId="12" fillId="0" borderId="0" xfId="9" applyFont="1" applyAlignment="1">
      <alignment horizontal="center" vertical="center"/>
    </xf>
    <xf numFmtId="0" fontId="17" fillId="0" borderId="0" xfId="9" applyFont="1" applyBorder="1" applyAlignment="1">
      <alignment horizontal="center" vertical="center"/>
    </xf>
    <xf numFmtId="0" fontId="26" fillId="0" borderId="0" xfId="19" applyFont="1" applyBorder="1" applyAlignment="1">
      <alignment vertical="center"/>
    </xf>
    <xf numFmtId="0" fontId="12" fillId="0" borderId="0" xfId="9" quotePrefix="1" applyFont="1" applyBorder="1" applyAlignment="1">
      <alignment vertical="center"/>
    </xf>
    <xf numFmtId="0" fontId="17" fillId="0" borderId="0" xfId="9" quotePrefix="1" applyFont="1" applyBorder="1" applyAlignment="1">
      <alignment vertical="center"/>
    </xf>
    <xf numFmtId="172" fontId="27" fillId="0" borderId="0" xfId="9" applyNumberFormat="1" applyFont="1" applyBorder="1" applyAlignment="1">
      <alignment vertical="center"/>
    </xf>
    <xf numFmtId="1" fontId="27" fillId="0" borderId="0" xfId="4" applyNumberFormat="1" applyFont="1" applyBorder="1" applyAlignment="1">
      <alignment vertical="center"/>
    </xf>
    <xf numFmtId="172" fontId="17" fillId="0" borderId="0" xfId="9" applyNumberFormat="1" applyFont="1" applyBorder="1" applyAlignment="1">
      <alignment vertical="center"/>
    </xf>
    <xf numFmtId="0" fontId="26" fillId="0" borderId="0" xfId="9" quotePrefix="1" applyFont="1" applyBorder="1" applyAlignment="1">
      <alignment vertical="center" shrinkToFit="1"/>
    </xf>
    <xf numFmtId="0" fontId="12" fillId="0" borderId="0" xfId="4" applyNumberFormat="1" applyFont="1" applyBorder="1" applyAlignment="1">
      <alignment vertical="center"/>
    </xf>
    <xf numFmtId="0" fontId="12" fillId="0" borderId="0" xfId="4" applyNumberFormat="1" applyFont="1" applyAlignment="1">
      <alignment vertical="center"/>
    </xf>
    <xf numFmtId="0" fontId="34" fillId="0" borderId="0" xfId="4" applyNumberFormat="1" applyFont="1" applyBorder="1" applyAlignment="1">
      <alignment vertical="center"/>
    </xf>
    <xf numFmtId="0" fontId="35" fillId="0" borderId="0" xfId="0" applyFont="1" applyFill="1" applyAlignment="1">
      <alignment vertical="center"/>
    </xf>
    <xf numFmtId="0" fontId="35" fillId="0" borderId="0" xfId="0" applyFont="1" applyFill="1" applyBorder="1" applyAlignment="1">
      <alignment vertical="center"/>
    </xf>
    <xf numFmtId="0" fontId="12" fillId="0" borderId="0" xfId="0" applyNumberFormat="1" applyFont="1" applyBorder="1" applyAlignment="1">
      <alignment vertical="center"/>
    </xf>
    <xf numFmtId="0" fontId="12" fillId="0" borderId="0" xfId="6" applyNumberFormat="1" applyFont="1" applyAlignment="1">
      <alignment vertical="center"/>
    </xf>
    <xf numFmtId="0" fontId="12" fillId="0" borderId="0" xfId="6" applyNumberFormat="1" applyFont="1" applyBorder="1" applyAlignment="1">
      <alignment horizontal="center" vertical="center"/>
    </xf>
    <xf numFmtId="0" fontId="20" fillId="0" borderId="0" xfId="1" applyFont="1" applyFill="1" applyBorder="1" applyAlignment="1" applyProtection="1">
      <alignment vertical="center"/>
      <protection locked="0"/>
    </xf>
    <xf numFmtId="1" fontId="22" fillId="0" borderId="8" xfId="1" applyNumberFormat="1" applyFont="1" applyFill="1" applyBorder="1" applyAlignment="1" applyProtection="1">
      <alignment horizontal="center" vertical="center"/>
      <protection locked="0"/>
    </xf>
    <xf numFmtId="0" fontId="22" fillId="0" borderId="8" xfId="1" applyFont="1" applyFill="1" applyBorder="1" applyAlignment="1" applyProtection="1">
      <alignment horizontal="right" vertical="center"/>
      <protection locked="0"/>
    </xf>
    <xf numFmtId="0" fontId="22" fillId="0" borderId="8" xfId="1" applyFont="1" applyFill="1" applyBorder="1" applyAlignment="1" applyProtection="1">
      <alignment horizontal="center" vertical="center"/>
      <protection locked="0"/>
    </xf>
    <xf numFmtId="0" fontId="22" fillId="0" borderId="8" xfId="1" applyFont="1" applyFill="1" applyBorder="1" applyAlignment="1" applyProtection="1">
      <alignment horizontal="left" vertical="center"/>
      <protection locked="0"/>
    </xf>
    <xf numFmtId="1" fontId="22" fillId="0" borderId="0" xfId="1" applyNumberFormat="1" applyFont="1" applyFill="1" applyBorder="1" applyAlignment="1" applyProtection="1">
      <alignment horizontal="center" vertical="center"/>
      <protection locked="0"/>
    </xf>
    <xf numFmtId="0" fontId="22" fillId="0" borderId="0" xfId="1" applyFont="1" applyFill="1" applyBorder="1" applyAlignment="1" applyProtection="1">
      <alignment horizontal="right" vertical="center"/>
      <protection locked="0"/>
    </xf>
    <xf numFmtId="0" fontId="22" fillId="0" borderId="0" xfId="1" applyFont="1" applyFill="1" applyBorder="1" applyAlignment="1" applyProtection="1">
      <alignment horizontal="center" vertical="center"/>
      <protection locked="0"/>
    </xf>
    <xf numFmtId="0" fontId="22" fillId="0" borderId="0" xfId="1" applyFont="1" applyFill="1" applyBorder="1" applyAlignment="1" applyProtection="1">
      <alignment horizontal="left" vertical="center"/>
      <protection locked="0"/>
    </xf>
    <xf numFmtId="0" fontId="35" fillId="0" borderId="0" xfId="18" applyFont="1" applyFill="1" applyAlignment="1">
      <alignment vertical="center"/>
    </xf>
    <xf numFmtId="0" fontId="45" fillId="0" borderId="0" xfId="4" applyFont="1"/>
    <xf numFmtId="0" fontId="40" fillId="0" borderId="0" xfId="0" applyNumberFormat="1" applyFont="1" applyBorder="1" applyAlignment="1">
      <alignment horizontal="left" vertical="center" shrinkToFit="1"/>
    </xf>
    <xf numFmtId="0" fontId="40" fillId="0" borderId="0" xfId="0" applyNumberFormat="1" applyFont="1" applyBorder="1" applyAlignment="1">
      <alignment horizontal="center" vertical="center" wrapText="1" shrinkToFit="1"/>
    </xf>
    <xf numFmtId="0" fontId="35" fillId="0" borderId="0" xfId="0" applyFont="1" applyFill="1" applyAlignment="1">
      <alignment horizontal="left" vertical="center"/>
    </xf>
    <xf numFmtId="0" fontId="41" fillId="0" borderId="0" xfId="18" applyFont="1" applyFill="1" applyAlignment="1"/>
    <xf numFmtId="0" fontId="41" fillId="0" borderId="0" xfId="18" applyFont="1" applyFill="1" applyBorder="1" applyAlignment="1"/>
    <xf numFmtId="172" fontId="36" fillId="0" borderId="0" xfId="18" applyNumberFormat="1" applyFont="1" applyFill="1" applyBorder="1" applyAlignment="1">
      <alignment vertical="center"/>
    </xf>
    <xf numFmtId="0" fontId="36" fillId="0" borderId="0" xfId="18" applyFont="1" applyFill="1" applyAlignment="1">
      <alignment vertical="center"/>
    </xf>
    <xf numFmtId="172" fontId="41" fillId="0" borderId="0" xfId="18" applyNumberFormat="1" applyFont="1" applyFill="1" applyBorder="1" applyAlignment="1"/>
    <xf numFmtId="0" fontId="41" fillId="0" borderId="0" xfId="18" applyFont="1" applyFill="1" applyAlignment="1">
      <alignment horizontal="center"/>
    </xf>
    <xf numFmtId="0" fontId="41" fillId="0" borderId="0" xfId="18" applyFont="1" applyFill="1" applyAlignment="1">
      <alignment horizontal="left"/>
    </xf>
    <xf numFmtId="0" fontId="41" fillId="0" borderId="0" xfId="0" applyFont="1" applyFill="1" applyBorder="1" applyAlignment="1"/>
    <xf numFmtId="0" fontId="41" fillId="0" borderId="0" xfId="0" applyFont="1" applyFill="1" applyBorder="1" applyAlignment="1">
      <alignment vertical="center"/>
    </xf>
    <xf numFmtId="0" fontId="41" fillId="0" borderId="0" xfId="0" applyFont="1" applyFill="1" applyAlignment="1">
      <alignment vertical="center"/>
    </xf>
    <xf numFmtId="0" fontId="41" fillId="0" borderId="8" xfId="0" applyFont="1" applyFill="1" applyBorder="1" applyAlignment="1"/>
    <xf numFmtId="0" fontId="35" fillId="0" borderId="0" xfId="18" applyFont="1" applyFill="1" applyBorder="1" applyAlignment="1">
      <alignment vertical="center"/>
    </xf>
    <xf numFmtId="0" fontId="35" fillId="0" borderId="0" xfId="0" applyFont="1" applyFill="1" applyBorder="1" applyAlignment="1">
      <alignment horizontal="right" vertical="center"/>
    </xf>
    <xf numFmtId="0" fontId="41" fillId="0" borderId="0" xfId="0" applyFont="1" applyFill="1" applyAlignment="1"/>
    <xf numFmtId="0" fontId="41" fillId="0" borderId="0" xfId="0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40" fillId="0" borderId="0" xfId="0" applyFont="1" applyBorder="1" applyAlignment="1">
      <alignment horizontal="center"/>
    </xf>
    <xf numFmtId="0" fontId="41" fillId="0" borderId="0" xfId="0" applyFont="1" applyFill="1" applyBorder="1" applyAlignment="1">
      <alignment horizontal="left" vertical="center"/>
    </xf>
    <xf numFmtId="0" fontId="42" fillId="0" borderId="0" xfId="13" applyFont="1" applyFill="1" applyAlignment="1">
      <alignment vertical="center"/>
    </xf>
    <xf numFmtId="0" fontId="35" fillId="0" borderId="0" xfId="0" applyFont="1" applyFill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35" fillId="0" borderId="0" xfId="13" applyFont="1" applyFill="1" applyAlignment="1">
      <alignment vertical="center"/>
    </xf>
    <xf numFmtId="0" fontId="35" fillId="0" borderId="10" xfId="18" applyFont="1" applyFill="1" applyBorder="1" applyAlignment="1">
      <alignment vertical="center"/>
    </xf>
    <xf numFmtId="0" fontId="17" fillId="0" borderId="0" xfId="9" applyFont="1" applyAlignment="1">
      <alignment horizontal="center" vertical="center"/>
    </xf>
    <xf numFmtId="0" fontId="41" fillId="0" borderId="10" xfId="18" applyFont="1" applyFill="1" applyBorder="1" applyAlignment="1">
      <alignment horizontal="center"/>
    </xf>
    <xf numFmtId="0" fontId="40" fillId="0" borderId="6" xfId="0" applyFont="1" applyBorder="1" applyAlignment="1">
      <alignment horizontal="center" vertical="center"/>
    </xf>
    <xf numFmtId="0" fontId="12" fillId="0" borderId="0" xfId="9" applyFont="1" applyBorder="1" applyAlignment="1">
      <alignment horizontal="center" vertical="center"/>
    </xf>
    <xf numFmtId="0" fontId="34" fillId="0" borderId="0" xfId="9" applyFont="1" applyBorder="1" applyAlignment="1">
      <alignment vertical="center"/>
    </xf>
    <xf numFmtId="0" fontId="34" fillId="0" borderId="0" xfId="9" applyFont="1" applyAlignment="1">
      <alignment vertical="center"/>
    </xf>
    <xf numFmtId="0" fontId="34" fillId="0" borderId="0" xfId="9" applyFont="1" applyAlignment="1">
      <alignment horizontal="center" vertical="center"/>
    </xf>
    <xf numFmtId="0" fontId="34" fillId="0" borderId="0" xfId="9" applyFont="1" applyBorder="1" applyAlignment="1">
      <alignment horizontal="center" vertical="center"/>
    </xf>
    <xf numFmtId="0" fontId="34" fillId="0" borderId="0" xfId="4" applyFont="1" applyBorder="1" applyAlignment="1">
      <alignment vertical="center"/>
    </xf>
    <xf numFmtId="0" fontId="12" fillId="0" borderId="0" xfId="17" applyFont="1" applyFill="1" applyBorder="1" applyAlignment="1">
      <alignment horizontal="left" vertical="center"/>
    </xf>
    <xf numFmtId="0" fontId="34" fillId="0" borderId="10" xfId="9" applyFont="1" applyBorder="1" applyAlignment="1">
      <alignment vertical="center"/>
    </xf>
    <xf numFmtId="0" fontId="34" fillId="0" borderId="10" xfId="9" applyFont="1" applyBorder="1" applyAlignment="1">
      <alignment horizontal="center" vertical="center"/>
    </xf>
    <xf numFmtId="0" fontId="12" fillId="0" borderId="10" xfId="17" applyFont="1" applyBorder="1" applyAlignment="1">
      <alignment horizontal="left" vertical="center"/>
    </xf>
    <xf numFmtId="0" fontId="34" fillId="0" borderId="0" xfId="4" applyFont="1" applyBorder="1" applyAlignment="1">
      <alignment horizontal="center" vertical="center"/>
    </xf>
    <xf numFmtId="0" fontId="34" fillId="0" borderId="0" xfId="17" applyFont="1" applyFill="1" applyBorder="1" applyAlignment="1">
      <alignment horizontal="left"/>
    </xf>
    <xf numFmtId="0" fontId="26" fillId="0" borderId="0" xfId="9" applyFont="1" applyAlignment="1">
      <alignment horizontal="left" vertical="center"/>
    </xf>
    <xf numFmtId="0" fontId="34" fillId="0" borderId="0" xfId="4" applyFont="1" applyBorder="1" applyAlignment="1">
      <alignment horizontal="left" vertical="center"/>
    </xf>
    <xf numFmtId="0" fontId="34" fillId="0" borderId="0" xfId="9" applyFont="1" applyAlignment="1">
      <alignment horizontal="left" vertical="center"/>
    </xf>
    <xf numFmtId="0" fontId="12" fillId="0" borderId="0" xfId="5" applyFont="1" applyBorder="1" applyAlignment="1">
      <alignment vertical="center"/>
    </xf>
    <xf numFmtId="0" fontId="26" fillId="0" borderId="0" xfId="9" applyFont="1" applyBorder="1" applyAlignment="1">
      <alignment horizontal="center" vertical="center"/>
    </xf>
    <xf numFmtId="0" fontId="12" fillId="0" borderId="0" xfId="9" applyFont="1" applyAlignment="1">
      <alignment horizontal="left" vertical="center"/>
    </xf>
    <xf numFmtId="0" fontId="12" fillId="0" borderId="0" xfId="9" applyFont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 vertical="center"/>
    </xf>
    <xf numFmtId="1" fontId="12" fillId="0" borderId="0" xfId="4" quotePrefix="1" applyNumberFormat="1" applyFont="1" applyBorder="1" applyAlignment="1">
      <alignment horizontal="left" vertical="center"/>
    </xf>
    <xf numFmtId="0" fontId="12" fillId="0" borderId="0" xfId="9" applyFont="1" applyAlignment="1">
      <alignment horizontal="center" vertical="center"/>
    </xf>
    <xf numFmtId="0" fontId="12" fillId="0" borderId="0" xfId="9" applyFont="1" applyBorder="1" applyAlignment="1">
      <alignment horizontal="center" vertical="center"/>
    </xf>
    <xf numFmtId="0" fontId="17" fillId="0" borderId="0" xfId="9" applyFont="1" applyBorder="1" applyAlignment="1">
      <alignment horizontal="center" vertical="center"/>
    </xf>
    <xf numFmtId="0" fontId="41" fillId="0" borderId="10" xfId="18" applyFont="1" applyFill="1" applyBorder="1" applyAlignment="1"/>
    <xf numFmtId="172" fontId="41" fillId="0" borderId="10" xfId="18" applyNumberFormat="1" applyFont="1" applyFill="1" applyBorder="1" applyAlignment="1"/>
    <xf numFmtId="0" fontId="41" fillId="0" borderId="10" xfId="0" applyFont="1" applyFill="1" applyBorder="1" applyAlignment="1">
      <alignment vertical="center"/>
    </xf>
    <xf numFmtId="0" fontId="41" fillId="0" borderId="8" xfId="0" applyFont="1" applyFill="1" applyBorder="1" applyAlignment="1">
      <alignment vertical="center"/>
    </xf>
    <xf numFmtId="0" fontId="35" fillId="0" borderId="10" xfId="0" applyFont="1" applyFill="1" applyBorder="1" applyAlignment="1">
      <alignment vertical="center"/>
    </xf>
    <xf numFmtId="0" fontId="41" fillId="0" borderId="0" xfId="0" applyFont="1" applyFill="1" applyAlignment="1">
      <alignment horizontal="right"/>
    </xf>
    <xf numFmtId="0" fontId="41" fillId="0" borderId="10" xfId="0" applyFont="1" applyFill="1" applyBorder="1" applyAlignment="1"/>
    <xf numFmtId="0" fontId="40" fillId="0" borderId="0" xfId="0" applyFont="1" applyBorder="1" applyAlignment="1">
      <alignment horizontal="center" vertical="center"/>
    </xf>
    <xf numFmtId="0" fontId="44" fillId="5" borderId="0" xfId="18" applyFont="1" applyFill="1" applyBorder="1" applyAlignment="1">
      <alignment horizontal="center" vertical="center"/>
    </xf>
    <xf numFmtId="166" fontId="12" fillId="0" borderId="0" xfId="0" applyNumberFormat="1" applyFont="1" applyBorder="1" applyAlignment="1">
      <alignment horizontal="center" vertical="center"/>
    </xf>
    <xf numFmtId="0" fontId="56" fillId="0" borderId="0" xfId="0" applyFont="1"/>
    <xf numFmtId="0" fontId="51" fillId="0" borderId="0" xfId="9" applyFont="1" applyBorder="1" applyAlignment="1">
      <alignment vertical="center"/>
    </xf>
    <xf numFmtId="0" fontId="6" fillId="0" borderId="0" xfId="9" applyFont="1" applyAlignment="1">
      <alignment vertical="center"/>
    </xf>
    <xf numFmtId="0" fontId="6" fillId="0" borderId="0" xfId="9" applyFont="1" applyBorder="1" applyAlignment="1">
      <alignment vertical="center"/>
    </xf>
    <xf numFmtId="0" fontId="51" fillId="0" borderId="0" xfId="9" applyFont="1" applyAlignment="1">
      <alignment vertical="center"/>
    </xf>
    <xf numFmtId="0" fontId="35" fillId="0" borderId="0" xfId="0" applyFont="1"/>
    <xf numFmtId="0" fontId="57" fillId="0" borderId="0" xfId="9" applyFont="1" applyBorder="1" applyAlignment="1">
      <alignment horizontal="center" vertical="center"/>
    </xf>
    <xf numFmtId="0" fontId="12" fillId="0" borderId="0" xfId="9" quotePrefix="1" applyFont="1" applyBorder="1" applyAlignment="1">
      <alignment horizontal="center" vertical="center"/>
    </xf>
    <xf numFmtId="171" fontId="12" fillId="0" borderId="0" xfId="9" applyNumberFormat="1" applyFont="1" applyBorder="1" applyAlignment="1">
      <alignment horizontal="center" vertical="center"/>
    </xf>
    <xf numFmtId="0" fontId="34" fillId="0" borderId="0" xfId="9" applyNumberFormat="1" applyFont="1" applyAlignment="1">
      <alignment vertical="center"/>
    </xf>
    <xf numFmtId="0" fontId="35" fillId="0" borderId="0" xfId="0" applyFont="1" applyAlignment="1"/>
    <xf numFmtId="0" fontId="40" fillId="0" borderId="10" xfId="0" applyFont="1" applyBorder="1" applyAlignment="1">
      <alignment horizontal="center"/>
    </xf>
    <xf numFmtId="0" fontId="1" fillId="2" borderId="0" xfId="4" applyFont="1" applyFill="1" applyAlignment="1">
      <alignment horizontal="center" vertical="center"/>
    </xf>
    <xf numFmtId="0" fontId="2" fillId="2" borderId="0" xfId="4" applyFont="1" applyFill="1" applyAlignment="1">
      <alignment vertical="center"/>
    </xf>
    <xf numFmtId="0" fontId="3" fillId="0" borderId="0" xfId="4"/>
    <xf numFmtId="0" fontId="2" fillId="2" borderId="0" xfId="4" applyFont="1" applyFill="1" applyAlignment="1">
      <alignment horizontal="center" vertical="center"/>
    </xf>
    <xf numFmtId="0" fontId="60" fillId="16" borderId="4" xfId="4" applyFont="1" applyFill="1" applyBorder="1" applyAlignment="1">
      <alignment horizontal="center" vertical="center"/>
    </xf>
    <xf numFmtId="0" fontId="63" fillId="16" borderId="5" xfId="4" applyFont="1" applyFill="1" applyBorder="1" applyAlignment="1">
      <alignment horizontal="center" vertical="center"/>
    </xf>
    <xf numFmtId="0" fontId="7" fillId="6" borderId="1" xfId="4" applyFont="1" applyFill="1" applyBorder="1" applyAlignment="1">
      <alignment horizontal="center" vertical="center"/>
    </xf>
    <xf numFmtId="0" fontId="7" fillId="7" borderId="1" xfId="4" applyFont="1" applyFill="1" applyBorder="1" applyAlignment="1">
      <alignment horizontal="center" vertical="center"/>
    </xf>
    <xf numFmtId="0" fontId="7" fillId="6" borderId="4" xfId="4" applyFont="1" applyFill="1" applyBorder="1" applyAlignment="1">
      <alignment horizontal="center" vertical="center"/>
    </xf>
    <xf numFmtId="0" fontId="7" fillId="16" borderId="1" xfId="4" applyFont="1" applyFill="1" applyBorder="1" applyAlignment="1">
      <alignment horizontal="center" vertical="center"/>
    </xf>
    <xf numFmtId="166" fontId="7" fillId="8" borderId="1" xfId="4" applyNumberFormat="1" applyFont="1" applyFill="1" applyBorder="1" applyAlignment="1">
      <alignment horizontal="center" vertical="center"/>
    </xf>
    <xf numFmtId="165" fontId="9" fillId="8" borderId="1" xfId="4" applyNumberFormat="1" applyFont="1" applyFill="1" applyBorder="1" applyAlignment="1">
      <alignment horizontal="center" vertical="center"/>
    </xf>
    <xf numFmtId="167" fontId="7" fillId="8" borderId="1" xfId="4" applyNumberFormat="1" applyFont="1" applyFill="1" applyBorder="1" applyAlignment="1">
      <alignment horizontal="center" vertical="center"/>
    </xf>
    <xf numFmtId="166" fontId="10" fillId="8" borderId="1" xfId="4" applyNumberFormat="1" applyFont="1" applyFill="1" applyBorder="1" applyAlignment="1">
      <alignment horizontal="center" vertical="center"/>
    </xf>
    <xf numFmtId="168" fontId="7" fillId="8" borderId="1" xfId="4" applyNumberFormat="1" applyFont="1" applyFill="1" applyBorder="1" applyAlignment="1">
      <alignment horizontal="center" vertical="center"/>
    </xf>
    <xf numFmtId="167" fontId="7" fillId="8" borderId="5" xfId="4" applyNumberFormat="1" applyFont="1" applyFill="1" applyBorder="1" applyAlignment="1">
      <alignment horizontal="center" vertical="center"/>
    </xf>
    <xf numFmtId="169" fontId="7" fillId="8" borderId="5" xfId="4" applyNumberFormat="1" applyFont="1" applyFill="1" applyBorder="1" applyAlignment="1">
      <alignment horizontal="center" vertical="center"/>
    </xf>
    <xf numFmtId="2" fontId="7" fillId="8" borderId="1" xfId="4" applyNumberFormat="1" applyFont="1" applyFill="1" applyBorder="1" applyAlignment="1">
      <alignment horizontal="center" vertical="center"/>
    </xf>
    <xf numFmtId="1" fontId="43" fillId="16" borderId="1" xfId="4" applyNumberFormat="1" applyFont="1" applyFill="1" applyBorder="1" applyAlignment="1">
      <alignment horizontal="center" vertical="center"/>
    </xf>
    <xf numFmtId="0" fontId="8" fillId="2" borderId="0" xfId="4" applyFont="1" applyFill="1" applyAlignment="1">
      <alignment horizontal="center" vertical="center"/>
    </xf>
    <xf numFmtId="0" fontId="1" fillId="0" borderId="0" xfId="4" applyFont="1" applyFill="1" applyAlignment="1">
      <alignment horizontal="center" vertical="center"/>
    </xf>
    <xf numFmtId="165" fontId="1" fillId="8" borderId="0" xfId="4" applyNumberFormat="1" applyFont="1" applyFill="1" applyBorder="1" applyAlignment="1">
      <alignment vertical="center"/>
    </xf>
    <xf numFmtId="165" fontId="2" fillId="8" borderId="7" xfId="4" applyNumberFormat="1" applyFont="1" applyFill="1" applyBorder="1" applyAlignment="1">
      <alignment horizontal="right" vertical="center"/>
    </xf>
    <xf numFmtId="165" fontId="1" fillId="8" borderId="8" xfId="4" applyNumberFormat="1" applyFont="1" applyFill="1" applyBorder="1" applyAlignment="1">
      <alignment vertical="center"/>
    </xf>
    <xf numFmtId="165" fontId="1" fillId="8" borderId="9" xfId="4" applyNumberFormat="1" applyFont="1" applyFill="1" applyBorder="1" applyAlignment="1">
      <alignment vertical="center"/>
    </xf>
    <xf numFmtId="169" fontId="8" fillId="8" borderId="0" xfId="4" applyNumberFormat="1" applyFont="1" applyFill="1" applyBorder="1" applyAlignment="1">
      <alignment horizontal="center" vertical="center"/>
    </xf>
    <xf numFmtId="2" fontId="8" fillId="8" borderId="0" xfId="4" applyNumberFormat="1" applyFont="1" applyFill="1" applyBorder="1" applyAlignment="1">
      <alignment horizontal="center" vertical="center"/>
    </xf>
    <xf numFmtId="165" fontId="8" fillId="8" borderId="0" xfId="4" applyNumberFormat="1" applyFont="1" applyFill="1" applyBorder="1" applyAlignment="1">
      <alignment horizontal="center" vertical="center"/>
    </xf>
    <xf numFmtId="0" fontId="1" fillId="8" borderId="0" xfId="4" applyFont="1" applyFill="1" applyBorder="1" applyAlignment="1">
      <alignment horizontal="center" vertical="center"/>
    </xf>
    <xf numFmtId="2" fontId="1" fillId="8" borderId="0" xfId="4" applyNumberFormat="1" applyFont="1" applyFill="1" applyBorder="1" applyAlignment="1">
      <alignment horizontal="center" vertical="center"/>
    </xf>
    <xf numFmtId="165" fontId="1" fillId="8" borderId="0" xfId="4" applyNumberFormat="1" applyFont="1" applyFill="1" applyBorder="1" applyAlignment="1">
      <alignment horizontal="center" vertical="center"/>
    </xf>
    <xf numFmtId="165" fontId="14" fillId="8" borderId="0" xfId="4" applyNumberFormat="1" applyFont="1" applyFill="1" applyBorder="1" applyAlignment="1">
      <alignment horizontal="center" vertical="center"/>
    </xf>
    <xf numFmtId="0" fontId="67" fillId="0" borderId="0" xfId="9" applyFont="1" applyBorder="1" applyAlignment="1">
      <alignment vertical="center"/>
    </xf>
    <xf numFmtId="0" fontId="67" fillId="0" borderId="0" xfId="9" applyFont="1" applyAlignment="1">
      <alignment vertical="center"/>
    </xf>
    <xf numFmtId="0" fontId="67" fillId="0" borderId="0" xfId="9" applyFont="1" applyAlignment="1">
      <alignment horizontal="center" vertical="center"/>
    </xf>
    <xf numFmtId="0" fontId="68" fillId="0" borderId="0" xfId="9" applyFont="1" applyBorder="1" applyAlignment="1">
      <alignment vertical="center"/>
    </xf>
    <xf numFmtId="0" fontId="68" fillId="0" borderId="0" xfId="9" applyFont="1" applyAlignment="1">
      <alignment vertical="center"/>
    </xf>
    <xf numFmtId="0" fontId="67" fillId="0" borderId="0" xfId="9" applyFont="1" applyBorder="1" applyAlignment="1">
      <alignment horizontal="center" vertical="center"/>
    </xf>
    <xf numFmtId="0" fontId="67" fillId="0" borderId="0" xfId="4" applyFont="1" applyBorder="1" applyAlignment="1">
      <alignment vertical="center"/>
    </xf>
    <xf numFmtId="0" fontId="68" fillId="0" borderId="0" xfId="4" applyFont="1" applyBorder="1" applyAlignment="1">
      <alignment vertical="center"/>
    </xf>
    <xf numFmtId="0" fontId="69" fillId="0" borderId="0" xfId="17" applyFont="1" applyBorder="1" applyAlignment="1">
      <alignment horizontal="left" vertical="center"/>
    </xf>
    <xf numFmtId="0" fontId="68" fillId="0" borderId="0" xfId="17" applyFont="1" applyBorder="1" applyAlignment="1">
      <alignment horizontal="left" vertical="center"/>
    </xf>
    <xf numFmtId="0" fontId="68" fillId="0" borderId="0" xfId="4" applyFont="1" applyBorder="1" applyAlignment="1">
      <alignment horizontal="left" vertical="center"/>
    </xf>
    <xf numFmtId="0" fontId="68" fillId="0" borderId="0" xfId="17" applyFont="1" applyFill="1" applyBorder="1" applyAlignment="1">
      <alignment horizontal="left" vertical="center"/>
    </xf>
    <xf numFmtId="164" fontId="26" fillId="0" borderId="10" xfId="3" applyFont="1" applyFill="1" applyBorder="1" applyAlignment="1" applyProtection="1">
      <alignment vertical="center"/>
      <protection locked="0"/>
    </xf>
    <xf numFmtId="0" fontId="26" fillId="0" borderId="10" xfId="9" applyFont="1" applyBorder="1" applyAlignment="1">
      <alignment horizontal="left" vertical="center"/>
    </xf>
    <xf numFmtId="0" fontId="67" fillId="0" borderId="0" xfId="4" applyFont="1" applyBorder="1" applyAlignment="1">
      <alignment horizontal="left" vertical="center"/>
    </xf>
    <xf numFmtId="1" fontId="12" fillId="0" borderId="0" xfId="4" quotePrefix="1" applyNumberFormat="1" applyFont="1" applyBorder="1" applyAlignment="1">
      <alignment vertical="center"/>
    </xf>
    <xf numFmtId="1" fontId="68" fillId="0" borderId="0" xfId="4" applyNumberFormat="1" applyFont="1" applyBorder="1" applyAlignment="1">
      <alignment horizontal="left" vertical="center"/>
    </xf>
    <xf numFmtId="1" fontId="68" fillId="0" borderId="0" xfId="4" quotePrefix="1" applyNumberFormat="1" applyFont="1" applyBorder="1" applyAlignment="1">
      <alignment horizontal="left" vertical="center"/>
    </xf>
    <xf numFmtId="171" fontId="12" fillId="0" borderId="0" xfId="4" quotePrefix="1" applyNumberFormat="1" applyFont="1" applyBorder="1" applyAlignment="1">
      <alignment vertical="center"/>
    </xf>
    <xf numFmtId="0" fontId="70" fillId="0" borderId="0" xfId="4" applyFont="1" applyBorder="1" applyAlignment="1">
      <alignment horizontal="left" vertical="center"/>
    </xf>
    <xf numFmtId="9" fontId="70" fillId="0" borderId="0" xfId="4" applyNumberFormat="1" applyFont="1" applyBorder="1" applyAlignment="1">
      <alignment horizontal="left" vertical="center"/>
    </xf>
    <xf numFmtId="171" fontId="12" fillId="0" borderId="0" xfId="4" applyNumberFormat="1" applyFont="1" applyBorder="1" applyAlignment="1">
      <alignment vertical="center"/>
    </xf>
    <xf numFmtId="0" fontId="48" fillId="0" borderId="0" xfId="22" applyFont="1"/>
    <xf numFmtId="172" fontId="68" fillId="0" borderId="0" xfId="9" applyNumberFormat="1" applyFont="1" applyAlignment="1">
      <alignment vertical="center"/>
    </xf>
    <xf numFmtId="0" fontId="68" fillId="0" borderId="10" xfId="9" applyFont="1" applyBorder="1" applyAlignment="1">
      <alignment vertical="center"/>
    </xf>
    <xf numFmtId="0" fontId="26" fillId="0" borderId="10" xfId="9" applyFont="1" applyBorder="1" applyAlignment="1">
      <alignment vertical="center"/>
    </xf>
    <xf numFmtId="0" fontId="68" fillId="0" borderId="0" xfId="9" applyFont="1" applyBorder="1" applyAlignment="1">
      <alignment horizontal="left" vertical="center"/>
    </xf>
    <xf numFmtId="0" fontId="68" fillId="0" borderId="0" xfId="9" applyFont="1" applyAlignment="1">
      <alignment horizontal="center" vertical="center"/>
    </xf>
    <xf numFmtId="2" fontId="68" fillId="0" borderId="0" xfId="4" applyNumberFormat="1" applyFont="1" applyBorder="1" applyAlignment="1">
      <alignment vertical="center"/>
    </xf>
    <xf numFmtId="0" fontId="71" fillId="0" borderId="0" xfId="22" applyFont="1" applyFill="1" applyBorder="1" applyAlignment="1">
      <alignment vertical="center"/>
    </xf>
    <xf numFmtId="0" fontId="17" fillId="0" borderId="0" xfId="22" applyFont="1" applyAlignment="1">
      <alignment vertical="center"/>
    </xf>
    <xf numFmtId="0" fontId="3" fillId="0" borderId="0" xfId="22"/>
    <xf numFmtId="0" fontId="35" fillId="0" borderId="0" xfId="22" applyFont="1" applyFill="1" applyAlignment="1">
      <alignment vertical="center"/>
    </xf>
    <xf numFmtId="0" fontId="36" fillId="0" borderId="0" xfId="22" applyFont="1" applyAlignment="1">
      <alignment vertical="center"/>
    </xf>
    <xf numFmtId="0" fontId="36" fillId="0" borderId="0" xfId="0" applyFont="1" applyFill="1" applyAlignment="1">
      <alignment vertical="center"/>
    </xf>
    <xf numFmtId="0" fontId="0" fillId="0" borderId="0" xfId="0" applyAlignment="1"/>
    <xf numFmtId="0" fontId="0" fillId="0" borderId="0" xfId="0" applyBorder="1" applyAlignment="1"/>
    <xf numFmtId="176" fontId="68" fillId="0" borderId="0" xfId="9" applyNumberFormat="1" applyFont="1" applyAlignment="1">
      <alignment horizontal="left" vertical="center"/>
    </xf>
    <xf numFmtId="0" fontId="41" fillId="0" borderId="10" xfId="0" applyFont="1" applyFill="1" applyBorder="1" applyAlignment="1">
      <alignment horizontal="center"/>
    </xf>
    <xf numFmtId="0" fontId="35" fillId="0" borderId="8" xfId="0" applyFont="1" applyFill="1" applyBorder="1" applyAlignment="1">
      <alignment vertical="center"/>
    </xf>
    <xf numFmtId="0" fontId="67" fillId="0" borderId="0" xfId="9" applyFont="1" applyAlignment="1">
      <alignment horizontal="left" vertical="center"/>
    </xf>
    <xf numFmtId="0" fontId="12" fillId="0" borderId="0" xfId="9" applyNumberFormat="1" applyFont="1" applyBorder="1" applyAlignment="1">
      <alignment vertical="center"/>
    </xf>
    <xf numFmtId="0" fontId="12" fillId="0" borderId="0" xfId="4" applyNumberFormat="1" applyFont="1" applyBorder="1" applyAlignment="1"/>
    <xf numFmtId="0" fontId="75" fillId="18" borderId="19" xfId="4" applyFont="1" applyFill="1" applyBorder="1" applyAlignment="1">
      <alignment horizontal="center" vertical="center"/>
    </xf>
    <xf numFmtId="167" fontId="35" fillId="0" borderId="1" xfId="0" applyNumberFormat="1" applyFont="1" applyFill="1" applyBorder="1" applyAlignment="1">
      <alignment horizontal="center" vertical="center"/>
    </xf>
    <xf numFmtId="0" fontId="35" fillId="0" borderId="7" xfId="0" applyFont="1" applyFill="1" applyBorder="1" applyAlignment="1">
      <alignment horizontal="center" vertical="center" textRotation="180" wrapText="1"/>
    </xf>
    <xf numFmtId="0" fontId="35" fillId="0" borderId="9" xfId="0" applyFont="1" applyFill="1" applyBorder="1" applyAlignment="1">
      <alignment horizontal="center" vertical="center" textRotation="180" wrapText="1"/>
    </xf>
    <xf numFmtId="0" fontId="35" fillId="0" borderId="13" xfId="0" applyFont="1" applyFill="1" applyBorder="1" applyAlignment="1">
      <alignment horizontal="center" vertical="center" textRotation="180" wrapText="1"/>
    </xf>
    <xf numFmtId="0" fontId="35" fillId="0" borderId="14" xfId="0" applyFont="1" applyFill="1" applyBorder="1" applyAlignment="1">
      <alignment horizontal="center" vertical="center" textRotation="180" wrapText="1"/>
    </xf>
    <xf numFmtId="167" fontId="11" fillId="0" borderId="7" xfId="0" applyNumberFormat="1" applyFont="1" applyFill="1" applyBorder="1" applyAlignment="1">
      <alignment horizontal="center" vertical="center"/>
    </xf>
    <xf numFmtId="167" fontId="11" fillId="0" borderId="8" xfId="0" applyNumberFormat="1" applyFont="1" applyFill="1" applyBorder="1" applyAlignment="1">
      <alignment horizontal="center" vertical="center"/>
    </xf>
    <xf numFmtId="167" fontId="11" fillId="0" borderId="9" xfId="0" applyNumberFormat="1" applyFont="1" applyFill="1" applyBorder="1" applyAlignment="1">
      <alignment horizontal="center" vertical="center"/>
    </xf>
    <xf numFmtId="167" fontId="11" fillId="0" borderId="13" xfId="0" applyNumberFormat="1" applyFont="1" applyFill="1" applyBorder="1" applyAlignment="1">
      <alignment horizontal="center" vertical="center"/>
    </xf>
    <xf numFmtId="167" fontId="11" fillId="0" borderId="10" xfId="0" applyNumberFormat="1" applyFont="1" applyFill="1" applyBorder="1" applyAlignment="1">
      <alignment horizontal="center" vertical="center"/>
    </xf>
    <xf numFmtId="167" fontId="11" fillId="0" borderId="14" xfId="0" applyNumberFormat="1" applyFont="1" applyFill="1" applyBorder="1" applyAlignment="1">
      <alignment horizontal="center" vertical="center"/>
    </xf>
    <xf numFmtId="167" fontId="11" fillId="0" borderId="1" xfId="0" applyNumberFormat="1" applyFont="1" applyFill="1" applyBorder="1" applyAlignment="1">
      <alignment horizontal="center" vertical="center"/>
    </xf>
    <xf numFmtId="166" fontId="35" fillId="0" borderId="7" xfId="18" applyNumberFormat="1" applyFont="1" applyFill="1" applyBorder="1" applyAlignment="1">
      <alignment horizontal="center" vertical="center"/>
    </xf>
    <xf numFmtId="166" fontId="35" fillId="0" borderId="8" xfId="18" applyNumberFormat="1" applyFont="1" applyFill="1" applyBorder="1" applyAlignment="1">
      <alignment horizontal="center" vertical="center"/>
    </xf>
    <xf numFmtId="166" fontId="35" fillId="0" borderId="9" xfId="18" applyNumberFormat="1" applyFont="1" applyFill="1" applyBorder="1" applyAlignment="1">
      <alignment horizontal="center" vertical="center"/>
    </xf>
    <xf numFmtId="166" fontId="35" fillId="0" borderId="13" xfId="18" applyNumberFormat="1" applyFont="1" applyFill="1" applyBorder="1" applyAlignment="1">
      <alignment horizontal="center" vertical="center"/>
    </xf>
    <xf numFmtId="166" fontId="35" fillId="0" borderId="10" xfId="18" applyNumberFormat="1" applyFont="1" applyFill="1" applyBorder="1" applyAlignment="1">
      <alignment horizontal="center" vertical="center"/>
    </xf>
    <xf numFmtId="166" fontId="35" fillId="0" borderId="14" xfId="18" applyNumberFormat="1" applyFont="1" applyFill="1" applyBorder="1" applyAlignment="1">
      <alignment horizontal="center" vertical="center"/>
    </xf>
    <xf numFmtId="167" fontId="54" fillId="0" borderId="1" xfId="0" applyNumberFormat="1" applyFont="1" applyFill="1" applyBorder="1" applyAlignment="1">
      <alignment horizontal="center" vertical="center"/>
    </xf>
    <xf numFmtId="167" fontId="35" fillId="0" borderId="2" xfId="0" applyNumberFormat="1" applyFont="1" applyFill="1" applyBorder="1" applyAlignment="1">
      <alignment horizontal="center" vertical="center"/>
    </xf>
    <xf numFmtId="167" fontId="35" fillId="0" borderId="6" xfId="0" applyNumberFormat="1" applyFont="1" applyFill="1" applyBorder="1" applyAlignment="1">
      <alignment horizontal="center" vertical="center"/>
    </xf>
    <xf numFmtId="167" fontId="35" fillId="0" borderId="3" xfId="0" applyNumberFormat="1" applyFont="1" applyFill="1" applyBorder="1" applyAlignment="1">
      <alignment horizontal="center" vertical="center"/>
    </xf>
    <xf numFmtId="167" fontId="54" fillId="0" borderId="7" xfId="0" applyNumberFormat="1" applyFont="1" applyFill="1" applyBorder="1" applyAlignment="1">
      <alignment horizontal="center" vertical="center"/>
    </xf>
    <xf numFmtId="167" fontId="54" fillId="0" borderId="8" xfId="0" applyNumberFormat="1" applyFont="1" applyFill="1" applyBorder="1" applyAlignment="1">
      <alignment horizontal="center" vertical="center"/>
    </xf>
    <xf numFmtId="167" fontId="54" fillId="0" borderId="9" xfId="0" applyNumberFormat="1" applyFont="1" applyFill="1" applyBorder="1" applyAlignment="1">
      <alignment horizontal="center" vertical="center"/>
    </xf>
    <xf numFmtId="167" fontId="54" fillId="0" borderId="13" xfId="0" applyNumberFormat="1" applyFont="1" applyFill="1" applyBorder="1" applyAlignment="1">
      <alignment horizontal="center" vertical="center"/>
    </xf>
    <xf numFmtId="167" fontId="54" fillId="0" borderId="10" xfId="0" applyNumberFormat="1" applyFont="1" applyFill="1" applyBorder="1" applyAlignment="1">
      <alignment horizontal="center" vertical="center"/>
    </xf>
    <xf numFmtId="167" fontId="54" fillId="0" borderId="14" xfId="0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/>
    </xf>
    <xf numFmtId="0" fontId="55" fillId="0" borderId="3" xfId="0" applyFont="1" applyFill="1" applyBorder="1" applyAlignment="1">
      <alignment horizontal="center" vertical="center"/>
    </xf>
    <xf numFmtId="0" fontId="55" fillId="0" borderId="7" xfId="0" applyFont="1" applyFill="1" applyBorder="1" applyAlignment="1">
      <alignment horizontal="center" vertical="center"/>
    </xf>
    <xf numFmtId="0" fontId="55" fillId="0" borderId="9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horizontal="center" vertical="center"/>
    </xf>
    <xf numFmtId="0" fontId="55" fillId="0" borderId="8" xfId="0" applyFont="1" applyFill="1" applyBorder="1" applyAlignment="1">
      <alignment horizontal="center" vertical="center"/>
    </xf>
    <xf numFmtId="0" fontId="55" fillId="0" borderId="13" xfId="0" applyFont="1" applyFill="1" applyBorder="1" applyAlignment="1">
      <alignment horizontal="center" vertical="center"/>
    </xf>
    <xf numFmtId="0" fontId="55" fillId="0" borderId="10" xfId="0" applyFont="1" applyFill="1" applyBorder="1" applyAlignment="1">
      <alignment horizontal="center" vertical="center"/>
    </xf>
    <xf numFmtId="0" fontId="55" fillId="0" borderId="14" xfId="0" applyFont="1" applyFill="1" applyBorder="1" applyAlignment="1">
      <alignment horizontal="center" vertical="center"/>
    </xf>
    <xf numFmtId="0" fontId="38" fillId="12" borderId="0" xfId="18" applyFont="1" applyFill="1" applyBorder="1" applyAlignment="1">
      <alignment horizontal="center" vertical="center"/>
    </xf>
    <xf numFmtId="0" fontId="36" fillId="13" borderId="0" xfId="18" applyFont="1" applyFill="1" applyBorder="1" applyAlignment="1">
      <alignment horizontal="center" vertical="center"/>
    </xf>
    <xf numFmtId="0" fontId="53" fillId="15" borderId="0" xfId="18" applyFont="1" applyFill="1" applyBorder="1" applyAlignment="1">
      <alignment horizontal="center" vertical="center"/>
    </xf>
    <xf numFmtId="174" fontId="41" fillId="0" borderId="6" xfId="18" applyNumberFormat="1" applyFont="1" applyFill="1" applyBorder="1" applyAlignment="1">
      <alignment horizontal="center"/>
    </xf>
    <xf numFmtId="174" fontId="41" fillId="0" borderId="10" xfId="18" applyNumberFormat="1" applyFont="1" applyFill="1" applyBorder="1" applyAlignment="1">
      <alignment horizontal="center"/>
    </xf>
    <xf numFmtId="0" fontId="41" fillId="0" borderId="6" xfId="18" applyFont="1" applyFill="1" applyBorder="1" applyAlignment="1">
      <alignment horizontal="center"/>
    </xf>
    <xf numFmtId="2" fontId="41" fillId="0" borderId="6" xfId="0" applyNumberFormat="1" applyFont="1" applyFill="1" applyBorder="1" applyAlignment="1">
      <alignment horizontal="center"/>
    </xf>
    <xf numFmtId="0" fontId="41" fillId="0" borderId="6" xfId="0" applyFont="1" applyFill="1" applyBorder="1" applyAlignment="1">
      <alignment horizontal="center"/>
    </xf>
    <xf numFmtId="0" fontId="41" fillId="0" borderId="10" xfId="18" applyFont="1" applyFill="1" applyBorder="1" applyAlignment="1">
      <alignment horizontal="center"/>
    </xf>
    <xf numFmtId="0" fontId="41" fillId="0" borderId="10" xfId="0" applyFont="1" applyFill="1" applyBorder="1" applyAlignment="1">
      <alignment horizontal="left"/>
    </xf>
    <xf numFmtId="0" fontId="41" fillId="0" borderId="6" xfId="0" applyFont="1" applyFill="1" applyBorder="1" applyAlignment="1">
      <alignment horizontal="left"/>
    </xf>
    <xf numFmtId="0" fontId="35" fillId="0" borderId="7" xfId="0" applyFont="1" applyFill="1" applyBorder="1" applyAlignment="1">
      <alignment horizontal="center" vertical="center" wrapText="1"/>
    </xf>
    <xf numFmtId="0" fontId="35" fillId="0" borderId="8" xfId="0" applyFont="1" applyFill="1" applyBorder="1" applyAlignment="1">
      <alignment horizontal="center" vertical="center" wrapText="1"/>
    </xf>
    <xf numFmtId="0" fontId="35" fillId="0" borderId="9" xfId="0" applyFont="1" applyFill="1" applyBorder="1" applyAlignment="1">
      <alignment horizontal="center" vertical="center" wrapText="1"/>
    </xf>
    <xf numFmtId="0" fontId="35" fillId="0" borderId="13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4" xfId="0" applyFont="1" applyFill="1" applyBorder="1" applyAlignment="1">
      <alignment horizontal="center" vertical="center" wrapText="1"/>
    </xf>
    <xf numFmtId="167" fontId="35" fillId="0" borderId="7" xfId="0" applyNumberFormat="1" applyFont="1" applyFill="1" applyBorder="1" applyAlignment="1">
      <alignment horizontal="center" vertical="center"/>
    </xf>
    <xf numFmtId="167" fontId="35" fillId="0" borderId="8" xfId="0" applyNumberFormat="1" applyFont="1" applyFill="1" applyBorder="1" applyAlignment="1">
      <alignment horizontal="center" vertical="center"/>
    </xf>
    <xf numFmtId="167" fontId="35" fillId="0" borderId="9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/>
    </xf>
    <xf numFmtId="0" fontId="35" fillId="0" borderId="7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9" xfId="0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horizontal="center" vertical="center"/>
    </xf>
    <xf numFmtId="0" fontId="35" fillId="17" borderId="7" xfId="18" applyFont="1" applyFill="1" applyBorder="1" applyAlignment="1">
      <alignment horizontal="center" vertical="center"/>
    </xf>
    <xf numFmtId="0" fontId="35" fillId="17" borderId="8" xfId="18" applyFont="1" applyFill="1" applyBorder="1" applyAlignment="1">
      <alignment horizontal="center" vertical="center"/>
    </xf>
    <xf numFmtId="0" fontId="35" fillId="17" borderId="9" xfId="18" applyFont="1" applyFill="1" applyBorder="1" applyAlignment="1">
      <alignment horizontal="center" vertical="center"/>
    </xf>
    <xf numFmtId="0" fontId="35" fillId="17" borderId="13" xfId="18" applyFont="1" applyFill="1" applyBorder="1" applyAlignment="1">
      <alignment horizontal="center" vertical="center"/>
    </xf>
    <xf numFmtId="0" fontId="35" fillId="17" borderId="10" xfId="18" applyFont="1" applyFill="1" applyBorder="1" applyAlignment="1">
      <alignment horizontal="center" vertical="center"/>
    </xf>
    <xf numFmtId="0" fontId="35" fillId="17" borderId="14" xfId="18" applyFont="1" applyFill="1" applyBorder="1" applyAlignment="1">
      <alignment horizontal="center" vertical="center"/>
    </xf>
    <xf numFmtId="0" fontId="41" fillId="0" borderId="8" xfId="0" applyFont="1" applyFill="1" applyBorder="1" applyAlignment="1">
      <alignment horizontal="center"/>
    </xf>
    <xf numFmtId="0" fontId="35" fillId="0" borderId="10" xfId="0" applyFont="1" applyFill="1" applyBorder="1" applyAlignment="1">
      <alignment horizontal="left"/>
    </xf>
    <xf numFmtId="0" fontId="66" fillId="0" borderId="0" xfId="9" applyFont="1" applyAlignment="1">
      <alignment horizontal="center" vertical="center"/>
    </xf>
    <xf numFmtId="0" fontId="68" fillId="0" borderId="0" xfId="4" quotePrefix="1" applyFont="1" applyBorder="1" applyAlignment="1">
      <alignment horizontal="left" vertical="center"/>
    </xf>
    <xf numFmtId="0" fontId="68" fillId="0" borderId="0" xfId="9" applyFont="1" applyBorder="1" applyAlignment="1">
      <alignment horizontal="center" vertical="center"/>
    </xf>
    <xf numFmtId="0" fontId="68" fillId="0" borderId="0" xfId="9" applyFont="1" applyAlignment="1">
      <alignment horizontal="center" vertical="center"/>
    </xf>
    <xf numFmtId="0" fontId="26" fillId="0" borderId="0" xfId="9" quotePrefix="1" applyFont="1" applyBorder="1" applyAlignment="1">
      <alignment horizontal="center" vertical="center" shrinkToFit="1"/>
    </xf>
    <xf numFmtId="1" fontId="68" fillId="0" borderId="0" xfId="4" quotePrefix="1" applyNumberFormat="1" applyFont="1" applyBorder="1" applyAlignment="1">
      <alignment horizontal="left" vertical="center"/>
    </xf>
    <xf numFmtId="176" fontId="68" fillId="0" borderId="0" xfId="9" applyNumberFormat="1" applyFont="1" applyAlignment="1">
      <alignment horizontal="left" vertical="center"/>
    </xf>
    <xf numFmtId="174" fontId="68" fillId="0" borderId="0" xfId="4" quotePrefix="1" applyNumberFormat="1" applyFont="1" applyBorder="1" applyAlignment="1">
      <alignment horizontal="center" vertical="center"/>
    </xf>
    <xf numFmtId="174" fontId="68" fillId="0" borderId="0" xfId="4" applyNumberFormat="1" applyFont="1" applyBorder="1" applyAlignment="1">
      <alignment horizontal="center" vertical="center"/>
    </xf>
    <xf numFmtId="0" fontId="34" fillId="0" borderId="2" xfId="9" applyFont="1" applyBorder="1" applyAlignment="1">
      <alignment horizontal="center" vertical="center"/>
    </xf>
    <xf numFmtId="0" fontId="34" fillId="0" borderId="6" xfId="9" applyFont="1" applyBorder="1" applyAlignment="1">
      <alignment horizontal="center" vertical="center"/>
    </xf>
    <xf numFmtId="0" fontId="34" fillId="0" borderId="3" xfId="9" applyFont="1" applyBorder="1" applyAlignment="1">
      <alignment horizontal="center" vertical="center"/>
    </xf>
    <xf numFmtId="0" fontId="50" fillId="0" borderId="0" xfId="9" applyFont="1" applyAlignment="1">
      <alignment horizontal="center" vertical="center"/>
    </xf>
    <xf numFmtId="0" fontId="12" fillId="0" borderId="2" xfId="9" quotePrefix="1" applyFont="1" applyBorder="1" applyAlignment="1">
      <alignment horizontal="center" vertical="center"/>
    </xf>
    <xf numFmtId="0" fontId="12" fillId="0" borderId="6" xfId="9" quotePrefix="1" applyFont="1" applyBorder="1" applyAlignment="1">
      <alignment horizontal="center" vertical="center"/>
    </xf>
    <xf numFmtId="0" fontId="12" fillId="0" borderId="3" xfId="9" quotePrefix="1" applyFont="1" applyBorder="1" applyAlignment="1">
      <alignment horizontal="center" vertical="center"/>
    </xf>
    <xf numFmtId="0" fontId="12" fillId="0" borderId="2" xfId="9" applyFont="1" applyBorder="1" applyAlignment="1">
      <alignment horizontal="center" vertical="center"/>
    </xf>
    <xf numFmtId="0" fontId="12" fillId="0" borderId="6" xfId="9" applyFont="1" applyBorder="1" applyAlignment="1">
      <alignment horizontal="center" vertical="center"/>
    </xf>
    <xf numFmtId="0" fontId="12" fillId="0" borderId="3" xfId="9" applyFont="1" applyBorder="1" applyAlignment="1">
      <alignment horizontal="center" vertical="center"/>
    </xf>
    <xf numFmtId="174" fontId="12" fillId="0" borderId="2" xfId="9" applyNumberFormat="1" applyFont="1" applyBorder="1" applyAlignment="1">
      <alignment horizontal="center" vertical="center"/>
    </xf>
    <xf numFmtId="174" fontId="12" fillId="0" borderId="6" xfId="9" applyNumberFormat="1" applyFont="1" applyBorder="1" applyAlignment="1">
      <alignment horizontal="center" vertical="center"/>
    </xf>
    <xf numFmtId="174" fontId="12" fillId="0" borderId="3" xfId="9" applyNumberFormat="1" applyFont="1" applyBorder="1" applyAlignment="1">
      <alignment horizontal="center" vertical="center"/>
    </xf>
    <xf numFmtId="171" fontId="17" fillId="0" borderId="0" xfId="4" quotePrefix="1" applyNumberFormat="1" applyFont="1" applyBorder="1" applyAlignment="1">
      <alignment horizontal="left" vertical="center"/>
    </xf>
    <xf numFmtId="171" fontId="17" fillId="0" borderId="0" xfId="4" applyNumberFormat="1" applyFont="1" applyBorder="1" applyAlignment="1">
      <alignment horizontal="left" vertical="center"/>
    </xf>
    <xf numFmtId="173" fontId="17" fillId="0" borderId="0" xfId="9" applyNumberFormat="1" applyFont="1" applyBorder="1" applyAlignment="1">
      <alignment horizontal="left" vertical="center"/>
    </xf>
    <xf numFmtId="0" fontId="28" fillId="0" borderId="0" xfId="9" applyFont="1" applyBorder="1" applyAlignment="1">
      <alignment horizontal="right" vertical="center"/>
    </xf>
    <xf numFmtId="0" fontId="17" fillId="0" borderId="0" xfId="9" applyFont="1" applyBorder="1" applyAlignment="1">
      <alignment horizontal="center" vertical="center"/>
    </xf>
    <xf numFmtId="0" fontId="12" fillId="0" borderId="0" xfId="9" applyFont="1" applyBorder="1" applyAlignment="1">
      <alignment horizontal="center" vertical="center"/>
    </xf>
    <xf numFmtId="171" fontId="12" fillId="0" borderId="0" xfId="4" quotePrefix="1" applyNumberFormat="1" applyFont="1" applyBorder="1" applyAlignment="1">
      <alignment horizontal="left" vertical="center"/>
    </xf>
    <xf numFmtId="171" fontId="12" fillId="0" borderId="0" xfId="4" applyNumberFormat="1" applyFont="1" applyBorder="1" applyAlignment="1">
      <alignment horizontal="left" vertical="center"/>
    </xf>
    <xf numFmtId="0" fontId="52" fillId="0" borderId="0" xfId="9" applyFont="1" applyAlignment="1">
      <alignment horizontal="center" vertical="center"/>
    </xf>
    <xf numFmtId="0" fontId="12" fillId="0" borderId="13" xfId="9" applyFont="1" applyBorder="1" applyAlignment="1">
      <alignment horizontal="center" vertical="center"/>
    </xf>
    <xf numFmtId="0" fontId="12" fillId="0" borderId="10" xfId="9" applyFont="1" applyBorder="1" applyAlignment="1">
      <alignment horizontal="center" vertical="center"/>
    </xf>
    <xf numFmtId="0" fontId="12" fillId="0" borderId="14" xfId="9" applyFont="1" applyBorder="1" applyAlignment="1">
      <alignment horizontal="center" vertical="center"/>
    </xf>
    <xf numFmtId="0" fontId="12" fillId="0" borderId="10" xfId="4" applyNumberFormat="1" applyFont="1" applyBorder="1" applyAlignment="1">
      <alignment horizontal="right"/>
    </xf>
    <xf numFmtId="167" fontId="12" fillId="0" borderId="11" xfId="4" applyNumberFormat="1" applyFont="1" applyBorder="1" applyAlignment="1">
      <alignment horizontal="center" vertical="center"/>
    </xf>
    <xf numFmtId="167" fontId="12" fillId="0" borderId="0" xfId="4" applyNumberFormat="1" applyFont="1" applyBorder="1" applyAlignment="1">
      <alignment horizontal="center" vertical="center"/>
    </xf>
    <xf numFmtId="167" fontId="12" fillId="0" borderId="12" xfId="4" applyNumberFormat="1" applyFont="1" applyBorder="1" applyAlignment="1">
      <alignment horizontal="center" vertical="center"/>
    </xf>
    <xf numFmtId="0" fontId="12" fillId="0" borderId="7" xfId="4" applyNumberFormat="1" applyFont="1" applyBorder="1" applyAlignment="1">
      <alignment horizontal="center" vertical="center"/>
    </xf>
    <xf numFmtId="0" fontId="12" fillId="0" borderId="8" xfId="4" applyNumberFormat="1" applyFont="1" applyBorder="1" applyAlignment="1">
      <alignment horizontal="center" vertical="center"/>
    </xf>
    <xf numFmtId="0" fontId="12" fillId="0" borderId="9" xfId="4" applyNumberFormat="1" applyFont="1" applyBorder="1" applyAlignment="1">
      <alignment horizontal="center" vertical="center"/>
    </xf>
    <xf numFmtId="0" fontId="12" fillId="0" borderId="13" xfId="4" applyNumberFormat="1" applyFont="1" applyBorder="1" applyAlignment="1">
      <alignment horizontal="center" vertical="center"/>
    </xf>
    <xf numFmtId="0" fontId="12" fillId="0" borderId="10" xfId="4" applyNumberFormat="1" applyFont="1" applyBorder="1" applyAlignment="1">
      <alignment horizontal="center" vertical="center"/>
    </xf>
    <xf numFmtId="0" fontId="12" fillId="0" borderId="14" xfId="4" applyNumberFormat="1" applyFont="1" applyBorder="1" applyAlignment="1">
      <alignment horizontal="center" vertical="center"/>
    </xf>
    <xf numFmtId="1" fontId="12" fillId="0" borderId="13" xfId="4" applyNumberFormat="1" applyFont="1" applyBorder="1" applyAlignment="1">
      <alignment horizontal="center" vertical="center"/>
    </xf>
    <xf numFmtId="1" fontId="12" fillId="0" borderId="10" xfId="4" applyNumberFormat="1" applyFont="1" applyBorder="1" applyAlignment="1">
      <alignment horizontal="center" vertical="center"/>
    </xf>
    <xf numFmtId="1" fontId="12" fillId="0" borderId="14" xfId="4" applyNumberFormat="1" applyFont="1" applyBorder="1" applyAlignment="1">
      <alignment horizontal="center" vertical="center"/>
    </xf>
    <xf numFmtId="1" fontId="12" fillId="0" borderId="11" xfId="4" applyNumberFormat="1" applyFont="1" applyBorder="1" applyAlignment="1">
      <alignment horizontal="center" vertical="center"/>
    </xf>
    <xf numFmtId="1" fontId="12" fillId="0" borderId="0" xfId="4" applyNumberFormat="1" applyFont="1" applyBorder="1" applyAlignment="1">
      <alignment horizontal="center" vertical="center"/>
    </xf>
    <xf numFmtId="1" fontId="12" fillId="0" borderId="12" xfId="4" applyNumberFormat="1" applyFont="1" applyBorder="1" applyAlignment="1">
      <alignment horizontal="center" vertical="center"/>
    </xf>
    <xf numFmtId="0" fontId="12" fillId="0" borderId="7" xfId="4" applyNumberFormat="1" applyFont="1" applyBorder="1" applyAlignment="1">
      <alignment horizontal="center" vertical="center" wrapText="1"/>
    </xf>
    <xf numFmtId="0" fontId="12" fillId="0" borderId="8" xfId="4" applyNumberFormat="1" applyFont="1" applyBorder="1" applyAlignment="1">
      <alignment horizontal="center" vertical="center" wrapText="1"/>
    </xf>
    <xf numFmtId="0" fontId="12" fillId="0" borderId="9" xfId="4" applyNumberFormat="1" applyFont="1" applyBorder="1" applyAlignment="1">
      <alignment horizontal="center" vertical="center" wrapText="1"/>
    </xf>
    <xf numFmtId="0" fontId="12" fillId="0" borderId="13" xfId="4" applyNumberFormat="1" applyFont="1" applyBorder="1" applyAlignment="1">
      <alignment horizontal="center" vertical="center" wrapText="1"/>
    </xf>
    <xf numFmtId="0" fontId="12" fillId="0" borderId="10" xfId="4" applyNumberFormat="1" applyFont="1" applyBorder="1" applyAlignment="1">
      <alignment horizontal="center" vertical="center" wrapText="1"/>
    </xf>
    <xf numFmtId="0" fontId="12" fillId="0" borderId="14" xfId="4" applyNumberFormat="1" applyFont="1" applyBorder="1" applyAlignment="1">
      <alignment horizontal="center" vertical="center" wrapText="1"/>
    </xf>
    <xf numFmtId="0" fontId="12" fillId="0" borderId="0" xfId="0" applyNumberFormat="1" applyFont="1" applyBorder="1" applyAlignment="1">
      <alignment horizontal="center" vertical="center" shrinkToFit="1"/>
    </xf>
    <xf numFmtId="0" fontId="12" fillId="0" borderId="0" xfId="12" quotePrefix="1" applyNumberFormat="1" applyFont="1" applyBorder="1" applyAlignment="1">
      <alignment horizontal="center" vertical="center"/>
    </xf>
    <xf numFmtId="0" fontId="12" fillId="0" borderId="11" xfId="4" applyNumberFormat="1" applyFont="1" applyBorder="1" applyAlignment="1">
      <alignment horizontal="center" vertical="center"/>
    </xf>
    <xf numFmtId="0" fontId="12" fillId="0" borderId="0" xfId="4" applyNumberFormat="1" applyFont="1" applyBorder="1" applyAlignment="1">
      <alignment horizontal="center" vertical="center"/>
    </xf>
    <xf numFmtId="0" fontId="12" fillId="0" borderId="12" xfId="4" applyNumberFormat="1" applyFont="1" applyBorder="1" applyAlignment="1">
      <alignment horizontal="center" vertical="center"/>
    </xf>
    <xf numFmtId="167" fontId="12" fillId="0" borderId="13" xfId="4" applyNumberFormat="1" applyFont="1" applyBorder="1" applyAlignment="1">
      <alignment horizontal="center" vertical="center"/>
    </xf>
    <xf numFmtId="167" fontId="12" fillId="0" borderId="10" xfId="4" applyNumberFormat="1" applyFont="1" applyBorder="1" applyAlignment="1">
      <alignment horizontal="center" vertical="center"/>
    </xf>
    <xf numFmtId="167" fontId="12" fillId="0" borderId="14" xfId="4" applyNumberFormat="1" applyFont="1" applyBorder="1" applyAlignment="1">
      <alignment horizontal="center" vertical="center"/>
    </xf>
    <xf numFmtId="0" fontId="50" fillId="0" borderId="0" xfId="4" applyNumberFormat="1" applyFont="1" applyBorder="1" applyAlignment="1">
      <alignment horizontal="center" vertical="center"/>
    </xf>
    <xf numFmtId="0" fontId="49" fillId="2" borderId="0" xfId="4" applyFont="1" applyFill="1" applyAlignment="1">
      <alignment horizontal="center" vertical="center"/>
    </xf>
    <xf numFmtId="0" fontId="2" fillId="2" borderId="0" xfId="4" applyFont="1" applyFill="1" applyAlignment="1">
      <alignment horizontal="left" vertical="center"/>
    </xf>
    <xf numFmtId="0" fontId="40" fillId="3" borderId="7" xfId="4" applyFont="1" applyFill="1" applyBorder="1" applyAlignment="1">
      <alignment horizontal="center" vertical="center"/>
    </xf>
    <xf numFmtId="0" fontId="40" fillId="3" borderId="9" xfId="4" applyFont="1" applyFill="1" applyBorder="1" applyAlignment="1">
      <alignment horizontal="center" vertical="center"/>
    </xf>
    <xf numFmtId="0" fontId="40" fillId="3" borderId="7" xfId="2" applyFont="1" applyFill="1" applyBorder="1" applyAlignment="1">
      <alignment horizontal="center" vertical="center"/>
    </xf>
    <xf numFmtId="0" fontId="40" fillId="3" borderId="9" xfId="2" applyFont="1" applyFill="1" applyBorder="1" applyAlignment="1">
      <alignment horizontal="center" vertical="center"/>
    </xf>
    <xf numFmtId="0" fontId="58" fillId="3" borderId="7" xfId="4" applyFont="1" applyFill="1" applyBorder="1" applyAlignment="1">
      <alignment horizontal="center" vertical="center"/>
    </xf>
    <xf numFmtId="0" fontId="58" fillId="3" borderId="9" xfId="4" applyFont="1" applyFill="1" applyBorder="1" applyAlignment="1">
      <alignment horizontal="center" vertical="center"/>
    </xf>
    <xf numFmtId="0" fontId="40" fillId="3" borderId="4" xfId="4" applyFont="1" applyFill="1" applyBorder="1" applyAlignment="1">
      <alignment horizontal="center" vertical="center"/>
    </xf>
    <xf numFmtId="0" fontId="40" fillId="3" borderId="5" xfId="4" applyFont="1" applyFill="1" applyBorder="1" applyAlignment="1">
      <alignment horizontal="center" vertical="center"/>
    </xf>
    <xf numFmtId="0" fontId="40" fillId="3" borderId="13" xfId="4" applyFont="1" applyFill="1" applyBorder="1" applyAlignment="1">
      <alignment horizontal="center" vertical="center"/>
    </xf>
    <xf numFmtId="0" fontId="40" fillId="3" borderId="14" xfId="4" applyFont="1" applyFill="1" applyBorder="1" applyAlignment="1">
      <alignment horizontal="center" vertical="center"/>
    </xf>
    <xf numFmtId="0" fontId="74" fillId="14" borderId="19" xfId="0" applyFont="1" applyFill="1" applyBorder="1" applyAlignment="1">
      <alignment horizontal="center" vertical="center"/>
    </xf>
    <xf numFmtId="0" fontId="74" fillId="14" borderId="18" xfId="0" applyFont="1" applyFill="1" applyBorder="1" applyAlignment="1">
      <alignment horizontal="center" vertical="center"/>
    </xf>
    <xf numFmtId="0" fontId="74" fillId="0" borderId="19" xfId="0" applyFont="1" applyBorder="1" applyAlignment="1">
      <alignment horizontal="center" vertical="center"/>
    </xf>
    <xf numFmtId="0" fontId="74" fillId="0" borderId="18" xfId="0" applyFont="1" applyBorder="1" applyAlignment="1">
      <alignment horizontal="center" vertical="center"/>
    </xf>
    <xf numFmtId="165" fontId="2" fillId="8" borderId="13" xfId="4" applyNumberFormat="1" applyFont="1" applyFill="1" applyBorder="1" applyAlignment="1">
      <alignment horizontal="center" vertical="center" wrapText="1"/>
    </xf>
    <xf numFmtId="165" fontId="2" fillId="8" borderId="10" xfId="4" applyNumberFormat="1" applyFont="1" applyFill="1" applyBorder="1" applyAlignment="1">
      <alignment horizontal="center" vertical="center" wrapText="1"/>
    </xf>
    <xf numFmtId="165" fontId="2" fillId="8" borderId="14" xfId="4" applyNumberFormat="1" applyFont="1" applyFill="1" applyBorder="1" applyAlignment="1">
      <alignment horizontal="center" vertical="center" wrapText="1"/>
    </xf>
    <xf numFmtId="1" fontId="7" fillId="8" borderId="2" xfId="4" applyNumberFormat="1" applyFont="1" applyFill="1" applyBorder="1" applyAlignment="1">
      <alignment horizontal="center" vertical="center"/>
    </xf>
    <xf numFmtId="1" fontId="7" fillId="8" borderId="3" xfId="4" applyNumberFormat="1" applyFont="1" applyFill="1" applyBorder="1" applyAlignment="1">
      <alignment horizontal="center" vertical="center"/>
    </xf>
    <xf numFmtId="0" fontId="7" fillId="6" borderId="2" xfId="4" applyFont="1" applyFill="1" applyBorder="1" applyAlignment="1">
      <alignment horizontal="center" vertical="center"/>
    </xf>
    <xf numFmtId="0" fontId="7" fillId="6" borderId="3" xfId="4" applyFont="1" applyFill="1" applyBorder="1" applyAlignment="1">
      <alignment horizontal="center" vertical="center"/>
    </xf>
    <xf numFmtId="0" fontId="74" fillId="0" borderId="22" xfId="0" applyFont="1" applyBorder="1" applyAlignment="1">
      <alignment horizontal="center" vertical="center"/>
    </xf>
    <xf numFmtId="0" fontId="74" fillId="0" borderId="21" xfId="0" applyFont="1" applyBorder="1" applyAlignment="1">
      <alignment horizontal="center" vertical="center"/>
    </xf>
    <xf numFmtId="0" fontId="74" fillId="19" borderId="19" xfId="0" applyFont="1" applyFill="1" applyBorder="1" applyAlignment="1">
      <alignment horizontal="center" vertical="center"/>
    </xf>
    <xf numFmtId="0" fontId="74" fillId="19" borderId="18" xfId="0" applyFont="1" applyFill="1" applyBorder="1" applyAlignment="1">
      <alignment horizontal="center" vertical="center"/>
    </xf>
    <xf numFmtId="0" fontId="75" fillId="18" borderId="15" xfId="0" applyFont="1" applyFill="1" applyBorder="1" applyAlignment="1">
      <alignment horizontal="center" vertical="center" wrapText="1"/>
    </xf>
    <xf numFmtId="0" fontId="75" fillId="18" borderId="16" xfId="0" applyFont="1" applyFill="1" applyBorder="1" applyAlignment="1">
      <alignment horizontal="center" vertical="center" wrapText="1"/>
    </xf>
    <xf numFmtId="0" fontId="75" fillId="18" borderId="18" xfId="0" applyFont="1" applyFill="1" applyBorder="1" applyAlignment="1">
      <alignment horizontal="center" vertical="center" wrapText="1"/>
    </xf>
    <xf numFmtId="0" fontId="75" fillId="18" borderId="19" xfId="0" applyFont="1" applyFill="1" applyBorder="1" applyAlignment="1">
      <alignment horizontal="center" vertical="center" wrapText="1"/>
    </xf>
    <xf numFmtId="0" fontId="75" fillId="18" borderId="16" xfId="0" applyFont="1" applyFill="1" applyBorder="1" applyAlignment="1">
      <alignment horizontal="center" vertical="center" textRotation="180" wrapText="1"/>
    </xf>
    <xf numFmtId="0" fontId="75" fillId="18" borderId="19" xfId="0" applyFont="1" applyFill="1" applyBorder="1" applyAlignment="1">
      <alignment horizontal="center" vertical="center" textRotation="180" wrapText="1"/>
    </xf>
    <xf numFmtId="0" fontId="77" fillId="18" borderId="17" xfId="4" applyFont="1" applyFill="1" applyBorder="1" applyAlignment="1">
      <alignment horizontal="center" vertical="center"/>
    </xf>
    <xf numFmtId="0" fontId="80" fillId="18" borderId="20" xfId="4" applyFont="1" applyFill="1" applyBorder="1" applyAlignment="1">
      <alignment horizontal="center" vertical="center"/>
    </xf>
    <xf numFmtId="0" fontId="3" fillId="19" borderId="19" xfId="4" applyFill="1" applyBorder="1" applyAlignment="1">
      <alignment horizontal="center" vertical="center"/>
    </xf>
    <xf numFmtId="0" fontId="3" fillId="0" borderId="19" xfId="4" applyBorder="1" applyAlignment="1">
      <alignment horizontal="center" vertical="center"/>
    </xf>
    <xf numFmtId="0" fontId="76" fillId="18" borderId="16" xfId="4" applyFont="1" applyFill="1" applyBorder="1" applyAlignment="1">
      <alignment horizontal="center" vertical="center"/>
    </xf>
    <xf numFmtId="0" fontId="76" fillId="18" borderId="19" xfId="4" applyFont="1" applyFill="1" applyBorder="1" applyAlignment="1">
      <alignment horizontal="center" vertical="center"/>
    </xf>
    <xf numFmtId="0" fontId="3" fillId="14" borderId="19" xfId="4" applyFill="1" applyBorder="1" applyAlignment="1">
      <alignment horizontal="center" vertical="center"/>
    </xf>
    <xf numFmtId="0" fontId="3" fillId="0" borderId="22" xfId="4" applyBorder="1" applyAlignment="1">
      <alignment horizontal="center" vertical="center"/>
    </xf>
    <xf numFmtId="175" fontId="3" fillId="0" borderId="20" xfId="4" applyNumberFormat="1" applyBorder="1" applyAlignment="1">
      <alignment horizontal="center" vertical="center"/>
    </xf>
    <xf numFmtId="175" fontId="3" fillId="0" borderId="23" xfId="4" applyNumberFormat="1" applyBorder="1" applyAlignment="1">
      <alignment horizontal="center" vertical="center"/>
    </xf>
    <xf numFmtId="175" fontId="3" fillId="14" borderId="20" xfId="4" applyNumberFormat="1" applyFill="1" applyBorder="1" applyAlignment="1">
      <alignment horizontal="center" vertical="center"/>
    </xf>
    <xf numFmtId="175" fontId="3" fillId="19" borderId="20" xfId="4" applyNumberFormat="1" applyFill="1" applyBorder="1" applyAlignment="1">
      <alignment horizontal="center" vertical="center"/>
    </xf>
    <xf numFmtId="0" fontId="4" fillId="14" borderId="2" xfId="1" applyFont="1" applyFill="1" applyBorder="1" applyAlignment="1" applyProtection="1">
      <alignment horizontal="center" vertical="center"/>
      <protection locked="0"/>
    </xf>
    <xf numFmtId="0" fontId="4" fillId="14" borderId="6" xfId="1" applyFont="1" applyFill="1" applyBorder="1" applyAlignment="1" applyProtection="1">
      <alignment horizontal="center" vertical="center"/>
      <protection locked="0"/>
    </xf>
    <xf numFmtId="0" fontId="4" fillId="14" borderId="3" xfId="1" applyFont="1" applyFill="1" applyBorder="1" applyAlignment="1" applyProtection="1">
      <alignment horizontal="center" vertical="center"/>
      <protection locked="0"/>
    </xf>
    <xf numFmtId="0" fontId="19" fillId="11" borderId="2" xfId="1" applyFont="1" applyFill="1" applyBorder="1" applyAlignment="1" applyProtection="1">
      <alignment horizontal="center" vertical="center"/>
      <protection locked="0"/>
    </xf>
    <xf numFmtId="0" fontId="19" fillId="11" borderId="6" xfId="1" applyFont="1" applyFill="1" applyBorder="1" applyAlignment="1" applyProtection="1">
      <alignment horizontal="center" vertical="center"/>
      <protection locked="0"/>
    </xf>
    <xf numFmtId="0" fontId="19" fillId="11" borderId="3" xfId="1" applyFont="1" applyFill="1" applyBorder="1" applyAlignment="1" applyProtection="1">
      <alignment horizontal="center" vertical="center"/>
      <protection locked="0"/>
    </xf>
    <xf numFmtId="0" fontId="20" fillId="9" borderId="2" xfId="1" applyFont="1" applyFill="1" applyBorder="1" applyAlignment="1" applyProtection="1">
      <alignment horizontal="center" vertical="center"/>
      <protection locked="0"/>
    </xf>
    <xf numFmtId="0" fontId="20" fillId="9" borderId="6" xfId="1" applyFont="1" applyFill="1" applyBorder="1" applyAlignment="1" applyProtection="1">
      <alignment horizontal="center" vertical="center"/>
      <protection locked="0"/>
    </xf>
    <xf numFmtId="0" fontId="20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6" xfId="1" applyFont="1" applyFill="1" applyBorder="1" applyAlignment="1" applyProtection="1">
      <alignment horizontal="center" vertical="center"/>
      <protection locked="0"/>
    </xf>
    <xf numFmtId="170" fontId="21" fillId="10" borderId="2" xfId="1" applyNumberFormat="1" applyFont="1" applyFill="1" applyBorder="1" applyAlignment="1" applyProtection="1">
      <alignment horizontal="center" vertical="center"/>
      <protection locked="0"/>
    </xf>
    <xf numFmtId="170" fontId="21" fillId="10" borderId="6" xfId="1" applyNumberFormat="1" applyFont="1" applyFill="1" applyBorder="1" applyAlignment="1" applyProtection="1">
      <alignment horizontal="center" vertical="center"/>
      <protection locked="0"/>
    </xf>
    <xf numFmtId="170" fontId="21" fillId="10" borderId="3" xfId="1" applyNumberFormat="1" applyFont="1" applyFill="1" applyBorder="1" applyAlignment="1" applyProtection="1">
      <alignment horizontal="center" vertical="center"/>
      <protection locked="0"/>
    </xf>
  </cellXfs>
  <cellStyles count="31">
    <cellStyle name="Comma 2" xfId="3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Normal - Style1" xfId="22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20"/>
    <cellStyle name="Normal 4" xfId="9"/>
    <cellStyle name="Normal 4 2" xfId="10"/>
    <cellStyle name="Normal 4 7" xfId="11"/>
    <cellStyle name="Normal 5" xfId="21"/>
    <cellStyle name="Normal 6" xfId="12"/>
    <cellStyle name="Normal 6 2" xfId="13"/>
    <cellStyle name="Normal 7" xfId="14"/>
    <cellStyle name="Normal 7 2" xfId="15"/>
    <cellStyle name="Normal_Uncertainty Budget" xfId="1"/>
    <cellStyle name="ปกติ 2" xfId="16"/>
    <cellStyle name="ปกติ 2 2" xfId="17"/>
    <cellStyle name="ปกติ 3" xfId="18"/>
    <cellStyle name="ปกติ_Cert.(ตัวอย่าง DMM)" xfId="19"/>
  </cellStyles>
  <dxfs count="0"/>
  <tableStyles count="0" defaultTableStyle="TableStyleMedium2" defaultPivotStyle="PivotStyleLight16"/>
  <colors>
    <mruColors>
      <color rgb="FFD5FC79"/>
      <color rgb="FF00FF00"/>
      <color rgb="FFFF66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9525</xdr:colOff>
          <xdr:row>3</xdr:row>
          <xdr:rowOff>28575</xdr:rowOff>
        </xdr:from>
        <xdr:to>
          <xdr:col>27</xdr:col>
          <xdr:colOff>0</xdr:colOff>
          <xdr:row>4</xdr:row>
          <xdr:rowOff>66675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3</xdr:row>
          <xdr:rowOff>28575</xdr:rowOff>
        </xdr:from>
        <xdr:to>
          <xdr:col>19</xdr:col>
          <xdr:colOff>0</xdr:colOff>
          <xdr:row>4</xdr:row>
          <xdr:rowOff>85725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0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8</xdr:row>
          <xdr:rowOff>66675</xdr:rowOff>
        </xdr:from>
        <xdr:to>
          <xdr:col>10</xdr:col>
          <xdr:colOff>0</xdr:colOff>
          <xdr:row>9</xdr:row>
          <xdr:rowOff>47625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8</xdr:row>
          <xdr:rowOff>66675</xdr:rowOff>
        </xdr:from>
        <xdr:to>
          <xdr:col>14</xdr:col>
          <xdr:colOff>0</xdr:colOff>
          <xdr:row>9</xdr:row>
          <xdr:rowOff>47625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0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56" name="Text Box 387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_Linear%20Length%20Gauge,%20Mu%20chec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pakawadee\oxsoft\job\metrology\doc\1_Template%20Uncert\01_Dimension%2011-29\10_Measuring%20Fo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"/>
      <sheetName val="Certificate "/>
      <sheetName val="Report"/>
      <sheetName val="Result"/>
      <sheetName val="Uncertainty Budget"/>
      <sheetName val="Uncert of STD"/>
    </sheetNames>
    <sheetDataSet>
      <sheetData sheetId="0">
        <row r="6">
          <cell r="U6"/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B1:AO42"/>
  <sheetViews>
    <sheetView tabSelected="1" view="pageBreakPreview" topLeftCell="B12" zoomScaleSheetLayoutView="100" workbookViewId="0">
      <selection activeCell="AA34" sqref="AA34:AD35"/>
    </sheetView>
  </sheetViews>
  <sheetFormatPr defaultColWidth="7.7109375" defaultRowHeight="18.75" customHeight="1"/>
  <cols>
    <col min="1" max="1" width="1.7109375" style="100" customWidth="1"/>
    <col min="2" max="35" width="2.85546875" style="100" customWidth="1"/>
    <col min="36" max="43" width="3.140625" style="100" customWidth="1"/>
    <col min="44" max="190" width="7.7109375" style="100"/>
    <col min="191" max="191" width="1.7109375" style="100" customWidth="1"/>
    <col min="192" max="195" width="3.7109375" style="100" customWidth="1"/>
    <col min="196" max="199" width="5.28515625" style="100" customWidth="1"/>
    <col min="200" max="215" width="4" style="100" customWidth="1"/>
    <col min="216" max="217" width="3.28515625" style="100" customWidth="1"/>
    <col min="218" max="255" width="3.7109375" style="100" customWidth="1"/>
    <col min="256" max="446" width="7.7109375" style="100"/>
    <col min="447" max="447" width="1.7109375" style="100" customWidth="1"/>
    <col min="448" max="451" width="3.7109375" style="100" customWidth="1"/>
    <col min="452" max="455" width="5.28515625" style="100" customWidth="1"/>
    <col min="456" max="471" width="4" style="100" customWidth="1"/>
    <col min="472" max="473" width="3.28515625" style="100" customWidth="1"/>
    <col min="474" max="511" width="3.7109375" style="100" customWidth="1"/>
    <col min="512" max="702" width="7.7109375" style="100"/>
    <col min="703" max="703" width="1.7109375" style="100" customWidth="1"/>
    <col min="704" max="707" width="3.7109375" style="100" customWidth="1"/>
    <col min="708" max="711" width="5.28515625" style="100" customWidth="1"/>
    <col min="712" max="727" width="4" style="100" customWidth="1"/>
    <col min="728" max="729" width="3.28515625" style="100" customWidth="1"/>
    <col min="730" max="767" width="3.7109375" style="100" customWidth="1"/>
    <col min="768" max="958" width="7.7109375" style="100"/>
    <col min="959" max="959" width="1.7109375" style="100" customWidth="1"/>
    <col min="960" max="963" width="3.7109375" style="100" customWidth="1"/>
    <col min="964" max="967" width="5.28515625" style="100" customWidth="1"/>
    <col min="968" max="983" width="4" style="100" customWidth="1"/>
    <col min="984" max="985" width="3.28515625" style="100" customWidth="1"/>
    <col min="986" max="1023" width="3.7109375" style="100" customWidth="1"/>
    <col min="1024" max="1214" width="7.7109375" style="100"/>
    <col min="1215" max="1215" width="1.7109375" style="100" customWidth="1"/>
    <col min="1216" max="1219" width="3.7109375" style="100" customWidth="1"/>
    <col min="1220" max="1223" width="5.28515625" style="100" customWidth="1"/>
    <col min="1224" max="1239" width="4" style="100" customWidth="1"/>
    <col min="1240" max="1241" width="3.28515625" style="100" customWidth="1"/>
    <col min="1242" max="1279" width="3.7109375" style="100" customWidth="1"/>
    <col min="1280" max="1470" width="7.7109375" style="100"/>
    <col min="1471" max="1471" width="1.7109375" style="100" customWidth="1"/>
    <col min="1472" max="1475" width="3.7109375" style="100" customWidth="1"/>
    <col min="1476" max="1479" width="5.28515625" style="100" customWidth="1"/>
    <col min="1480" max="1495" width="4" style="100" customWidth="1"/>
    <col min="1496" max="1497" width="3.28515625" style="100" customWidth="1"/>
    <col min="1498" max="1535" width="3.7109375" style="100" customWidth="1"/>
    <col min="1536" max="1726" width="7.7109375" style="100"/>
    <col min="1727" max="1727" width="1.7109375" style="100" customWidth="1"/>
    <col min="1728" max="1731" width="3.7109375" style="100" customWidth="1"/>
    <col min="1732" max="1735" width="5.28515625" style="100" customWidth="1"/>
    <col min="1736" max="1751" width="4" style="100" customWidth="1"/>
    <col min="1752" max="1753" width="3.28515625" style="100" customWidth="1"/>
    <col min="1754" max="1791" width="3.7109375" style="100" customWidth="1"/>
    <col min="1792" max="1982" width="7.7109375" style="100"/>
    <col min="1983" max="1983" width="1.7109375" style="100" customWidth="1"/>
    <col min="1984" max="1987" width="3.7109375" style="100" customWidth="1"/>
    <col min="1988" max="1991" width="5.28515625" style="100" customWidth="1"/>
    <col min="1992" max="2007" width="4" style="100" customWidth="1"/>
    <col min="2008" max="2009" width="3.28515625" style="100" customWidth="1"/>
    <col min="2010" max="2047" width="3.7109375" style="100" customWidth="1"/>
    <col min="2048" max="2238" width="7.7109375" style="100"/>
    <col min="2239" max="2239" width="1.7109375" style="100" customWidth="1"/>
    <col min="2240" max="2243" width="3.7109375" style="100" customWidth="1"/>
    <col min="2244" max="2247" width="5.28515625" style="100" customWidth="1"/>
    <col min="2248" max="2263" width="4" style="100" customWidth="1"/>
    <col min="2264" max="2265" width="3.28515625" style="100" customWidth="1"/>
    <col min="2266" max="2303" width="3.7109375" style="100" customWidth="1"/>
    <col min="2304" max="2494" width="7.7109375" style="100"/>
    <col min="2495" max="2495" width="1.7109375" style="100" customWidth="1"/>
    <col min="2496" max="2499" width="3.7109375" style="100" customWidth="1"/>
    <col min="2500" max="2503" width="5.28515625" style="100" customWidth="1"/>
    <col min="2504" max="2519" width="4" style="100" customWidth="1"/>
    <col min="2520" max="2521" width="3.28515625" style="100" customWidth="1"/>
    <col min="2522" max="2559" width="3.7109375" style="100" customWidth="1"/>
    <col min="2560" max="2750" width="7.7109375" style="100"/>
    <col min="2751" max="2751" width="1.7109375" style="100" customWidth="1"/>
    <col min="2752" max="2755" width="3.7109375" style="100" customWidth="1"/>
    <col min="2756" max="2759" width="5.28515625" style="100" customWidth="1"/>
    <col min="2760" max="2775" width="4" style="100" customWidth="1"/>
    <col min="2776" max="2777" width="3.28515625" style="100" customWidth="1"/>
    <col min="2778" max="2815" width="3.7109375" style="100" customWidth="1"/>
    <col min="2816" max="3006" width="7.7109375" style="100"/>
    <col min="3007" max="3007" width="1.7109375" style="100" customWidth="1"/>
    <col min="3008" max="3011" width="3.7109375" style="100" customWidth="1"/>
    <col min="3012" max="3015" width="5.28515625" style="100" customWidth="1"/>
    <col min="3016" max="3031" width="4" style="100" customWidth="1"/>
    <col min="3032" max="3033" width="3.28515625" style="100" customWidth="1"/>
    <col min="3034" max="3071" width="3.7109375" style="100" customWidth="1"/>
    <col min="3072" max="3262" width="7.7109375" style="100"/>
    <col min="3263" max="3263" width="1.7109375" style="100" customWidth="1"/>
    <col min="3264" max="3267" width="3.7109375" style="100" customWidth="1"/>
    <col min="3268" max="3271" width="5.28515625" style="100" customWidth="1"/>
    <col min="3272" max="3287" width="4" style="100" customWidth="1"/>
    <col min="3288" max="3289" width="3.28515625" style="100" customWidth="1"/>
    <col min="3290" max="3327" width="3.7109375" style="100" customWidth="1"/>
    <col min="3328" max="3518" width="7.7109375" style="100"/>
    <col min="3519" max="3519" width="1.7109375" style="100" customWidth="1"/>
    <col min="3520" max="3523" width="3.7109375" style="100" customWidth="1"/>
    <col min="3524" max="3527" width="5.28515625" style="100" customWidth="1"/>
    <col min="3528" max="3543" width="4" style="100" customWidth="1"/>
    <col min="3544" max="3545" width="3.28515625" style="100" customWidth="1"/>
    <col min="3546" max="3583" width="3.7109375" style="100" customWidth="1"/>
    <col min="3584" max="3774" width="7.7109375" style="100"/>
    <col min="3775" max="3775" width="1.7109375" style="100" customWidth="1"/>
    <col min="3776" max="3779" width="3.7109375" style="100" customWidth="1"/>
    <col min="3780" max="3783" width="5.28515625" style="100" customWidth="1"/>
    <col min="3784" max="3799" width="4" style="100" customWidth="1"/>
    <col min="3800" max="3801" width="3.28515625" style="100" customWidth="1"/>
    <col min="3802" max="3839" width="3.7109375" style="100" customWidth="1"/>
    <col min="3840" max="4030" width="7.7109375" style="100"/>
    <col min="4031" max="4031" width="1.7109375" style="100" customWidth="1"/>
    <col min="4032" max="4035" width="3.7109375" style="100" customWidth="1"/>
    <col min="4036" max="4039" width="5.28515625" style="100" customWidth="1"/>
    <col min="4040" max="4055" width="4" style="100" customWidth="1"/>
    <col min="4056" max="4057" width="3.28515625" style="100" customWidth="1"/>
    <col min="4058" max="4095" width="3.7109375" style="100" customWidth="1"/>
    <col min="4096" max="4286" width="7.7109375" style="100"/>
    <col min="4287" max="4287" width="1.7109375" style="100" customWidth="1"/>
    <col min="4288" max="4291" width="3.7109375" style="100" customWidth="1"/>
    <col min="4292" max="4295" width="5.28515625" style="100" customWidth="1"/>
    <col min="4296" max="4311" width="4" style="100" customWidth="1"/>
    <col min="4312" max="4313" width="3.28515625" style="100" customWidth="1"/>
    <col min="4314" max="4351" width="3.7109375" style="100" customWidth="1"/>
    <col min="4352" max="4542" width="7.7109375" style="100"/>
    <col min="4543" max="4543" width="1.7109375" style="100" customWidth="1"/>
    <col min="4544" max="4547" width="3.7109375" style="100" customWidth="1"/>
    <col min="4548" max="4551" width="5.28515625" style="100" customWidth="1"/>
    <col min="4552" max="4567" width="4" style="100" customWidth="1"/>
    <col min="4568" max="4569" width="3.28515625" style="100" customWidth="1"/>
    <col min="4570" max="4607" width="3.7109375" style="100" customWidth="1"/>
    <col min="4608" max="4798" width="7.7109375" style="100"/>
    <col min="4799" max="4799" width="1.7109375" style="100" customWidth="1"/>
    <col min="4800" max="4803" width="3.7109375" style="100" customWidth="1"/>
    <col min="4804" max="4807" width="5.28515625" style="100" customWidth="1"/>
    <col min="4808" max="4823" width="4" style="100" customWidth="1"/>
    <col min="4824" max="4825" width="3.28515625" style="100" customWidth="1"/>
    <col min="4826" max="4863" width="3.7109375" style="100" customWidth="1"/>
    <col min="4864" max="5054" width="7.7109375" style="100"/>
    <col min="5055" max="5055" width="1.7109375" style="100" customWidth="1"/>
    <col min="5056" max="5059" width="3.7109375" style="100" customWidth="1"/>
    <col min="5060" max="5063" width="5.28515625" style="100" customWidth="1"/>
    <col min="5064" max="5079" width="4" style="100" customWidth="1"/>
    <col min="5080" max="5081" width="3.28515625" style="100" customWidth="1"/>
    <col min="5082" max="5119" width="3.7109375" style="100" customWidth="1"/>
    <col min="5120" max="5310" width="7.7109375" style="100"/>
    <col min="5311" max="5311" width="1.7109375" style="100" customWidth="1"/>
    <col min="5312" max="5315" width="3.7109375" style="100" customWidth="1"/>
    <col min="5316" max="5319" width="5.28515625" style="100" customWidth="1"/>
    <col min="5320" max="5335" width="4" style="100" customWidth="1"/>
    <col min="5336" max="5337" width="3.28515625" style="100" customWidth="1"/>
    <col min="5338" max="5375" width="3.7109375" style="100" customWidth="1"/>
    <col min="5376" max="5566" width="7.7109375" style="100"/>
    <col min="5567" max="5567" width="1.7109375" style="100" customWidth="1"/>
    <col min="5568" max="5571" width="3.7109375" style="100" customWidth="1"/>
    <col min="5572" max="5575" width="5.28515625" style="100" customWidth="1"/>
    <col min="5576" max="5591" width="4" style="100" customWidth="1"/>
    <col min="5592" max="5593" width="3.28515625" style="100" customWidth="1"/>
    <col min="5594" max="5631" width="3.7109375" style="100" customWidth="1"/>
    <col min="5632" max="5822" width="7.7109375" style="100"/>
    <col min="5823" max="5823" width="1.7109375" style="100" customWidth="1"/>
    <col min="5824" max="5827" width="3.7109375" style="100" customWidth="1"/>
    <col min="5828" max="5831" width="5.28515625" style="100" customWidth="1"/>
    <col min="5832" max="5847" width="4" style="100" customWidth="1"/>
    <col min="5848" max="5849" width="3.28515625" style="100" customWidth="1"/>
    <col min="5850" max="5887" width="3.7109375" style="100" customWidth="1"/>
    <col min="5888" max="6078" width="7.7109375" style="100"/>
    <col min="6079" max="6079" width="1.7109375" style="100" customWidth="1"/>
    <col min="6080" max="6083" width="3.7109375" style="100" customWidth="1"/>
    <col min="6084" max="6087" width="5.28515625" style="100" customWidth="1"/>
    <col min="6088" max="6103" width="4" style="100" customWidth="1"/>
    <col min="6104" max="6105" width="3.28515625" style="100" customWidth="1"/>
    <col min="6106" max="6143" width="3.7109375" style="100" customWidth="1"/>
    <col min="6144" max="6334" width="7.7109375" style="100"/>
    <col min="6335" max="6335" width="1.7109375" style="100" customWidth="1"/>
    <col min="6336" max="6339" width="3.7109375" style="100" customWidth="1"/>
    <col min="6340" max="6343" width="5.28515625" style="100" customWidth="1"/>
    <col min="6344" max="6359" width="4" style="100" customWidth="1"/>
    <col min="6360" max="6361" width="3.28515625" style="100" customWidth="1"/>
    <col min="6362" max="6399" width="3.7109375" style="100" customWidth="1"/>
    <col min="6400" max="6590" width="7.7109375" style="100"/>
    <col min="6591" max="6591" width="1.7109375" style="100" customWidth="1"/>
    <col min="6592" max="6595" width="3.7109375" style="100" customWidth="1"/>
    <col min="6596" max="6599" width="5.28515625" style="100" customWidth="1"/>
    <col min="6600" max="6615" width="4" style="100" customWidth="1"/>
    <col min="6616" max="6617" width="3.28515625" style="100" customWidth="1"/>
    <col min="6618" max="6655" width="3.7109375" style="100" customWidth="1"/>
    <col min="6656" max="6846" width="7.7109375" style="100"/>
    <col min="6847" max="6847" width="1.7109375" style="100" customWidth="1"/>
    <col min="6848" max="6851" width="3.7109375" style="100" customWidth="1"/>
    <col min="6852" max="6855" width="5.28515625" style="100" customWidth="1"/>
    <col min="6856" max="6871" width="4" style="100" customWidth="1"/>
    <col min="6872" max="6873" width="3.28515625" style="100" customWidth="1"/>
    <col min="6874" max="6911" width="3.7109375" style="100" customWidth="1"/>
    <col min="6912" max="7102" width="7.7109375" style="100"/>
    <col min="7103" max="7103" width="1.7109375" style="100" customWidth="1"/>
    <col min="7104" max="7107" width="3.7109375" style="100" customWidth="1"/>
    <col min="7108" max="7111" width="5.28515625" style="100" customWidth="1"/>
    <col min="7112" max="7127" width="4" style="100" customWidth="1"/>
    <col min="7128" max="7129" width="3.28515625" style="100" customWidth="1"/>
    <col min="7130" max="7167" width="3.7109375" style="100" customWidth="1"/>
    <col min="7168" max="7358" width="7.7109375" style="100"/>
    <col min="7359" max="7359" width="1.7109375" style="100" customWidth="1"/>
    <col min="7360" max="7363" width="3.7109375" style="100" customWidth="1"/>
    <col min="7364" max="7367" width="5.28515625" style="100" customWidth="1"/>
    <col min="7368" max="7383" width="4" style="100" customWidth="1"/>
    <col min="7384" max="7385" width="3.28515625" style="100" customWidth="1"/>
    <col min="7386" max="7423" width="3.7109375" style="100" customWidth="1"/>
    <col min="7424" max="7614" width="7.7109375" style="100"/>
    <col min="7615" max="7615" width="1.7109375" style="100" customWidth="1"/>
    <col min="7616" max="7619" width="3.7109375" style="100" customWidth="1"/>
    <col min="7620" max="7623" width="5.28515625" style="100" customWidth="1"/>
    <col min="7624" max="7639" width="4" style="100" customWidth="1"/>
    <col min="7640" max="7641" width="3.28515625" style="100" customWidth="1"/>
    <col min="7642" max="7679" width="3.7109375" style="100" customWidth="1"/>
    <col min="7680" max="7870" width="7.7109375" style="100"/>
    <col min="7871" max="7871" width="1.7109375" style="100" customWidth="1"/>
    <col min="7872" max="7875" width="3.7109375" style="100" customWidth="1"/>
    <col min="7876" max="7879" width="5.28515625" style="100" customWidth="1"/>
    <col min="7880" max="7895" width="4" style="100" customWidth="1"/>
    <col min="7896" max="7897" width="3.28515625" style="100" customWidth="1"/>
    <col min="7898" max="7935" width="3.7109375" style="100" customWidth="1"/>
    <col min="7936" max="8126" width="7.7109375" style="100"/>
    <col min="8127" max="8127" width="1.7109375" style="100" customWidth="1"/>
    <col min="8128" max="8131" width="3.7109375" style="100" customWidth="1"/>
    <col min="8132" max="8135" width="5.28515625" style="100" customWidth="1"/>
    <col min="8136" max="8151" width="4" style="100" customWidth="1"/>
    <col min="8152" max="8153" width="3.28515625" style="100" customWidth="1"/>
    <col min="8154" max="8191" width="3.7109375" style="100" customWidth="1"/>
    <col min="8192" max="8382" width="7.7109375" style="100"/>
    <col min="8383" max="8383" width="1.7109375" style="100" customWidth="1"/>
    <col min="8384" max="8387" width="3.7109375" style="100" customWidth="1"/>
    <col min="8388" max="8391" width="5.28515625" style="100" customWidth="1"/>
    <col min="8392" max="8407" width="4" style="100" customWidth="1"/>
    <col min="8408" max="8409" width="3.28515625" style="100" customWidth="1"/>
    <col min="8410" max="8447" width="3.7109375" style="100" customWidth="1"/>
    <col min="8448" max="8638" width="7.7109375" style="100"/>
    <col min="8639" max="8639" width="1.7109375" style="100" customWidth="1"/>
    <col min="8640" max="8643" width="3.7109375" style="100" customWidth="1"/>
    <col min="8644" max="8647" width="5.28515625" style="100" customWidth="1"/>
    <col min="8648" max="8663" width="4" style="100" customWidth="1"/>
    <col min="8664" max="8665" width="3.28515625" style="100" customWidth="1"/>
    <col min="8666" max="8703" width="3.7109375" style="100" customWidth="1"/>
    <col min="8704" max="8894" width="7.7109375" style="100"/>
    <col min="8895" max="8895" width="1.7109375" style="100" customWidth="1"/>
    <col min="8896" max="8899" width="3.7109375" style="100" customWidth="1"/>
    <col min="8900" max="8903" width="5.28515625" style="100" customWidth="1"/>
    <col min="8904" max="8919" width="4" style="100" customWidth="1"/>
    <col min="8920" max="8921" width="3.28515625" style="100" customWidth="1"/>
    <col min="8922" max="8959" width="3.7109375" style="100" customWidth="1"/>
    <col min="8960" max="9150" width="7.7109375" style="100"/>
    <col min="9151" max="9151" width="1.7109375" style="100" customWidth="1"/>
    <col min="9152" max="9155" width="3.7109375" style="100" customWidth="1"/>
    <col min="9156" max="9159" width="5.28515625" style="100" customWidth="1"/>
    <col min="9160" max="9175" width="4" style="100" customWidth="1"/>
    <col min="9176" max="9177" width="3.28515625" style="100" customWidth="1"/>
    <col min="9178" max="9215" width="3.7109375" style="100" customWidth="1"/>
    <col min="9216" max="9406" width="7.7109375" style="100"/>
    <col min="9407" max="9407" width="1.7109375" style="100" customWidth="1"/>
    <col min="9408" max="9411" width="3.7109375" style="100" customWidth="1"/>
    <col min="9412" max="9415" width="5.28515625" style="100" customWidth="1"/>
    <col min="9416" max="9431" width="4" style="100" customWidth="1"/>
    <col min="9432" max="9433" width="3.28515625" style="100" customWidth="1"/>
    <col min="9434" max="9471" width="3.7109375" style="100" customWidth="1"/>
    <col min="9472" max="9662" width="7.7109375" style="100"/>
    <col min="9663" max="9663" width="1.7109375" style="100" customWidth="1"/>
    <col min="9664" max="9667" width="3.7109375" style="100" customWidth="1"/>
    <col min="9668" max="9671" width="5.28515625" style="100" customWidth="1"/>
    <col min="9672" max="9687" width="4" style="100" customWidth="1"/>
    <col min="9688" max="9689" width="3.28515625" style="100" customWidth="1"/>
    <col min="9690" max="9727" width="3.7109375" style="100" customWidth="1"/>
    <col min="9728" max="9918" width="7.7109375" style="100"/>
    <col min="9919" max="9919" width="1.7109375" style="100" customWidth="1"/>
    <col min="9920" max="9923" width="3.7109375" style="100" customWidth="1"/>
    <col min="9924" max="9927" width="5.28515625" style="100" customWidth="1"/>
    <col min="9928" max="9943" width="4" style="100" customWidth="1"/>
    <col min="9944" max="9945" width="3.28515625" style="100" customWidth="1"/>
    <col min="9946" max="9983" width="3.7109375" style="100" customWidth="1"/>
    <col min="9984" max="10174" width="7.7109375" style="100"/>
    <col min="10175" max="10175" width="1.7109375" style="100" customWidth="1"/>
    <col min="10176" max="10179" width="3.7109375" style="100" customWidth="1"/>
    <col min="10180" max="10183" width="5.28515625" style="100" customWidth="1"/>
    <col min="10184" max="10199" width="4" style="100" customWidth="1"/>
    <col min="10200" max="10201" width="3.28515625" style="100" customWidth="1"/>
    <col min="10202" max="10239" width="3.7109375" style="100" customWidth="1"/>
    <col min="10240" max="10430" width="7.7109375" style="100"/>
    <col min="10431" max="10431" width="1.7109375" style="100" customWidth="1"/>
    <col min="10432" max="10435" width="3.7109375" style="100" customWidth="1"/>
    <col min="10436" max="10439" width="5.28515625" style="100" customWidth="1"/>
    <col min="10440" max="10455" width="4" style="100" customWidth="1"/>
    <col min="10456" max="10457" width="3.28515625" style="100" customWidth="1"/>
    <col min="10458" max="10495" width="3.7109375" style="100" customWidth="1"/>
    <col min="10496" max="10686" width="7.7109375" style="100"/>
    <col min="10687" max="10687" width="1.7109375" style="100" customWidth="1"/>
    <col min="10688" max="10691" width="3.7109375" style="100" customWidth="1"/>
    <col min="10692" max="10695" width="5.28515625" style="100" customWidth="1"/>
    <col min="10696" max="10711" width="4" style="100" customWidth="1"/>
    <col min="10712" max="10713" width="3.28515625" style="100" customWidth="1"/>
    <col min="10714" max="10751" width="3.7109375" style="100" customWidth="1"/>
    <col min="10752" max="10942" width="7.7109375" style="100"/>
    <col min="10943" max="10943" width="1.7109375" style="100" customWidth="1"/>
    <col min="10944" max="10947" width="3.7109375" style="100" customWidth="1"/>
    <col min="10948" max="10951" width="5.28515625" style="100" customWidth="1"/>
    <col min="10952" max="10967" width="4" style="100" customWidth="1"/>
    <col min="10968" max="10969" width="3.28515625" style="100" customWidth="1"/>
    <col min="10970" max="11007" width="3.7109375" style="100" customWidth="1"/>
    <col min="11008" max="11198" width="7.7109375" style="100"/>
    <col min="11199" max="11199" width="1.7109375" style="100" customWidth="1"/>
    <col min="11200" max="11203" width="3.7109375" style="100" customWidth="1"/>
    <col min="11204" max="11207" width="5.28515625" style="100" customWidth="1"/>
    <col min="11208" max="11223" width="4" style="100" customWidth="1"/>
    <col min="11224" max="11225" width="3.28515625" style="100" customWidth="1"/>
    <col min="11226" max="11263" width="3.7109375" style="100" customWidth="1"/>
    <col min="11264" max="11454" width="7.7109375" style="100"/>
    <col min="11455" max="11455" width="1.7109375" style="100" customWidth="1"/>
    <col min="11456" max="11459" width="3.7109375" style="100" customWidth="1"/>
    <col min="11460" max="11463" width="5.28515625" style="100" customWidth="1"/>
    <col min="11464" max="11479" width="4" style="100" customWidth="1"/>
    <col min="11480" max="11481" width="3.28515625" style="100" customWidth="1"/>
    <col min="11482" max="11519" width="3.7109375" style="100" customWidth="1"/>
    <col min="11520" max="11710" width="7.7109375" style="100"/>
    <col min="11711" max="11711" width="1.7109375" style="100" customWidth="1"/>
    <col min="11712" max="11715" width="3.7109375" style="100" customWidth="1"/>
    <col min="11716" max="11719" width="5.28515625" style="100" customWidth="1"/>
    <col min="11720" max="11735" width="4" style="100" customWidth="1"/>
    <col min="11736" max="11737" width="3.28515625" style="100" customWidth="1"/>
    <col min="11738" max="11775" width="3.7109375" style="100" customWidth="1"/>
    <col min="11776" max="11966" width="7.7109375" style="100"/>
    <col min="11967" max="11967" width="1.7109375" style="100" customWidth="1"/>
    <col min="11968" max="11971" width="3.7109375" style="100" customWidth="1"/>
    <col min="11972" max="11975" width="5.28515625" style="100" customWidth="1"/>
    <col min="11976" max="11991" width="4" style="100" customWidth="1"/>
    <col min="11992" max="11993" width="3.28515625" style="100" customWidth="1"/>
    <col min="11994" max="12031" width="3.7109375" style="100" customWidth="1"/>
    <col min="12032" max="12222" width="7.7109375" style="100"/>
    <col min="12223" max="12223" width="1.7109375" style="100" customWidth="1"/>
    <col min="12224" max="12227" width="3.7109375" style="100" customWidth="1"/>
    <col min="12228" max="12231" width="5.28515625" style="100" customWidth="1"/>
    <col min="12232" max="12247" width="4" style="100" customWidth="1"/>
    <col min="12248" max="12249" width="3.28515625" style="100" customWidth="1"/>
    <col min="12250" max="12287" width="3.7109375" style="100" customWidth="1"/>
    <col min="12288" max="12478" width="7.7109375" style="100"/>
    <col min="12479" max="12479" width="1.7109375" style="100" customWidth="1"/>
    <col min="12480" max="12483" width="3.7109375" style="100" customWidth="1"/>
    <col min="12484" max="12487" width="5.28515625" style="100" customWidth="1"/>
    <col min="12488" max="12503" width="4" style="100" customWidth="1"/>
    <col min="12504" max="12505" width="3.28515625" style="100" customWidth="1"/>
    <col min="12506" max="12543" width="3.7109375" style="100" customWidth="1"/>
    <col min="12544" max="12734" width="7.7109375" style="100"/>
    <col min="12735" max="12735" width="1.7109375" style="100" customWidth="1"/>
    <col min="12736" max="12739" width="3.7109375" style="100" customWidth="1"/>
    <col min="12740" max="12743" width="5.28515625" style="100" customWidth="1"/>
    <col min="12744" max="12759" width="4" style="100" customWidth="1"/>
    <col min="12760" max="12761" width="3.28515625" style="100" customWidth="1"/>
    <col min="12762" max="12799" width="3.7109375" style="100" customWidth="1"/>
    <col min="12800" max="12990" width="7.7109375" style="100"/>
    <col min="12991" max="12991" width="1.7109375" style="100" customWidth="1"/>
    <col min="12992" max="12995" width="3.7109375" style="100" customWidth="1"/>
    <col min="12996" max="12999" width="5.28515625" style="100" customWidth="1"/>
    <col min="13000" max="13015" width="4" style="100" customWidth="1"/>
    <col min="13016" max="13017" width="3.28515625" style="100" customWidth="1"/>
    <col min="13018" max="13055" width="3.7109375" style="100" customWidth="1"/>
    <col min="13056" max="13246" width="7.7109375" style="100"/>
    <col min="13247" max="13247" width="1.7109375" style="100" customWidth="1"/>
    <col min="13248" max="13251" width="3.7109375" style="100" customWidth="1"/>
    <col min="13252" max="13255" width="5.28515625" style="100" customWidth="1"/>
    <col min="13256" max="13271" width="4" style="100" customWidth="1"/>
    <col min="13272" max="13273" width="3.28515625" style="100" customWidth="1"/>
    <col min="13274" max="13311" width="3.7109375" style="100" customWidth="1"/>
    <col min="13312" max="13502" width="7.7109375" style="100"/>
    <col min="13503" max="13503" width="1.7109375" style="100" customWidth="1"/>
    <col min="13504" max="13507" width="3.7109375" style="100" customWidth="1"/>
    <col min="13508" max="13511" width="5.28515625" style="100" customWidth="1"/>
    <col min="13512" max="13527" width="4" style="100" customWidth="1"/>
    <col min="13528" max="13529" width="3.28515625" style="100" customWidth="1"/>
    <col min="13530" max="13567" width="3.7109375" style="100" customWidth="1"/>
    <col min="13568" max="13758" width="7.7109375" style="100"/>
    <col min="13759" max="13759" width="1.7109375" style="100" customWidth="1"/>
    <col min="13760" max="13763" width="3.7109375" style="100" customWidth="1"/>
    <col min="13764" max="13767" width="5.28515625" style="100" customWidth="1"/>
    <col min="13768" max="13783" width="4" style="100" customWidth="1"/>
    <col min="13784" max="13785" width="3.28515625" style="100" customWidth="1"/>
    <col min="13786" max="13823" width="3.7109375" style="100" customWidth="1"/>
    <col min="13824" max="14014" width="7.7109375" style="100"/>
    <col min="14015" max="14015" width="1.7109375" style="100" customWidth="1"/>
    <col min="14016" max="14019" width="3.7109375" style="100" customWidth="1"/>
    <col min="14020" max="14023" width="5.28515625" style="100" customWidth="1"/>
    <col min="14024" max="14039" width="4" style="100" customWidth="1"/>
    <col min="14040" max="14041" width="3.28515625" style="100" customWidth="1"/>
    <col min="14042" max="14079" width="3.7109375" style="100" customWidth="1"/>
    <col min="14080" max="14270" width="7.7109375" style="100"/>
    <col min="14271" max="14271" width="1.7109375" style="100" customWidth="1"/>
    <col min="14272" max="14275" width="3.7109375" style="100" customWidth="1"/>
    <col min="14276" max="14279" width="5.28515625" style="100" customWidth="1"/>
    <col min="14280" max="14295" width="4" style="100" customWidth="1"/>
    <col min="14296" max="14297" width="3.28515625" style="100" customWidth="1"/>
    <col min="14298" max="14335" width="3.7109375" style="100" customWidth="1"/>
    <col min="14336" max="14526" width="7.7109375" style="100"/>
    <col min="14527" max="14527" width="1.7109375" style="100" customWidth="1"/>
    <col min="14528" max="14531" width="3.7109375" style="100" customWidth="1"/>
    <col min="14532" max="14535" width="5.28515625" style="100" customWidth="1"/>
    <col min="14536" max="14551" width="4" style="100" customWidth="1"/>
    <col min="14552" max="14553" width="3.28515625" style="100" customWidth="1"/>
    <col min="14554" max="14591" width="3.7109375" style="100" customWidth="1"/>
    <col min="14592" max="14782" width="7.7109375" style="100"/>
    <col min="14783" max="14783" width="1.7109375" style="100" customWidth="1"/>
    <col min="14784" max="14787" width="3.7109375" style="100" customWidth="1"/>
    <col min="14788" max="14791" width="5.28515625" style="100" customWidth="1"/>
    <col min="14792" max="14807" width="4" style="100" customWidth="1"/>
    <col min="14808" max="14809" width="3.28515625" style="100" customWidth="1"/>
    <col min="14810" max="14847" width="3.7109375" style="100" customWidth="1"/>
    <col min="14848" max="15038" width="7.7109375" style="100"/>
    <col min="15039" max="15039" width="1.7109375" style="100" customWidth="1"/>
    <col min="15040" max="15043" width="3.7109375" style="100" customWidth="1"/>
    <col min="15044" max="15047" width="5.28515625" style="100" customWidth="1"/>
    <col min="15048" max="15063" width="4" style="100" customWidth="1"/>
    <col min="15064" max="15065" width="3.28515625" style="100" customWidth="1"/>
    <col min="15066" max="15103" width="3.7109375" style="100" customWidth="1"/>
    <col min="15104" max="15294" width="7.7109375" style="100"/>
    <col min="15295" max="15295" width="1.7109375" style="100" customWidth="1"/>
    <col min="15296" max="15299" width="3.7109375" style="100" customWidth="1"/>
    <col min="15300" max="15303" width="5.28515625" style="100" customWidth="1"/>
    <col min="15304" max="15319" width="4" style="100" customWidth="1"/>
    <col min="15320" max="15321" width="3.28515625" style="100" customWidth="1"/>
    <col min="15322" max="15359" width="3.7109375" style="100" customWidth="1"/>
    <col min="15360" max="15550" width="7.7109375" style="100"/>
    <col min="15551" max="15551" width="1.7109375" style="100" customWidth="1"/>
    <col min="15552" max="15555" width="3.7109375" style="100" customWidth="1"/>
    <col min="15556" max="15559" width="5.28515625" style="100" customWidth="1"/>
    <col min="15560" max="15575" width="4" style="100" customWidth="1"/>
    <col min="15576" max="15577" width="3.28515625" style="100" customWidth="1"/>
    <col min="15578" max="15615" width="3.7109375" style="100" customWidth="1"/>
    <col min="15616" max="15806" width="7.7109375" style="100"/>
    <col min="15807" max="15807" width="1.7109375" style="100" customWidth="1"/>
    <col min="15808" max="15811" width="3.7109375" style="100" customWidth="1"/>
    <col min="15812" max="15815" width="5.28515625" style="100" customWidth="1"/>
    <col min="15816" max="15831" width="4" style="100" customWidth="1"/>
    <col min="15832" max="15833" width="3.28515625" style="100" customWidth="1"/>
    <col min="15834" max="15871" width="3.7109375" style="100" customWidth="1"/>
    <col min="15872" max="16062" width="7.7109375" style="100"/>
    <col min="16063" max="16063" width="1.7109375" style="100" customWidth="1"/>
    <col min="16064" max="16067" width="3.7109375" style="100" customWidth="1"/>
    <col min="16068" max="16071" width="5.28515625" style="100" customWidth="1"/>
    <col min="16072" max="16087" width="4" style="100" customWidth="1"/>
    <col min="16088" max="16089" width="3.28515625" style="100" customWidth="1"/>
    <col min="16090" max="16127" width="3.7109375" style="100" customWidth="1"/>
    <col min="16128" max="16384" width="7.7109375" style="100"/>
  </cols>
  <sheetData>
    <row r="1" spans="2:41" ht="21.75">
      <c r="B1" s="293" t="s">
        <v>40</v>
      </c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105" t="s">
        <v>60</v>
      </c>
      <c r="P1" s="105"/>
      <c r="Q1" s="105"/>
      <c r="R1" s="105"/>
      <c r="S1" s="116"/>
      <c r="T1" s="301" t="s">
        <v>113</v>
      </c>
      <c r="U1" s="301"/>
      <c r="V1" s="301"/>
      <c r="W1" s="301"/>
      <c r="X1" s="301"/>
      <c r="Y1" s="105"/>
      <c r="Z1" s="105"/>
      <c r="AA1" s="106" t="s">
        <v>61</v>
      </c>
      <c r="AB1" s="105"/>
      <c r="AC1" s="158"/>
      <c r="AD1" s="158"/>
      <c r="AE1" s="106" t="s">
        <v>62</v>
      </c>
      <c r="AF1" s="130"/>
      <c r="AG1" s="159"/>
      <c r="AH1" s="107"/>
      <c r="AI1" s="107"/>
    </row>
    <row r="2" spans="2:41" ht="21.75"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106" t="s">
        <v>63</v>
      </c>
      <c r="P2" s="105"/>
      <c r="Q2" s="106"/>
      <c r="R2" s="105"/>
      <c r="T2" s="296">
        <v>42450</v>
      </c>
      <c r="U2" s="296"/>
      <c r="V2" s="296"/>
      <c r="W2" s="296"/>
      <c r="X2" s="296"/>
      <c r="Y2" s="106" t="s">
        <v>64</v>
      </c>
      <c r="Z2" s="109"/>
      <c r="AA2" s="109"/>
      <c r="AB2" s="109"/>
      <c r="AD2" s="297">
        <v>42450</v>
      </c>
      <c r="AE2" s="297"/>
      <c r="AF2" s="297"/>
      <c r="AG2" s="297"/>
      <c r="AH2" s="297"/>
      <c r="AI2" s="107"/>
    </row>
    <row r="3" spans="2:41" ht="21.75">
      <c r="B3" s="294" t="s">
        <v>65</v>
      </c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105" t="s">
        <v>66</v>
      </c>
      <c r="P3" s="105"/>
      <c r="Q3" s="105"/>
      <c r="R3" s="105"/>
      <c r="S3" s="105"/>
      <c r="U3" s="298">
        <v>20</v>
      </c>
      <c r="V3" s="298"/>
      <c r="W3" s="110" t="s">
        <v>67</v>
      </c>
      <c r="X3" s="298">
        <v>50</v>
      </c>
      <c r="Y3" s="298"/>
      <c r="Z3" s="111" t="s">
        <v>68</v>
      </c>
      <c r="AA3" s="105"/>
      <c r="AB3" s="105"/>
      <c r="AC3" s="105"/>
      <c r="AD3" s="105"/>
      <c r="AE3" s="105"/>
      <c r="AF3" s="105"/>
      <c r="AG3" s="105"/>
      <c r="AH3" s="108"/>
      <c r="AI3" s="108"/>
    </row>
    <row r="4" spans="2:41" ht="21.75">
      <c r="B4" s="295" t="s">
        <v>85</v>
      </c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105" t="s">
        <v>41</v>
      </c>
      <c r="P4" s="105"/>
      <c r="Q4" s="105"/>
      <c r="R4" s="105"/>
      <c r="S4" s="105"/>
      <c r="T4" s="105" t="s">
        <v>69</v>
      </c>
      <c r="U4" s="105"/>
      <c r="V4" s="105"/>
      <c r="W4" s="105"/>
      <c r="X4" s="105"/>
      <c r="Y4" s="105"/>
      <c r="Z4" s="105"/>
      <c r="AA4" s="105"/>
      <c r="AB4" s="105" t="s">
        <v>70</v>
      </c>
      <c r="AC4" s="105"/>
      <c r="AD4" s="105"/>
      <c r="AE4" s="105"/>
      <c r="AF4" s="105"/>
      <c r="AG4" s="105"/>
      <c r="AH4" s="108"/>
      <c r="AI4" s="108"/>
    </row>
    <row r="5" spans="2:41" s="86" customFormat="1" ht="23.1" customHeight="1">
      <c r="B5" s="112" t="s">
        <v>71</v>
      </c>
      <c r="C5" s="113"/>
      <c r="D5" s="113"/>
      <c r="E5" s="113"/>
      <c r="F5" s="113"/>
      <c r="G5" s="113"/>
      <c r="H5" s="113"/>
      <c r="I5" s="302"/>
      <c r="J5" s="302"/>
      <c r="K5" s="302"/>
      <c r="L5" s="302"/>
      <c r="M5" s="302"/>
      <c r="N5" s="302"/>
      <c r="O5" s="302"/>
      <c r="P5" s="302"/>
      <c r="Q5" s="302"/>
      <c r="R5" s="302"/>
      <c r="S5" s="302"/>
      <c r="T5" s="302"/>
      <c r="U5" s="302"/>
      <c r="V5" s="302"/>
      <c r="W5" s="302"/>
      <c r="X5" s="302"/>
      <c r="Y5" s="302"/>
      <c r="Z5" s="302"/>
      <c r="AA5" s="302"/>
      <c r="AB5" s="302"/>
      <c r="AC5" s="302"/>
      <c r="AD5" s="302"/>
      <c r="AE5" s="302"/>
      <c r="AF5" s="302"/>
      <c r="AG5" s="114"/>
    </row>
    <row r="6" spans="2:41" s="86" customFormat="1" ht="23.1" customHeight="1">
      <c r="B6" s="112" t="s">
        <v>72</v>
      </c>
      <c r="C6" s="113"/>
      <c r="D6" s="113"/>
      <c r="E6" s="113"/>
      <c r="F6" s="113"/>
      <c r="G6" s="113"/>
      <c r="H6" s="113"/>
      <c r="I6" s="303" t="s">
        <v>85</v>
      </c>
      <c r="J6" s="303"/>
      <c r="K6" s="303"/>
      <c r="L6" s="303"/>
      <c r="M6" s="303"/>
      <c r="N6" s="303"/>
      <c r="O6" s="303"/>
      <c r="P6" s="303"/>
      <c r="Q6" s="303"/>
      <c r="R6" s="303"/>
      <c r="S6" s="115" t="s">
        <v>73</v>
      </c>
      <c r="T6" s="161"/>
      <c r="X6" s="303" t="s">
        <v>112</v>
      </c>
      <c r="Y6" s="303"/>
      <c r="Z6" s="303"/>
      <c r="AA6" s="303"/>
      <c r="AB6" s="303"/>
      <c r="AC6" s="303"/>
      <c r="AD6" s="303"/>
      <c r="AE6" s="303"/>
      <c r="AF6" s="303"/>
      <c r="AG6" s="114"/>
    </row>
    <row r="7" spans="2:41" s="86" customFormat="1" ht="23.1" customHeight="1">
      <c r="B7" s="112" t="s">
        <v>42</v>
      </c>
      <c r="G7" s="331">
        <v>123</v>
      </c>
      <c r="H7" s="331"/>
      <c r="I7" s="331"/>
      <c r="J7" s="331"/>
      <c r="K7" s="331"/>
      <c r="L7" s="331"/>
      <c r="M7" s="331"/>
      <c r="O7" s="317" t="s">
        <v>74</v>
      </c>
      <c r="P7" s="317"/>
      <c r="Q7" s="317"/>
      <c r="R7" s="331">
        <v>123456</v>
      </c>
      <c r="S7" s="331"/>
      <c r="T7" s="331"/>
      <c r="U7" s="331"/>
      <c r="V7" s="331"/>
      <c r="W7" s="331"/>
      <c r="X7" s="331"/>
      <c r="Y7" s="331"/>
      <c r="Z7" s="330" t="s">
        <v>43</v>
      </c>
      <c r="AA7" s="330"/>
      <c r="AB7" s="303" t="s">
        <v>114</v>
      </c>
      <c r="AC7" s="303"/>
      <c r="AD7" s="303"/>
      <c r="AE7" s="303"/>
      <c r="AF7" s="303"/>
      <c r="AG7" s="114"/>
      <c r="AH7" s="117"/>
      <c r="AI7" s="117"/>
    </row>
    <row r="8" spans="2:41" s="86" customFormat="1" ht="23.1" customHeight="1">
      <c r="B8" s="118" t="s">
        <v>75</v>
      </c>
      <c r="C8" s="114"/>
      <c r="D8" s="113"/>
      <c r="E8" s="113"/>
      <c r="F8" s="113"/>
      <c r="G8" s="300">
        <v>0</v>
      </c>
      <c r="H8" s="300"/>
      <c r="I8" s="115" t="s">
        <v>76</v>
      </c>
      <c r="J8" s="299">
        <v>2000</v>
      </c>
      <c r="K8" s="299"/>
      <c r="L8" s="299"/>
      <c r="M8" s="118" t="s">
        <v>7</v>
      </c>
      <c r="R8" s="251"/>
      <c r="S8" s="251"/>
      <c r="T8" s="163" t="s">
        <v>44</v>
      </c>
      <c r="U8" s="300">
        <v>10</v>
      </c>
      <c r="V8" s="300"/>
      <c r="W8" s="115" t="s">
        <v>117</v>
      </c>
      <c r="X8" s="87"/>
      <c r="Y8" s="87"/>
      <c r="Z8" s="119"/>
      <c r="AA8" s="151"/>
      <c r="AB8" s="151"/>
      <c r="AC8" s="151"/>
      <c r="AD8" s="113"/>
      <c r="AE8" s="114"/>
      <c r="AF8" s="114"/>
      <c r="AG8" s="114"/>
    </row>
    <row r="9" spans="2:41" s="86" customFormat="1" ht="23.1" customHeight="1">
      <c r="B9" s="120" t="s">
        <v>77</v>
      </c>
      <c r="C9" s="120"/>
      <c r="D9" s="120"/>
      <c r="E9" s="120"/>
      <c r="F9" s="120"/>
      <c r="G9" s="120"/>
      <c r="H9" s="120"/>
      <c r="I9" s="118"/>
      <c r="J9" s="118"/>
      <c r="K9" s="118" t="s">
        <v>78</v>
      </c>
      <c r="M9" s="121"/>
      <c r="O9" s="118" t="s">
        <v>79</v>
      </c>
      <c r="Q9" s="118"/>
      <c r="R9" s="250"/>
      <c r="S9" s="162"/>
      <c r="T9" s="164"/>
      <c r="U9" s="179"/>
      <c r="V9" s="162"/>
      <c r="W9" s="164"/>
      <c r="X9" s="164"/>
      <c r="Y9" s="164"/>
      <c r="Z9" s="160"/>
      <c r="AA9" s="160"/>
      <c r="AB9" s="160"/>
      <c r="AC9" s="160"/>
      <c r="AD9" s="160"/>
      <c r="AE9" s="160"/>
      <c r="AF9" s="160"/>
      <c r="AG9" s="114"/>
      <c r="AH9" s="117"/>
      <c r="AI9" s="117"/>
    </row>
    <row r="10" spans="2:41" s="86" customFormat="1" ht="6.95" customHeight="1">
      <c r="B10" s="122"/>
      <c r="C10" s="122"/>
      <c r="D10" s="122"/>
      <c r="E10" s="122"/>
      <c r="F10" s="122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4"/>
      <c r="AE10" s="114"/>
      <c r="AF10" s="114"/>
      <c r="AG10" s="114"/>
      <c r="AH10" s="117"/>
      <c r="AI10" s="117"/>
    </row>
    <row r="11" spans="2:41" s="86" customFormat="1" ht="23.1" customHeight="1">
      <c r="B11" s="118" t="s">
        <v>45</v>
      </c>
      <c r="C11" s="118"/>
      <c r="D11" s="118"/>
      <c r="E11" s="118"/>
      <c r="F11" s="118"/>
      <c r="G11" s="118"/>
      <c r="H11" s="118"/>
      <c r="I11" s="118"/>
      <c r="J11" s="165"/>
      <c r="K11" s="160"/>
      <c r="L11" s="160"/>
      <c r="M11" s="160"/>
      <c r="N11" s="160"/>
      <c r="O11" s="160"/>
      <c r="P11" s="160"/>
      <c r="Q11" s="160"/>
      <c r="R11" s="114"/>
      <c r="S11" s="114"/>
      <c r="T11" s="112"/>
      <c r="U11" s="152" t="s">
        <v>80</v>
      </c>
      <c r="V11" s="152"/>
      <c r="W11" s="160"/>
      <c r="X11" s="160"/>
      <c r="Y11" s="160"/>
      <c r="Z11" s="160"/>
      <c r="AA11" s="160"/>
      <c r="AB11" s="160"/>
      <c r="AC11" s="160"/>
      <c r="AD11" s="114"/>
      <c r="AE11" s="114"/>
      <c r="AF11" s="114"/>
      <c r="AG11" s="114"/>
      <c r="AH11" s="104"/>
      <c r="AI11" s="104"/>
    </row>
    <row r="12" spans="2:41" s="86" customFormat="1" ht="23.1" customHeight="1">
      <c r="B12" s="118" t="s">
        <v>45</v>
      </c>
      <c r="C12" s="118"/>
      <c r="D12" s="118"/>
      <c r="E12" s="118"/>
      <c r="F12" s="118"/>
      <c r="G12" s="118"/>
      <c r="H12" s="118"/>
      <c r="I12" s="118"/>
      <c r="J12" s="131"/>
      <c r="K12" s="160"/>
      <c r="L12" s="160"/>
      <c r="M12" s="160"/>
      <c r="N12" s="160"/>
      <c r="O12" s="160"/>
      <c r="P12" s="160"/>
      <c r="Q12" s="160"/>
      <c r="R12" s="114"/>
      <c r="S12" s="114"/>
      <c r="T12" s="112"/>
      <c r="U12" s="152" t="s">
        <v>80</v>
      </c>
      <c r="V12" s="152"/>
      <c r="W12" s="160"/>
      <c r="X12" s="160"/>
      <c r="Y12" s="160"/>
      <c r="Z12" s="160"/>
      <c r="AA12" s="160"/>
      <c r="AB12" s="160"/>
      <c r="AC12" s="160"/>
      <c r="AD12" s="114"/>
      <c r="AE12" s="114"/>
      <c r="AF12" s="114"/>
      <c r="AG12" s="114"/>
      <c r="AJ12" s="116"/>
      <c r="AK12" s="116"/>
      <c r="AL12" s="123"/>
      <c r="AM12" s="123"/>
    </row>
    <row r="13" spans="2:41" s="86" customFormat="1" ht="18" customHeight="1">
      <c r="Z13" s="124"/>
      <c r="AA13" s="124"/>
      <c r="AB13" s="124"/>
      <c r="AG13" s="125"/>
      <c r="AK13" s="127"/>
      <c r="AL13" s="127"/>
      <c r="AM13" s="127"/>
    </row>
    <row r="14" spans="2:41" customFormat="1" ht="21" customHeight="1">
      <c r="B14" s="304" t="s">
        <v>89</v>
      </c>
      <c r="C14" s="305"/>
      <c r="D14" s="306"/>
      <c r="E14" s="257" t="s">
        <v>121</v>
      </c>
      <c r="F14" s="258"/>
      <c r="G14" s="314" t="s">
        <v>90</v>
      </c>
      <c r="H14" s="315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  <c r="V14" s="316"/>
      <c r="W14" s="318" t="s">
        <v>46</v>
      </c>
      <c r="X14" s="319"/>
      <c r="Y14" s="319"/>
      <c r="Z14" s="320"/>
      <c r="AA14" s="324" t="s">
        <v>2</v>
      </c>
      <c r="AB14" s="325"/>
      <c r="AC14" s="325"/>
      <c r="AD14" s="326"/>
      <c r="AE14" s="318" t="s">
        <v>52</v>
      </c>
      <c r="AF14" s="319"/>
      <c r="AG14" s="319"/>
      <c r="AH14" s="320"/>
      <c r="AI14" s="100"/>
      <c r="AJ14" s="313"/>
      <c r="AK14" s="100"/>
      <c r="AL14" s="100"/>
      <c r="AM14" s="100"/>
      <c r="AN14" s="100"/>
      <c r="AO14" s="116"/>
    </row>
    <row r="15" spans="2:41" customFormat="1" ht="21" customHeight="1">
      <c r="B15" s="307"/>
      <c r="C15" s="308"/>
      <c r="D15" s="309"/>
      <c r="E15" s="259"/>
      <c r="F15" s="260"/>
      <c r="G15" s="314" t="s">
        <v>48</v>
      </c>
      <c r="H15" s="315"/>
      <c r="I15" s="315"/>
      <c r="J15" s="316"/>
      <c r="K15" s="314" t="s">
        <v>49</v>
      </c>
      <c r="L15" s="315"/>
      <c r="M15" s="315"/>
      <c r="N15" s="316"/>
      <c r="O15" s="314" t="s">
        <v>50</v>
      </c>
      <c r="P15" s="315"/>
      <c r="Q15" s="315"/>
      <c r="R15" s="316"/>
      <c r="S15" s="314" t="s">
        <v>51</v>
      </c>
      <c r="T15" s="315"/>
      <c r="U15" s="315"/>
      <c r="V15" s="316"/>
      <c r="W15" s="321"/>
      <c r="X15" s="322"/>
      <c r="Y15" s="322"/>
      <c r="Z15" s="323"/>
      <c r="AA15" s="327"/>
      <c r="AB15" s="328"/>
      <c r="AC15" s="328"/>
      <c r="AD15" s="329"/>
      <c r="AE15" s="321"/>
      <c r="AF15" s="322"/>
      <c r="AG15" s="322"/>
      <c r="AH15" s="323"/>
      <c r="AI15" s="100"/>
      <c r="AJ15" s="313"/>
      <c r="AK15" s="100"/>
      <c r="AL15" s="100"/>
      <c r="AM15" s="100"/>
      <c r="AN15" s="100"/>
      <c r="AO15" s="166"/>
    </row>
    <row r="16" spans="2:41" customFormat="1" ht="21" customHeight="1">
      <c r="B16" s="286">
        <v>0</v>
      </c>
      <c r="C16" s="289"/>
      <c r="D16" s="287"/>
      <c r="E16" s="286" t="s">
        <v>119</v>
      </c>
      <c r="F16" s="287"/>
      <c r="G16" s="310">
        <v>0</v>
      </c>
      <c r="H16" s="311"/>
      <c r="I16" s="311"/>
      <c r="J16" s="312"/>
      <c r="K16" s="310">
        <f>G16</f>
        <v>0</v>
      </c>
      <c r="L16" s="311"/>
      <c r="M16" s="311"/>
      <c r="N16" s="312"/>
      <c r="O16" s="310">
        <f>K16</f>
        <v>0</v>
      </c>
      <c r="P16" s="311"/>
      <c r="Q16" s="311"/>
      <c r="R16" s="312"/>
      <c r="S16" s="310">
        <f>O16</f>
        <v>0</v>
      </c>
      <c r="T16" s="311"/>
      <c r="U16" s="311"/>
      <c r="V16" s="312"/>
      <c r="W16" s="278">
        <f>(AVERAGE(G16:V16)+AVERAGE(G17:V17))/2</f>
        <v>1.4999999999999999E-4</v>
      </c>
      <c r="X16" s="279"/>
      <c r="Y16" s="279"/>
      <c r="Z16" s="280"/>
      <c r="AA16" s="268">
        <f>_xlfn.STDEV.S(G16:V17)/SQRT(4)</f>
        <v>8.0178372573727312E-5</v>
      </c>
      <c r="AB16" s="269"/>
      <c r="AC16" s="269"/>
      <c r="AD16" s="270"/>
      <c r="AE16" s="261">
        <f>B16-W16</f>
        <v>-1.4999999999999999E-4</v>
      </c>
      <c r="AF16" s="262"/>
      <c r="AG16" s="262"/>
      <c r="AH16" s="263"/>
      <c r="AI16" s="100"/>
      <c r="AJ16" s="153"/>
      <c r="AK16" s="100"/>
      <c r="AL16" s="100"/>
      <c r="AM16" s="100"/>
      <c r="AN16" s="100"/>
      <c r="AO16" s="167"/>
    </row>
    <row r="17" spans="2:41" customFormat="1" ht="21" customHeight="1">
      <c r="B17" s="290"/>
      <c r="C17" s="291"/>
      <c r="D17" s="292"/>
      <c r="E17" s="284" t="s">
        <v>120</v>
      </c>
      <c r="F17" s="285"/>
      <c r="G17" s="275">
        <v>2.9999999999999997E-4</v>
      </c>
      <c r="H17" s="276"/>
      <c r="I17" s="276"/>
      <c r="J17" s="277"/>
      <c r="K17" s="275">
        <v>2.9999999999999997E-4</v>
      </c>
      <c r="L17" s="276"/>
      <c r="M17" s="276"/>
      <c r="N17" s="277"/>
      <c r="O17" s="275">
        <v>2.9999999999999997E-4</v>
      </c>
      <c r="P17" s="276"/>
      <c r="Q17" s="276"/>
      <c r="R17" s="277"/>
      <c r="S17" s="275">
        <v>2.9999999999999997E-4</v>
      </c>
      <c r="T17" s="276"/>
      <c r="U17" s="276"/>
      <c r="V17" s="277"/>
      <c r="W17" s="281"/>
      <c r="X17" s="282"/>
      <c r="Y17" s="282"/>
      <c r="Z17" s="283"/>
      <c r="AA17" s="271"/>
      <c r="AB17" s="272"/>
      <c r="AC17" s="272"/>
      <c r="AD17" s="273"/>
      <c r="AE17" s="264"/>
      <c r="AF17" s="265"/>
      <c r="AG17" s="265"/>
      <c r="AH17" s="266"/>
      <c r="AI17" s="100"/>
      <c r="AJ17" s="153"/>
      <c r="AK17" s="100"/>
      <c r="AL17" s="100"/>
      <c r="AM17" s="100"/>
      <c r="AN17" s="100"/>
      <c r="AO17" s="167"/>
    </row>
    <row r="18" spans="2:41" customFormat="1" ht="21" customHeight="1">
      <c r="B18" s="288">
        <f>J8*10%</f>
        <v>200</v>
      </c>
      <c r="C18" s="288"/>
      <c r="D18" s="288"/>
      <c r="E18" s="286" t="s">
        <v>119</v>
      </c>
      <c r="F18" s="287"/>
      <c r="G18" s="256">
        <v>199.99879999999999</v>
      </c>
      <c r="H18" s="256"/>
      <c r="I18" s="256"/>
      <c r="J18" s="256"/>
      <c r="K18" s="256">
        <v>199.99879999999999</v>
      </c>
      <c r="L18" s="256"/>
      <c r="M18" s="256"/>
      <c r="N18" s="256"/>
      <c r="O18" s="256">
        <v>199.99879999999999</v>
      </c>
      <c r="P18" s="256"/>
      <c r="Q18" s="256"/>
      <c r="R18" s="256"/>
      <c r="S18" s="256">
        <v>199.99879999999999</v>
      </c>
      <c r="T18" s="256"/>
      <c r="U18" s="256"/>
      <c r="V18" s="256"/>
      <c r="W18" s="274">
        <f>(AVERAGE(G18:V18)+AVERAGE(G19:V19))/2</f>
        <v>199.99945</v>
      </c>
      <c r="X18" s="274"/>
      <c r="Y18" s="274"/>
      <c r="Z18" s="274"/>
      <c r="AA18" s="268">
        <f t="shared" ref="AA18:AA37" si="0">_xlfn.STDEV.S(G18:V19)/SQRT(4)</f>
        <v>3.4743961449008951E-4</v>
      </c>
      <c r="AB18" s="269"/>
      <c r="AC18" s="269"/>
      <c r="AD18" s="270"/>
      <c r="AE18" s="267">
        <f>B18-W18</f>
        <v>5.5000000000404725E-4</v>
      </c>
      <c r="AF18" s="267"/>
      <c r="AG18" s="267"/>
      <c r="AH18" s="267"/>
      <c r="AI18" s="100"/>
      <c r="AJ18" s="153"/>
      <c r="AK18" s="100"/>
      <c r="AL18" s="100"/>
      <c r="AM18" s="100"/>
      <c r="AN18" s="100"/>
      <c r="AO18" s="167"/>
    </row>
    <row r="19" spans="2:41" customFormat="1" ht="21" customHeight="1">
      <c r="B19" s="288"/>
      <c r="C19" s="288"/>
      <c r="D19" s="288"/>
      <c r="E19" s="284" t="s">
        <v>120</v>
      </c>
      <c r="F19" s="285"/>
      <c r="G19" s="256">
        <v>200.0001</v>
      </c>
      <c r="H19" s="256"/>
      <c r="I19" s="256"/>
      <c r="J19" s="256"/>
      <c r="K19" s="256">
        <v>200.0001</v>
      </c>
      <c r="L19" s="256"/>
      <c r="M19" s="256"/>
      <c r="N19" s="256"/>
      <c r="O19" s="256">
        <v>200.0001</v>
      </c>
      <c r="P19" s="256"/>
      <c r="Q19" s="256"/>
      <c r="R19" s="256"/>
      <c r="S19" s="256">
        <v>200.0001</v>
      </c>
      <c r="T19" s="256"/>
      <c r="U19" s="256"/>
      <c r="V19" s="256"/>
      <c r="W19" s="274"/>
      <c r="X19" s="274"/>
      <c r="Y19" s="274"/>
      <c r="Z19" s="274"/>
      <c r="AA19" s="271"/>
      <c r="AB19" s="272"/>
      <c r="AC19" s="272"/>
      <c r="AD19" s="273"/>
      <c r="AE19" s="267"/>
      <c r="AF19" s="267"/>
      <c r="AG19" s="267"/>
      <c r="AH19" s="267"/>
      <c r="AI19" s="100"/>
      <c r="AJ19" s="153"/>
      <c r="AK19" s="100"/>
      <c r="AL19" s="100"/>
      <c r="AM19" s="100"/>
      <c r="AN19" s="100"/>
      <c r="AO19" s="167"/>
    </row>
    <row r="20" spans="2:41" customFormat="1" ht="21" customHeight="1">
      <c r="B20" s="288">
        <f>J8*20%</f>
        <v>400</v>
      </c>
      <c r="C20" s="288"/>
      <c r="D20" s="288"/>
      <c r="E20" s="286" t="s">
        <v>119</v>
      </c>
      <c r="F20" s="287"/>
      <c r="G20" s="256">
        <v>399.99959999999999</v>
      </c>
      <c r="H20" s="256"/>
      <c r="I20" s="256"/>
      <c r="J20" s="256"/>
      <c r="K20" s="256">
        <v>399.99939999999998</v>
      </c>
      <c r="L20" s="256"/>
      <c r="M20" s="256"/>
      <c r="N20" s="256"/>
      <c r="O20" s="256">
        <v>399.99959999999999</v>
      </c>
      <c r="P20" s="256"/>
      <c r="Q20" s="256"/>
      <c r="R20" s="256"/>
      <c r="S20" s="256">
        <v>399.99950000000001</v>
      </c>
      <c r="T20" s="256"/>
      <c r="U20" s="256"/>
      <c r="V20" s="256"/>
      <c r="W20" s="274">
        <f>(AVERAGE(G20:V20)+AVERAGE(G21:V21))/2</f>
        <v>399.99959999999999</v>
      </c>
      <c r="X20" s="274"/>
      <c r="Y20" s="274"/>
      <c r="Z20" s="274"/>
      <c r="AA20" s="268">
        <f t="shared" ref="AA20:AA37" si="1">_xlfn.STDEV.S(G20:V21)/SQRT(4)</f>
        <v>7.0710678123873127E-5</v>
      </c>
      <c r="AB20" s="269"/>
      <c r="AC20" s="269"/>
      <c r="AD20" s="270"/>
      <c r="AE20" s="267">
        <f>B20-W20</f>
        <v>4.0000000001327862E-4</v>
      </c>
      <c r="AF20" s="267"/>
      <c r="AG20" s="267"/>
      <c r="AH20" s="267"/>
      <c r="AI20" s="100"/>
      <c r="AJ20" s="153"/>
      <c r="AK20" s="100"/>
      <c r="AL20" s="100"/>
      <c r="AM20" s="100"/>
      <c r="AN20" s="100"/>
      <c r="AO20" s="167"/>
    </row>
    <row r="21" spans="2:41" customFormat="1" ht="21" customHeight="1">
      <c r="B21" s="288"/>
      <c r="C21" s="288"/>
      <c r="D21" s="288"/>
      <c r="E21" s="284" t="s">
        <v>120</v>
      </c>
      <c r="F21" s="285"/>
      <c r="G21" s="256">
        <v>399.99959999999999</v>
      </c>
      <c r="H21" s="256"/>
      <c r="I21" s="256"/>
      <c r="J21" s="256"/>
      <c r="K21" s="256">
        <v>399.99959999999999</v>
      </c>
      <c r="L21" s="256"/>
      <c r="M21" s="256"/>
      <c r="N21" s="256"/>
      <c r="O21" s="256">
        <v>399.99990000000003</v>
      </c>
      <c r="P21" s="256"/>
      <c r="Q21" s="256"/>
      <c r="R21" s="256"/>
      <c r="S21" s="256">
        <v>399.99959999999999</v>
      </c>
      <c r="T21" s="256"/>
      <c r="U21" s="256"/>
      <c r="V21" s="256"/>
      <c r="W21" s="274"/>
      <c r="X21" s="274"/>
      <c r="Y21" s="274"/>
      <c r="Z21" s="274"/>
      <c r="AA21" s="271"/>
      <c r="AB21" s="272"/>
      <c r="AC21" s="272"/>
      <c r="AD21" s="273"/>
      <c r="AE21" s="267"/>
      <c r="AF21" s="267"/>
      <c r="AG21" s="267"/>
      <c r="AH21" s="267"/>
      <c r="AI21" s="100"/>
      <c r="AJ21" s="153"/>
      <c r="AK21" s="100"/>
      <c r="AL21" s="100"/>
      <c r="AM21" s="100"/>
      <c r="AN21" s="100"/>
      <c r="AO21" s="167"/>
    </row>
    <row r="22" spans="2:41" customFormat="1" ht="21" customHeight="1">
      <c r="B22" s="288">
        <f>J8*30%</f>
        <v>600</v>
      </c>
      <c r="C22" s="288"/>
      <c r="D22" s="288"/>
      <c r="E22" s="286" t="s">
        <v>119</v>
      </c>
      <c r="F22" s="287"/>
      <c r="G22" s="256">
        <v>59.999200000000002</v>
      </c>
      <c r="H22" s="256"/>
      <c r="I22" s="256"/>
      <c r="J22" s="256"/>
      <c r="K22" s="256">
        <v>59.999200000000002</v>
      </c>
      <c r="L22" s="256"/>
      <c r="M22" s="256"/>
      <c r="N22" s="256"/>
      <c r="O22" s="256">
        <v>59.999200000000002</v>
      </c>
      <c r="P22" s="256"/>
      <c r="Q22" s="256"/>
      <c r="R22" s="256"/>
      <c r="S22" s="256">
        <v>59.999000000000002</v>
      </c>
      <c r="T22" s="256"/>
      <c r="U22" s="256"/>
      <c r="V22" s="256"/>
      <c r="W22" s="274">
        <f>(AVERAGE(G22:V22)+AVERAGE(G23:V23))/2</f>
        <v>59.99915</v>
      </c>
      <c r="X22" s="274"/>
      <c r="Y22" s="274"/>
      <c r="Z22" s="274"/>
      <c r="AA22" s="268">
        <f t="shared" ref="AA22:AA37" si="2">_xlfn.STDEV.S(G22:V23)/SQRT(4)</f>
        <v>4.629100498851969E-5</v>
      </c>
      <c r="AB22" s="269"/>
      <c r="AC22" s="269"/>
      <c r="AD22" s="270"/>
      <c r="AE22" s="267">
        <f>B22-W22</f>
        <v>540.00085000000001</v>
      </c>
      <c r="AF22" s="267"/>
      <c r="AG22" s="267"/>
      <c r="AH22" s="267"/>
      <c r="AI22" s="100"/>
      <c r="AJ22" s="153"/>
      <c r="AK22" s="100"/>
      <c r="AL22" s="100"/>
      <c r="AM22" s="100"/>
      <c r="AN22" s="100"/>
      <c r="AO22" s="167"/>
    </row>
    <row r="23" spans="2:41" customFormat="1" ht="21" customHeight="1">
      <c r="B23" s="288"/>
      <c r="C23" s="288"/>
      <c r="D23" s="288"/>
      <c r="E23" s="284" t="s">
        <v>120</v>
      </c>
      <c r="F23" s="285"/>
      <c r="G23" s="256">
        <v>59.999200000000002</v>
      </c>
      <c r="H23" s="256"/>
      <c r="I23" s="256"/>
      <c r="J23" s="256"/>
      <c r="K23" s="256">
        <v>59.999200000000002</v>
      </c>
      <c r="L23" s="256"/>
      <c r="M23" s="256"/>
      <c r="N23" s="256"/>
      <c r="O23" s="256">
        <v>59.999200000000002</v>
      </c>
      <c r="P23" s="256"/>
      <c r="Q23" s="256"/>
      <c r="R23" s="256"/>
      <c r="S23" s="256">
        <v>59.999000000000002</v>
      </c>
      <c r="T23" s="256"/>
      <c r="U23" s="256"/>
      <c r="V23" s="256"/>
      <c r="W23" s="274"/>
      <c r="X23" s="274"/>
      <c r="Y23" s="274"/>
      <c r="Z23" s="274"/>
      <c r="AA23" s="271"/>
      <c r="AB23" s="272"/>
      <c r="AC23" s="272"/>
      <c r="AD23" s="273"/>
      <c r="AE23" s="267"/>
      <c r="AF23" s="267"/>
      <c r="AG23" s="267"/>
      <c r="AH23" s="267"/>
      <c r="AI23" s="100"/>
      <c r="AJ23" s="153"/>
      <c r="AK23" s="100"/>
      <c r="AL23" s="100"/>
      <c r="AM23" s="100"/>
      <c r="AN23" s="100"/>
      <c r="AO23" s="167"/>
    </row>
    <row r="24" spans="2:41" customFormat="1" ht="21" customHeight="1">
      <c r="B24" s="288">
        <f>J8*40%</f>
        <v>800</v>
      </c>
      <c r="C24" s="288"/>
      <c r="D24" s="288"/>
      <c r="E24" s="286" t="s">
        <v>119</v>
      </c>
      <c r="F24" s="287"/>
      <c r="G24" s="256">
        <v>79.998599999999996</v>
      </c>
      <c r="H24" s="256"/>
      <c r="I24" s="256"/>
      <c r="J24" s="256"/>
      <c r="K24" s="256">
        <v>79.998500000000007</v>
      </c>
      <c r="L24" s="256"/>
      <c r="M24" s="256"/>
      <c r="N24" s="256"/>
      <c r="O24" s="256">
        <v>79.998199999999997</v>
      </c>
      <c r="P24" s="256"/>
      <c r="Q24" s="256"/>
      <c r="R24" s="256"/>
      <c r="S24" s="256">
        <v>79.998800000000003</v>
      </c>
      <c r="T24" s="256"/>
      <c r="U24" s="256"/>
      <c r="V24" s="256"/>
      <c r="W24" s="274">
        <f>(AVERAGE(G24:V24)+AVERAGE(G25:V25))/2</f>
        <v>79.998525000000001</v>
      </c>
      <c r="X24" s="274"/>
      <c r="Y24" s="274"/>
      <c r="Z24" s="274"/>
      <c r="AA24" s="268">
        <f t="shared" ref="AA24:AA37" si="3">_xlfn.STDEV.S(G24:V25)/SQRT(4)</f>
        <v>1.1572751247234081E-4</v>
      </c>
      <c r="AB24" s="269"/>
      <c r="AC24" s="269"/>
      <c r="AD24" s="270"/>
      <c r="AE24" s="267">
        <f>B24-W24</f>
        <v>720.00147500000003</v>
      </c>
      <c r="AF24" s="267"/>
      <c r="AG24" s="267"/>
      <c r="AH24" s="267"/>
      <c r="AI24" s="100"/>
      <c r="AJ24" s="153"/>
      <c r="AK24" s="100"/>
      <c r="AL24" s="100"/>
      <c r="AM24" s="100"/>
      <c r="AN24" s="100"/>
      <c r="AO24" s="167"/>
    </row>
    <row r="25" spans="2:41" customFormat="1" ht="21" customHeight="1">
      <c r="B25" s="288"/>
      <c r="C25" s="288"/>
      <c r="D25" s="288"/>
      <c r="E25" s="284" t="s">
        <v>120</v>
      </c>
      <c r="F25" s="285"/>
      <c r="G25" s="256">
        <v>79.998599999999996</v>
      </c>
      <c r="H25" s="256"/>
      <c r="I25" s="256"/>
      <c r="J25" s="256"/>
      <c r="K25" s="256">
        <v>79.998500000000007</v>
      </c>
      <c r="L25" s="256"/>
      <c r="M25" s="256"/>
      <c r="N25" s="256"/>
      <c r="O25" s="256">
        <v>79.998199999999997</v>
      </c>
      <c r="P25" s="256"/>
      <c r="Q25" s="256"/>
      <c r="R25" s="256"/>
      <c r="S25" s="256">
        <v>79.998800000000003</v>
      </c>
      <c r="T25" s="256"/>
      <c r="U25" s="256"/>
      <c r="V25" s="256"/>
      <c r="W25" s="274"/>
      <c r="X25" s="274"/>
      <c r="Y25" s="274"/>
      <c r="Z25" s="274"/>
      <c r="AA25" s="271"/>
      <c r="AB25" s="272"/>
      <c r="AC25" s="272"/>
      <c r="AD25" s="273"/>
      <c r="AE25" s="267"/>
      <c r="AF25" s="267"/>
      <c r="AG25" s="267"/>
      <c r="AH25" s="267"/>
      <c r="AI25" s="100"/>
      <c r="AJ25" s="153"/>
      <c r="AK25" s="100"/>
      <c r="AL25" s="100"/>
      <c r="AM25" s="100"/>
      <c r="AN25" s="100"/>
      <c r="AO25" s="167"/>
    </row>
    <row r="26" spans="2:41" customFormat="1" ht="21" customHeight="1">
      <c r="B26" s="288">
        <f>J8*50%</f>
        <v>1000</v>
      </c>
      <c r="C26" s="288"/>
      <c r="D26" s="288"/>
      <c r="E26" s="286" t="s">
        <v>119</v>
      </c>
      <c r="F26" s="287"/>
      <c r="G26" s="256">
        <v>99.998000000000005</v>
      </c>
      <c r="H26" s="256"/>
      <c r="I26" s="256"/>
      <c r="J26" s="256"/>
      <c r="K26" s="256">
        <v>99.998199999999997</v>
      </c>
      <c r="L26" s="256"/>
      <c r="M26" s="256"/>
      <c r="N26" s="256"/>
      <c r="O26" s="256">
        <v>99.997900000000001</v>
      </c>
      <c r="P26" s="256"/>
      <c r="Q26" s="256"/>
      <c r="R26" s="256"/>
      <c r="S26" s="256">
        <v>99.998199999999997</v>
      </c>
      <c r="T26" s="256"/>
      <c r="U26" s="256"/>
      <c r="V26" s="256"/>
      <c r="W26" s="274">
        <f>(AVERAGE(G26:V26)+AVERAGE(G27:V27))/2</f>
        <v>99.998075</v>
      </c>
      <c r="X26" s="274"/>
      <c r="Y26" s="274"/>
      <c r="Z26" s="274"/>
      <c r="AA26" s="268">
        <f t="shared" ref="AA26:AA37" si="4">_xlfn.STDEV.S(G26:V27)/SQRT(4)</f>
        <v>6.9436507481591774E-5</v>
      </c>
      <c r="AB26" s="269"/>
      <c r="AC26" s="269"/>
      <c r="AD26" s="270"/>
      <c r="AE26" s="267">
        <f>B26-W26</f>
        <v>900.00192500000003</v>
      </c>
      <c r="AF26" s="267"/>
      <c r="AG26" s="267"/>
      <c r="AH26" s="267"/>
      <c r="AI26" s="100"/>
      <c r="AJ26" s="153"/>
      <c r="AK26" s="100"/>
      <c r="AL26" s="100"/>
      <c r="AM26" s="100"/>
      <c r="AN26" s="100"/>
      <c r="AO26" s="167"/>
    </row>
    <row r="27" spans="2:41" customFormat="1" ht="21" customHeight="1">
      <c r="B27" s="288"/>
      <c r="C27" s="288"/>
      <c r="D27" s="288"/>
      <c r="E27" s="284" t="s">
        <v>120</v>
      </c>
      <c r="F27" s="285"/>
      <c r="G27" s="256">
        <v>99.998000000000005</v>
      </c>
      <c r="H27" s="256"/>
      <c r="I27" s="256"/>
      <c r="J27" s="256"/>
      <c r="K27" s="256">
        <v>99.998199999999997</v>
      </c>
      <c r="L27" s="256"/>
      <c r="M27" s="256"/>
      <c r="N27" s="256"/>
      <c r="O27" s="256">
        <v>99.997900000000001</v>
      </c>
      <c r="P27" s="256"/>
      <c r="Q27" s="256"/>
      <c r="R27" s="256"/>
      <c r="S27" s="256">
        <v>99.998199999999997</v>
      </c>
      <c r="T27" s="256"/>
      <c r="U27" s="256"/>
      <c r="V27" s="256"/>
      <c r="W27" s="274"/>
      <c r="X27" s="274"/>
      <c r="Y27" s="274"/>
      <c r="Z27" s="274"/>
      <c r="AA27" s="271"/>
      <c r="AB27" s="272"/>
      <c r="AC27" s="272"/>
      <c r="AD27" s="273"/>
      <c r="AE27" s="267"/>
      <c r="AF27" s="267"/>
      <c r="AG27" s="267"/>
      <c r="AH27" s="267"/>
      <c r="AI27" s="100"/>
      <c r="AJ27" s="153"/>
      <c r="AK27" s="100"/>
      <c r="AL27" s="100"/>
      <c r="AM27" s="100"/>
      <c r="AN27" s="100"/>
      <c r="AO27" s="167"/>
    </row>
    <row r="28" spans="2:41" customFormat="1" ht="21" customHeight="1">
      <c r="B28" s="288">
        <f>J8*60%</f>
        <v>1200</v>
      </c>
      <c r="C28" s="288"/>
      <c r="D28" s="288"/>
      <c r="E28" s="286" t="s">
        <v>119</v>
      </c>
      <c r="F28" s="287"/>
      <c r="G28" s="256">
        <v>1199.9829999999999</v>
      </c>
      <c r="H28" s="256"/>
      <c r="I28" s="256"/>
      <c r="J28" s="256"/>
      <c r="K28" s="256">
        <v>1199.982</v>
      </c>
      <c r="L28" s="256"/>
      <c r="M28" s="256"/>
      <c r="N28" s="256"/>
      <c r="O28" s="256">
        <v>1199.982</v>
      </c>
      <c r="P28" s="256"/>
      <c r="Q28" s="256"/>
      <c r="R28" s="256"/>
      <c r="S28" s="256">
        <v>1199.981</v>
      </c>
      <c r="T28" s="256"/>
      <c r="U28" s="256"/>
      <c r="V28" s="256"/>
      <c r="W28" s="274">
        <f>(AVERAGE(G28:V28)+AVERAGE(G29:V29))/2</f>
        <v>1199.9909499999999</v>
      </c>
      <c r="X28" s="274"/>
      <c r="Y28" s="274"/>
      <c r="Z28" s="274"/>
      <c r="AA28" s="268">
        <f t="shared" ref="AA28:AA37" si="5">_xlfn.STDEV.S(G28:V29)/SQRT(4)</f>
        <v>4.7914358122584065E-3</v>
      </c>
      <c r="AB28" s="269"/>
      <c r="AC28" s="269"/>
      <c r="AD28" s="270"/>
      <c r="AE28" s="267">
        <f>B28-W28</f>
        <v>9.0500000001156877E-3</v>
      </c>
      <c r="AF28" s="267"/>
      <c r="AG28" s="267"/>
      <c r="AH28" s="267"/>
      <c r="AI28" s="100"/>
      <c r="AJ28" s="153"/>
      <c r="AK28" s="100"/>
      <c r="AL28" s="100"/>
      <c r="AM28" s="100"/>
      <c r="AN28" s="100"/>
      <c r="AO28" s="167"/>
    </row>
    <row r="29" spans="2:41" customFormat="1" ht="21" customHeight="1">
      <c r="B29" s="288"/>
      <c r="C29" s="288"/>
      <c r="D29" s="288"/>
      <c r="E29" s="284" t="s">
        <v>120</v>
      </c>
      <c r="F29" s="285"/>
      <c r="G29" s="256">
        <v>1199.9999</v>
      </c>
      <c r="H29" s="256"/>
      <c r="I29" s="256"/>
      <c r="J29" s="256"/>
      <c r="K29" s="256">
        <v>1199.9999</v>
      </c>
      <c r="L29" s="256"/>
      <c r="M29" s="256"/>
      <c r="N29" s="256"/>
      <c r="O29" s="256">
        <v>1199.9999</v>
      </c>
      <c r="P29" s="256"/>
      <c r="Q29" s="256"/>
      <c r="R29" s="256"/>
      <c r="S29" s="256">
        <v>1199.9999</v>
      </c>
      <c r="T29" s="256"/>
      <c r="U29" s="256"/>
      <c r="V29" s="256"/>
      <c r="W29" s="274"/>
      <c r="X29" s="274"/>
      <c r="Y29" s="274"/>
      <c r="Z29" s="274"/>
      <c r="AA29" s="271"/>
      <c r="AB29" s="272"/>
      <c r="AC29" s="272"/>
      <c r="AD29" s="273"/>
      <c r="AE29" s="267"/>
      <c r="AF29" s="267"/>
      <c r="AG29" s="267"/>
      <c r="AH29" s="267"/>
      <c r="AI29" s="100"/>
      <c r="AJ29" s="153"/>
      <c r="AK29" s="100"/>
      <c r="AL29" s="100"/>
      <c r="AM29" s="100"/>
      <c r="AN29" s="100"/>
      <c r="AO29" s="167"/>
    </row>
    <row r="30" spans="2:41" customFormat="1" ht="21" customHeight="1">
      <c r="B30" s="288">
        <f>J8*70%</f>
        <v>1400</v>
      </c>
      <c r="C30" s="288"/>
      <c r="D30" s="288"/>
      <c r="E30" s="286" t="s">
        <v>119</v>
      </c>
      <c r="F30" s="287"/>
      <c r="G30" s="256">
        <v>1399.9983999999999</v>
      </c>
      <c r="H30" s="256"/>
      <c r="I30" s="256"/>
      <c r="J30" s="256"/>
      <c r="K30" s="256">
        <v>1399.9983999999999</v>
      </c>
      <c r="L30" s="256"/>
      <c r="M30" s="256"/>
      <c r="N30" s="256"/>
      <c r="O30" s="256">
        <v>1399.9983999999999</v>
      </c>
      <c r="P30" s="256"/>
      <c r="Q30" s="256"/>
      <c r="R30" s="256"/>
      <c r="S30" s="256">
        <v>1399.9983999999999</v>
      </c>
      <c r="T30" s="256"/>
      <c r="U30" s="256"/>
      <c r="V30" s="256"/>
      <c r="W30" s="274">
        <f>(AVERAGE(G30:V30)+AVERAGE(G31:V31))/2</f>
        <v>1399.99935</v>
      </c>
      <c r="X30" s="274"/>
      <c r="Y30" s="274"/>
      <c r="Z30" s="274"/>
      <c r="AA30" s="268">
        <f t="shared" ref="AA30:AA37" si="6">_xlfn.STDEV.S(G30:V31)/SQRT(4)</f>
        <v>5.0779635962767532E-4</v>
      </c>
      <c r="AB30" s="269"/>
      <c r="AC30" s="269"/>
      <c r="AD30" s="270"/>
      <c r="AE30" s="267">
        <f>B30-W30</f>
        <v>6.4999999995052349E-4</v>
      </c>
      <c r="AF30" s="267"/>
      <c r="AG30" s="267"/>
      <c r="AH30" s="267"/>
      <c r="AI30" s="100"/>
      <c r="AJ30" s="153"/>
      <c r="AK30" s="100"/>
      <c r="AL30" s="100"/>
      <c r="AM30" s="100"/>
      <c r="AN30" s="100"/>
      <c r="AO30" s="167"/>
    </row>
    <row r="31" spans="2:41" customFormat="1" ht="21" customHeight="1">
      <c r="B31" s="288"/>
      <c r="C31" s="288"/>
      <c r="D31" s="288"/>
      <c r="E31" s="284" t="s">
        <v>120</v>
      </c>
      <c r="F31" s="285"/>
      <c r="G31" s="256">
        <v>1400.0002999999999</v>
      </c>
      <c r="H31" s="256"/>
      <c r="I31" s="256"/>
      <c r="J31" s="256"/>
      <c r="K31" s="256">
        <v>1400.0002999999999</v>
      </c>
      <c r="L31" s="256"/>
      <c r="M31" s="256"/>
      <c r="N31" s="256"/>
      <c r="O31" s="256">
        <v>1400.0002999999999</v>
      </c>
      <c r="P31" s="256"/>
      <c r="Q31" s="256"/>
      <c r="R31" s="256"/>
      <c r="S31" s="256">
        <v>1400.0002999999999</v>
      </c>
      <c r="T31" s="256"/>
      <c r="U31" s="256"/>
      <c r="V31" s="256"/>
      <c r="W31" s="274"/>
      <c r="X31" s="274"/>
      <c r="Y31" s="274"/>
      <c r="Z31" s="274"/>
      <c r="AA31" s="271"/>
      <c r="AB31" s="272"/>
      <c r="AC31" s="272"/>
      <c r="AD31" s="273"/>
      <c r="AE31" s="267"/>
      <c r="AF31" s="267"/>
      <c r="AG31" s="267"/>
      <c r="AH31" s="267"/>
      <c r="AI31" s="100"/>
      <c r="AJ31" s="153"/>
      <c r="AK31" s="100"/>
      <c r="AL31" s="100"/>
      <c r="AM31" s="100"/>
      <c r="AN31" s="100"/>
      <c r="AO31" s="167"/>
    </row>
    <row r="32" spans="2:41" customFormat="1" ht="21" customHeight="1">
      <c r="B32" s="288">
        <f>J8*80%</f>
        <v>1600</v>
      </c>
      <c r="C32" s="288"/>
      <c r="D32" s="288"/>
      <c r="E32" s="286" t="s">
        <v>119</v>
      </c>
      <c r="F32" s="287"/>
      <c r="G32" s="256">
        <v>1599.998</v>
      </c>
      <c r="H32" s="256"/>
      <c r="I32" s="256"/>
      <c r="J32" s="256"/>
      <c r="K32" s="256">
        <v>1599.998</v>
      </c>
      <c r="L32" s="256"/>
      <c r="M32" s="256"/>
      <c r="N32" s="256"/>
      <c r="O32" s="256">
        <v>1599.998</v>
      </c>
      <c r="P32" s="256"/>
      <c r="Q32" s="256"/>
      <c r="R32" s="256"/>
      <c r="S32" s="256">
        <v>1599.9979000000001</v>
      </c>
      <c r="T32" s="256"/>
      <c r="U32" s="256"/>
      <c r="V32" s="256"/>
      <c r="W32" s="274">
        <f>(AVERAGE(G32:V32)+AVERAGE(G33:V33))/2</f>
        <v>1600.0001000000002</v>
      </c>
      <c r="X32" s="274"/>
      <c r="Y32" s="274"/>
      <c r="Z32" s="274"/>
      <c r="AA32" s="268">
        <f t="shared" ref="AA32:AA37" si="7">_xlfn.STDEV.S(G32:V33)/SQRT(4)</f>
        <v>1.1370387604797618E-3</v>
      </c>
      <c r="AB32" s="269"/>
      <c r="AC32" s="269"/>
      <c r="AD32" s="270"/>
      <c r="AE32" s="267">
        <f>B32-W32</f>
        <v>-1.0000000020227162E-4</v>
      </c>
      <c r="AF32" s="267"/>
      <c r="AG32" s="267"/>
      <c r="AH32" s="267"/>
      <c r="AI32" s="100"/>
      <c r="AJ32" s="153"/>
      <c r="AK32" s="100"/>
      <c r="AL32" s="100"/>
      <c r="AM32" s="100"/>
      <c r="AN32" s="100"/>
      <c r="AO32" s="167"/>
    </row>
    <row r="33" spans="2:41" customFormat="1" ht="21" customHeight="1">
      <c r="B33" s="288"/>
      <c r="C33" s="288"/>
      <c r="D33" s="288"/>
      <c r="E33" s="284" t="s">
        <v>120</v>
      </c>
      <c r="F33" s="285"/>
      <c r="G33" s="256">
        <v>1600.0023000000001</v>
      </c>
      <c r="H33" s="256"/>
      <c r="I33" s="256"/>
      <c r="J33" s="256"/>
      <c r="K33" s="256">
        <v>1600.0020999999999</v>
      </c>
      <c r="L33" s="256"/>
      <c r="M33" s="256"/>
      <c r="N33" s="256"/>
      <c r="O33" s="256">
        <v>1600.0024000000001</v>
      </c>
      <c r="P33" s="256"/>
      <c r="Q33" s="256"/>
      <c r="R33" s="256"/>
      <c r="S33" s="256">
        <v>1600.0020999999999</v>
      </c>
      <c r="T33" s="256"/>
      <c r="U33" s="256"/>
      <c r="V33" s="256"/>
      <c r="W33" s="274"/>
      <c r="X33" s="274"/>
      <c r="Y33" s="274"/>
      <c r="Z33" s="274"/>
      <c r="AA33" s="271"/>
      <c r="AB33" s="272"/>
      <c r="AC33" s="272"/>
      <c r="AD33" s="273"/>
      <c r="AE33" s="267"/>
      <c r="AF33" s="267"/>
      <c r="AG33" s="267"/>
      <c r="AH33" s="267"/>
      <c r="AI33" s="100"/>
      <c r="AJ33" s="153"/>
      <c r="AK33" s="100"/>
      <c r="AL33" s="100"/>
      <c r="AM33" s="100"/>
      <c r="AN33" s="100"/>
      <c r="AO33" s="167"/>
    </row>
    <row r="34" spans="2:41" customFormat="1" ht="21" customHeight="1">
      <c r="B34" s="288">
        <f>J8*90%</f>
        <v>1800</v>
      </c>
      <c r="C34" s="288"/>
      <c r="D34" s="288"/>
      <c r="E34" s="286" t="s">
        <v>119</v>
      </c>
      <c r="F34" s="287"/>
      <c r="G34" s="256">
        <v>1799.9983</v>
      </c>
      <c r="H34" s="256"/>
      <c r="I34" s="256"/>
      <c r="J34" s="256"/>
      <c r="K34" s="256">
        <v>1799.9983</v>
      </c>
      <c r="L34" s="256"/>
      <c r="M34" s="256"/>
      <c r="N34" s="256"/>
      <c r="O34" s="256">
        <v>1799.9983</v>
      </c>
      <c r="P34" s="256"/>
      <c r="Q34" s="256"/>
      <c r="R34" s="256"/>
      <c r="S34" s="256">
        <v>1799.9983</v>
      </c>
      <c r="T34" s="256"/>
      <c r="U34" s="256"/>
      <c r="V34" s="256"/>
      <c r="W34" s="274">
        <f>(AVERAGE(G34:V34)+AVERAGE(G35:V35))/2</f>
        <v>1799.9997874999999</v>
      </c>
      <c r="X34" s="274"/>
      <c r="Y34" s="274"/>
      <c r="Z34" s="274"/>
      <c r="AA34" s="268">
        <f t="shared" ref="AA34:AA37" si="8">_xlfn.STDEV.S(G34:V35)/SQRT(4)</f>
        <v>7.979605700951741E-4</v>
      </c>
      <c r="AB34" s="269"/>
      <c r="AC34" s="269"/>
      <c r="AD34" s="270"/>
      <c r="AE34" s="267">
        <f>B34-W34</f>
        <v>2.1250000008876668E-4</v>
      </c>
      <c r="AF34" s="267"/>
      <c r="AG34" s="267"/>
      <c r="AH34" s="267"/>
      <c r="AI34" s="100"/>
      <c r="AJ34" s="153"/>
      <c r="AK34" s="100"/>
      <c r="AL34" s="100"/>
      <c r="AM34" s="100"/>
      <c r="AN34" s="100"/>
      <c r="AO34" s="167"/>
    </row>
    <row r="35" spans="2:41" customFormat="1" ht="21" customHeight="1">
      <c r="B35" s="288"/>
      <c r="C35" s="288"/>
      <c r="D35" s="288"/>
      <c r="E35" s="284" t="s">
        <v>120</v>
      </c>
      <c r="F35" s="285"/>
      <c r="G35" s="256">
        <v>1800.0012999999999</v>
      </c>
      <c r="H35" s="256"/>
      <c r="I35" s="256"/>
      <c r="J35" s="256"/>
      <c r="K35" s="256">
        <v>1800.0012999999999</v>
      </c>
      <c r="L35" s="256"/>
      <c r="M35" s="256"/>
      <c r="N35" s="256"/>
      <c r="O35" s="256">
        <v>1800.0015000000001</v>
      </c>
      <c r="P35" s="256"/>
      <c r="Q35" s="256"/>
      <c r="R35" s="256"/>
      <c r="S35" s="256">
        <v>1800.001</v>
      </c>
      <c r="T35" s="256"/>
      <c r="U35" s="256"/>
      <c r="V35" s="256"/>
      <c r="W35" s="274"/>
      <c r="X35" s="274"/>
      <c r="Y35" s="274"/>
      <c r="Z35" s="274"/>
      <c r="AA35" s="271"/>
      <c r="AB35" s="272"/>
      <c r="AC35" s="272"/>
      <c r="AD35" s="273"/>
      <c r="AE35" s="267"/>
      <c r="AF35" s="267"/>
      <c r="AG35" s="267"/>
      <c r="AH35" s="267"/>
      <c r="AI35" s="100"/>
      <c r="AJ35" s="153"/>
      <c r="AK35" s="100"/>
      <c r="AL35" s="100"/>
      <c r="AM35" s="100"/>
      <c r="AN35" s="100"/>
      <c r="AO35" s="167"/>
    </row>
    <row r="36" spans="2:41" customFormat="1" ht="21" customHeight="1">
      <c r="B36" s="288">
        <f>J8*100%</f>
        <v>2000</v>
      </c>
      <c r="C36" s="288"/>
      <c r="D36" s="288"/>
      <c r="E36" s="286" t="s">
        <v>119</v>
      </c>
      <c r="F36" s="287"/>
      <c r="G36" s="256">
        <v>1999.998</v>
      </c>
      <c r="H36" s="256"/>
      <c r="I36" s="256"/>
      <c r="J36" s="256"/>
      <c r="K36" s="256">
        <v>1999.998</v>
      </c>
      <c r="L36" s="256"/>
      <c r="M36" s="256"/>
      <c r="N36" s="256"/>
      <c r="O36" s="256">
        <v>1999.998</v>
      </c>
      <c r="P36" s="256"/>
      <c r="Q36" s="256"/>
      <c r="R36" s="256"/>
      <c r="S36" s="256">
        <v>1999.998</v>
      </c>
      <c r="T36" s="256"/>
      <c r="U36" s="256"/>
      <c r="V36" s="256"/>
      <c r="W36" s="274">
        <f>(AVERAGE(G36:V36)+AVERAGE(G37:V37))/2</f>
        <v>1999.9982</v>
      </c>
      <c r="X36" s="274"/>
      <c r="Y36" s="274"/>
      <c r="Z36" s="274"/>
      <c r="AA36" s="268">
        <f t="shared" ref="AA36:AA37" si="9">_xlfn.STDEV.S(G36:V37)/SQRT(4)</f>
        <v>1.4392458342350997E-4</v>
      </c>
      <c r="AB36" s="269"/>
      <c r="AC36" s="269"/>
      <c r="AD36" s="270"/>
      <c r="AE36" s="267">
        <f>B36-W36</f>
        <v>1.8000000000029104E-3</v>
      </c>
      <c r="AF36" s="267"/>
      <c r="AG36" s="267"/>
      <c r="AH36" s="267"/>
      <c r="AI36" s="100"/>
      <c r="AJ36" s="153"/>
      <c r="AK36" s="100"/>
      <c r="AL36" s="100"/>
      <c r="AM36" s="100"/>
      <c r="AN36" s="100"/>
      <c r="AO36" s="167"/>
    </row>
    <row r="37" spans="2:41" customFormat="1" ht="21" customHeight="1">
      <c r="B37" s="288"/>
      <c r="C37" s="288"/>
      <c r="D37" s="288"/>
      <c r="E37" s="284" t="s">
        <v>120</v>
      </c>
      <c r="F37" s="285"/>
      <c r="G37" s="256">
        <v>1999.9981</v>
      </c>
      <c r="H37" s="256"/>
      <c r="I37" s="256"/>
      <c r="J37" s="256"/>
      <c r="K37" s="256">
        <v>1999.9983999999999</v>
      </c>
      <c r="L37" s="256"/>
      <c r="M37" s="256"/>
      <c r="N37" s="256"/>
      <c r="O37" s="256">
        <v>1999.9988000000001</v>
      </c>
      <c r="P37" s="256"/>
      <c r="Q37" s="256"/>
      <c r="R37" s="256"/>
      <c r="S37" s="256">
        <v>1999.9983</v>
      </c>
      <c r="T37" s="256"/>
      <c r="U37" s="256"/>
      <c r="V37" s="256"/>
      <c r="W37" s="274"/>
      <c r="X37" s="274"/>
      <c r="Y37" s="274"/>
      <c r="Z37" s="274"/>
      <c r="AA37" s="271"/>
      <c r="AB37" s="272"/>
      <c r="AC37" s="272"/>
      <c r="AD37" s="273"/>
      <c r="AE37" s="267"/>
      <c r="AF37" s="267"/>
      <c r="AG37" s="267"/>
      <c r="AH37" s="267"/>
      <c r="AI37" s="100"/>
      <c r="AJ37" s="153"/>
      <c r="AK37" s="100"/>
      <c r="AL37" s="100"/>
      <c r="AM37" s="100"/>
      <c r="AN37" s="100"/>
      <c r="AO37" s="167"/>
    </row>
    <row r="38" spans="2:41" ht="18.75" customHeight="1">
      <c r="D38" s="21"/>
      <c r="E38" s="21"/>
      <c r="F38" s="21"/>
      <c r="G38" s="21"/>
      <c r="H38" s="18"/>
      <c r="I38" s="28"/>
      <c r="J38" s="73"/>
      <c r="K38" s="73"/>
      <c r="L38" s="73"/>
      <c r="M38" s="18"/>
    </row>
    <row r="39" spans="2:41" customFormat="1" ht="18.95" customHeight="1">
      <c r="B39" s="246" t="s">
        <v>111</v>
      </c>
      <c r="C39" s="247"/>
      <c r="D39" s="247"/>
      <c r="E39" s="247"/>
      <c r="F39" s="247"/>
      <c r="G39" s="247"/>
      <c r="H39" s="178" t="str">
        <f>J42</f>
        <v>Ms. Arunkamon Raramanus</v>
      </c>
      <c r="I39" s="247"/>
      <c r="J39" s="247"/>
      <c r="K39" s="247"/>
      <c r="L39" s="247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AC39" s="247"/>
      <c r="AD39" s="247"/>
      <c r="AE39" s="247"/>
      <c r="AF39" s="247"/>
      <c r="AG39" s="247"/>
      <c r="AH39" s="248"/>
      <c r="AI39" s="247"/>
      <c r="AJ39" s="247"/>
    </row>
    <row r="40" spans="2:41" ht="18.75" customHeight="1"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</row>
    <row r="42" spans="2:41" customFormat="1" ht="18.95" customHeight="1">
      <c r="C42" s="247"/>
      <c r="D42" s="247"/>
      <c r="E42" s="247"/>
      <c r="F42" s="247"/>
      <c r="G42" s="247"/>
      <c r="H42" s="28">
        <v>11</v>
      </c>
      <c r="I42" s="28"/>
      <c r="J42" s="126" t="s">
        <v>84</v>
      </c>
      <c r="K42" s="100"/>
      <c r="L42" s="100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AC42" s="247"/>
      <c r="AD42" s="247"/>
      <c r="AE42" s="247"/>
      <c r="AF42" s="247"/>
      <c r="AG42" s="247"/>
      <c r="AH42" s="248"/>
      <c r="AI42" s="247"/>
      <c r="AJ42" s="247"/>
    </row>
  </sheetData>
  <mergeCells count="184">
    <mergeCell ref="K26:N26"/>
    <mergeCell ref="K28:N28"/>
    <mergeCell ref="K20:N20"/>
    <mergeCell ref="K30:N30"/>
    <mergeCell ref="K32:N32"/>
    <mergeCell ref="K16:N16"/>
    <mergeCell ref="S16:V16"/>
    <mergeCell ref="S18:V18"/>
    <mergeCell ref="S20:V20"/>
    <mergeCell ref="S22:V22"/>
    <mergeCell ref="S24:V24"/>
    <mergeCell ref="S26:V26"/>
    <mergeCell ref="S28:V28"/>
    <mergeCell ref="S30:V30"/>
    <mergeCell ref="S32:V32"/>
    <mergeCell ref="S23:V23"/>
    <mergeCell ref="AJ14:AJ15"/>
    <mergeCell ref="K15:N15"/>
    <mergeCell ref="O7:Q7"/>
    <mergeCell ref="G8:H8"/>
    <mergeCell ref="W14:Z15"/>
    <mergeCell ref="AE14:AH15"/>
    <mergeCell ref="AA14:AD15"/>
    <mergeCell ref="O15:R15"/>
    <mergeCell ref="Z7:AA7"/>
    <mergeCell ref="R7:Y7"/>
    <mergeCell ref="G7:M7"/>
    <mergeCell ref="AB7:AF7"/>
    <mergeCell ref="S15:V15"/>
    <mergeCell ref="G15:J15"/>
    <mergeCell ref="G14:V14"/>
    <mergeCell ref="W26:Z27"/>
    <mergeCell ref="W24:Z25"/>
    <mergeCell ref="W36:Z37"/>
    <mergeCell ref="W34:Z35"/>
    <mergeCell ref="B26:D27"/>
    <mergeCell ref="B24:D25"/>
    <mergeCell ref="B14:D15"/>
    <mergeCell ref="O16:R16"/>
    <mergeCell ref="O18:R18"/>
    <mergeCell ref="O20:R20"/>
    <mergeCell ref="O22:R22"/>
    <mergeCell ref="O24:R24"/>
    <mergeCell ref="O26:R26"/>
    <mergeCell ref="O28:R28"/>
    <mergeCell ref="O30:R30"/>
    <mergeCell ref="K24:N24"/>
    <mergeCell ref="K18:N18"/>
    <mergeCell ref="G18:J18"/>
    <mergeCell ref="G16:J16"/>
    <mergeCell ref="G26:J26"/>
    <mergeCell ref="G28:J28"/>
    <mergeCell ref="G30:J30"/>
    <mergeCell ref="G24:J24"/>
    <mergeCell ref="K34:N34"/>
    <mergeCell ref="G32:J32"/>
    <mergeCell ref="G34:J34"/>
    <mergeCell ref="G36:J36"/>
    <mergeCell ref="O32:R32"/>
    <mergeCell ref="O34:R34"/>
    <mergeCell ref="O36:R36"/>
    <mergeCell ref="W32:Z33"/>
    <mergeCell ref="W30:Z31"/>
    <mergeCell ref="W28:Z29"/>
    <mergeCell ref="K36:N36"/>
    <mergeCell ref="S34:V34"/>
    <mergeCell ref="S36:V36"/>
    <mergeCell ref="B1:N2"/>
    <mergeCell ref="B3:N3"/>
    <mergeCell ref="B4:N4"/>
    <mergeCell ref="T2:X2"/>
    <mergeCell ref="AD2:AH2"/>
    <mergeCell ref="U3:V3"/>
    <mergeCell ref="X3:Y3"/>
    <mergeCell ref="J8:L8"/>
    <mergeCell ref="U8:V8"/>
    <mergeCell ref="T1:X1"/>
    <mergeCell ref="I5:AF5"/>
    <mergeCell ref="I6:R6"/>
    <mergeCell ref="X6:AF6"/>
    <mergeCell ref="B16:D17"/>
    <mergeCell ref="E16:F16"/>
    <mergeCell ref="E17:F17"/>
    <mergeCell ref="E18:F18"/>
    <mergeCell ref="E19:F19"/>
    <mergeCell ref="E20:F20"/>
    <mergeCell ref="E21:F21"/>
    <mergeCell ref="E22:F22"/>
    <mergeCell ref="E23:F23"/>
    <mergeCell ref="B22:D23"/>
    <mergeCell ref="B20:D21"/>
    <mergeCell ref="B18:D19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B36:D37"/>
    <mergeCell ref="B28:D29"/>
    <mergeCell ref="B30:D31"/>
    <mergeCell ref="B32:D33"/>
    <mergeCell ref="B34:D35"/>
    <mergeCell ref="W18:Z19"/>
    <mergeCell ref="W22:Z23"/>
    <mergeCell ref="W20:Z21"/>
    <mergeCell ref="G17:J17"/>
    <mergeCell ref="K17:N17"/>
    <mergeCell ref="O17:R17"/>
    <mergeCell ref="S17:V17"/>
    <mergeCell ref="W16:Z17"/>
    <mergeCell ref="G19:J19"/>
    <mergeCell ref="K19:N19"/>
    <mergeCell ref="O19:R19"/>
    <mergeCell ref="S19:V19"/>
    <mergeCell ref="K22:N22"/>
    <mergeCell ref="G22:J22"/>
    <mergeCell ref="G20:J20"/>
    <mergeCell ref="AA30:AD31"/>
    <mergeCell ref="AA32:AD33"/>
    <mergeCell ref="AA34:AD35"/>
    <mergeCell ref="AA36:AD37"/>
    <mergeCell ref="AE16:AH17"/>
    <mergeCell ref="AE36:AH37"/>
    <mergeCell ref="AE34:AH35"/>
    <mergeCell ref="AE32:AH33"/>
    <mergeCell ref="AE30:AH31"/>
    <mergeCell ref="AE28:AH29"/>
    <mergeCell ref="AE26:AH27"/>
    <mergeCell ref="AE24:AH25"/>
    <mergeCell ref="AE22:AH23"/>
    <mergeCell ref="AE20:AH21"/>
    <mergeCell ref="AE18:AH19"/>
    <mergeCell ref="AA22:AD23"/>
    <mergeCell ref="AA20:AD21"/>
    <mergeCell ref="AA18:AD19"/>
    <mergeCell ref="AA24:AD25"/>
    <mergeCell ref="AA26:AD27"/>
    <mergeCell ref="AA28:AD29"/>
    <mergeCell ref="AA16:AD17"/>
    <mergeCell ref="G37:J37"/>
    <mergeCell ref="K37:N37"/>
    <mergeCell ref="O37:R37"/>
    <mergeCell ref="S37:V37"/>
    <mergeCell ref="G35:J35"/>
    <mergeCell ref="K35:N35"/>
    <mergeCell ref="O35:R35"/>
    <mergeCell ref="S35:V35"/>
    <mergeCell ref="G33:J33"/>
    <mergeCell ref="K33:N33"/>
    <mergeCell ref="O33:R33"/>
    <mergeCell ref="S33:V33"/>
    <mergeCell ref="G25:J25"/>
    <mergeCell ref="K25:N25"/>
    <mergeCell ref="O25:R25"/>
    <mergeCell ref="S25:V25"/>
    <mergeCell ref="E14:F15"/>
    <mergeCell ref="G31:J31"/>
    <mergeCell ref="K31:N31"/>
    <mergeCell ref="O31:R31"/>
    <mergeCell ref="S31:V31"/>
    <mergeCell ref="G29:J29"/>
    <mergeCell ref="K29:N29"/>
    <mergeCell ref="O29:R29"/>
    <mergeCell ref="S29:V29"/>
    <mergeCell ref="G27:J27"/>
    <mergeCell ref="K27:N27"/>
    <mergeCell ref="O27:R27"/>
    <mergeCell ref="S27:V27"/>
    <mergeCell ref="G21:J21"/>
    <mergeCell ref="K21:N21"/>
    <mergeCell ref="O21:R21"/>
    <mergeCell ref="S21:V21"/>
    <mergeCell ref="G23:J23"/>
    <mergeCell ref="K23:N23"/>
    <mergeCell ref="O23:R23"/>
  </mergeCells>
  <pageMargins left="0.43307086614173229" right="0.43307086614173229" top="0.51181102362204722" bottom="0.23622047244094491" header="0.31496062992125984" footer="0.31496062992125984"/>
  <pageSetup scale="91" orientation="portrait" horizontalDpi="360" verticalDpi="360" r:id="rId1"/>
  <headerFooter>
    <oddFooter>&amp;R&amp;"Gulim,Regular"&amp;10SP-FMD-04-13 Rev.0 Effective date 23-Feb-16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26</xdr:col>
                    <xdr:colOff>9525</xdr:colOff>
                    <xdr:row>3</xdr:row>
                    <xdr:rowOff>28575</xdr:rowOff>
                  </from>
                  <to>
                    <xdr:col>27</xdr:col>
                    <xdr:colOff>0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18</xdr:col>
                    <xdr:colOff>28575</xdr:colOff>
                    <xdr:row>3</xdr:row>
                    <xdr:rowOff>28575</xdr:rowOff>
                  </from>
                  <to>
                    <xdr:col>19</xdr:col>
                    <xdr:colOff>0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9</xdr:col>
                    <xdr:colOff>9525</xdr:colOff>
                    <xdr:row>8</xdr:row>
                    <xdr:rowOff>66675</xdr:rowOff>
                  </from>
                  <to>
                    <xdr:col>10</xdr:col>
                    <xdr:colOff>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13</xdr:col>
                    <xdr:colOff>9525</xdr:colOff>
                    <xdr:row>8</xdr:row>
                    <xdr:rowOff>66675</xdr:rowOff>
                  </from>
                  <to>
                    <xdr:col>14</xdr:col>
                    <xdr:colOff>0</xdr:colOff>
                    <xdr:row>9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IV44"/>
  <sheetViews>
    <sheetView view="pageBreakPreview" topLeftCell="A28" zoomScaleSheetLayoutView="100" workbookViewId="0">
      <selection activeCell="A31" sqref="A31:XFD34"/>
    </sheetView>
  </sheetViews>
  <sheetFormatPr defaultColWidth="9.140625" defaultRowHeight="20.25"/>
  <cols>
    <col min="1" max="14" width="3.7109375" style="16" customWidth="1"/>
    <col min="15" max="28" width="3.28515625" style="16" customWidth="1"/>
    <col min="29" max="31" width="3.7109375" style="16" customWidth="1"/>
    <col min="32" max="256" width="9.140625" style="16"/>
    <col min="257" max="270" width="3.7109375" style="16" customWidth="1"/>
    <col min="271" max="284" width="3.28515625" style="16" customWidth="1"/>
    <col min="285" max="287" width="3.7109375" style="16" customWidth="1"/>
    <col min="288" max="512" width="9.140625" style="16"/>
    <col min="513" max="526" width="3.7109375" style="16" customWidth="1"/>
    <col min="527" max="540" width="3.28515625" style="16" customWidth="1"/>
    <col min="541" max="543" width="3.7109375" style="16" customWidth="1"/>
    <col min="544" max="768" width="9.140625" style="16"/>
    <col min="769" max="782" width="3.7109375" style="16" customWidth="1"/>
    <col min="783" max="796" width="3.28515625" style="16" customWidth="1"/>
    <col min="797" max="799" width="3.7109375" style="16" customWidth="1"/>
    <col min="800" max="1024" width="9.140625" style="16"/>
    <col min="1025" max="1038" width="3.7109375" style="16" customWidth="1"/>
    <col min="1039" max="1052" width="3.28515625" style="16" customWidth="1"/>
    <col min="1053" max="1055" width="3.7109375" style="16" customWidth="1"/>
    <col min="1056" max="1280" width="9.140625" style="16"/>
    <col min="1281" max="1294" width="3.7109375" style="16" customWidth="1"/>
    <col min="1295" max="1308" width="3.28515625" style="16" customWidth="1"/>
    <col min="1309" max="1311" width="3.7109375" style="16" customWidth="1"/>
    <col min="1312" max="1536" width="9.140625" style="16"/>
    <col min="1537" max="1550" width="3.7109375" style="16" customWidth="1"/>
    <col min="1551" max="1564" width="3.28515625" style="16" customWidth="1"/>
    <col min="1565" max="1567" width="3.7109375" style="16" customWidth="1"/>
    <col min="1568" max="1792" width="9.140625" style="16"/>
    <col min="1793" max="1806" width="3.7109375" style="16" customWidth="1"/>
    <col min="1807" max="1820" width="3.28515625" style="16" customWidth="1"/>
    <col min="1821" max="1823" width="3.7109375" style="16" customWidth="1"/>
    <col min="1824" max="2048" width="9.140625" style="16"/>
    <col min="2049" max="2062" width="3.7109375" style="16" customWidth="1"/>
    <col min="2063" max="2076" width="3.28515625" style="16" customWidth="1"/>
    <col min="2077" max="2079" width="3.7109375" style="16" customWidth="1"/>
    <col min="2080" max="2304" width="9.140625" style="16"/>
    <col min="2305" max="2318" width="3.7109375" style="16" customWidth="1"/>
    <col min="2319" max="2332" width="3.28515625" style="16" customWidth="1"/>
    <col min="2333" max="2335" width="3.7109375" style="16" customWidth="1"/>
    <col min="2336" max="2560" width="9.140625" style="16"/>
    <col min="2561" max="2574" width="3.7109375" style="16" customWidth="1"/>
    <col min="2575" max="2588" width="3.28515625" style="16" customWidth="1"/>
    <col min="2589" max="2591" width="3.7109375" style="16" customWidth="1"/>
    <col min="2592" max="2816" width="9.140625" style="16"/>
    <col min="2817" max="2830" width="3.7109375" style="16" customWidth="1"/>
    <col min="2831" max="2844" width="3.28515625" style="16" customWidth="1"/>
    <col min="2845" max="2847" width="3.7109375" style="16" customWidth="1"/>
    <col min="2848" max="3072" width="9.140625" style="16"/>
    <col min="3073" max="3086" width="3.7109375" style="16" customWidth="1"/>
    <col min="3087" max="3100" width="3.28515625" style="16" customWidth="1"/>
    <col min="3101" max="3103" width="3.7109375" style="16" customWidth="1"/>
    <col min="3104" max="3328" width="9.140625" style="16"/>
    <col min="3329" max="3342" width="3.7109375" style="16" customWidth="1"/>
    <col min="3343" max="3356" width="3.28515625" style="16" customWidth="1"/>
    <col min="3357" max="3359" width="3.7109375" style="16" customWidth="1"/>
    <col min="3360" max="3584" width="9.140625" style="16"/>
    <col min="3585" max="3598" width="3.7109375" style="16" customWidth="1"/>
    <col min="3599" max="3612" width="3.28515625" style="16" customWidth="1"/>
    <col min="3613" max="3615" width="3.7109375" style="16" customWidth="1"/>
    <col min="3616" max="3840" width="9.140625" style="16"/>
    <col min="3841" max="3854" width="3.7109375" style="16" customWidth="1"/>
    <col min="3855" max="3868" width="3.28515625" style="16" customWidth="1"/>
    <col min="3869" max="3871" width="3.7109375" style="16" customWidth="1"/>
    <col min="3872" max="4096" width="9.140625" style="16"/>
    <col min="4097" max="4110" width="3.7109375" style="16" customWidth="1"/>
    <col min="4111" max="4124" width="3.28515625" style="16" customWidth="1"/>
    <col min="4125" max="4127" width="3.7109375" style="16" customWidth="1"/>
    <col min="4128" max="4352" width="9.140625" style="16"/>
    <col min="4353" max="4366" width="3.7109375" style="16" customWidth="1"/>
    <col min="4367" max="4380" width="3.28515625" style="16" customWidth="1"/>
    <col min="4381" max="4383" width="3.7109375" style="16" customWidth="1"/>
    <col min="4384" max="4608" width="9.140625" style="16"/>
    <col min="4609" max="4622" width="3.7109375" style="16" customWidth="1"/>
    <col min="4623" max="4636" width="3.28515625" style="16" customWidth="1"/>
    <col min="4637" max="4639" width="3.7109375" style="16" customWidth="1"/>
    <col min="4640" max="4864" width="9.140625" style="16"/>
    <col min="4865" max="4878" width="3.7109375" style="16" customWidth="1"/>
    <col min="4879" max="4892" width="3.28515625" style="16" customWidth="1"/>
    <col min="4893" max="4895" width="3.7109375" style="16" customWidth="1"/>
    <col min="4896" max="5120" width="9.140625" style="16"/>
    <col min="5121" max="5134" width="3.7109375" style="16" customWidth="1"/>
    <col min="5135" max="5148" width="3.28515625" style="16" customWidth="1"/>
    <col min="5149" max="5151" width="3.7109375" style="16" customWidth="1"/>
    <col min="5152" max="5376" width="9.140625" style="16"/>
    <col min="5377" max="5390" width="3.7109375" style="16" customWidth="1"/>
    <col min="5391" max="5404" width="3.28515625" style="16" customWidth="1"/>
    <col min="5405" max="5407" width="3.7109375" style="16" customWidth="1"/>
    <col min="5408" max="5632" width="9.140625" style="16"/>
    <col min="5633" max="5646" width="3.7109375" style="16" customWidth="1"/>
    <col min="5647" max="5660" width="3.28515625" style="16" customWidth="1"/>
    <col min="5661" max="5663" width="3.7109375" style="16" customWidth="1"/>
    <col min="5664" max="5888" width="9.140625" style="16"/>
    <col min="5889" max="5902" width="3.7109375" style="16" customWidth="1"/>
    <col min="5903" max="5916" width="3.28515625" style="16" customWidth="1"/>
    <col min="5917" max="5919" width="3.7109375" style="16" customWidth="1"/>
    <col min="5920" max="6144" width="9.140625" style="16"/>
    <col min="6145" max="6158" width="3.7109375" style="16" customWidth="1"/>
    <col min="6159" max="6172" width="3.28515625" style="16" customWidth="1"/>
    <col min="6173" max="6175" width="3.7109375" style="16" customWidth="1"/>
    <col min="6176" max="6400" width="9.140625" style="16"/>
    <col min="6401" max="6414" width="3.7109375" style="16" customWidth="1"/>
    <col min="6415" max="6428" width="3.28515625" style="16" customWidth="1"/>
    <col min="6429" max="6431" width="3.7109375" style="16" customWidth="1"/>
    <col min="6432" max="6656" width="9.140625" style="16"/>
    <col min="6657" max="6670" width="3.7109375" style="16" customWidth="1"/>
    <col min="6671" max="6684" width="3.28515625" style="16" customWidth="1"/>
    <col min="6685" max="6687" width="3.7109375" style="16" customWidth="1"/>
    <col min="6688" max="6912" width="9.140625" style="16"/>
    <col min="6913" max="6926" width="3.7109375" style="16" customWidth="1"/>
    <col min="6927" max="6940" width="3.28515625" style="16" customWidth="1"/>
    <col min="6941" max="6943" width="3.7109375" style="16" customWidth="1"/>
    <col min="6944" max="7168" width="9.140625" style="16"/>
    <col min="7169" max="7182" width="3.7109375" style="16" customWidth="1"/>
    <col min="7183" max="7196" width="3.28515625" style="16" customWidth="1"/>
    <col min="7197" max="7199" width="3.7109375" style="16" customWidth="1"/>
    <col min="7200" max="7424" width="9.140625" style="16"/>
    <col min="7425" max="7438" width="3.7109375" style="16" customWidth="1"/>
    <col min="7439" max="7452" width="3.28515625" style="16" customWidth="1"/>
    <col min="7453" max="7455" width="3.7109375" style="16" customWidth="1"/>
    <col min="7456" max="7680" width="9.140625" style="16"/>
    <col min="7681" max="7694" width="3.7109375" style="16" customWidth="1"/>
    <col min="7695" max="7708" width="3.28515625" style="16" customWidth="1"/>
    <col min="7709" max="7711" width="3.7109375" style="16" customWidth="1"/>
    <col min="7712" max="7936" width="9.140625" style="16"/>
    <col min="7937" max="7950" width="3.7109375" style="16" customWidth="1"/>
    <col min="7951" max="7964" width="3.28515625" style="16" customWidth="1"/>
    <col min="7965" max="7967" width="3.7109375" style="16" customWidth="1"/>
    <col min="7968" max="8192" width="9.140625" style="16"/>
    <col min="8193" max="8206" width="3.7109375" style="16" customWidth="1"/>
    <col min="8207" max="8220" width="3.28515625" style="16" customWidth="1"/>
    <col min="8221" max="8223" width="3.7109375" style="16" customWidth="1"/>
    <col min="8224" max="8448" width="9.140625" style="16"/>
    <col min="8449" max="8462" width="3.7109375" style="16" customWidth="1"/>
    <col min="8463" max="8476" width="3.28515625" style="16" customWidth="1"/>
    <col min="8477" max="8479" width="3.7109375" style="16" customWidth="1"/>
    <col min="8480" max="8704" width="9.140625" style="16"/>
    <col min="8705" max="8718" width="3.7109375" style="16" customWidth="1"/>
    <col min="8719" max="8732" width="3.28515625" style="16" customWidth="1"/>
    <col min="8733" max="8735" width="3.7109375" style="16" customWidth="1"/>
    <col min="8736" max="8960" width="9.140625" style="16"/>
    <col min="8961" max="8974" width="3.7109375" style="16" customWidth="1"/>
    <col min="8975" max="8988" width="3.28515625" style="16" customWidth="1"/>
    <col min="8989" max="8991" width="3.7109375" style="16" customWidth="1"/>
    <col min="8992" max="9216" width="9.140625" style="16"/>
    <col min="9217" max="9230" width="3.7109375" style="16" customWidth="1"/>
    <col min="9231" max="9244" width="3.28515625" style="16" customWidth="1"/>
    <col min="9245" max="9247" width="3.7109375" style="16" customWidth="1"/>
    <col min="9248" max="9472" width="9.140625" style="16"/>
    <col min="9473" max="9486" width="3.7109375" style="16" customWidth="1"/>
    <col min="9487" max="9500" width="3.28515625" style="16" customWidth="1"/>
    <col min="9501" max="9503" width="3.7109375" style="16" customWidth="1"/>
    <col min="9504" max="9728" width="9.140625" style="16"/>
    <col min="9729" max="9742" width="3.7109375" style="16" customWidth="1"/>
    <col min="9743" max="9756" width="3.28515625" style="16" customWidth="1"/>
    <col min="9757" max="9759" width="3.7109375" style="16" customWidth="1"/>
    <col min="9760" max="9984" width="9.140625" style="16"/>
    <col min="9985" max="9998" width="3.7109375" style="16" customWidth="1"/>
    <col min="9999" max="10012" width="3.28515625" style="16" customWidth="1"/>
    <col min="10013" max="10015" width="3.7109375" style="16" customWidth="1"/>
    <col min="10016" max="10240" width="9.140625" style="16"/>
    <col min="10241" max="10254" width="3.7109375" style="16" customWidth="1"/>
    <col min="10255" max="10268" width="3.28515625" style="16" customWidth="1"/>
    <col min="10269" max="10271" width="3.7109375" style="16" customWidth="1"/>
    <col min="10272" max="10496" width="9.140625" style="16"/>
    <col min="10497" max="10510" width="3.7109375" style="16" customWidth="1"/>
    <col min="10511" max="10524" width="3.28515625" style="16" customWidth="1"/>
    <col min="10525" max="10527" width="3.7109375" style="16" customWidth="1"/>
    <col min="10528" max="10752" width="9.140625" style="16"/>
    <col min="10753" max="10766" width="3.7109375" style="16" customWidth="1"/>
    <col min="10767" max="10780" width="3.28515625" style="16" customWidth="1"/>
    <col min="10781" max="10783" width="3.7109375" style="16" customWidth="1"/>
    <col min="10784" max="11008" width="9.140625" style="16"/>
    <col min="11009" max="11022" width="3.7109375" style="16" customWidth="1"/>
    <col min="11023" max="11036" width="3.28515625" style="16" customWidth="1"/>
    <col min="11037" max="11039" width="3.7109375" style="16" customWidth="1"/>
    <col min="11040" max="11264" width="9.140625" style="16"/>
    <col min="11265" max="11278" width="3.7109375" style="16" customWidth="1"/>
    <col min="11279" max="11292" width="3.28515625" style="16" customWidth="1"/>
    <col min="11293" max="11295" width="3.7109375" style="16" customWidth="1"/>
    <col min="11296" max="11520" width="9.140625" style="16"/>
    <col min="11521" max="11534" width="3.7109375" style="16" customWidth="1"/>
    <col min="11535" max="11548" width="3.28515625" style="16" customWidth="1"/>
    <col min="11549" max="11551" width="3.7109375" style="16" customWidth="1"/>
    <col min="11552" max="11776" width="9.140625" style="16"/>
    <col min="11777" max="11790" width="3.7109375" style="16" customWidth="1"/>
    <col min="11791" max="11804" width="3.28515625" style="16" customWidth="1"/>
    <col min="11805" max="11807" width="3.7109375" style="16" customWidth="1"/>
    <col min="11808" max="12032" width="9.140625" style="16"/>
    <col min="12033" max="12046" width="3.7109375" style="16" customWidth="1"/>
    <col min="12047" max="12060" width="3.28515625" style="16" customWidth="1"/>
    <col min="12061" max="12063" width="3.7109375" style="16" customWidth="1"/>
    <col min="12064" max="12288" width="9.140625" style="16"/>
    <col min="12289" max="12302" width="3.7109375" style="16" customWidth="1"/>
    <col min="12303" max="12316" width="3.28515625" style="16" customWidth="1"/>
    <col min="12317" max="12319" width="3.7109375" style="16" customWidth="1"/>
    <col min="12320" max="12544" width="9.140625" style="16"/>
    <col min="12545" max="12558" width="3.7109375" style="16" customWidth="1"/>
    <col min="12559" max="12572" width="3.28515625" style="16" customWidth="1"/>
    <col min="12573" max="12575" width="3.7109375" style="16" customWidth="1"/>
    <col min="12576" max="12800" width="9.140625" style="16"/>
    <col min="12801" max="12814" width="3.7109375" style="16" customWidth="1"/>
    <col min="12815" max="12828" width="3.28515625" style="16" customWidth="1"/>
    <col min="12829" max="12831" width="3.7109375" style="16" customWidth="1"/>
    <col min="12832" max="13056" width="9.140625" style="16"/>
    <col min="13057" max="13070" width="3.7109375" style="16" customWidth="1"/>
    <col min="13071" max="13084" width="3.28515625" style="16" customWidth="1"/>
    <col min="13085" max="13087" width="3.7109375" style="16" customWidth="1"/>
    <col min="13088" max="13312" width="9.140625" style="16"/>
    <col min="13313" max="13326" width="3.7109375" style="16" customWidth="1"/>
    <col min="13327" max="13340" width="3.28515625" style="16" customWidth="1"/>
    <col min="13341" max="13343" width="3.7109375" style="16" customWidth="1"/>
    <col min="13344" max="13568" width="9.140625" style="16"/>
    <col min="13569" max="13582" width="3.7109375" style="16" customWidth="1"/>
    <col min="13583" max="13596" width="3.28515625" style="16" customWidth="1"/>
    <col min="13597" max="13599" width="3.7109375" style="16" customWidth="1"/>
    <col min="13600" max="13824" width="9.140625" style="16"/>
    <col min="13825" max="13838" width="3.7109375" style="16" customWidth="1"/>
    <col min="13839" max="13852" width="3.28515625" style="16" customWidth="1"/>
    <col min="13853" max="13855" width="3.7109375" style="16" customWidth="1"/>
    <col min="13856" max="14080" width="9.140625" style="16"/>
    <col min="14081" max="14094" width="3.7109375" style="16" customWidth="1"/>
    <col min="14095" max="14108" width="3.28515625" style="16" customWidth="1"/>
    <col min="14109" max="14111" width="3.7109375" style="16" customWidth="1"/>
    <col min="14112" max="14336" width="9.140625" style="16"/>
    <col min="14337" max="14350" width="3.7109375" style="16" customWidth="1"/>
    <col min="14351" max="14364" width="3.28515625" style="16" customWidth="1"/>
    <col min="14365" max="14367" width="3.7109375" style="16" customWidth="1"/>
    <col min="14368" max="14592" width="9.140625" style="16"/>
    <col min="14593" max="14606" width="3.7109375" style="16" customWidth="1"/>
    <col min="14607" max="14620" width="3.28515625" style="16" customWidth="1"/>
    <col min="14621" max="14623" width="3.7109375" style="16" customWidth="1"/>
    <col min="14624" max="14848" width="9.140625" style="16"/>
    <col min="14849" max="14862" width="3.7109375" style="16" customWidth="1"/>
    <col min="14863" max="14876" width="3.28515625" style="16" customWidth="1"/>
    <col min="14877" max="14879" width="3.7109375" style="16" customWidth="1"/>
    <col min="14880" max="15104" width="9.140625" style="16"/>
    <col min="15105" max="15118" width="3.7109375" style="16" customWidth="1"/>
    <col min="15119" max="15132" width="3.28515625" style="16" customWidth="1"/>
    <col min="15133" max="15135" width="3.7109375" style="16" customWidth="1"/>
    <col min="15136" max="15360" width="9.140625" style="16"/>
    <col min="15361" max="15374" width="3.7109375" style="16" customWidth="1"/>
    <col min="15375" max="15388" width="3.28515625" style="16" customWidth="1"/>
    <col min="15389" max="15391" width="3.7109375" style="16" customWidth="1"/>
    <col min="15392" max="15616" width="9.140625" style="16"/>
    <col min="15617" max="15630" width="3.7109375" style="16" customWidth="1"/>
    <col min="15631" max="15644" width="3.28515625" style="16" customWidth="1"/>
    <col min="15645" max="15647" width="3.7109375" style="16" customWidth="1"/>
    <col min="15648" max="15872" width="9.140625" style="16"/>
    <col min="15873" max="15886" width="3.7109375" style="16" customWidth="1"/>
    <col min="15887" max="15900" width="3.28515625" style="16" customWidth="1"/>
    <col min="15901" max="15903" width="3.7109375" style="16" customWidth="1"/>
    <col min="15904" max="16128" width="9.140625" style="16"/>
    <col min="16129" max="16142" width="3.7109375" style="16" customWidth="1"/>
    <col min="16143" max="16156" width="3.28515625" style="16" customWidth="1"/>
    <col min="16157" max="16159" width="3.7109375" style="16" customWidth="1"/>
    <col min="16160" max="16384" width="9.140625" style="16"/>
  </cols>
  <sheetData>
    <row r="1" spans="1:256" ht="12.95" customHeight="1"/>
    <row r="2" spans="1:256" ht="12.95" customHeight="1"/>
    <row r="3" spans="1:256" ht="35.25" customHeight="1">
      <c r="A3" s="332" t="s">
        <v>9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  <c r="W3" s="332"/>
      <c r="X3" s="332"/>
      <c r="Y3" s="332"/>
      <c r="Z3" s="332"/>
      <c r="AA3" s="332"/>
      <c r="AB3" s="332"/>
      <c r="AC3" s="332"/>
    </row>
    <row r="4" spans="1:256" ht="19.5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</row>
    <row r="5" spans="1:256" ht="24" customHeight="1">
      <c r="A5" s="19"/>
      <c r="B5" s="19"/>
      <c r="C5" s="212" t="s">
        <v>10</v>
      </c>
      <c r="D5" s="212"/>
      <c r="E5" s="213"/>
      <c r="F5" s="212"/>
      <c r="G5" s="213"/>
      <c r="H5" s="213"/>
      <c r="I5" s="214" t="s">
        <v>11</v>
      </c>
      <c r="J5" s="215" t="str">
        <f>'Data Record'!T1</f>
        <v>SPR16050023-8</v>
      </c>
      <c r="K5" s="216"/>
      <c r="L5" s="216"/>
      <c r="M5" s="215"/>
      <c r="N5" s="215"/>
      <c r="O5" s="215"/>
      <c r="P5" s="215"/>
      <c r="Q5" s="215"/>
      <c r="R5" s="216"/>
      <c r="S5" s="216"/>
      <c r="T5" s="216"/>
      <c r="U5" s="216"/>
      <c r="V5" s="216"/>
      <c r="W5" s="216"/>
      <c r="X5" s="18"/>
      <c r="Y5" s="252" t="s">
        <v>103</v>
      </c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</row>
    <row r="6" spans="1:256" ht="24" customHeight="1">
      <c r="A6" s="19"/>
      <c r="B6" s="19"/>
      <c r="C6" s="213"/>
      <c r="D6" s="213"/>
      <c r="E6" s="213"/>
      <c r="F6" s="212"/>
      <c r="G6" s="217"/>
      <c r="H6" s="217"/>
      <c r="I6" s="212"/>
      <c r="J6" s="215"/>
      <c r="K6" s="216"/>
      <c r="L6" s="216"/>
      <c r="M6" s="215"/>
      <c r="N6" s="215"/>
      <c r="O6" s="215"/>
      <c r="P6" s="215"/>
      <c r="Q6" s="215"/>
      <c r="R6" s="216"/>
      <c r="S6" s="216"/>
      <c r="T6" s="216"/>
      <c r="U6" s="216"/>
      <c r="V6" s="216"/>
      <c r="W6" s="216"/>
      <c r="X6" s="216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</row>
    <row r="7" spans="1:256" ht="24" customHeight="1">
      <c r="A7" s="19"/>
      <c r="B7" s="19"/>
      <c r="C7" s="218" t="s">
        <v>12</v>
      </c>
      <c r="D7" s="218"/>
      <c r="E7" s="213"/>
      <c r="F7" s="213"/>
      <c r="G7" s="213"/>
      <c r="H7" s="213"/>
      <c r="I7" s="214" t="s">
        <v>11</v>
      </c>
      <c r="J7" s="219"/>
      <c r="K7" s="216"/>
      <c r="L7" s="216"/>
      <c r="M7" s="220"/>
      <c r="N7" s="220"/>
      <c r="O7" s="220"/>
      <c r="P7" s="220"/>
      <c r="Q7" s="220"/>
      <c r="R7" s="220"/>
      <c r="S7" s="220"/>
      <c r="T7" s="220"/>
      <c r="U7" s="220"/>
      <c r="V7" s="221"/>
      <c r="W7" s="221"/>
      <c r="X7" s="221"/>
      <c r="Y7" s="45"/>
      <c r="Z7" s="45"/>
      <c r="AA7" s="45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</row>
    <row r="8" spans="1:256" ht="24" customHeight="1">
      <c r="A8" s="19"/>
      <c r="B8" s="19"/>
      <c r="C8" s="213"/>
      <c r="D8" s="218"/>
      <c r="E8" s="218"/>
      <c r="F8" s="213"/>
      <c r="G8" s="213"/>
      <c r="H8" s="213"/>
      <c r="I8" s="214"/>
      <c r="J8" s="222"/>
      <c r="K8" s="216"/>
      <c r="L8" s="219"/>
      <c r="M8" s="223"/>
      <c r="N8" s="223"/>
      <c r="O8" s="220"/>
      <c r="P8" s="220"/>
      <c r="Q8" s="220"/>
      <c r="R8" s="220"/>
      <c r="S8" s="220"/>
      <c r="T8" s="220"/>
      <c r="U8" s="220"/>
      <c r="V8" s="220"/>
      <c r="W8" s="221"/>
      <c r="X8" s="221"/>
      <c r="Y8" s="36"/>
      <c r="Z8" s="36"/>
      <c r="AA8" s="36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</row>
    <row r="9" spans="1:256" ht="24" customHeight="1">
      <c r="A9" s="19"/>
      <c r="B9" s="19"/>
      <c r="C9" s="134"/>
      <c r="D9" s="137"/>
      <c r="E9" s="137"/>
      <c r="F9" s="134"/>
      <c r="G9" s="134"/>
      <c r="H9" s="134"/>
      <c r="I9" s="134"/>
      <c r="J9" s="50"/>
      <c r="K9" s="18"/>
      <c r="L9" s="50"/>
      <c r="M9" s="138"/>
      <c r="N9" s="138"/>
      <c r="O9" s="34"/>
      <c r="P9" s="34"/>
      <c r="Q9" s="34"/>
      <c r="R9" s="34"/>
      <c r="S9" s="34"/>
      <c r="T9" s="34"/>
      <c r="U9" s="34"/>
      <c r="V9" s="34"/>
      <c r="W9" s="35"/>
      <c r="X9" s="36"/>
      <c r="Y9" s="36"/>
      <c r="Z9" s="36"/>
      <c r="AA9" s="36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</row>
    <row r="10" spans="1:256" ht="15" customHeight="1">
      <c r="A10" s="37"/>
      <c r="B10" s="37"/>
      <c r="C10" s="139"/>
      <c r="D10" s="139"/>
      <c r="E10" s="139"/>
      <c r="F10" s="139"/>
      <c r="G10" s="139"/>
      <c r="H10" s="140"/>
      <c r="I10" s="139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141"/>
      <c r="V10" s="141"/>
      <c r="W10" s="43"/>
      <c r="X10" s="224"/>
      <c r="Y10" s="225"/>
      <c r="Z10" s="225"/>
      <c r="AA10" s="225"/>
      <c r="AB10" s="237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B10" s="45"/>
      <c r="GC10" s="45"/>
      <c r="GD10" s="45"/>
      <c r="GE10" s="45"/>
      <c r="GF10" s="45"/>
      <c r="GG10" s="45"/>
      <c r="GH10" s="45"/>
      <c r="GI10" s="45"/>
      <c r="GJ10" s="45"/>
      <c r="GK10" s="45"/>
      <c r="GL10" s="45"/>
      <c r="GM10" s="45"/>
      <c r="GN10" s="45"/>
      <c r="GO10" s="45"/>
      <c r="GP10" s="45"/>
      <c r="GQ10" s="45"/>
      <c r="GR10" s="45"/>
      <c r="GS10" s="45"/>
      <c r="GT10" s="45"/>
      <c r="GU10" s="45"/>
      <c r="GV10" s="45"/>
      <c r="GW10" s="45"/>
      <c r="GX10" s="45"/>
      <c r="GY10" s="45"/>
      <c r="GZ10" s="45"/>
      <c r="HA10" s="45"/>
      <c r="HB10" s="45"/>
      <c r="HC10" s="45"/>
      <c r="HD10" s="45"/>
      <c r="HE10" s="45"/>
      <c r="HF10" s="45"/>
      <c r="HG10" s="45"/>
      <c r="HH10" s="45"/>
      <c r="HI10" s="45"/>
      <c r="HJ10" s="45"/>
      <c r="HK10" s="45"/>
      <c r="HL10" s="45"/>
      <c r="HM10" s="45"/>
      <c r="HN10" s="45"/>
      <c r="HO10" s="45"/>
      <c r="HP10" s="45"/>
      <c r="HQ10" s="45"/>
      <c r="HR10" s="45"/>
      <c r="HS10" s="45"/>
      <c r="HT10" s="45"/>
      <c r="HU10" s="45"/>
      <c r="HV10" s="45"/>
      <c r="HW10" s="45"/>
      <c r="HX10" s="45"/>
      <c r="HY10" s="45"/>
      <c r="HZ10" s="45"/>
      <c r="IA10" s="45"/>
      <c r="IB10" s="45"/>
      <c r="IC10" s="45"/>
      <c r="ID10" s="45"/>
      <c r="IE10" s="45"/>
      <c r="IF10" s="45"/>
      <c r="IG10" s="45"/>
      <c r="IH10" s="45"/>
      <c r="II10" s="45"/>
      <c r="IJ10" s="45"/>
      <c r="IK10" s="45"/>
      <c r="IL10" s="45"/>
      <c r="IM10" s="45"/>
      <c r="IN10" s="45"/>
      <c r="IO10" s="45"/>
      <c r="IP10" s="45"/>
      <c r="IQ10" s="45"/>
      <c r="IR10" s="45"/>
      <c r="IS10" s="45"/>
      <c r="IT10" s="45"/>
      <c r="IU10" s="45"/>
      <c r="IV10" s="45"/>
    </row>
    <row r="11" spans="1:256" ht="15" customHeight="1">
      <c r="A11" s="19"/>
      <c r="B11" s="19"/>
      <c r="C11" s="137"/>
      <c r="D11" s="137"/>
      <c r="E11" s="137"/>
      <c r="F11" s="137"/>
      <c r="G11" s="137"/>
      <c r="H11" s="142"/>
      <c r="I11" s="143"/>
      <c r="J11" s="35"/>
      <c r="K11" s="138"/>
      <c r="L11" s="34"/>
      <c r="M11" s="34"/>
      <c r="N11" s="34"/>
      <c r="O11" s="34"/>
      <c r="P11" s="34"/>
      <c r="Q11" s="34"/>
      <c r="R11" s="34"/>
      <c r="S11" s="34"/>
      <c r="T11" s="34"/>
      <c r="U11" s="35"/>
      <c r="V11" s="35"/>
      <c r="W11" s="24"/>
      <c r="X11" s="18"/>
      <c r="Y11" s="144"/>
      <c r="Z11" s="144"/>
      <c r="AA11" s="144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</row>
    <row r="12" spans="1:256" ht="24" customHeight="1">
      <c r="A12" s="19"/>
      <c r="B12" s="19"/>
      <c r="C12" s="218" t="s">
        <v>13</v>
      </c>
      <c r="D12" s="137"/>
      <c r="E12" s="137"/>
      <c r="F12" s="137"/>
      <c r="G12" s="134"/>
      <c r="H12" s="134"/>
      <c r="I12" s="142" t="s">
        <v>11</v>
      </c>
      <c r="J12" s="219" t="str">
        <f>'Data Record'!I6</f>
        <v>Steel Ruler</v>
      </c>
      <c r="K12" s="216"/>
      <c r="L12" s="219"/>
      <c r="M12" s="25"/>
      <c r="N12" s="25"/>
      <c r="O12" s="18"/>
      <c r="P12" s="25"/>
      <c r="Q12" s="50"/>
      <c r="R12" s="50"/>
      <c r="S12" s="50"/>
      <c r="T12" s="50"/>
      <c r="U12" s="50"/>
      <c r="V12" s="50"/>
      <c r="W12" s="50"/>
      <c r="X12" s="52"/>
      <c r="Y12" s="52"/>
      <c r="Z12" s="52"/>
      <c r="AA12" s="52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</row>
    <row r="13" spans="1:256" ht="24" customHeight="1">
      <c r="A13" s="19"/>
      <c r="B13" s="19"/>
      <c r="C13" s="226" t="s">
        <v>14</v>
      </c>
      <c r="D13" s="137"/>
      <c r="E13" s="137"/>
      <c r="F13" s="137"/>
      <c r="G13" s="134"/>
      <c r="H13" s="134"/>
      <c r="I13" s="142" t="s">
        <v>11</v>
      </c>
      <c r="J13" s="219">
        <f>'[1]Data Record'!U6</f>
        <v>0</v>
      </c>
      <c r="K13" s="216"/>
      <c r="L13" s="219"/>
      <c r="M13" s="25"/>
      <c r="N13" s="25"/>
      <c r="O13" s="18"/>
      <c r="P13" s="25"/>
      <c r="Q13" s="50"/>
      <c r="R13" s="50"/>
      <c r="S13" s="25"/>
      <c r="T13" s="25"/>
      <c r="U13" s="25"/>
      <c r="V13" s="25"/>
      <c r="W13" s="25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</row>
    <row r="14" spans="1:256" ht="24" customHeight="1">
      <c r="A14" s="19"/>
      <c r="B14" s="19"/>
      <c r="C14" s="218" t="s">
        <v>15</v>
      </c>
      <c r="D14" s="137"/>
      <c r="E14" s="137"/>
      <c r="F14" s="137"/>
      <c r="G14" s="134"/>
      <c r="H14" s="134"/>
      <c r="I14" s="142" t="s">
        <v>11</v>
      </c>
      <c r="J14" s="333">
        <f>'Data Record'!G7</f>
        <v>123</v>
      </c>
      <c r="K14" s="333"/>
      <c r="L14" s="333"/>
      <c r="M14" s="333"/>
      <c r="N14" s="25"/>
      <c r="O14" s="18"/>
      <c r="P14" s="25"/>
      <c r="Q14" s="50"/>
      <c r="R14" s="50"/>
      <c r="S14" s="50"/>
      <c r="T14" s="50"/>
      <c r="U14" s="50"/>
      <c r="V14" s="137"/>
      <c r="W14" s="25"/>
      <c r="X14" s="52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</row>
    <row r="15" spans="1:256" ht="24" customHeight="1">
      <c r="A15" s="19"/>
      <c r="B15" s="19"/>
      <c r="C15" s="218" t="s">
        <v>16</v>
      </c>
      <c r="D15" s="137"/>
      <c r="E15" s="137"/>
      <c r="F15" s="137"/>
      <c r="G15" s="134"/>
      <c r="H15" s="134"/>
      <c r="I15" s="142" t="s">
        <v>11</v>
      </c>
      <c r="J15" s="337">
        <f>'Data Record'!R7</f>
        <v>123456</v>
      </c>
      <c r="K15" s="337"/>
      <c r="L15" s="337"/>
      <c r="M15" s="227"/>
      <c r="N15" s="227"/>
      <c r="O15" s="18"/>
      <c r="P15" s="25"/>
      <c r="Q15" s="25"/>
      <c r="R15" s="50"/>
      <c r="S15" s="25"/>
      <c r="T15" s="25"/>
      <c r="U15" s="25"/>
      <c r="V15" s="25"/>
      <c r="W15" s="25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</row>
    <row r="16" spans="1:256" ht="24" customHeight="1">
      <c r="A16" s="19"/>
      <c r="B16" s="19"/>
      <c r="C16" s="218" t="s">
        <v>17</v>
      </c>
      <c r="D16" s="137"/>
      <c r="E16" s="137"/>
      <c r="F16" s="137"/>
      <c r="G16" s="134"/>
      <c r="H16" s="134"/>
      <c r="I16" s="142" t="s">
        <v>11</v>
      </c>
      <c r="J16" s="228" t="str">
        <f>'Data Record'!AB7</f>
        <v>N/A</v>
      </c>
      <c r="K16" s="219"/>
      <c r="L16" s="229"/>
      <c r="M16" s="25"/>
      <c r="N16" s="25"/>
      <c r="O16" s="18"/>
      <c r="P16" s="25"/>
      <c r="Q16" s="25"/>
      <c r="R16" s="50"/>
      <c r="S16" s="50"/>
      <c r="T16" s="50"/>
      <c r="U16" s="50"/>
      <c r="V16" s="54"/>
      <c r="W16" s="25"/>
      <c r="X16" s="52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</row>
    <row r="17" spans="1:256" ht="18.75" customHeight="1">
      <c r="A17" s="19"/>
      <c r="B17" s="19"/>
      <c r="C17" s="137"/>
      <c r="D17" s="137"/>
      <c r="E17" s="137"/>
      <c r="F17" s="137"/>
      <c r="G17" s="134"/>
      <c r="H17" s="134"/>
      <c r="I17" s="54"/>
      <c r="J17" s="154"/>
      <c r="K17" s="25"/>
      <c r="L17" s="25"/>
      <c r="M17" s="50"/>
      <c r="N17" s="50"/>
      <c r="O17" s="18"/>
      <c r="P17" s="25"/>
      <c r="Q17" s="50"/>
      <c r="R17" s="50"/>
      <c r="S17" s="50"/>
      <c r="T17" s="54"/>
      <c r="U17" s="25"/>
      <c r="V17" s="50"/>
      <c r="W17" s="25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</row>
    <row r="18" spans="1:256" ht="24" customHeight="1">
      <c r="A18" s="19"/>
      <c r="B18" s="19"/>
      <c r="C18" s="218" t="s">
        <v>21</v>
      </c>
      <c r="D18" s="218"/>
      <c r="E18" s="137"/>
      <c r="F18" s="137"/>
      <c r="G18" s="137"/>
      <c r="H18" s="137"/>
      <c r="I18" s="155"/>
      <c r="J18" s="50"/>
      <c r="K18" s="50"/>
      <c r="L18" s="134"/>
      <c r="M18" s="230"/>
      <c r="N18" s="230"/>
      <c r="O18" s="18"/>
      <c r="P18" s="18"/>
      <c r="Q18" s="18"/>
      <c r="R18" s="18"/>
      <c r="S18" s="18"/>
      <c r="T18" s="18"/>
      <c r="U18" s="18"/>
      <c r="V18" s="18"/>
      <c r="W18" s="25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</row>
    <row r="19" spans="1:256" ht="24" customHeight="1">
      <c r="A19" s="19"/>
      <c r="B19" s="19"/>
      <c r="C19" s="218" t="s">
        <v>22</v>
      </c>
      <c r="D19" s="218"/>
      <c r="E19" s="137"/>
      <c r="F19" s="137"/>
      <c r="G19" s="134"/>
      <c r="H19" s="134"/>
      <c r="J19" s="135" t="s">
        <v>11</v>
      </c>
      <c r="K19" s="231" t="s">
        <v>104</v>
      </c>
      <c r="L19" s="216"/>
      <c r="M19" s="230"/>
      <c r="N19" s="18"/>
      <c r="P19" s="18"/>
      <c r="Q19" s="226" t="s">
        <v>18</v>
      </c>
      <c r="R19" s="146"/>
      <c r="S19" s="134"/>
      <c r="T19" s="18"/>
      <c r="U19" s="18"/>
      <c r="Y19" s="142" t="s">
        <v>11</v>
      </c>
      <c r="Z19" s="339">
        <f>'Data Record'!T2</f>
        <v>42450</v>
      </c>
      <c r="AA19" s="339"/>
      <c r="AB19" s="339"/>
      <c r="AC19" s="339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</row>
    <row r="20" spans="1:256" ht="24" customHeight="1">
      <c r="A20" s="19"/>
      <c r="B20" s="19"/>
      <c r="C20" s="218" t="s">
        <v>23</v>
      </c>
      <c r="D20" s="212"/>
      <c r="E20" s="133"/>
      <c r="F20" s="133"/>
      <c r="G20" s="134"/>
      <c r="H20" s="134"/>
      <c r="J20" s="136" t="s">
        <v>11</v>
      </c>
      <c r="K20" s="232" t="s">
        <v>105</v>
      </c>
      <c r="L20" s="216"/>
      <c r="M20" s="233"/>
      <c r="N20" s="18"/>
      <c r="P20" s="18"/>
      <c r="Q20" s="226" t="s">
        <v>19</v>
      </c>
      <c r="R20" s="145"/>
      <c r="S20" s="134"/>
      <c r="T20" s="18"/>
      <c r="U20" s="18"/>
      <c r="Y20" s="142" t="s">
        <v>11</v>
      </c>
      <c r="Z20" s="339">
        <f>'Data Record'!AD2</f>
        <v>42450</v>
      </c>
      <c r="AA20" s="339"/>
      <c r="AB20" s="339"/>
      <c r="AC20" s="339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</row>
    <row r="21" spans="1:256" ht="24" customHeight="1">
      <c r="A21" s="19"/>
      <c r="B21" s="19"/>
      <c r="C21" s="218" t="s">
        <v>24</v>
      </c>
      <c r="D21" s="212"/>
      <c r="E21" s="133"/>
      <c r="F21" s="133"/>
      <c r="G21" s="134"/>
      <c r="H21" s="134"/>
      <c r="J21" s="136" t="s">
        <v>11</v>
      </c>
      <c r="K21" s="231" t="s">
        <v>25</v>
      </c>
      <c r="L21" s="216"/>
      <c r="M21" s="50"/>
      <c r="N21" s="18"/>
      <c r="P21" s="18"/>
      <c r="Q21" s="212" t="s">
        <v>20</v>
      </c>
      <c r="R21" s="133"/>
      <c r="S21" s="134"/>
      <c r="T21" s="18"/>
      <c r="U21" s="18"/>
      <c r="Y21" s="142" t="s">
        <v>11</v>
      </c>
      <c r="Z21" s="340">
        <f>Z20+365</f>
        <v>42815</v>
      </c>
      <c r="AA21" s="340"/>
      <c r="AB21" s="340"/>
      <c r="AC21" s="340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</row>
    <row r="22" spans="1:256" ht="24" customHeight="1">
      <c r="A22" s="19"/>
      <c r="B22" s="19"/>
      <c r="C22" s="218" t="s">
        <v>106</v>
      </c>
      <c r="D22" s="216"/>
      <c r="E22" s="18"/>
      <c r="F22" s="18"/>
      <c r="G22" s="18"/>
      <c r="H22" s="18"/>
      <c r="J22" s="136" t="s">
        <v>11</v>
      </c>
      <c r="K22" s="216" t="s">
        <v>115</v>
      </c>
      <c r="L22" s="216"/>
      <c r="M22" s="25"/>
      <c r="N22" s="25"/>
      <c r="O22" s="18"/>
      <c r="P22" s="25"/>
      <c r="Q22" s="61"/>
      <c r="R22" s="61"/>
      <c r="S22" s="25"/>
      <c r="T22" s="25"/>
      <c r="U22" s="25"/>
      <c r="V22" s="25"/>
      <c r="W22" s="25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</row>
    <row r="23" spans="1:256" ht="18.75" customHeight="1">
      <c r="A23" s="19"/>
      <c r="B23" s="19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25"/>
      <c r="N23" s="25"/>
      <c r="O23" s="18"/>
      <c r="P23" s="25"/>
      <c r="Q23" s="25"/>
      <c r="R23" s="25"/>
      <c r="S23" s="25"/>
      <c r="T23" s="25"/>
      <c r="U23" s="25"/>
      <c r="V23" s="25"/>
      <c r="W23" s="25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</row>
    <row r="24" spans="1:256" ht="24" customHeight="1">
      <c r="A24" s="19"/>
      <c r="B24" s="19"/>
      <c r="C24" s="134" t="s">
        <v>26</v>
      </c>
      <c r="D24" s="66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47"/>
      <c r="X24" s="68"/>
      <c r="Y24" s="148"/>
      <c r="Z24" s="148"/>
      <c r="AA24" s="14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</row>
    <row r="25" spans="1:256" ht="24" customHeight="1">
      <c r="A25" s="19"/>
      <c r="B25" s="19"/>
      <c r="C25" s="149" t="s">
        <v>93</v>
      </c>
      <c r="D25" s="18"/>
      <c r="E25" s="18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19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</row>
    <row r="26" spans="1:256" ht="24" customHeight="1">
      <c r="A26" s="19"/>
      <c r="B26" s="19"/>
      <c r="C26" s="149" t="s">
        <v>107</v>
      </c>
      <c r="D26" s="25"/>
      <c r="E26" s="19"/>
      <c r="F26" s="19"/>
      <c r="G26" s="19"/>
      <c r="H26" s="156"/>
      <c r="I26" s="156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19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</row>
    <row r="27" spans="1:256" ht="24" customHeight="1">
      <c r="A27" s="19"/>
      <c r="B27" s="19"/>
      <c r="C27" s="149" t="s">
        <v>108</v>
      </c>
      <c r="D27" s="25"/>
      <c r="E27" s="156"/>
      <c r="F27" s="156"/>
      <c r="G27" s="156"/>
      <c r="H27" s="156"/>
      <c r="I27" s="156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19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</row>
    <row r="28" spans="1:256" ht="24" customHeight="1">
      <c r="A28" s="19"/>
      <c r="B28" s="19"/>
      <c r="C28" s="149" t="s">
        <v>94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19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</row>
    <row r="29" spans="1:256" ht="24" customHeight="1">
      <c r="A29" s="19"/>
      <c r="B29" s="19"/>
      <c r="C29" s="149" t="s">
        <v>95</v>
      </c>
      <c r="D29" s="25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</row>
    <row r="30" spans="1:256" ht="24" customHeight="1">
      <c r="A30" s="19"/>
      <c r="B30" s="19"/>
      <c r="C30" s="149" t="s">
        <v>96</v>
      </c>
      <c r="D30" s="18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19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</row>
    <row r="31" spans="1:256" ht="21" customHeight="1">
      <c r="A31" s="19"/>
      <c r="B31" s="19"/>
      <c r="C31" s="29"/>
      <c r="D31" s="29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19"/>
      <c r="V31" s="19"/>
      <c r="W31" s="18"/>
      <c r="X31" s="18"/>
      <c r="Y31" s="18"/>
      <c r="Z31" s="18"/>
      <c r="AA31" s="18"/>
      <c r="AB31" s="18"/>
      <c r="AC31" s="18"/>
      <c r="AD31" s="18"/>
      <c r="AE31" s="234"/>
      <c r="AF31" s="127"/>
      <c r="AG31" s="100"/>
      <c r="AH31" s="100"/>
      <c r="AI31" s="100"/>
      <c r="AJ31" s="100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</row>
    <row r="32" spans="1:256" ht="21" customHeight="1">
      <c r="A32" s="19"/>
      <c r="B32" s="19"/>
      <c r="C32" s="29"/>
      <c r="D32" s="29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9"/>
      <c r="V32" s="19"/>
      <c r="W32" s="18"/>
      <c r="X32" s="18"/>
      <c r="Y32" s="18"/>
      <c r="Z32" s="18"/>
      <c r="AA32" s="18"/>
      <c r="AB32" s="18"/>
      <c r="AC32" s="18"/>
      <c r="AD32" s="18"/>
      <c r="AE32" s="234"/>
      <c r="AF32" s="127"/>
      <c r="AG32" s="100"/>
      <c r="AH32" s="100"/>
      <c r="AI32" s="100"/>
      <c r="AJ32" s="100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</row>
    <row r="33" spans="1:256" ht="21" customHeight="1">
      <c r="A33" s="19"/>
      <c r="B33" s="19"/>
      <c r="C33" s="29"/>
      <c r="D33" s="29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9"/>
      <c r="V33" s="19"/>
      <c r="W33" s="18"/>
      <c r="X33" s="18"/>
      <c r="Y33" s="18"/>
      <c r="Z33" s="18"/>
      <c r="AA33" s="18"/>
      <c r="AB33" s="18"/>
      <c r="AC33" s="18"/>
      <c r="AD33" s="18"/>
      <c r="AE33" s="234"/>
      <c r="AF33" s="127"/>
      <c r="AG33" s="100"/>
      <c r="AH33" s="100"/>
      <c r="AI33" s="100"/>
      <c r="AJ33" s="100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</row>
    <row r="34" spans="1:256" ht="21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8"/>
      <c r="X34" s="18"/>
      <c r="Y34" s="18"/>
      <c r="Z34" s="18"/>
      <c r="AA34" s="18"/>
      <c r="AB34" s="18"/>
      <c r="AC34" s="18"/>
      <c r="AD34" s="18"/>
      <c r="AE34" s="234"/>
      <c r="AF34" s="127"/>
      <c r="AG34" s="100"/>
      <c r="AH34" s="100"/>
      <c r="AI34" s="100"/>
      <c r="AJ34" s="100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</row>
    <row r="35" spans="1:256" ht="24" customHeight="1">
      <c r="A35" s="19"/>
      <c r="B35" s="19"/>
      <c r="C35" s="212" t="s">
        <v>109</v>
      </c>
      <c r="D35" s="216"/>
      <c r="E35" s="216"/>
      <c r="F35" s="216"/>
      <c r="G35" s="142" t="s">
        <v>11</v>
      </c>
      <c r="H35" s="338">
        <f>Z20+1</f>
        <v>42451</v>
      </c>
      <c r="I35" s="338"/>
      <c r="J35" s="338"/>
      <c r="K35" s="235"/>
      <c r="L35" s="216"/>
      <c r="M35" s="216"/>
      <c r="N35" s="212"/>
      <c r="P35" s="212" t="s">
        <v>27</v>
      </c>
      <c r="Q35" s="212"/>
      <c r="R35" s="216"/>
      <c r="S35" s="215"/>
      <c r="U35" s="236"/>
      <c r="V35" s="236"/>
      <c r="W35" s="236"/>
      <c r="X35" s="236"/>
      <c r="Y35" s="236"/>
      <c r="Z35" s="237"/>
      <c r="AA35" s="237"/>
      <c r="AB35" s="237"/>
      <c r="AC35" s="18"/>
      <c r="AD35" s="18"/>
      <c r="AE35" s="234"/>
      <c r="AF35" s="127"/>
      <c r="AG35" s="100"/>
      <c r="AH35" s="100"/>
      <c r="AI35" s="100"/>
      <c r="AJ35" s="100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</row>
    <row r="36" spans="1:256" ht="9.9499999999999993" customHeight="1">
      <c r="A36" s="19"/>
      <c r="B36" s="19"/>
      <c r="C36" s="212"/>
      <c r="D36" s="216"/>
      <c r="E36" s="216"/>
      <c r="F36" s="216"/>
      <c r="G36" s="142"/>
      <c r="H36" s="249"/>
      <c r="I36" s="249"/>
      <c r="J36" s="249"/>
      <c r="K36" s="235"/>
      <c r="L36" s="216"/>
      <c r="M36" s="216"/>
      <c r="N36" s="212"/>
      <c r="P36" s="212"/>
      <c r="Q36" s="212"/>
      <c r="R36" s="216"/>
      <c r="S36" s="215"/>
      <c r="U36" s="215"/>
      <c r="V36" s="215"/>
      <c r="W36" s="215"/>
      <c r="X36" s="215"/>
      <c r="Y36" s="215"/>
      <c r="Z36" s="45"/>
      <c r="AA36" s="45"/>
      <c r="AB36" s="45"/>
      <c r="AC36" s="18"/>
      <c r="AD36" s="18"/>
      <c r="AE36" s="234"/>
      <c r="AF36" s="127"/>
      <c r="AG36" s="100"/>
      <c r="AH36" s="100"/>
      <c r="AI36" s="100"/>
      <c r="AJ36" s="100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</row>
    <row r="37" spans="1:256" ht="24" customHeight="1">
      <c r="A37" s="70"/>
      <c r="B37" s="70"/>
      <c r="C37" s="212" t="s">
        <v>110</v>
      </c>
      <c r="D37" s="212"/>
      <c r="E37" s="212"/>
      <c r="F37" s="216"/>
      <c r="G37" s="142" t="s">
        <v>11</v>
      </c>
      <c r="H37" s="238" t="e">
        <f>'[2]Data Record'!F31</f>
        <v>#REF!</v>
      </c>
      <c r="I37" s="216"/>
      <c r="J37" s="239"/>
      <c r="K37" s="216"/>
      <c r="L37" s="216"/>
      <c r="M37" s="216"/>
      <c r="N37" s="216"/>
      <c r="O37" s="216"/>
      <c r="P37" s="240"/>
      <c r="Q37" s="241">
        <v>3</v>
      </c>
      <c r="R37" s="216"/>
      <c r="U37" s="334" t="str">
        <f>IF(Q37=1,"( Mr.Sombut Srikampa )",IF(Q37=3,"( Mr. Natthaphol Boonmee )"))</f>
        <v>( Mr. Natthaphol Boonmee )</v>
      </c>
      <c r="V37" s="334"/>
      <c r="W37" s="334"/>
      <c r="X37" s="334"/>
      <c r="Y37" s="334"/>
      <c r="Z37" s="334"/>
      <c r="AA37" s="334"/>
      <c r="AB37" s="334"/>
      <c r="AC37" s="18"/>
      <c r="AD37" s="18"/>
      <c r="AE37" s="234"/>
      <c r="AF37" s="127"/>
      <c r="AG37" s="100"/>
      <c r="AH37" s="100"/>
      <c r="AI37" s="100"/>
      <c r="AJ37" s="100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</row>
    <row r="38" spans="1:256" ht="21" customHeight="1">
      <c r="A38" s="19"/>
      <c r="B38" s="19"/>
      <c r="C38" s="216"/>
      <c r="D38" s="216"/>
      <c r="E38" s="216"/>
      <c r="F38" s="216"/>
      <c r="G38" s="216"/>
      <c r="H38" s="235"/>
      <c r="I38" s="235"/>
      <c r="J38" s="235"/>
      <c r="K38" s="216"/>
      <c r="L38" s="216"/>
      <c r="M38" s="215"/>
      <c r="N38" s="215"/>
      <c r="O38" s="216"/>
      <c r="P38" s="216"/>
      <c r="Q38" s="216"/>
      <c r="R38" s="216"/>
      <c r="U38" s="335" t="s">
        <v>28</v>
      </c>
      <c r="V38" s="335"/>
      <c r="W38" s="335"/>
      <c r="X38" s="335"/>
      <c r="Y38" s="335"/>
      <c r="Z38" s="335"/>
      <c r="AA38" s="335"/>
      <c r="AB38" s="335"/>
      <c r="AC38" s="242"/>
      <c r="AD38" s="243"/>
      <c r="AE38" s="244"/>
      <c r="AF38" s="244"/>
      <c r="AG38" s="244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</row>
    <row r="39" spans="1:256">
      <c r="A39" s="19"/>
      <c r="B39" s="19"/>
      <c r="C39" s="18"/>
      <c r="D39" s="18"/>
      <c r="E39" s="24"/>
      <c r="F39" s="24"/>
      <c r="G39" s="24"/>
      <c r="H39" s="24"/>
      <c r="I39" s="24"/>
      <c r="J39" s="18"/>
      <c r="K39" s="18"/>
      <c r="L39" s="37"/>
      <c r="M39" s="19"/>
      <c r="N39" s="19"/>
      <c r="O39" s="19"/>
      <c r="P39" s="155"/>
      <c r="Q39" s="155"/>
      <c r="R39" s="155"/>
      <c r="S39" s="155"/>
      <c r="T39" s="155"/>
      <c r="U39" s="21"/>
      <c r="V39" s="72"/>
      <c r="W39" s="72"/>
      <c r="X39" s="72"/>
      <c r="Y39" s="72"/>
      <c r="Z39" s="72"/>
      <c r="AA39" s="72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  <c r="IB39" s="18"/>
      <c r="IC39" s="18"/>
      <c r="ID39" s="18"/>
      <c r="IE39" s="18"/>
      <c r="IF39" s="18"/>
      <c r="IG39" s="18"/>
      <c r="IH39" s="18"/>
      <c r="II39" s="18"/>
      <c r="IJ39" s="18"/>
      <c r="IK39" s="18"/>
      <c r="IL39" s="18"/>
      <c r="IM39" s="18"/>
      <c r="IN39" s="18"/>
      <c r="IO39" s="18"/>
      <c r="IP39" s="18"/>
      <c r="IQ39" s="18"/>
      <c r="IR39" s="18"/>
      <c r="IS39" s="18"/>
      <c r="IT39" s="18"/>
      <c r="IU39" s="18"/>
      <c r="IV39" s="18"/>
    </row>
    <row r="40" spans="1:256">
      <c r="A40" s="336"/>
      <c r="B40" s="336"/>
      <c r="C40" s="336"/>
      <c r="D40" s="336"/>
      <c r="E40" s="336"/>
      <c r="F40" s="336"/>
      <c r="G40" s="336"/>
      <c r="H40" s="336"/>
      <c r="I40" s="336"/>
      <c r="J40" s="336"/>
      <c r="K40" s="336"/>
      <c r="L40" s="336"/>
      <c r="M40" s="336"/>
      <c r="N40" s="336"/>
      <c r="O40" s="336"/>
      <c r="P40" s="336"/>
      <c r="Q40" s="336"/>
      <c r="R40" s="336"/>
      <c r="S40" s="336"/>
      <c r="T40" s="336"/>
      <c r="U40" s="336"/>
      <c r="V40" s="336"/>
      <c r="W40" s="82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  <c r="IQ40" s="18"/>
      <c r="IR40" s="18"/>
      <c r="IS40" s="18"/>
      <c r="IT40" s="18"/>
      <c r="IU40" s="18"/>
      <c r="IV40" s="18"/>
    </row>
    <row r="41" spans="1:256" ht="21.75">
      <c r="C41" s="157">
        <v>11</v>
      </c>
      <c r="D41" s="242" t="s">
        <v>84</v>
      </c>
      <c r="T41" s="23">
        <v>1</v>
      </c>
      <c r="U41" s="245" t="s">
        <v>82</v>
      </c>
    </row>
    <row r="42" spans="1:256" ht="21.75">
      <c r="T42" s="129">
        <v>3</v>
      </c>
      <c r="U42" s="242" t="s">
        <v>83</v>
      </c>
    </row>
    <row r="43" spans="1:256" ht="21.75">
      <c r="T43" s="129"/>
      <c r="U43" s="242"/>
    </row>
    <row r="44" spans="1:256" ht="21.75">
      <c r="T44" s="157"/>
      <c r="U44" s="242"/>
    </row>
  </sheetData>
  <mergeCells count="10">
    <mergeCell ref="A3:AC3"/>
    <mergeCell ref="J14:M14"/>
    <mergeCell ref="U37:AB37"/>
    <mergeCell ref="U38:AB38"/>
    <mergeCell ref="A40:V40"/>
    <mergeCell ref="J15:L15"/>
    <mergeCell ref="H35:J35"/>
    <mergeCell ref="Z19:AC19"/>
    <mergeCell ref="Z20:AC20"/>
    <mergeCell ref="Z21:AC21"/>
  </mergeCells>
  <pageMargins left="0.31496062992125984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177"/>
  <sheetViews>
    <sheetView view="pageBreakPreview" zoomScaleSheetLayoutView="100" workbookViewId="0">
      <selection activeCell="T1" sqref="T1:X1"/>
    </sheetView>
  </sheetViews>
  <sheetFormatPr defaultColWidth="8.85546875" defaultRowHeight="15"/>
  <cols>
    <col min="1" max="21" width="4.140625" customWidth="1"/>
    <col min="22" max="26" width="4.28515625" customWidth="1"/>
  </cols>
  <sheetData>
    <row r="1" spans="1:23" ht="17.100000000000001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3" ht="17.100000000000001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3" ht="34.5" customHeight="1">
      <c r="A3" s="344" t="s">
        <v>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4"/>
      <c r="S3" s="344"/>
      <c r="T3" s="344"/>
      <c r="U3" s="344"/>
      <c r="V3" s="344"/>
      <c r="W3" s="344"/>
    </row>
    <row r="4" spans="1:23" ht="17.100000000000001" customHeight="1">
      <c r="A4" s="135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68"/>
      <c r="U4" s="25"/>
      <c r="V4" s="25"/>
    </row>
    <row r="5" spans="1:23" ht="17.100000000000001" customHeight="1">
      <c r="A5" s="25"/>
      <c r="B5" s="133" t="s">
        <v>10</v>
      </c>
      <c r="C5" s="133"/>
      <c r="D5" s="134"/>
      <c r="E5" s="133"/>
      <c r="G5" s="135" t="s">
        <v>11</v>
      </c>
      <c r="H5" s="24" t="str">
        <f>'Certificate '!J5</f>
        <v>SPR16050023-8</v>
      </c>
      <c r="I5" s="24"/>
      <c r="J5" s="24"/>
      <c r="K5" s="24"/>
      <c r="L5" s="24"/>
      <c r="M5" s="24"/>
      <c r="N5" s="24"/>
      <c r="O5" s="24"/>
      <c r="P5" s="25"/>
      <c r="Q5" s="25"/>
      <c r="R5" s="25"/>
      <c r="S5" s="173"/>
      <c r="T5" s="146" t="s">
        <v>91</v>
      </c>
      <c r="V5" s="25"/>
    </row>
    <row r="6" spans="1:23" ht="17.100000000000001" customHeight="1">
      <c r="A6" s="25"/>
      <c r="B6" s="172"/>
      <c r="C6" s="134"/>
      <c r="D6" s="134"/>
      <c r="E6" s="133"/>
      <c r="F6" s="136"/>
      <c r="G6" s="136"/>
      <c r="H6" s="136"/>
      <c r="I6" s="169"/>
      <c r="J6" s="171"/>
      <c r="K6" s="170"/>
      <c r="L6" s="171"/>
      <c r="M6" s="171"/>
      <c r="N6" s="24"/>
      <c r="O6" s="24"/>
      <c r="P6" s="25"/>
      <c r="Q6" s="25"/>
      <c r="R6" s="25"/>
      <c r="S6" s="25"/>
      <c r="T6" s="25"/>
      <c r="U6" s="25"/>
      <c r="V6" s="25"/>
    </row>
    <row r="7" spans="1:23" ht="17.100000000000001" customHeight="1">
      <c r="A7" s="19"/>
      <c r="B7" s="30"/>
      <c r="C7" s="31"/>
      <c r="D7" s="22"/>
      <c r="E7" s="22"/>
      <c r="F7" s="22"/>
      <c r="G7" s="22"/>
      <c r="H7" s="22"/>
      <c r="I7" s="23"/>
      <c r="J7" s="32"/>
      <c r="K7" s="29"/>
      <c r="L7" s="33"/>
      <c r="M7" s="33"/>
      <c r="N7" s="34"/>
      <c r="O7" s="34"/>
      <c r="P7" s="34"/>
      <c r="Q7" s="34"/>
      <c r="R7" s="34"/>
      <c r="S7" s="34"/>
      <c r="T7" s="35"/>
      <c r="U7" s="35"/>
      <c r="V7" s="36"/>
    </row>
    <row r="8" spans="1:23" ht="17.100000000000001" customHeight="1">
      <c r="A8" s="19"/>
      <c r="B8" s="26"/>
      <c r="C8" s="31"/>
      <c r="D8" s="31"/>
      <c r="E8" s="22"/>
      <c r="F8" s="22"/>
      <c r="G8" s="362" t="s">
        <v>116</v>
      </c>
      <c r="H8" s="362"/>
      <c r="I8" s="362"/>
      <c r="J8" s="362"/>
      <c r="K8" s="362"/>
      <c r="L8" s="362"/>
      <c r="M8" s="362"/>
      <c r="N8" s="362"/>
      <c r="O8" s="362"/>
      <c r="P8" s="362"/>
      <c r="Q8" s="34"/>
      <c r="R8" s="34"/>
      <c r="S8" s="34"/>
      <c r="T8" s="34"/>
      <c r="U8" s="35"/>
      <c r="V8" s="36"/>
    </row>
    <row r="9" spans="1:23" ht="17.100000000000001" customHeight="1">
      <c r="A9" s="19"/>
      <c r="B9" s="26"/>
      <c r="C9" s="31"/>
      <c r="D9" s="31"/>
      <c r="E9" s="22"/>
      <c r="F9" s="22"/>
      <c r="G9" s="362"/>
      <c r="H9" s="362"/>
      <c r="I9" s="362"/>
      <c r="J9" s="362"/>
      <c r="K9" s="362"/>
      <c r="L9" s="362"/>
      <c r="M9" s="362"/>
      <c r="N9" s="362"/>
      <c r="O9" s="362"/>
      <c r="P9" s="362"/>
      <c r="Q9" s="34"/>
      <c r="R9" s="34"/>
      <c r="S9" s="34"/>
      <c r="T9" s="34"/>
      <c r="U9" s="35"/>
      <c r="V9" s="36"/>
    </row>
    <row r="10" spans="1:23" ht="17.100000000000001" customHeight="1">
      <c r="A10" s="37"/>
      <c r="B10" s="38"/>
      <c r="C10" s="39"/>
      <c r="D10" s="39"/>
      <c r="E10" s="39"/>
      <c r="F10" s="39"/>
      <c r="G10" s="40"/>
      <c r="H10" s="41"/>
      <c r="I10" s="42"/>
      <c r="J10" s="42"/>
      <c r="K10" s="42"/>
      <c r="L10" s="42"/>
      <c r="M10" s="42"/>
      <c r="N10" s="43"/>
      <c r="O10" s="43"/>
      <c r="P10" s="43"/>
      <c r="Q10" s="44"/>
      <c r="R10" s="37"/>
      <c r="S10" s="48"/>
      <c r="T10" s="36"/>
      <c r="U10" s="45"/>
      <c r="V10" s="46"/>
    </row>
    <row r="11" spans="1:23" ht="21" customHeight="1">
      <c r="A11" s="19"/>
      <c r="B11" s="341" t="s">
        <v>13</v>
      </c>
      <c r="C11" s="342"/>
      <c r="D11" s="342"/>
      <c r="E11" s="342"/>
      <c r="F11" s="342"/>
      <c r="G11" s="342"/>
      <c r="H11" s="343"/>
      <c r="I11" s="341" t="s">
        <v>15</v>
      </c>
      <c r="J11" s="342"/>
      <c r="K11" s="343"/>
      <c r="L11" s="341" t="s">
        <v>30</v>
      </c>
      <c r="M11" s="342"/>
      <c r="N11" s="343"/>
      <c r="O11" s="341" t="s">
        <v>31</v>
      </c>
      <c r="P11" s="342"/>
      <c r="Q11" s="342"/>
      <c r="R11" s="343"/>
      <c r="S11" s="341" t="s">
        <v>32</v>
      </c>
      <c r="T11" s="342"/>
      <c r="U11" s="342"/>
      <c r="V11" s="343"/>
    </row>
    <row r="12" spans="1:23" ht="21" customHeight="1">
      <c r="A12" s="19"/>
      <c r="B12" s="363" t="s">
        <v>86</v>
      </c>
      <c r="C12" s="364"/>
      <c r="D12" s="364"/>
      <c r="E12" s="364"/>
      <c r="F12" s="364"/>
      <c r="G12" s="364"/>
      <c r="H12" s="365"/>
      <c r="I12" s="348" t="s">
        <v>87</v>
      </c>
      <c r="J12" s="349"/>
      <c r="K12" s="350"/>
      <c r="L12" s="345">
        <v>110021</v>
      </c>
      <c r="M12" s="346"/>
      <c r="N12" s="347"/>
      <c r="O12" s="348" t="s">
        <v>88</v>
      </c>
      <c r="P12" s="349"/>
      <c r="Q12" s="349"/>
      <c r="R12" s="350"/>
      <c r="S12" s="351">
        <v>42547</v>
      </c>
      <c r="T12" s="352"/>
      <c r="U12" s="352"/>
      <c r="V12" s="353"/>
    </row>
    <row r="13" spans="1:23" ht="17.100000000000001" customHeight="1">
      <c r="A13" s="19"/>
      <c r="B13" s="132"/>
      <c r="C13" s="174"/>
      <c r="D13" s="174"/>
      <c r="E13" s="174"/>
      <c r="F13" s="174"/>
      <c r="G13" s="174"/>
      <c r="H13" s="132"/>
      <c r="I13" s="132"/>
      <c r="J13" s="132"/>
      <c r="K13" s="175"/>
      <c r="L13" s="132"/>
      <c r="M13" s="132"/>
      <c r="N13" s="132"/>
      <c r="O13" s="132"/>
      <c r="P13" s="132"/>
      <c r="Q13" s="132"/>
      <c r="R13" s="176"/>
      <c r="S13" s="176"/>
      <c r="T13" s="176"/>
      <c r="U13" s="176"/>
      <c r="V13" s="52"/>
    </row>
    <row r="14" spans="1:23" ht="17.100000000000001" customHeight="1">
      <c r="A14" s="19"/>
      <c r="B14" s="146" t="s">
        <v>33</v>
      </c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50"/>
      <c r="Q14" s="25"/>
      <c r="R14" s="25"/>
      <c r="S14" s="25"/>
      <c r="T14" s="25"/>
      <c r="U14" s="25"/>
      <c r="V14" s="18"/>
    </row>
    <row r="15" spans="1:23" ht="17.100000000000001" customHeight="1">
      <c r="A15" s="19"/>
      <c r="B15" s="25"/>
      <c r="C15" s="25" t="s">
        <v>34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50"/>
      <c r="Q15" s="50"/>
      <c r="R15" s="50"/>
      <c r="S15" s="50"/>
      <c r="T15" s="54"/>
      <c r="U15" s="25"/>
      <c r="V15" s="52"/>
    </row>
    <row r="16" spans="1:23" ht="17.100000000000001" customHeight="1">
      <c r="A16" s="19"/>
      <c r="B16" s="66" t="s">
        <v>35</v>
      </c>
      <c r="C16" s="132"/>
      <c r="D16" s="132"/>
      <c r="E16" s="132"/>
      <c r="F16" s="132"/>
      <c r="G16" s="132"/>
      <c r="H16" s="132"/>
      <c r="I16" s="25"/>
      <c r="J16" s="25"/>
      <c r="K16" s="25"/>
      <c r="L16" s="25"/>
      <c r="M16" s="25"/>
      <c r="N16" s="25"/>
      <c r="O16" s="25"/>
      <c r="P16" s="50"/>
      <c r="Q16" s="50"/>
      <c r="R16" s="54"/>
      <c r="S16" s="25"/>
      <c r="T16" s="50"/>
      <c r="U16" s="25"/>
      <c r="V16" s="18"/>
    </row>
    <row r="17" spans="1:22" ht="17.100000000000001" customHeight="1">
      <c r="A17" s="19"/>
      <c r="B17" s="145"/>
      <c r="C17" s="142"/>
      <c r="D17" s="134"/>
      <c r="E17" s="146"/>
      <c r="F17" s="134"/>
      <c r="G17" s="134"/>
      <c r="H17" s="134"/>
      <c r="I17" s="142"/>
      <c r="J17" s="360"/>
      <c r="K17" s="361"/>
      <c r="L17" s="361"/>
      <c r="M17" s="361"/>
      <c r="N17" s="25"/>
      <c r="O17" s="50"/>
      <c r="P17" s="50"/>
      <c r="Q17" s="50"/>
      <c r="R17" s="54"/>
      <c r="S17" s="25"/>
      <c r="T17" s="50"/>
      <c r="U17" s="25"/>
      <c r="V17" s="18"/>
    </row>
    <row r="18" spans="1:22" ht="17.100000000000001" customHeight="1">
      <c r="A18" s="19"/>
      <c r="B18" s="53"/>
      <c r="C18" s="47"/>
      <c r="D18" s="22"/>
      <c r="E18" s="55"/>
      <c r="F18" s="22"/>
      <c r="G18" s="22"/>
      <c r="H18" s="22"/>
      <c r="I18" s="49"/>
      <c r="J18" s="354"/>
      <c r="K18" s="355"/>
      <c r="L18" s="355"/>
      <c r="M18" s="355"/>
      <c r="N18" s="18"/>
      <c r="O18" s="50"/>
      <c r="P18" s="50"/>
      <c r="Q18" s="50"/>
      <c r="R18" s="54"/>
      <c r="S18" s="19"/>
      <c r="T18" s="51"/>
      <c r="U18" s="19"/>
      <c r="V18" s="18"/>
    </row>
    <row r="19" spans="1:22" ht="17.100000000000001" customHeight="1">
      <c r="A19" s="19"/>
      <c r="B19" s="20"/>
      <c r="C19" s="47"/>
      <c r="D19" s="22"/>
      <c r="E19" s="21"/>
      <c r="F19" s="22"/>
      <c r="G19" s="22"/>
      <c r="H19" s="22"/>
      <c r="I19" s="49"/>
      <c r="J19" s="355"/>
      <c r="K19" s="355"/>
      <c r="L19" s="355"/>
      <c r="M19" s="355"/>
      <c r="N19" s="18"/>
      <c r="O19" s="50"/>
      <c r="P19" s="50"/>
      <c r="Q19" s="50"/>
      <c r="R19" s="54"/>
      <c r="S19" s="19"/>
      <c r="T19" s="51"/>
      <c r="U19" s="19"/>
      <c r="V19" s="18"/>
    </row>
    <row r="20" spans="1:22" ht="17.100000000000001" customHeight="1">
      <c r="A20" s="19"/>
      <c r="B20" s="20"/>
      <c r="C20" s="47"/>
      <c r="D20" s="22"/>
      <c r="E20" s="21"/>
      <c r="F20" s="22"/>
      <c r="G20" s="47"/>
      <c r="H20" s="56"/>
      <c r="I20" s="57"/>
      <c r="J20" s="57"/>
      <c r="K20" s="57"/>
      <c r="L20" s="32"/>
      <c r="M20" s="32"/>
      <c r="N20" s="18"/>
      <c r="O20" s="50"/>
      <c r="P20" s="54"/>
      <c r="Q20" s="19"/>
      <c r="R20" s="51"/>
      <c r="S20" s="19"/>
      <c r="T20" s="18"/>
      <c r="U20" s="18"/>
      <c r="V20" s="18"/>
    </row>
    <row r="21" spans="1:22" ht="17.100000000000001" customHeight="1">
      <c r="A21" s="19"/>
      <c r="B21" s="30"/>
      <c r="C21" s="31"/>
      <c r="D21" s="31"/>
      <c r="E21" s="31"/>
      <c r="F21" s="31"/>
      <c r="G21" s="31"/>
      <c r="H21" s="58"/>
      <c r="I21" s="59"/>
      <c r="J21" s="32"/>
      <c r="K21" s="32"/>
      <c r="L21" s="60"/>
      <c r="M21" s="29"/>
      <c r="N21" s="18"/>
      <c r="O21" s="61"/>
      <c r="P21" s="61"/>
      <c r="Q21" s="19"/>
      <c r="R21" s="19"/>
      <c r="S21" s="19"/>
      <c r="T21" s="18"/>
      <c r="U21" s="18"/>
      <c r="V21" s="18"/>
    </row>
    <row r="22" spans="1:22" ht="17.100000000000001" customHeight="1">
      <c r="A22" s="19"/>
      <c r="B22" s="30"/>
      <c r="C22" s="31"/>
      <c r="D22" s="31"/>
      <c r="E22" s="31"/>
      <c r="F22" s="22"/>
      <c r="G22" s="22"/>
      <c r="H22" s="22"/>
      <c r="I22" s="23"/>
      <c r="J22" s="62"/>
      <c r="K22" s="29"/>
      <c r="L22" s="29"/>
      <c r="M22" s="29"/>
      <c r="N22" s="18"/>
      <c r="O22" s="25"/>
      <c r="P22" s="25"/>
      <c r="Q22" s="25"/>
      <c r="R22" s="25"/>
      <c r="S22" s="19"/>
      <c r="T22" s="19"/>
      <c r="U22" s="19"/>
      <c r="V22" s="18"/>
    </row>
    <row r="23" spans="1:22" ht="17.100000000000001" customHeight="1">
      <c r="A23" s="19"/>
      <c r="B23" s="30"/>
      <c r="C23" s="21"/>
      <c r="D23" s="21"/>
      <c r="E23" s="21"/>
      <c r="F23" s="22"/>
      <c r="G23" s="22"/>
      <c r="H23" s="22"/>
      <c r="I23" s="63"/>
      <c r="J23" s="62"/>
      <c r="K23" s="29"/>
      <c r="L23" s="29"/>
      <c r="M23" s="29"/>
      <c r="N23" s="18"/>
      <c r="O23" s="25"/>
      <c r="P23" s="25"/>
      <c r="Q23" s="25"/>
      <c r="R23" s="25"/>
      <c r="S23" s="19"/>
      <c r="T23" s="19"/>
      <c r="U23" s="19"/>
      <c r="V23" s="45"/>
    </row>
    <row r="24" spans="1:22" ht="17.100000000000001" customHeight="1">
      <c r="A24" s="19"/>
      <c r="B24" s="30"/>
      <c r="C24" s="21"/>
      <c r="D24" s="21"/>
      <c r="E24" s="21"/>
      <c r="F24" s="22"/>
      <c r="G24" s="22"/>
      <c r="H24" s="22"/>
      <c r="I24" s="63"/>
      <c r="J24" s="62"/>
      <c r="K24" s="29"/>
      <c r="L24" s="29"/>
      <c r="M24" s="29"/>
      <c r="N24" s="18"/>
      <c r="O24" s="25"/>
      <c r="P24" s="25"/>
      <c r="Q24" s="25"/>
      <c r="R24" s="25"/>
      <c r="S24" s="19"/>
      <c r="T24" s="19"/>
      <c r="U24" s="19"/>
      <c r="V24" s="45"/>
    </row>
    <row r="25" spans="1:22" ht="17.100000000000001" customHeight="1">
      <c r="A25" s="19"/>
      <c r="B25" s="26"/>
      <c r="C25" s="22"/>
      <c r="D25" s="21"/>
      <c r="E25" s="21"/>
      <c r="F25" s="21"/>
      <c r="G25" s="21"/>
      <c r="H25" s="27"/>
      <c r="I25" s="29"/>
      <c r="J25" s="29"/>
      <c r="K25" s="29"/>
      <c r="L25" s="29"/>
      <c r="M25" s="29"/>
      <c r="N25" s="51"/>
      <c r="O25" s="19"/>
      <c r="P25" s="19"/>
      <c r="Q25" s="19"/>
      <c r="R25" s="19"/>
      <c r="S25" s="19"/>
      <c r="T25" s="19"/>
      <c r="U25" s="45"/>
      <c r="V25" s="45"/>
    </row>
    <row r="26" spans="1:22" ht="17.100000000000001" customHeight="1">
      <c r="A26" s="37"/>
      <c r="B26" s="20"/>
      <c r="C26" s="22"/>
      <c r="D26" s="21"/>
      <c r="E26" s="21"/>
      <c r="F26" s="21"/>
      <c r="G26" s="21"/>
      <c r="H26" s="64"/>
      <c r="I26" s="65"/>
      <c r="J26" s="64"/>
      <c r="K26" s="64"/>
      <c r="L26" s="64"/>
      <c r="M26" s="65"/>
      <c r="N26" s="64"/>
      <c r="O26" s="64"/>
      <c r="P26" s="64"/>
      <c r="Q26" s="64"/>
      <c r="R26" s="64"/>
      <c r="S26" s="64"/>
      <c r="T26" s="65"/>
      <c r="U26" s="18"/>
      <c r="V26" s="18"/>
    </row>
    <row r="27" spans="1:22" ht="17.100000000000001" customHeight="1">
      <c r="A27" s="19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76"/>
    </row>
    <row r="28" spans="1:22" ht="17.100000000000001" customHeight="1">
      <c r="A28" s="19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76"/>
    </row>
    <row r="29" spans="1:22" ht="17.100000000000001" customHeight="1">
      <c r="A29" s="19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68"/>
    </row>
    <row r="30" spans="1:22" ht="17.100000000000001" customHeight="1">
      <c r="A30" s="19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67"/>
      <c r="Q30" s="67"/>
      <c r="R30" s="67"/>
      <c r="S30" s="67"/>
      <c r="T30" s="67"/>
      <c r="U30" s="68"/>
      <c r="V30" s="68"/>
    </row>
    <row r="31" spans="1:22" ht="17.100000000000001" customHeight="1">
      <c r="A31" s="19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25"/>
      <c r="Q31" s="25"/>
      <c r="R31" s="25"/>
      <c r="S31" s="25"/>
      <c r="T31" s="19"/>
      <c r="U31" s="18"/>
      <c r="V31" s="18"/>
    </row>
    <row r="32" spans="1:22" ht="17.100000000000001" customHeight="1">
      <c r="A32" s="19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25"/>
      <c r="Q32" s="25"/>
      <c r="R32" s="25"/>
      <c r="S32" s="25"/>
      <c r="T32" s="19"/>
      <c r="U32" s="18"/>
      <c r="V32" s="18"/>
    </row>
    <row r="33" spans="1:22" ht="17.100000000000001" customHeight="1">
      <c r="A33" s="19"/>
      <c r="B33" s="66"/>
      <c r="C33" s="69"/>
      <c r="D33" s="69"/>
      <c r="E33" s="69"/>
      <c r="F33" s="69"/>
      <c r="G33" s="69"/>
      <c r="H33" s="6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19"/>
      <c r="U33" s="18"/>
      <c r="V33" s="18"/>
    </row>
    <row r="34" spans="1:22" ht="17.100000000000001" customHeight="1">
      <c r="A34" s="19"/>
      <c r="B34" s="20"/>
      <c r="C34" s="77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37"/>
      <c r="U34" s="18"/>
      <c r="V34" s="18"/>
    </row>
    <row r="35" spans="1:22" ht="17.100000000000001" customHeight="1">
      <c r="A35" s="19"/>
      <c r="B35" s="28"/>
      <c r="C35" s="28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37"/>
      <c r="T35" s="37"/>
      <c r="U35" s="18"/>
      <c r="V35" s="18"/>
    </row>
    <row r="36" spans="1:22" ht="17.100000000000001" customHeight="1">
      <c r="A36" s="19"/>
      <c r="B36" s="78"/>
      <c r="C36" s="75"/>
      <c r="D36" s="69"/>
      <c r="E36" s="69"/>
      <c r="F36" s="69"/>
      <c r="G36" s="69"/>
      <c r="H36" s="69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37"/>
      <c r="T36" s="37"/>
      <c r="U36" s="18"/>
      <c r="V36" s="18"/>
    </row>
    <row r="37" spans="1:22" ht="17.100000000000001" customHeight="1">
      <c r="A37" s="19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18"/>
      <c r="V37" s="18"/>
    </row>
    <row r="38" spans="1:22" ht="17.100000000000001" customHeight="1">
      <c r="A38" s="19"/>
      <c r="B38" s="20"/>
      <c r="C38" s="45"/>
      <c r="D38" s="45"/>
      <c r="E38" s="45"/>
      <c r="F38" s="356"/>
      <c r="G38" s="356"/>
      <c r="H38" s="356"/>
      <c r="I38" s="356"/>
      <c r="J38" s="79"/>
      <c r="K38" s="45"/>
      <c r="L38" s="357"/>
      <c r="M38" s="357"/>
      <c r="N38" s="357"/>
      <c r="O38" s="357"/>
      <c r="P38" s="24"/>
      <c r="Q38" s="24"/>
      <c r="R38" s="24"/>
      <c r="S38" s="24"/>
      <c r="T38" s="24"/>
      <c r="U38" s="18"/>
      <c r="V38" s="18"/>
    </row>
    <row r="39" spans="1:22" ht="17.100000000000001" customHeight="1">
      <c r="A39" s="70"/>
      <c r="B39" s="45"/>
      <c r="C39" s="45"/>
      <c r="D39" s="45"/>
      <c r="E39" s="45"/>
      <c r="F39" s="28"/>
      <c r="G39" s="28"/>
      <c r="H39" s="28"/>
      <c r="I39" s="75"/>
      <c r="J39" s="37"/>
      <c r="K39" s="45"/>
      <c r="L39" s="37"/>
      <c r="M39" s="37"/>
      <c r="N39" s="71"/>
      <c r="O39" s="80"/>
      <c r="P39" s="75"/>
      <c r="Q39" s="75"/>
      <c r="R39" s="75"/>
      <c r="S39" s="75"/>
      <c r="T39" s="75"/>
      <c r="U39" s="72"/>
      <c r="V39" s="72"/>
    </row>
    <row r="40" spans="1:22" ht="17.100000000000001" customHeight="1">
      <c r="A40" s="19"/>
      <c r="B40" s="20"/>
      <c r="C40" s="21"/>
      <c r="D40" s="21"/>
      <c r="E40" s="45"/>
      <c r="F40" s="28"/>
      <c r="G40" s="81"/>
      <c r="H40" s="81"/>
      <c r="I40" s="81"/>
      <c r="J40" s="45"/>
      <c r="K40" s="45"/>
      <c r="L40" s="37"/>
      <c r="M40" s="37"/>
      <c r="N40" s="37"/>
      <c r="O40" s="37"/>
      <c r="P40" s="358"/>
      <c r="Q40" s="358"/>
      <c r="R40" s="358"/>
      <c r="S40" s="358"/>
      <c r="T40" s="358"/>
      <c r="U40" s="72"/>
      <c r="V40" s="72"/>
    </row>
    <row r="41" spans="1:22" ht="17.100000000000001" customHeight="1">
      <c r="A41" s="19"/>
      <c r="B41" s="18"/>
      <c r="C41" s="18"/>
      <c r="D41" s="359"/>
      <c r="E41" s="359"/>
      <c r="F41" s="359"/>
      <c r="G41" s="359"/>
      <c r="H41" s="359"/>
      <c r="I41" s="18"/>
      <c r="J41" s="18"/>
      <c r="K41" s="37"/>
      <c r="L41" s="19"/>
      <c r="M41" s="19"/>
      <c r="N41" s="74"/>
      <c r="O41" s="74"/>
      <c r="P41" s="74"/>
      <c r="Q41" s="74"/>
      <c r="R41" s="74"/>
      <c r="S41" s="21"/>
      <c r="T41" s="72"/>
      <c r="U41" s="72"/>
      <c r="V41" s="72"/>
    </row>
    <row r="42" spans="1:22" ht="17.100000000000001" customHeight="1">
      <c r="A42" s="336"/>
      <c r="B42" s="336"/>
      <c r="C42" s="336"/>
      <c r="D42" s="336"/>
      <c r="E42" s="336"/>
      <c r="F42" s="336"/>
      <c r="G42" s="336"/>
      <c r="H42" s="336"/>
      <c r="I42" s="336"/>
      <c r="J42" s="336"/>
      <c r="K42" s="336"/>
      <c r="L42" s="336"/>
      <c r="M42" s="336"/>
      <c r="N42" s="336"/>
      <c r="O42" s="336"/>
      <c r="P42" s="336"/>
      <c r="Q42" s="336"/>
      <c r="R42" s="336"/>
      <c r="S42" s="336"/>
      <c r="T42" s="336"/>
      <c r="U42" s="82"/>
      <c r="V42" s="18"/>
    </row>
    <row r="43" spans="1:22" ht="17.100000000000001" customHeight="1"/>
    <row r="44" spans="1:22" ht="17.100000000000001" customHeight="1"/>
    <row r="45" spans="1:22" ht="17.100000000000001" customHeight="1"/>
    <row r="46" spans="1:22" ht="17.100000000000001" customHeight="1"/>
    <row r="47" spans="1:22" ht="17.100000000000001" customHeight="1"/>
    <row r="48" spans="1:2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</sheetData>
  <mergeCells count="20">
    <mergeCell ref="J17:M17"/>
    <mergeCell ref="G8:P9"/>
    <mergeCell ref="B11:H11"/>
    <mergeCell ref="B12:H12"/>
    <mergeCell ref="I11:K11"/>
    <mergeCell ref="I12:K12"/>
    <mergeCell ref="L11:N11"/>
    <mergeCell ref="O11:R11"/>
    <mergeCell ref="A42:T42"/>
    <mergeCell ref="J18:M18"/>
    <mergeCell ref="J19:M19"/>
    <mergeCell ref="F38:I38"/>
    <mergeCell ref="L38:O38"/>
    <mergeCell ref="P40:T40"/>
    <mergeCell ref="D41:H41"/>
    <mergeCell ref="S11:V11"/>
    <mergeCell ref="A3:W3"/>
    <mergeCell ref="L12:N12"/>
    <mergeCell ref="O12:R12"/>
    <mergeCell ref="S12:V12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173"/>
  <sheetViews>
    <sheetView view="pageBreakPreview" zoomScaleSheetLayoutView="100" workbookViewId="0">
      <selection activeCell="AD19" sqref="AD19"/>
    </sheetView>
  </sheetViews>
  <sheetFormatPr defaultColWidth="8.85546875" defaultRowHeight="15"/>
  <cols>
    <col min="1" max="43" width="4.28515625" customWidth="1"/>
  </cols>
  <sheetData>
    <row r="1" spans="1:38" ht="17.100000000000001" customHeight="1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38" ht="17.100000000000001" customHeight="1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38" ht="34.5" customHeight="1">
      <c r="A3" s="396" t="s">
        <v>36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  <c r="Q3" s="396"/>
      <c r="R3" s="396"/>
      <c r="S3" s="396"/>
      <c r="T3" s="396"/>
      <c r="U3" s="396"/>
    </row>
    <row r="4" spans="1:38" ht="9.9499999999999993" customHeight="1">
      <c r="A4" s="83"/>
      <c r="B4" s="83"/>
      <c r="F4" s="83"/>
      <c r="G4" s="83"/>
      <c r="L4" s="83"/>
      <c r="M4" s="83"/>
      <c r="N4" s="83"/>
      <c r="O4" s="83"/>
      <c r="P4" s="83"/>
      <c r="Q4" s="83"/>
      <c r="R4" s="83"/>
      <c r="S4" s="83"/>
      <c r="T4" s="83"/>
    </row>
    <row r="5" spans="1:38" ht="21" customHeight="1">
      <c r="A5" s="84"/>
      <c r="B5" s="173"/>
      <c r="C5" s="85" t="s">
        <v>60</v>
      </c>
      <c r="D5" s="85"/>
      <c r="E5" s="85"/>
      <c r="G5" s="253" t="str">
        <f>Report!H5</f>
        <v>SPR16050023-8</v>
      </c>
      <c r="I5" s="253"/>
      <c r="J5" s="253"/>
      <c r="K5" s="253"/>
      <c r="L5" s="83"/>
      <c r="M5" s="83"/>
      <c r="N5" s="84"/>
      <c r="O5" s="84"/>
      <c r="P5" s="84"/>
      <c r="Q5" s="84"/>
      <c r="R5" s="177" t="s">
        <v>92</v>
      </c>
      <c r="S5" s="177"/>
      <c r="T5" s="84"/>
      <c r="U5" s="173"/>
    </row>
    <row r="6" spans="1:38" ht="21" customHeight="1">
      <c r="A6" s="84"/>
      <c r="B6" s="83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3"/>
      <c r="T6" s="83"/>
      <c r="U6" s="83"/>
    </row>
    <row r="7" spans="1:38" ht="21" customHeight="1">
      <c r="A7" s="84"/>
      <c r="B7" s="83"/>
      <c r="C7" s="83"/>
      <c r="D7" s="84"/>
      <c r="E7" s="84"/>
      <c r="F7" s="83"/>
      <c r="G7" s="83"/>
      <c r="H7" s="83"/>
      <c r="I7" s="83"/>
      <c r="J7" s="83"/>
      <c r="K7" s="83"/>
      <c r="L7" s="83"/>
      <c r="M7" s="83"/>
      <c r="N7" s="83"/>
      <c r="O7" s="83"/>
      <c r="Q7" s="366" t="s">
        <v>123</v>
      </c>
      <c r="R7" s="366"/>
      <c r="S7" s="254" t="s">
        <v>7</v>
      </c>
    </row>
    <row r="8" spans="1:38" ht="21" customHeight="1">
      <c r="D8" s="382" t="s">
        <v>89</v>
      </c>
      <c r="E8" s="383"/>
      <c r="F8" s="383"/>
      <c r="G8" s="384"/>
      <c r="H8" s="382" t="s">
        <v>118</v>
      </c>
      <c r="I8" s="383"/>
      <c r="J8" s="383"/>
      <c r="K8" s="384"/>
      <c r="L8" s="370" t="s">
        <v>52</v>
      </c>
      <c r="M8" s="371"/>
      <c r="N8" s="371"/>
      <c r="O8" s="372"/>
      <c r="P8" s="382" t="s">
        <v>122</v>
      </c>
      <c r="Q8" s="383"/>
      <c r="R8" s="383"/>
      <c r="S8" s="384"/>
    </row>
    <row r="9" spans="1:38" ht="17.25" customHeight="1">
      <c r="D9" s="385"/>
      <c r="E9" s="386"/>
      <c r="F9" s="386"/>
      <c r="G9" s="387"/>
      <c r="H9" s="385"/>
      <c r="I9" s="386"/>
      <c r="J9" s="386"/>
      <c r="K9" s="387"/>
      <c r="L9" s="373"/>
      <c r="M9" s="374"/>
      <c r="N9" s="374"/>
      <c r="O9" s="375"/>
      <c r="P9" s="385"/>
      <c r="Q9" s="386"/>
      <c r="R9" s="386"/>
      <c r="S9" s="387"/>
    </row>
    <row r="10" spans="1:38" ht="21" customHeight="1">
      <c r="D10" s="390">
        <f>'Data Record'!B16</f>
        <v>0</v>
      </c>
      <c r="E10" s="391"/>
      <c r="F10" s="391"/>
      <c r="G10" s="392"/>
      <c r="H10" s="367">
        <f>'Data Record'!W16</f>
        <v>1.4999999999999999E-4</v>
      </c>
      <c r="I10" s="368"/>
      <c r="J10" s="368"/>
      <c r="K10" s="369"/>
      <c r="L10" s="367">
        <f t="shared" ref="L10:L20" si="0">H10-D10</f>
        <v>1.4999999999999999E-4</v>
      </c>
      <c r="M10" s="368"/>
      <c r="N10" s="368"/>
      <c r="O10" s="369"/>
      <c r="P10" s="379">
        <f>'Uncertainty Budget'!P7</f>
        <v>3.0005555041247503</v>
      </c>
      <c r="Q10" s="380"/>
      <c r="R10" s="380"/>
      <c r="S10" s="381"/>
    </row>
    <row r="11" spans="1:38" ht="21" customHeight="1">
      <c r="D11" s="390">
        <f>'Data Record'!B18</f>
        <v>200</v>
      </c>
      <c r="E11" s="391"/>
      <c r="F11" s="391"/>
      <c r="G11" s="392"/>
      <c r="H11" s="367">
        <f>'Data Record'!W18</f>
        <v>199.99945</v>
      </c>
      <c r="I11" s="368"/>
      <c r="J11" s="368"/>
      <c r="K11" s="369"/>
      <c r="L11" s="367">
        <f t="shared" si="0"/>
        <v>-5.5000000000404725E-4</v>
      </c>
      <c r="M11" s="368"/>
      <c r="N11" s="368"/>
      <c r="O11" s="369"/>
      <c r="P11" s="379">
        <f>'Uncertainty Budget'!P8</f>
        <v>4.0070770727135594</v>
      </c>
      <c r="Q11" s="380"/>
      <c r="R11" s="380"/>
      <c r="S11" s="381"/>
    </row>
    <row r="12" spans="1:38" ht="21" customHeight="1">
      <c r="D12" s="390">
        <f>'Data Record'!B20</f>
        <v>400</v>
      </c>
      <c r="E12" s="391"/>
      <c r="F12" s="391"/>
      <c r="G12" s="392"/>
      <c r="H12" s="367">
        <f>'Data Record'!W20</f>
        <v>399.99959999999999</v>
      </c>
      <c r="I12" s="368"/>
      <c r="J12" s="368"/>
      <c r="K12" s="369"/>
      <c r="L12" s="367">
        <f t="shared" si="0"/>
        <v>-4.0000000001327862E-4</v>
      </c>
      <c r="M12" s="368"/>
      <c r="N12" s="368"/>
      <c r="O12" s="369"/>
      <c r="P12" s="379">
        <f>'Uncertainty Budget'!P9</f>
        <v>6.1015102530941778</v>
      </c>
      <c r="Q12" s="380"/>
      <c r="R12" s="380"/>
      <c r="S12" s="381"/>
    </row>
    <row r="13" spans="1:38" ht="21" customHeight="1">
      <c r="D13" s="390">
        <f>'Data Record'!B22</f>
        <v>600</v>
      </c>
      <c r="E13" s="391"/>
      <c r="F13" s="391"/>
      <c r="G13" s="392"/>
      <c r="H13" s="367">
        <f>'Data Record'!W22</f>
        <v>59.99915</v>
      </c>
      <c r="I13" s="368"/>
      <c r="J13" s="368"/>
      <c r="K13" s="369"/>
      <c r="L13" s="367">
        <f t="shared" si="0"/>
        <v>-540.00085000000001</v>
      </c>
      <c r="M13" s="368"/>
      <c r="N13" s="368"/>
      <c r="O13" s="369"/>
      <c r="P13" s="379">
        <f>'Uncertainty Budget'!P10</f>
        <v>8.5143121614107429</v>
      </c>
      <c r="Q13" s="380"/>
      <c r="R13" s="380"/>
      <c r="S13" s="381"/>
      <c r="AK13" s="101"/>
      <c r="AL13" s="84"/>
    </row>
    <row r="14" spans="1:38" ht="21" customHeight="1">
      <c r="D14" s="390">
        <f>'Data Record'!B24</f>
        <v>800</v>
      </c>
      <c r="E14" s="391"/>
      <c r="F14" s="391"/>
      <c r="G14" s="392"/>
      <c r="H14" s="367">
        <f>'Data Record'!W24</f>
        <v>79.998525000000001</v>
      </c>
      <c r="I14" s="368"/>
      <c r="J14" s="368"/>
      <c r="K14" s="369"/>
      <c r="L14" s="367">
        <f t="shared" si="0"/>
        <v>-720.00147500000003</v>
      </c>
      <c r="M14" s="368"/>
      <c r="N14" s="368"/>
      <c r="O14" s="369"/>
      <c r="P14" s="379">
        <f>'Uncertainty Budget'!P11</f>
        <v>11.041715959454384</v>
      </c>
      <c r="Q14" s="380"/>
      <c r="R14" s="380"/>
      <c r="S14" s="381"/>
      <c r="AK14" s="84"/>
      <c r="AL14" s="84"/>
    </row>
    <row r="15" spans="1:38" ht="21" customHeight="1">
      <c r="D15" s="390">
        <f>'Data Record'!B26</f>
        <v>1000</v>
      </c>
      <c r="E15" s="391"/>
      <c r="F15" s="391"/>
      <c r="G15" s="392"/>
      <c r="H15" s="367">
        <f>'Data Record'!W26</f>
        <v>99.998075</v>
      </c>
      <c r="I15" s="368"/>
      <c r="J15" s="368"/>
      <c r="K15" s="369"/>
      <c r="L15" s="367">
        <f t="shared" si="0"/>
        <v>-900.00192500000003</v>
      </c>
      <c r="M15" s="368"/>
      <c r="N15" s="368"/>
      <c r="O15" s="369"/>
      <c r="P15" s="379">
        <f>'Uncertainty Budget'!P12</f>
        <v>13.614684081181213</v>
      </c>
      <c r="Q15" s="380"/>
      <c r="R15" s="380"/>
      <c r="S15" s="381"/>
      <c r="AK15" s="84"/>
      <c r="AL15" s="84"/>
    </row>
    <row r="16" spans="1:38" ht="21" customHeight="1">
      <c r="D16" s="390">
        <f>'Data Record'!B28</f>
        <v>1200</v>
      </c>
      <c r="E16" s="391"/>
      <c r="F16" s="391"/>
      <c r="G16" s="392"/>
      <c r="H16" s="367">
        <f>'Data Record'!W28</f>
        <v>1199.9909499999999</v>
      </c>
      <c r="I16" s="368"/>
      <c r="J16" s="368"/>
      <c r="K16" s="369"/>
      <c r="L16" s="367">
        <f t="shared" si="0"/>
        <v>-9.0500000001156877E-3</v>
      </c>
      <c r="M16" s="368"/>
      <c r="N16" s="368"/>
      <c r="O16" s="369"/>
      <c r="P16" s="379">
        <f>'Uncertainty Budget'!P13</f>
        <v>16.220071853093142</v>
      </c>
      <c r="Q16" s="380"/>
      <c r="R16" s="380"/>
      <c r="S16" s="381"/>
      <c r="AK16" s="84"/>
      <c r="AL16" s="84"/>
    </row>
    <row r="17" spans="1:39" ht="21" customHeight="1">
      <c r="D17" s="390">
        <f>'Data Record'!B30</f>
        <v>1400</v>
      </c>
      <c r="E17" s="391"/>
      <c r="F17" s="391"/>
      <c r="G17" s="392"/>
      <c r="H17" s="367">
        <f>'Data Record'!W30</f>
        <v>1399.99935</v>
      </c>
      <c r="I17" s="368"/>
      <c r="J17" s="368"/>
      <c r="K17" s="369"/>
      <c r="L17" s="367">
        <f t="shared" si="0"/>
        <v>-6.4999999995052349E-4</v>
      </c>
      <c r="M17" s="368"/>
      <c r="N17" s="368"/>
      <c r="O17" s="369"/>
      <c r="P17" s="379">
        <f>'Uncertainty Budget'!P14</f>
        <v>18.831268323367564</v>
      </c>
      <c r="Q17" s="380"/>
      <c r="R17" s="380"/>
      <c r="S17" s="381"/>
      <c r="AK17" s="89"/>
      <c r="AL17" s="89"/>
    </row>
    <row r="18" spans="1:39" ht="21" customHeight="1">
      <c r="D18" s="390">
        <f>'Data Record'!B32</f>
        <v>1600</v>
      </c>
      <c r="E18" s="391"/>
      <c r="F18" s="391"/>
      <c r="G18" s="392"/>
      <c r="H18" s="367">
        <f>'Data Record'!W32</f>
        <v>1600.0001000000002</v>
      </c>
      <c r="I18" s="368"/>
      <c r="J18" s="368"/>
      <c r="K18" s="369"/>
      <c r="L18" s="367">
        <f t="shared" si="0"/>
        <v>1.0000000020227162E-4</v>
      </c>
      <c r="M18" s="368"/>
      <c r="N18" s="368"/>
      <c r="O18" s="369"/>
      <c r="P18" s="379">
        <f>'Uncertainty Budget'!P15</f>
        <v>21.457544533884477</v>
      </c>
      <c r="Q18" s="380"/>
      <c r="R18" s="380"/>
      <c r="S18" s="381"/>
      <c r="AK18" s="89"/>
      <c r="AL18" s="89"/>
    </row>
    <row r="19" spans="1:39" ht="21" customHeight="1">
      <c r="D19" s="390">
        <f>'Data Record'!B34</f>
        <v>1800</v>
      </c>
      <c r="E19" s="391"/>
      <c r="F19" s="391"/>
      <c r="G19" s="392"/>
      <c r="H19" s="367">
        <f>'Data Record'!W34</f>
        <v>1799.9997874999999</v>
      </c>
      <c r="I19" s="368"/>
      <c r="J19" s="368"/>
      <c r="K19" s="369"/>
      <c r="L19" s="367">
        <f t="shared" si="0"/>
        <v>-2.1250000008876668E-4</v>
      </c>
      <c r="M19" s="368"/>
      <c r="N19" s="368"/>
      <c r="O19" s="369"/>
      <c r="P19" s="379">
        <f>'Uncertainty Budget'!P16</f>
        <v>24.090151158550672</v>
      </c>
      <c r="Q19" s="380"/>
      <c r="R19" s="380"/>
      <c r="S19" s="381"/>
      <c r="AK19" s="102"/>
      <c r="AL19" s="102"/>
    </row>
    <row r="20" spans="1:39" ht="21" customHeight="1">
      <c r="D20" s="373">
        <f>'Data Record'!B36</f>
        <v>2000</v>
      </c>
      <c r="E20" s="374"/>
      <c r="F20" s="374"/>
      <c r="G20" s="375"/>
      <c r="H20" s="393">
        <f>'Data Record'!W36</f>
        <v>1999.9982</v>
      </c>
      <c r="I20" s="394"/>
      <c r="J20" s="394"/>
      <c r="K20" s="395"/>
      <c r="L20" s="393">
        <f t="shared" si="0"/>
        <v>-1.8000000000029104E-3</v>
      </c>
      <c r="M20" s="394"/>
      <c r="N20" s="394"/>
      <c r="O20" s="395"/>
      <c r="P20" s="376">
        <f>'Uncertainty Budget'!P17</f>
        <v>26.727515461339671</v>
      </c>
      <c r="Q20" s="377"/>
      <c r="R20" s="377"/>
      <c r="S20" s="378"/>
      <c r="AK20" s="103"/>
      <c r="AL20" s="103"/>
    </row>
    <row r="21" spans="1:39" ht="21" customHeight="1">
      <c r="A21" s="173"/>
      <c r="B21" s="178"/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3"/>
      <c r="U21" s="173"/>
      <c r="V21" s="90"/>
      <c r="W21" s="89"/>
      <c r="X21" s="83"/>
      <c r="Y21" s="84"/>
      <c r="AL21" s="84"/>
      <c r="AM21" s="84"/>
    </row>
    <row r="22" spans="1:39" ht="21" customHeight="1">
      <c r="A22" s="84"/>
      <c r="B22" s="83"/>
      <c r="C22" s="85" t="s">
        <v>37</v>
      </c>
      <c r="D22" s="88"/>
      <c r="E22" s="88"/>
      <c r="F22" s="88"/>
      <c r="G22" s="88"/>
      <c r="H22" s="88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0"/>
    </row>
    <row r="23" spans="1:39" ht="21" customHeight="1">
      <c r="A23" s="388" t="s">
        <v>38</v>
      </c>
      <c r="B23" s="388"/>
      <c r="C23" s="388"/>
      <c r="D23" s="388"/>
      <c r="E23" s="388"/>
      <c r="F23" s="388"/>
      <c r="G23" s="388"/>
      <c r="H23" s="388"/>
      <c r="I23" s="388"/>
      <c r="J23" s="388"/>
      <c r="K23" s="388"/>
      <c r="L23" s="388"/>
      <c r="M23" s="388"/>
      <c r="N23" s="388"/>
      <c r="O23" s="388"/>
      <c r="P23" s="388"/>
      <c r="Q23" s="388"/>
      <c r="R23" s="388"/>
      <c r="S23" s="388"/>
      <c r="T23" s="388"/>
      <c r="U23" s="388"/>
    </row>
    <row r="24" spans="1:39" ht="21" customHeight="1">
      <c r="A24" s="388" t="s">
        <v>47</v>
      </c>
      <c r="B24" s="388"/>
      <c r="C24" s="388"/>
      <c r="D24" s="388"/>
      <c r="E24" s="388"/>
      <c r="F24" s="388"/>
      <c r="G24" s="388"/>
      <c r="H24" s="388"/>
      <c r="I24" s="388"/>
      <c r="J24" s="388"/>
      <c r="K24" s="388"/>
      <c r="L24" s="388"/>
      <c r="M24" s="388"/>
      <c r="N24" s="388"/>
      <c r="O24" s="388"/>
      <c r="P24" s="388"/>
      <c r="Q24" s="388"/>
      <c r="R24" s="388"/>
      <c r="S24" s="388"/>
      <c r="T24" s="388"/>
      <c r="U24" s="388"/>
      <c r="V24" s="388"/>
    </row>
    <row r="25" spans="1:39" ht="21" customHeight="1">
      <c r="A25" s="389" t="s">
        <v>39</v>
      </c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  <c r="V25" s="389"/>
    </row>
    <row r="26" spans="1:39" ht="17.100000000000001" customHeight="1"/>
    <row r="27" spans="1:39" ht="17.100000000000001" customHeight="1"/>
    <row r="28" spans="1:39" ht="17.100000000000001" customHeight="1"/>
    <row r="29" spans="1:39" ht="17.100000000000001" customHeight="1"/>
    <row r="30" spans="1:39" ht="17.100000000000001" customHeight="1"/>
    <row r="31" spans="1:39" ht="17.100000000000001" customHeight="1"/>
    <row r="32" spans="1:39" ht="17.100000000000001" customHeight="1"/>
    <row r="33" ht="17.100000000000001" customHeight="1"/>
    <row r="34" ht="17.100000000000001" customHeight="1"/>
    <row r="35" ht="17.100000000000001" customHeight="1"/>
    <row r="36" ht="17.100000000000001" customHeight="1"/>
    <row r="37" ht="17.100000000000001" customHeight="1"/>
    <row r="38" ht="17.100000000000001" customHeight="1"/>
    <row r="39" ht="17.100000000000001" customHeight="1"/>
    <row r="40" ht="17.100000000000001" customHeight="1"/>
    <row r="41" ht="17.100000000000001" customHeight="1"/>
    <row r="42" ht="17.100000000000001" customHeight="1"/>
    <row r="43" ht="17.100000000000001" customHeight="1"/>
    <row r="44" ht="17.100000000000001" customHeight="1"/>
    <row r="45" ht="17.100000000000001" customHeight="1"/>
    <row r="46" ht="17.100000000000001" customHeight="1"/>
    <row r="47" ht="17.100000000000001" customHeight="1"/>
    <row r="48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</sheetData>
  <mergeCells count="53">
    <mergeCell ref="A3:U3"/>
    <mergeCell ref="A23:U23"/>
    <mergeCell ref="H17:K17"/>
    <mergeCell ref="H16:K16"/>
    <mergeCell ref="H15:K15"/>
    <mergeCell ref="H14:K14"/>
    <mergeCell ref="H13:K13"/>
    <mergeCell ref="H12:K12"/>
    <mergeCell ref="H11:K11"/>
    <mergeCell ref="H10:K10"/>
    <mergeCell ref="L20:O20"/>
    <mergeCell ref="L19:O19"/>
    <mergeCell ref="L18:O18"/>
    <mergeCell ref="L17:O17"/>
    <mergeCell ref="L16:O16"/>
    <mergeCell ref="L15:O15"/>
    <mergeCell ref="A24:V24"/>
    <mergeCell ref="A25:V25"/>
    <mergeCell ref="D8:G9"/>
    <mergeCell ref="H8:K9"/>
    <mergeCell ref="D20:G20"/>
    <mergeCell ref="D19:G19"/>
    <mergeCell ref="D18:G18"/>
    <mergeCell ref="D17:G17"/>
    <mergeCell ref="D16:G16"/>
    <mergeCell ref="D15:G15"/>
    <mergeCell ref="D14:G14"/>
    <mergeCell ref="D13:G13"/>
    <mergeCell ref="D12:G12"/>
    <mergeCell ref="D11:G11"/>
    <mergeCell ref="D10:G10"/>
    <mergeCell ref="H20:K20"/>
    <mergeCell ref="L14:O14"/>
    <mergeCell ref="L13:O13"/>
    <mergeCell ref="L12:O12"/>
    <mergeCell ref="L11:O11"/>
    <mergeCell ref="L10:O10"/>
    <mergeCell ref="Q7:R7"/>
    <mergeCell ref="H19:K19"/>
    <mergeCell ref="H18:K18"/>
    <mergeCell ref="L8:O9"/>
    <mergeCell ref="P20:S20"/>
    <mergeCell ref="P19:S19"/>
    <mergeCell ref="P18:S18"/>
    <mergeCell ref="P17:S17"/>
    <mergeCell ref="P16:S16"/>
    <mergeCell ref="P15:S15"/>
    <mergeCell ref="P14:S14"/>
    <mergeCell ref="P13:S13"/>
    <mergeCell ref="P12:S12"/>
    <mergeCell ref="P11:S11"/>
    <mergeCell ref="P10:S10"/>
    <mergeCell ref="P8:S9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A116"/>
  <sheetViews>
    <sheetView workbookViewId="0">
      <selection activeCell="O7" sqref="O7:O17"/>
    </sheetView>
  </sheetViews>
  <sheetFormatPr defaultColWidth="8.85546875" defaultRowHeight="12.75"/>
  <cols>
    <col min="1" max="1" width="1.140625" style="180" customWidth="1"/>
    <col min="2" max="16" width="8.7109375" style="180" customWidth="1"/>
    <col min="17" max="17" width="8.85546875" style="182"/>
    <col min="18" max="22" width="3.85546875" style="182" customWidth="1"/>
    <col min="23" max="26" width="8.85546875" style="182"/>
    <col min="27" max="27" width="10" style="182" customWidth="1"/>
    <col min="28" max="256" width="8.85546875" style="182"/>
    <col min="257" max="257" width="1.140625" style="182" customWidth="1"/>
    <col min="258" max="272" width="7.7109375" style="182" customWidth="1"/>
    <col min="273" max="512" width="8.85546875" style="182"/>
    <col min="513" max="513" width="1.140625" style="182" customWidth="1"/>
    <col min="514" max="528" width="7.7109375" style="182" customWidth="1"/>
    <col min="529" max="768" width="8.85546875" style="182"/>
    <col min="769" max="769" width="1.140625" style="182" customWidth="1"/>
    <col min="770" max="784" width="7.7109375" style="182" customWidth="1"/>
    <col min="785" max="1024" width="8.85546875" style="182"/>
    <col min="1025" max="1025" width="1.140625" style="182" customWidth="1"/>
    <col min="1026" max="1040" width="7.7109375" style="182" customWidth="1"/>
    <col min="1041" max="1280" width="8.85546875" style="182"/>
    <col min="1281" max="1281" width="1.140625" style="182" customWidth="1"/>
    <col min="1282" max="1296" width="7.7109375" style="182" customWidth="1"/>
    <col min="1297" max="1536" width="8.85546875" style="182"/>
    <col min="1537" max="1537" width="1.140625" style="182" customWidth="1"/>
    <col min="1538" max="1552" width="7.7109375" style="182" customWidth="1"/>
    <col min="1553" max="1792" width="8.85546875" style="182"/>
    <col min="1793" max="1793" width="1.140625" style="182" customWidth="1"/>
    <col min="1794" max="1808" width="7.7109375" style="182" customWidth="1"/>
    <col min="1809" max="2048" width="8.85546875" style="182"/>
    <col min="2049" max="2049" width="1.140625" style="182" customWidth="1"/>
    <col min="2050" max="2064" width="7.7109375" style="182" customWidth="1"/>
    <col min="2065" max="2304" width="8.85546875" style="182"/>
    <col min="2305" max="2305" width="1.140625" style="182" customWidth="1"/>
    <col min="2306" max="2320" width="7.7109375" style="182" customWidth="1"/>
    <col min="2321" max="2560" width="8.85546875" style="182"/>
    <col min="2561" max="2561" width="1.140625" style="182" customWidth="1"/>
    <col min="2562" max="2576" width="7.7109375" style="182" customWidth="1"/>
    <col min="2577" max="2816" width="8.85546875" style="182"/>
    <col min="2817" max="2817" width="1.140625" style="182" customWidth="1"/>
    <col min="2818" max="2832" width="7.7109375" style="182" customWidth="1"/>
    <col min="2833" max="3072" width="8.85546875" style="182"/>
    <col min="3073" max="3073" width="1.140625" style="182" customWidth="1"/>
    <col min="3074" max="3088" width="7.7109375" style="182" customWidth="1"/>
    <col min="3089" max="3328" width="8.85546875" style="182"/>
    <col min="3329" max="3329" width="1.140625" style="182" customWidth="1"/>
    <col min="3330" max="3344" width="7.7109375" style="182" customWidth="1"/>
    <col min="3345" max="3584" width="8.85546875" style="182"/>
    <col min="3585" max="3585" width="1.140625" style="182" customWidth="1"/>
    <col min="3586" max="3600" width="7.7109375" style="182" customWidth="1"/>
    <col min="3601" max="3840" width="8.85546875" style="182"/>
    <col min="3841" max="3841" width="1.140625" style="182" customWidth="1"/>
    <col min="3842" max="3856" width="7.7109375" style="182" customWidth="1"/>
    <col min="3857" max="4096" width="8.85546875" style="182"/>
    <col min="4097" max="4097" width="1.140625" style="182" customWidth="1"/>
    <col min="4098" max="4112" width="7.7109375" style="182" customWidth="1"/>
    <col min="4113" max="4352" width="8.85546875" style="182"/>
    <col min="4353" max="4353" width="1.140625" style="182" customWidth="1"/>
    <col min="4354" max="4368" width="7.7109375" style="182" customWidth="1"/>
    <col min="4369" max="4608" width="8.85546875" style="182"/>
    <col min="4609" max="4609" width="1.140625" style="182" customWidth="1"/>
    <col min="4610" max="4624" width="7.7109375" style="182" customWidth="1"/>
    <col min="4625" max="4864" width="8.85546875" style="182"/>
    <col min="4865" max="4865" width="1.140625" style="182" customWidth="1"/>
    <col min="4866" max="4880" width="7.7109375" style="182" customWidth="1"/>
    <col min="4881" max="5120" width="8.85546875" style="182"/>
    <col min="5121" max="5121" width="1.140625" style="182" customWidth="1"/>
    <col min="5122" max="5136" width="7.7109375" style="182" customWidth="1"/>
    <col min="5137" max="5376" width="8.85546875" style="182"/>
    <col min="5377" max="5377" width="1.140625" style="182" customWidth="1"/>
    <col min="5378" max="5392" width="7.7109375" style="182" customWidth="1"/>
    <col min="5393" max="5632" width="8.85546875" style="182"/>
    <col min="5633" max="5633" width="1.140625" style="182" customWidth="1"/>
    <col min="5634" max="5648" width="7.7109375" style="182" customWidth="1"/>
    <col min="5649" max="5888" width="8.85546875" style="182"/>
    <col min="5889" max="5889" width="1.140625" style="182" customWidth="1"/>
    <col min="5890" max="5904" width="7.7109375" style="182" customWidth="1"/>
    <col min="5905" max="6144" width="8.85546875" style="182"/>
    <col min="6145" max="6145" width="1.140625" style="182" customWidth="1"/>
    <col min="6146" max="6160" width="7.7109375" style="182" customWidth="1"/>
    <col min="6161" max="6400" width="8.85546875" style="182"/>
    <col min="6401" max="6401" width="1.140625" style="182" customWidth="1"/>
    <col min="6402" max="6416" width="7.7109375" style="182" customWidth="1"/>
    <col min="6417" max="6656" width="8.85546875" style="182"/>
    <col min="6657" max="6657" width="1.140625" style="182" customWidth="1"/>
    <col min="6658" max="6672" width="7.7109375" style="182" customWidth="1"/>
    <col min="6673" max="6912" width="8.85546875" style="182"/>
    <col min="6913" max="6913" width="1.140625" style="182" customWidth="1"/>
    <col min="6914" max="6928" width="7.7109375" style="182" customWidth="1"/>
    <col min="6929" max="7168" width="8.85546875" style="182"/>
    <col min="7169" max="7169" width="1.140625" style="182" customWidth="1"/>
    <col min="7170" max="7184" width="7.7109375" style="182" customWidth="1"/>
    <col min="7185" max="7424" width="8.85546875" style="182"/>
    <col min="7425" max="7425" width="1.140625" style="182" customWidth="1"/>
    <col min="7426" max="7440" width="7.7109375" style="182" customWidth="1"/>
    <col min="7441" max="7680" width="8.85546875" style="182"/>
    <col min="7681" max="7681" width="1.140625" style="182" customWidth="1"/>
    <col min="7682" max="7696" width="7.7109375" style="182" customWidth="1"/>
    <col min="7697" max="7936" width="8.85546875" style="182"/>
    <col min="7937" max="7937" width="1.140625" style="182" customWidth="1"/>
    <col min="7938" max="7952" width="7.7109375" style="182" customWidth="1"/>
    <col min="7953" max="8192" width="8.85546875" style="182"/>
    <col min="8193" max="8193" width="1.140625" style="182" customWidth="1"/>
    <col min="8194" max="8208" width="7.7109375" style="182" customWidth="1"/>
    <col min="8209" max="8448" width="8.85546875" style="182"/>
    <col min="8449" max="8449" width="1.140625" style="182" customWidth="1"/>
    <col min="8450" max="8464" width="7.7109375" style="182" customWidth="1"/>
    <col min="8465" max="8704" width="8.85546875" style="182"/>
    <col min="8705" max="8705" width="1.140625" style="182" customWidth="1"/>
    <col min="8706" max="8720" width="7.7109375" style="182" customWidth="1"/>
    <col min="8721" max="8960" width="8.85546875" style="182"/>
    <col min="8961" max="8961" width="1.140625" style="182" customWidth="1"/>
    <col min="8962" max="8976" width="7.7109375" style="182" customWidth="1"/>
    <col min="8977" max="9216" width="8.85546875" style="182"/>
    <col min="9217" max="9217" width="1.140625" style="182" customWidth="1"/>
    <col min="9218" max="9232" width="7.7109375" style="182" customWidth="1"/>
    <col min="9233" max="9472" width="8.85546875" style="182"/>
    <col min="9473" max="9473" width="1.140625" style="182" customWidth="1"/>
    <col min="9474" max="9488" width="7.7109375" style="182" customWidth="1"/>
    <col min="9489" max="9728" width="8.85546875" style="182"/>
    <col min="9729" max="9729" width="1.140625" style="182" customWidth="1"/>
    <col min="9730" max="9744" width="7.7109375" style="182" customWidth="1"/>
    <col min="9745" max="9984" width="8.85546875" style="182"/>
    <col min="9985" max="9985" width="1.140625" style="182" customWidth="1"/>
    <col min="9986" max="10000" width="7.7109375" style="182" customWidth="1"/>
    <col min="10001" max="10240" width="8.85546875" style="182"/>
    <col min="10241" max="10241" width="1.140625" style="182" customWidth="1"/>
    <col min="10242" max="10256" width="7.7109375" style="182" customWidth="1"/>
    <col min="10257" max="10496" width="8.85546875" style="182"/>
    <col min="10497" max="10497" width="1.140625" style="182" customWidth="1"/>
    <col min="10498" max="10512" width="7.7109375" style="182" customWidth="1"/>
    <col min="10513" max="10752" width="8.85546875" style="182"/>
    <col min="10753" max="10753" width="1.140625" style="182" customWidth="1"/>
    <col min="10754" max="10768" width="7.7109375" style="182" customWidth="1"/>
    <col min="10769" max="11008" width="8.85546875" style="182"/>
    <col min="11009" max="11009" width="1.140625" style="182" customWidth="1"/>
    <col min="11010" max="11024" width="7.7109375" style="182" customWidth="1"/>
    <col min="11025" max="11264" width="8.85546875" style="182"/>
    <col min="11265" max="11265" width="1.140625" style="182" customWidth="1"/>
    <col min="11266" max="11280" width="7.7109375" style="182" customWidth="1"/>
    <col min="11281" max="11520" width="8.85546875" style="182"/>
    <col min="11521" max="11521" width="1.140625" style="182" customWidth="1"/>
    <col min="11522" max="11536" width="7.7109375" style="182" customWidth="1"/>
    <col min="11537" max="11776" width="8.85546875" style="182"/>
    <col min="11777" max="11777" width="1.140625" style="182" customWidth="1"/>
    <col min="11778" max="11792" width="7.7109375" style="182" customWidth="1"/>
    <col min="11793" max="12032" width="8.85546875" style="182"/>
    <col min="12033" max="12033" width="1.140625" style="182" customWidth="1"/>
    <col min="12034" max="12048" width="7.7109375" style="182" customWidth="1"/>
    <col min="12049" max="12288" width="8.85546875" style="182"/>
    <col min="12289" max="12289" width="1.140625" style="182" customWidth="1"/>
    <col min="12290" max="12304" width="7.7109375" style="182" customWidth="1"/>
    <col min="12305" max="12544" width="8.85546875" style="182"/>
    <col min="12545" max="12545" width="1.140625" style="182" customWidth="1"/>
    <col min="12546" max="12560" width="7.7109375" style="182" customWidth="1"/>
    <col min="12561" max="12800" width="8.85546875" style="182"/>
    <col min="12801" max="12801" width="1.140625" style="182" customWidth="1"/>
    <col min="12802" max="12816" width="7.7109375" style="182" customWidth="1"/>
    <col min="12817" max="13056" width="8.85546875" style="182"/>
    <col min="13057" max="13057" width="1.140625" style="182" customWidth="1"/>
    <col min="13058" max="13072" width="7.7109375" style="182" customWidth="1"/>
    <col min="13073" max="13312" width="8.85546875" style="182"/>
    <col min="13313" max="13313" width="1.140625" style="182" customWidth="1"/>
    <col min="13314" max="13328" width="7.7109375" style="182" customWidth="1"/>
    <col min="13329" max="13568" width="8.85546875" style="182"/>
    <col min="13569" max="13569" width="1.140625" style="182" customWidth="1"/>
    <col min="13570" max="13584" width="7.7109375" style="182" customWidth="1"/>
    <col min="13585" max="13824" width="8.85546875" style="182"/>
    <col min="13825" max="13825" width="1.140625" style="182" customWidth="1"/>
    <col min="13826" max="13840" width="7.7109375" style="182" customWidth="1"/>
    <col min="13841" max="14080" width="8.85546875" style="182"/>
    <col min="14081" max="14081" width="1.140625" style="182" customWidth="1"/>
    <col min="14082" max="14096" width="7.7109375" style="182" customWidth="1"/>
    <col min="14097" max="14336" width="8.85546875" style="182"/>
    <col min="14337" max="14337" width="1.140625" style="182" customWidth="1"/>
    <col min="14338" max="14352" width="7.7109375" style="182" customWidth="1"/>
    <col min="14353" max="14592" width="8.85546875" style="182"/>
    <col min="14593" max="14593" width="1.140625" style="182" customWidth="1"/>
    <col min="14594" max="14608" width="7.7109375" style="182" customWidth="1"/>
    <col min="14609" max="14848" width="8.85546875" style="182"/>
    <col min="14849" max="14849" width="1.140625" style="182" customWidth="1"/>
    <col min="14850" max="14864" width="7.7109375" style="182" customWidth="1"/>
    <col min="14865" max="15104" width="8.85546875" style="182"/>
    <col min="15105" max="15105" width="1.140625" style="182" customWidth="1"/>
    <col min="15106" max="15120" width="7.7109375" style="182" customWidth="1"/>
    <col min="15121" max="15360" width="8.85546875" style="182"/>
    <col min="15361" max="15361" width="1.140625" style="182" customWidth="1"/>
    <col min="15362" max="15376" width="7.7109375" style="182" customWidth="1"/>
    <col min="15377" max="15616" width="8.85546875" style="182"/>
    <col min="15617" max="15617" width="1.140625" style="182" customWidth="1"/>
    <col min="15618" max="15632" width="7.7109375" style="182" customWidth="1"/>
    <col min="15633" max="15872" width="8.85546875" style="182"/>
    <col min="15873" max="15873" width="1.140625" style="182" customWidth="1"/>
    <col min="15874" max="15888" width="7.7109375" style="182" customWidth="1"/>
    <col min="15889" max="16128" width="8.85546875" style="182"/>
    <col min="16129" max="16129" width="1.140625" style="182" customWidth="1"/>
    <col min="16130" max="16144" width="7.7109375" style="182" customWidth="1"/>
    <col min="16145" max="16384" width="8.85546875" style="182"/>
  </cols>
  <sheetData>
    <row r="1" spans="1:16">
      <c r="B1" s="181"/>
      <c r="C1" s="181"/>
      <c r="D1" s="181"/>
      <c r="E1" s="181"/>
      <c r="F1" s="181"/>
      <c r="G1" s="181"/>
    </row>
    <row r="2" spans="1:16" ht="23.25">
      <c r="B2" s="397" t="s">
        <v>81</v>
      </c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</row>
    <row r="3" spans="1:16" ht="15" customHeight="1">
      <c r="B3" s="398"/>
      <c r="C3" s="398"/>
      <c r="D3" s="398"/>
      <c r="E3" s="398"/>
      <c r="F3" s="398"/>
      <c r="G3" s="398"/>
      <c r="H3" s="183"/>
      <c r="I3" s="183"/>
      <c r="P3" s="183"/>
    </row>
    <row r="4" spans="1:16" ht="18" customHeight="1">
      <c r="B4" s="399" t="s">
        <v>0</v>
      </c>
      <c r="C4" s="400"/>
      <c r="D4" s="399" t="s">
        <v>2</v>
      </c>
      <c r="E4" s="400"/>
      <c r="F4" s="399" t="s">
        <v>53</v>
      </c>
      <c r="G4" s="400"/>
      <c r="H4" s="401" t="s">
        <v>1</v>
      </c>
      <c r="I4" s="402"/>
      <c r="J4" s="403" t="s">
        <v>54</v>
      </c>
      <c r="K4" s="404"/>
      <c r="L4" s="405" t="s">
        <v>3</v>
      </c>
      <c r="M4" s="405" t="s">
        <v>4</v>
      </c>
      <c r="N4" s="405" t="s">
        <v>97</v>
      </c>
      <c r="O4" s="405" t="s">
        <v>98</v>
      </c>
      <c r="P4" s="184" t="s">
        <v>99</v>
      </c>
    </row>
    <row r="5" spans="1:16" ht="18" customHeight="1">
      <c r="B5" s="407" t="s">
        <v>100</v>
      </c>
      <c r="C5" s="408"/>
      <c r="D5" s="407" t="s">
        <v>100</v>
      </c>
      <c r="E5" s="408"/>
      <c r="F5" s="407" t="s">
        <v>100</v>
      </c>
      <c r="G5" s="408"/>
      <c r="H5" s="407" t="s">
        <v>100</v>
      </c>
      <c r="I5" s="408"/>
      <c r="J5" s="407" t="s">
        <v>100</v>
      </c>
      <c r="K5" s="408"/>
      <c r="L5" s="406"/>
      <c r="M5" s="406"/>
      <c r="N5" s="406"/>
      <c r="O5" s="406"/>
      <c r="P5" s="185" t="s">
        <v>101</v>
      </c>
    </row>
    <row r="6" spans="1:16" ht="18.75">
      <c r="B6" s="418" t="s">
        <v>5</v>
      </c>
      <c r="C6" s="419"/>
      <c r="D6" s="186" t="s">
        <v>5</v>
      </c>
      <c r="E6" s="187" t="s">
        <v>4</v>
      </c>
      <c r="F6" s="186" t="s">
        <v>5</v>
      </c>
      <c r="G6" s="187" t="s">
        <v>4</v>
      </c>
      <c r="H6" s="186" t="s">
        <v>5</v>
      </c>
      <c r="I6" s="187" t="s">
        <v>4</v>
      </c>
      <c r="J6" s="186" t="s">
        <v>5</v>
      </c>
      <c r="K6" s="187" t="s">
        <v>4</v>
      </c>
      <c r="L6" s="186" t="s">
        <v>5</v>
      </c>
      <c r="M6" s="186" t="s">
        <v>5</v>
      </c>
      <c r="N6" s="186" t="s">
        <v>5</v>
      </c>
      <c r="O6" s="188" t="s">
        <v>5</v>
      </c>
      <c r="P6" s="189" t="s">
        <v>5</v>
      </c>
    </row>
    <row r="7" spans="1:16" ht="18.75">
      <c r="B7" s="416">
        <f>'Data Record'!B16</f>
        <v>0</v>
      </c>
      <c r="C7" s="417"/>
      <c r="D7" s="193">
        <f>AA25/SQRT(4)</f>
        <v>0</v>
      </c>
      <c r="E7" s="190">
        <f t="shared" ref="E7:E17" si="0">D7/1</f>
        <v>0</v>
      </c>
      <c r="F7" s="191">
        <f>'Uncert of STD'!D8</f>
        <v>3.0000000000000001E-3</v>
      </c>
      <c r="G7" s="192">
        <f t="shared" ref="G7:G17" si="1">F7/2</f>
        <v>1.5E-3</v>
      </c>
      <c r="H7" s="190">
        <f t="shared" ref="H7:H17" si="2">((B7)*(11.5*10^-6)*1)</f>
        <v>0</v>
      </c>
      <c r="I7" s="190">
        <f t="shared" ref="I7:I17" si="3">H7/SQRT(3)</f>
        <v>0</v>
      </c>
      <c r="J7" s="193">
        <f>0.0001/2</f>
        <v>5.0000000000000002E-5</v>
      </c>
      <c r="K7" s="194">
        <f t="shared" ref="K7:K17" si="4">(J7/SQRT(3))</f>
        <v>2.8867513459481293E-5</v>
      </c>
      <c r="L7" s="190">
        <f>SQRT(E7^2+G7^2+I7^2+K7^2)</f>
        <v>1.5002777520623752E-3</v>
      </c>
      <c r="M7" s="195">
        <f t="shared" ref="M7:M17" si="5">E7/1</f>
        <v>0</v>
      </c>
      <c r="N7" s="196" t="str">
        <f>IF(E7=0,"∞",(L7^4/(E7^4/3)))</f>
        <v>∞</v>
      </c>
      <c r="O7" s="197">
        <f>IF(N7="∞",2,_xlfn.T.INV.2T(0.0455,N7))</f>
        <v>2</v>
      </c>
      <c r="P7" s="198">
        <f>L7*O7*1000</f>
        <v>3.0005555041247503</v>
      </c>
    </row>
    <row r="8" spans="1:16" ht="18.75">
      <c r="B8" s="416">
        <f>'Data Record'!B18</f>
        <v>200</v>
      </c>
      <c r="C8" s="417"/>
      <c r="D8" s="193">
        <f>AA27/SQRT(4)</f>
        <v>0</v>
      </c>
      <c r="E8" s="190">
        <f t="shared" si="0"/>
        <v>0</v>
      </c>
      <c r="F8" s="191">
        <f>F7</f>
        <v>3.0000000000000001E-3</v>
      </c>
      <c r="G8" s="192">
        <f t="shared" si="1"/>
        <v>1.5E-3</v>
      </c>
      <c r="H8" s="190">
        <f t="shared" si="2"/>
        <v>2.3E-3</v>
      </c>
      <c r="I8" s="190">
        <f t="shared" si="3"/>
        <v>1.3279056191361394E-3</v>
      </c>
      <c r="J8" s="193">
        <f>0.0001/2</f>
        <v>5.0000000000000002E-5</v>
      </c>
      <c r="K8" s="194">
        <f t="shared" si="4"/>
        <v>2.8867513459481293E-5</v>
      </c>
      <c r="L8" s="190">
        <f>SQRT(E8^2+G8^2+I8^2+K8^2)</f>
        <v>2.0035385363567798E-3</v>
      </c>
      <c r="M8" s="195">
        <f t="shared" si="5"/>
        <v>0</v>
      </c>
      <c r="N8" s="196" t="str">
        <f t="shared" ref="N8:N17" si="6">IF(E8=0,"∞",(L8^4/(E8^4/3)))</f>
        <v>∞</v>
      </c>
      <c r="O8" s="197">
        <f t="shared" ref="O8:O17" si="7">IF(N8="∞",2,_xlfn.T.INV.2T(0.0455,N8))</f>
        <v>2</v>
      </c>
      <c r="P8" s="198">
        <f t="shared" ref="P8:P16" si="8">L8*O8*1000</f>
        <v>4.0070770727135594</v>
      </c>
    </row>
    <row r="9" spans="1:16" ht="18.75">
      <c r="B9" s="416">
        <f>'Data Record'!B20</f>
        <v>400</v>
      </c>
      <c r="C9" s="417"/>
      <c r="D9" s="193">
        <f>AA29/SQRT(4)</f>
        <v>5.4006172486332201E-5</v>
      </c>
      <c r="E9" s="190">
        <f t="shared" si="0"/>
        <v>5.4006172486332201E-5</v>
      </c>
      <c r="F9" s="191">
        <f t="shared" ref="F9:F17" si="9">F8</f>
        <v>3.0000000000000001E-3</v>
      </c>
      <c r="G9" s="192">
        <f t="shared" si="1"/>
        <v>1.5E-3</v>
      </c>
      <c r="H9" s="190">
        <f t="shared" si="2"/>
        <v>4.5999999999999999E-3</v>
      </c>
      <c r="I9" s="190">
        <f t="shared" si="3"/>
        <v>2.6558112382722788E-3</v>
      </c>
      <c r="J9" s="193">
        <f>0.0001/2</f>
        <v>5.0000000000000002E-5</v>
      </c>
      <c r="K9" s="194">
        <f t="shared" si="4"/>
        <v>2.8867513459481293E-5</v>
      </c>
      <c r="L9" s="190">
        <f>SQRT(E9^2+G9^2+I9^2+K9^2)</f>
        <v>3.0507512735936525E-3</v>
      </c>
      <c r="M9" s="195">
        <f t="shared" si="5"/>
        <v>5.4006172486332201E-5</v>
      </c>
      <c r="N9" s="196">
        <f t="shared" si="6"/>
        <v>30547443.000904668</v>
      </c>
      <c r="O9" s="197">
        <f t="shared" si="7"/>
        <v>2.0000025259046645</v>
      </c>
      <c r="P9" s="198">
        <f t="shared" si="8"/>
        <v>6.1015102530941778</v>
      </c>
    </row>
    <row r="10" spans="1:16" ht="18.75">
      <c r="B10" s="416">
        <f>'Data Record'!B22</f>
        <v>600</v>
      </c>
      <c r="C10" s="417"/>
      <c r="D10" s="193">
        <f>AA31/SQRT(4)</f>
        <v>4.9999999999883471E-5</v>
      </c>
      <c r="E10" s="190">
        <f t="shared" si="0"/>
        <v>4.9999999999883471E-5</v>
      </c>
      <c r="F10" s="191">
        <f t="shared" si="9"/>
        <v>3.0000000000000001E-3</v>
      </c>
      <c r="G10" s="192">
        <f t="shared" si="1"/>
        <v>1.5E-3</v>
      </c>
      <c r="H10" s="190">
        <f t="shared" si="2"/>
        <v>6.8999999999999999E-3</v>
      </c>
      <c r="I10" s="190">
        <f t="shared" si="3"/>
        <v>3.9837168574084177E-3</v>
      </c>
      <c r="J10" s="193">
        <f>0.0001/2</f>
        <v>5.0000000000000002E-5</v>
      </c>
      <c r="K10" s="194">
        <f t="shared" si="4"/>
        <v>2.8867513459481293E-5</v>
      </c>
      <c r="L10" s="190">
        <f>SQRT(E10^2+G10^2+I10^2+K10^2)</f>
        <v>4.2571508469084482E-3</v>
      </c>
      <c r="M10" s="195">
        <f t="shared" si="5"/>
        <v>4.9999999999883471E-5</v>
      </c>
      <c r="N10" s="196">
        <f t="shared" si="6"/>
        <v>157658501.33480284</v>
      </c>
      <c r="O10" s="197">
        <f t="shared" si="7"/>
        <v>2.0000024588261547</v>
      </c>
      <c r="P10" s="198">
        <f t="shared" si="8"/>
        <v>8.5143121614107429</v>
      </c>
    </row>
    <row r="11" spans="1:16" ht="18.75">
      <c r="A11" s="199"/>
      <c r="B11" s="416">
        <f>'Data Record'!B24</f>
        <v>800</v>
      </c>
      <c r="C11" s="417"/>
      <c r="D11" s="193">
        <f>AA33/SQRT(4)</f>
        <v>1.250000000008337E-4</v>
      </c>
      <c r="E11" s="190">
        <f t="shared" si="0"/>
        <v>1.250000000008337E-4</v>
      </c>
      <c r="F11" s="191">
        <f t="shared" si="9"/>
        <v>3.0000000000000001E-3</v>
      </c>
      <c r="G11" s="192">
        <f t="shared" si="1"/>
        <v>1.5E-3</v>
      </c>
      <c r="H11" s="190">
        <f t="shared" si="2"/>
        <v>9.1999999999999998E-3</v>
      </c>
      <c r="I11" s="190">
        <f t="shared" si="3"/>
        <v>5.3116224765445575E-3</v>
      </c>
      <c r="J11" s="193">
        <f>0.0001/2</f>
        <v>5.0000000000000002E-5</v>
      </c>
      <c r="K11" s="194">
        <f t="shared" si="4"/>
        <v>2.8867513459481293E-5</v>
      </c>
      <c r="L11" s="190">
        <f>SQRT(E11^2+G11^2+I11^2+K11^2)</f>
        <v>5.5208506289037458E-3</v>
      </c>
      <c r="M11" s="195">
        <f t="shared" si="5"/>
        <v>1.250000000008337E-4</v>
      </c>
      <c r="N11" s="196">
        <f t="shared" si="6"/>
        <v>11415769.49782894</v>
      </c>
      <c r="O11" s="197">
        <f t="shared" si="7"/>
        <v>2.0000026629314722</v>
      </c>
      <c r="P11" s="198">
        <f t="shared" si="8"/>
        <v>11.041715959454384</v>
      </c>
    </row>
    <row r="12" spans="1:16" ht="18.75">
      <c r="A12" s="199"/>
      <c r="B12" s="416">
        <f>'Data Record'!B26</f>
        <v>1000</v>
      </c>
      <c r="C12" s="417"/>
      <c r="D12" s="193">
        <f>AA35/SQRT(4)</f>
        <v>7.4999999998542284E-5</v>
      </c>
      <c r="E12" s="190">
        <f t="shared" si="0"/>
        <v>7.4999999998542284E-5</v>
      </c>
      <c r="F12" s="191">
        <f t="shared" si="9"/>
        <v>3.0000000000000001E-3</v>
      </c>
      <c r="G12" s="192">
        <f t="shared" si="1"/>
        <v>1.5E-3</v>
      </c>
      <c r="H12" s="190">
        <f t="shared" si="2"/>
        <v>1.15E-2</v>
      </c>
      <c r="I12" s="190">
        <f t="shared" si="3"/>
        <v>6.6395280956806964E-3</v>
      </c>
      <c r="J12" s="193">
        <f>J11</f>
        <v>5.0000000000000002E-5</v>
      </c>
      <c r="K12" s="194">
        <f t="shared" si="4"/>
        <v>2.8867513459481293E-5</v>
      </c>
      <c r="L12" s="190">
        <f t="shared" ref="L12:L17" si="10">SQRT(E12^2+G12^2+I12^2+K12^2)</f>
        <v>6.8073336679397804E-3</v>
      </c>
      <c r="M12" s="195">
        <f t="shared" si="5"/>
        <v>7.4999999998542284E-5</v>
      </c>
      <c r="N12" s="196">
        <f t="shared" si="6"/>
        <v>203603085.45204136</v>
      </c>
      <c r="O12" s="197">
        <f t="shared" si="7"/>
        <v>2.0000024598914155</v>
      </c>
      <c r="P12" s="198">
        <f t="shared" si="8"/>
        <v>13.614684081181213</v>
      </c>
    </row>
    <row r="13" spans="1:16" ht="18.75">
      <c r="A13" s="199"/>
      <c r="B13" s="416">
        <f>'Data Record'!B28</f>
        <v>1200</v>
      </c>
      <c r="C13" s="417"/>
      <c r="D13" s="193">
        <f>AA37/SQRT(4)</f>
        <v>2.0412414522710462E-4</v>
      </c>
      <c r="E13" s="190">
        <f t="shared" si="0"/>
        <v>2.0412414522710462E-4</v>
      </c>
      <c r="F13" s="191">
        <f t="shared" si="9"/>
        <v>3.0000000000000001E-3</v>
      </c>
      <c r="G13" s="192">
        <f t="shared" si="1"/>
        <v>1.5E-3</v>
      </c>
      <c r="H13" s="190">
        <f t="shared" si="2"/>
        <v>1.38E-2</v>
      </c>
      <c r="I13" s="190">
        <f t="shared" si="3"/>
        <v>7.9674337148168354E-3</v>
      </c>
      <c r="J13" s="193">
        <f>J12</f>
        <v>5.0000000000000002E-5</v>
      </c>
      <c r="K13" s="194">
        <f t="shared" si="4"/>
        <v>2.8867513459481293E-5</v>
      </c>
      <c r="L13" s="190">
        <f t="shared" si="10"/>
        <v>8.1100246608748379E-3</v>
      </c>
      <c r="M13" s="195">
        <f t="shared" si="5"/>
        <v>2.0412414522710462E-4</v>
      </c>
      <c r="N13" s="196">
        <f t="shared" si="6"/>
        <v>7475365.5955066262</v>
      </c>
      <c r="O13" s="197">
        <f t="shared" si="7"/>
        <v>2.0000027782089953</v>
      </c>
      <c r="P13" s="198">
        <f t="shared" si="8"/>
        <v>16.220071853093142</v>
      </c>
    </row>
    <row r="14" spans="1:16" ht="18.75">
      <c r="A14" s="199"/>
      <c r="B14" s="416">
        <f>'Data Record'!B30</f>
        <v>1400</v>
      </c>
      <c r="C14" s="417"/>
      <c r="D14" s="193">
        <f>AA39/SQRT(4)</f>
        <v>0</v>
      </c>
      <c r="E14" s="190">
        <f t="shared" si="0"/>
        <v>0</v>
      </c>
      <c r="F14" s="191">
        <f t="shared" si="9"/>
        <v>3.0000000000000001E-3</v>
      </c>
      <c r="G14" s="192">
        <f t="shared" si="1"/>
        <v>1.5E-3</v>
      </c>
      <c r="H14" s="190">
        <f t="shared" si="2"/>
        <v>1.61E-2</v>
      </c>
      <c r="I14" s="190">
        <f t="shared" si="3"/>
        <v>9.2953393339529743E-3</v>
      </c>
      <c r="J14" s="193">
        <f>J13</f>
        <v>5.0000000000000002E-5</v>
      </c>
      <c r="K14" s="194">
        <f t="shared" si="4"/>
        <v>2.8867513459481293E-5</v>
      </c>
      <c r="L14" s="190">
        <f t="shared" si="10"/>
        <v>9.4156341616837818E-3</v>
      </c>
      <c r="M14" s="195">
        <f t="shared" si="5"/>
        <v>0</v>
      </c>
      <c r="N14" s="196" t="str">
        <f t="shared" si="6"/>
        <v>∞</v>
      </c>
      <c r="O14" s="197">
        <f t="shared" si="7"/>
        <v>2</v>
      </c>
      <c r="P14" s="198">
        <f t="shared" si="8"/>
        <v>18.831268323367564</v>
      </c>
    </row>
    <row r="15" spans="1:16" ht="18.75">
      <c r="B15" s="416">
        <f>'Data Record'!B32</f>
        <v>1600</v>
      </c>
      <c r="C15" s="417"/>
      <c r="D15" s="193">
        <f>AA41/SQRT(4)</f>
        <v>4.5643546447306373E-5</v>
      </c>
      <c r="E15" s="190">
        <f t="shared" si="0"/>
        <v>4.5643546447306373E-5</v>
      </c>
      <c r="F15" s="191">
        <f t="shared" si="9"/>
        <v>3.0000000000000001E-3</v>
      </c>
      <c r="G15" s="192">
        <f t="shared" si="1"/>
        <v>1.5E-3</v>
      </c>
      <c r="H15" s="190">
        <f t="shared" si="2"/>
        <v>1.84E-2</v>
      </c>
      <c r="I15" s="190">
        <f t="shared" si="3"/>
        <v>1.0623244953089115E-2</v>
      </c>
      <c r="J15" s="193">
        <f t="shared" ref="J15:J17" si="11">J14</f>
        <v>5.0000000000000002E-5</v>
      </c>
      <c r="K15" s="194">
        <f t="shared" si="4"/>
        <v>2.8867513459481293E-5</v>
      </c>
      <c r="L15" s="190">
        <f t="shared" si="10"/>
        <v>1.0728758082835077E-2</v>
      </c>
      <c r="M15" s="195">
        <f t="shared" si="5"/>
        <v>4.5643546447306373E-5</v>
      </c>
      <c r="N15" s="196">
        <f>IF(E15=0,"∞",(L15^4/(E15^4/3)))</f>
        <v>9158019012.1952438</v>
      </c>
      <c r="O15" s="197">
        <f t="shared" si="7"/>
        <v>2.0000026441284353</v>
      </c>
      <c r="P15" s="198">
        <f t="shared" si="8"/>
        <v>21.457544533884477</v>
      </c>
    </row>
    <row r="16" spans="1:16" ht="18.75">
      <c r="B16" s="416">
        <f>'Data Record'!B34</f>
        <v>1800</v>
      </c>
      <c r="C16" s="417"/>
      <c r="D16" s="193">
        <f>AA43/SQRT(4)</f>
        <v>5.1538820332558806E-5</v>
      </c>
      <c r="E16" s="190">
        <f t="shared" si="0"/>
        <v>5.1538820332558806E-5</v>
      </c>
      <c r="F16" s="191">
        <f t="shared" si="9"/>
        <v>3.0000000000000001E-3</v>
      </c>
      <c r="G16" s="192">
        <f t="shared" si="1"/>
        <v>1.5E-3</v>
      </c>
      <c r="H16" s="190">
        <f t="shared" si="2"/>
        <v>2.07E-2</v>
      </c>
      <c r="I16" s="190">
        <f t="shared" si="3"/>
        <v>1.1951150572225254E-2</v>
      </c>
      <c r="J16" s="193">
        <f t="shared" si="11"/>
        <v>5.0000000000000002E-5</v>
      </c>
      <c r="K16" s="194">
        <f t="shared" si="4"/>
        <v>2.8867513459481293E-5</v>
      </c>
      <c r="L16" s="190">
        <f t="shared" si="10"/>
        <v>1.2045060796165978E-2</v>
      </c>
      <c r="M16" s="195">
        <f t="shared" si="5"/>
        <v>5.1538820332558806E-5</v>
      </c>
      <c r="N16" s="196">
        <f t="shared" si="6"/>
        <v>8949923951.7632809</v>
      </c>
      <c r="O16" s="197">
        <f t="shared" si="7"/>
        <v>2.0000024546342452</v>
      </c>
      <c r="P16" s="198">
        <f t="shared" si="8"/>
        <v>24.090151158550672</v>
      </c>
    </row>
    <row r="17" spans="1:27" ht="18.75">
      <c r="B17" s="416">
        <f>'Data Record'!B36</f>
        <v>2000</v>
      </c>
      <c r="C17" s="417"/>
      <c r="D17" s="193">
        <f>AA45/SQRT(4)</f>
        <v>7.3598007188051609E-5</v>
      </c>
      <c r="E17" s="190">
        <f t="shared" si="0"/>
        <v>7.3598007188051609E-5</v>
      </c>
      <c r="F17" s="191">
        <f t="shared" si="9"/>
        <v>3.0000000000000001E-3</v>
      </c>
      <c r="G17" s="192">
        <f t="shared" si="1"/>
        <v>1.5E-3</v>
      </c>
      <c r="H17" s="190">
        <f t="shared" si="2"/>
        <v>2.3E-2</v>
      </c>
      <c r="I17" s="190">
        <f t="shared" si="3"/>
        <v>1.3279056191361393E-2</v>
      </c>
      <c r="J17" s="193">
        <f t="shared" si="11"/>
        <v>5.0000000000000002E-5</v>
      </c>
      <c r="K17" s="194">
        <f t="shared" si="4"/>
        <v>2.8867513459481293E-5</v>
      </c>
      <c r="L17" s="190">
        <f t="shared" si="10"/>
        <v>1.3363741367346523E-2</v>
      </c>
      <c r="M17" s="195">
        <f t="shared" si="5"/>
        <v>7.3598007188051609E-5</v>
      </c>
      <c r="N17" s="196">
        <f t="shared" si="6"/>
        <v>3261138790.614984</v>
      </c>
      <c r="O17" s="197">
        <f t="shared" si="7"/>
        <v>2.0000024489134987</v>
      </c>
      <c r="P17" s="198">
        <f>L17*O17*1000</f>
        <v>26.727515461339671</v>
      </c>
    </row>
    <row r="18" spans="1:27">
      <c r="A18" s="200"/>
      <c r="B18" s="201"/>
      <c r="C18" s="201"/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01"/>
    </row>
    <row r="19" spans="1:27" ht="18" customHeight="1">
      <c r="A19" s="200"/>
      <c r="B19" s="201"/>
      <c r="C19" s="201"/>
      <c r="D19" s="202" t="s">
        <v>55</v>
      </c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4"/>
    </row>
    <row r="20" spans="1:27" ht="38.25" customHeight="1">
      <c r="A20" s="200"/>
      <c r="B20" s="201"/>
      <c r="C20" s="201"/>
      <c r="D20" s="413" t="s">
        <v>102</v>
      </c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5"/>
    </row>
    <row r="21" spans="1:27" ht="18.75" customHeight="1">
      <c r="A21" s="200"/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</row>
    <row r="22" spans="1:27" ht="15.95" customHeight="1">
      <c r="A22" s="200"/>
      <c r="B22" s="201"/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R22" s="424" t="s">
        <v>0</v>
      </c>
      <c r="S22" s="425"/>
      <c r="T22" s="425"/>
      <c r="U22" s="428" t="s">
        <v>121</v>
      </c>
      <c r="V22" s="428"/>
      <c r="W22" s="434" t="s">
        <v>124</v>
      </c>
      <c r="X22" s="434"/>
      <c r="Y22" s="434"/>
      <c r="Z22" s="434"/>
      <c r="AA22" s="430" t="s">
        <v>125</v>
      </c>
    </row>
    <row r="23" spans="1:27" ht="15.95" customHeight="1">
      <c r="A23" s="200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R23" s="426"/>
      <c r="S23" s="427"/>
      <c r="T23" s="427"/>
      <c r="U23" s="429"/>
      <c r="V23" s="429"/>
      <c r="W23" s="435"/>
      <c r="X23" s="435"/>
      <c r="Y23" s="435"/>
      <c r="Z23" s="435"/>
      <c r="AA23" s="431"/>
    </row>
    <row r="24" spans="1:27" ht="15.95" customHeight="1">
      <c r="A24" s="200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R24" s="426"/>
      <c r="S24" s="427"/>
      <c r="T24" s="427"/>
      <c r="U24" s="429"/>
      <c r="V24" s="429"/>
      <c r="W24" s="255">
        <v>1</v>
      </c>
      <c r="X24" s="255">
        <v>2</v>
      </c>
      <c r="Y24" s="255">
        <v>3</v>
      </c>
      <c r="Z24" s="255">
        <v>4</v>
      </c>
      <c r="AA24" s="431"/>
    </row>
    <row r="25" spans="1:27" ht="15.95" customHeight="1">
      <c r="A25" s="200"/>
      <c r="B25" s="201"/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201"/>
      <c r="P25" s="201"/>
      <c r="R25" s="412">
        <f>'Data Record'!B16</f>
        <v>0</v>
      </c>
      <c r="S25" s="411"/>
      <c r="T25" s="411"/>
      <c r="U25" s="411" t="s">
        <v>119</v>
      </c>
      <c r="V25" s="411"/>
      <c r="W25" s="433">
        <f>AVERAGE('Data Record'!G16,'Data Record'!G17)</f>
        <v>1.4999999999999999E-4</v>
      </c>
      <c r="X25" s="433">
        <f>AVERAGE('Data Record'!K16,'Data Record'!K17)</f>
        <v>1.4999999999999999E-4</v>
      </c>
      <c r="Y25" s="433">
        <f>AVERAGE('Data Record'!O16,'Data Record'!O17)</f>
        <v>1.4999999999999999E-4</v>
      </c>
      <c r="Z25" s="433">
        <f>AVERAGE('Data Record'!S16,'Data Record'!S17)</f>
        <v>1.4999999999999999E-4</v>
      </c>
      <c r="AA25" s="438">
        <f>_xlfn.STDEV.S(W25,X25,Y25,Z25)</f>
        <v>0</v>
      </c>
    </row>
    <row r="26" spans="1:27" ht="15.95" customHeight="1">
      <c r="A26" s="200"/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R26" s="412"/>
      <c r="S26" s="411"/>
      <c r="T26" s="411"/>
      <c r="U26" s="411" t="s">
        <v>120</v>
      </c>
      <c r="V26" s="411"/>
      <c r="W26" s="433"/>
      <c r="X26" s="433"/>
      <c r="Y26" s="433"/>
      <c r="Z26" s="433"/>
      <c r="AA26" s="438"/>
    </row>
    <row r="27" spans="1:27" ht="15.95" customHeight="1">
      <c r="A27" s="200"/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R27" s="423">
        <f>'Data Record'!B18</f>
        <v>200</v>
      </c>
      <c r="S27" s="422"/>
      <c r="T27" s="422"/>
      <c r="U27" s="422" t="s">
        <v>119</v>
      </c>
      <c r="V27" s="422"/>
      <c r="W27" s="432">
        <f>AVERAGE('Data Record'!G18,'Data Record'!G19)</f>
        <v>199.99945</v>
      </c>
      <c r="X27" s="432">
        <f>AVERAGE('Data Record'!K18,'Data Record'!K19)</f>
        <v>199.99945</v>
      </c>
      <c r="Y27" s="432">
        <f>AVERAGE('Data Record'!O18,'Data Record'!O19)</f>
        <v>199.99945</v>
      </c>
      <c r="Z27" s="432">
        <f>AVERAGE('Data Record'!S18,'Data Record'!S19)</f>
        <v>199.99945</v>
      </c>
      <c r="AA27" s="441">
        <f>_xlfn.STDEV.S(W27,X27,Y27,Z27)</f>
        <v>0</v>
      </c>
    </row>
    <row r="28" spans="1:27" ht="15.95" customHeight="1">
      <c r="A28" s="200"/>
      <c r="B28" s="201"/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R28" s="423"/>
      <c r="S28" s="422"/>
      <c r="T28" s="422"/>
      <c r="U28" s="422" t="s">
        <v>120</v>
      </c>
      <c r="V28" s="422"/>
      <c r="W28" s="432"/>
      <c r="X28" s="432"/>
      <c r="Y28" s="432"/>
      <c r="Z28" s="432"/>
      <c r="AA28" s="441"/>
    </row>
    <row r="29" spans="1:27" ht="15.95" customHeight="1">
      <c r="A29" s="200"/>
      <c r="B29" s="201"/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201"/>
      <c r="R29" s="412">
        <f>'Data Record'!B20</f>
        <v>400</v>
      </c>
      <c r="S29" s="411"/>
      <c r="T29" s="411"/>
      <c r="U29" s="411" t="s">
        <v>119</v>
      </c>
      <c r="V29" s="411"/>
      <c r="W29" s="433">
        <f>AVERAGE('Data Record'!G20,'Data Record'!G21)</f>
        <v>399.99959999999999</v>
      </c>
      <c r="X29" s="433">
        <f>AVERAGE('Data Record'!K20,'Data Record'!K21)</f>
        <v>399.99950000000001</v>
      </c>
      <c r="Y29" s="433">
        <f>AVERAGE('Data Record'!O20,'Data Record'!O21)</f>
        <v>399.99975000000001</v>
      </c>
      <c r="Z29" s="433">
        <f>AVERAGE('Data Record'!S20,'Data Record'!S21)</f>
        <v>399.99955</v>
      </c>
      <c r="AA29" s="438">
        <f>_xlfn.STDEV.S(W29,X29,Y29,Z29)</f>
        <v>1.080123449726644E-4</v>
      </c>
    </row>
    <row r="30" spans="1:27" ht="15.95" customHeight="1">
      <c r="A30" s="200"/>
      <c r="B30" s="201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R30" s="412"/>
      <c r="S30" s="411"/>
      <c r="T30" s="411"/>
      <c r="U30" s="411" t="s">
        <v>120</v>
      </c>
      <c r="V30" s="411"/>
      <c r="W30" s="433"/>
      <c r="X30" s="433"/>
      <c r="Y30" s="433"/>
      <c r="Z30" s="433"/>
      <c r="AA30" s="438"/>
    </row>
    <row r="31" spans="1:27" ht="15.95" customHeight="1">
      <c r="A31" s="200"/>
      <c r="B31" s="201"/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R31" s="423">
        <f>'Data Record'!B22</f>
        <v>600</v>
      </c>
      <c r="S31" s="422"/>
      <c r="T31" s="422"/>
      <c r="U31" s="422" t="s">
        <v>119</v>
      </c>
      <c r="V31" s="422"/>
      <c r="W31" s="432">
        <f>AVERAGE('Data Record'!G22,'Data Record'!G23)</f>
        <v>59.999200000000002</v>
      </c>
      <c r="X31" s="432">
        <f>AVERAGE('Data Record'!K22,'Data Record'!K23)</f>
        <v>59.999200000000002</v>
      </c>
      <c r="Y31" s="432">
        <f>AVERAGE('Data Record'!O22,'Data Record'!O23)</f>
        <v>59.999200000000002</v>
      </c>
      <c r="Z31" s="432">
        <f>AVERAGE('Data Record'!S22,'Data Record'!S23)</f>
        <v>59.999000000000002</v>
      </c>
      <c r="AA31" s="441">
        <f t="shared" ref="AA31" si="12">_xlfn.STDEV.S(W31,X31,Y31,Z31)</f>
        <v>9.9999999999766942E-5</v>
      </c>
    </row>
    <row r="32" spans="1:27" ht="15.95" customHeight="1">
      <c r="A32" s="200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R32" s="423"/>
      <c r="S32" s="422"/>
      <c r="T32" s="422"/>
      <c r="U32" s="422" t="s">
        <v>120</v>
      </c>
      <c r="V32" s="422"/>
      <c r="W32" s="432"/>
      <c r="X32" s="432"/>
      <c r="Y32" s="432"/>
      <c r="Z32" s="432"/>
      <c r="AA32" s="441"/>
    </row>
    <row r="33" spans="1:27" ht="15.95" customHeight="1">
      <c r="A33" s="200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01"/>
      <c r="P33" s="201"/>
      <c r="R33" s="412">
        <f>'Data Record'!B24</f>
        <v>800</v>
      </c>
      <c r="S33" s="411"/>
      <c r="T33" s="411"/>
      <c r="U33" s="411" t="s">
        <v>119</v>
      </c>
      <c r="V33" s="411"/>
      <c r="W33" s="433">
        <f>AVERAGE('Data Record'!G24,'Data Record'!G25)</f>
        <v>79.998599999999996</v>
      </c>
      <c r="X33" s="433">
        <f>AVERAGE('Data Record'!K24,'Data Record'!K25)</f>
        <v>79.998500000000007</v>
      </c>
      <c r="Y33" s="433">
        <f>AVERAGE('Data Record'!O24,'Data Record'!O25)</f>
        <v>79.998199999999997</v>
      </c>
      <c r="Z33" s="433">
        <f>AVERAGE('Data Record'!S24,'Data Record'!S25)</f>
        <v>79.998800000000003</v>
      </c>
      <c r="AA33" s="438">
        <f t="shared" ref="AA33" si="13">_xlfn.STDEV.S(W33,X33,Y33,Z33)</f>
        <v>2.500000000016674E-4</v>
      </c>
    </row>
    <row r="34" spans="1:27" ht="15.95" customHeight="1">
      <c r="A34" s="200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R34" s="412"/>
      <c r="S34" s="411"/>
      <c r="T34" s="411"/>
      <c r="U34" s="411" t="s">
        <v>120</v>
      </c>
      <c r="V34" s="411"/>
      <c r="W34" s="433"/>
      <c r="X34" s="433"/>
      <c r="Y34" s="433"/>
      <c r="Z34" s="433"/>
      <c r="AA34" s="438"/>
    </row>
    <row r="35" spans="1:27" ht="15.95" customHeight="1">
      <c r="A35" s="200"/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R35" s="410">
        <f>'Data Record'!B26</f>
        <v>1000</v>
      </c>
      <c r="S35" s="409"/>
      <c r="T35" s="409"/>
      <c r="U35" s="409" t="s">
        <v>119</v>
      </c>
      <c r="V35" s="409"/>
      <c r="W35" s="436">
        <f>AVERAGE('Data Record'!G26,'Data Record'!G27)</f>
        <v>99.998000000000005</v>
      </c>
      <c r="X35" s="436">
        <f>AVERAGE('Data Record'!K26,'Data Record'!K27)</f>
        <v>99.998199999999997</v>
      </c>
      <c r="Y35" s="436">
        <f>AVERAGE('Data Record'!O26,'Data Record'!O27)</f>
        <v>99.997900000000001</v>
      </c>
      <c r="Z35" s="436">
        <f>AVERAGE('Data Record'!S26,'Data Record'!S27)</f>
        <v>99.998199999999997</v>
      </c>
      <c r="AA35" s="440">
        <f t="shared" ref="AA35" si="14">_xlfn.STDEV.S(W35,X35,Y35,Z35)</f>
        <v>1.4999999999708457E-4</v>
      </c>
    </row>
    <row r="36" spans="1:27" ht="15.95" customHeight="1">
      <c r="A36" s="200"/>
      <c r="B36" s="201"/>
      <c r="C36" s="201"/>
      <c r="D36" s="201"/>
      <c r="E36" s="201"/>
      <c r="F36" s="201"/>
      <c r="G36" s="201"/>
      <c r="H36" s="201"/>
      <c r="I36" s="201"/>
      <c r="J36" s="201"/>
      <c r="K36" s="201"/>
      <c r="L36" s="201"/>
      <c r="M36" s="201"/>
      <c r="N36" s="201"/>
      <c r="O36" s="201"/>
      <c r="P36" s="201"/>
      <c r="R36" s="410"/>
      <c r="S36" s="409"/>
      <c r="T36" s="409"/>
      <c r="U36" s="409" t="s">
        <v>120</v>
      </c>
      <c r="V36" s="409"/>
      <c r="W36" s="436"/>
      <c r="X36" s="436"/>
      <c r="Y36" s="436"/>
      <c r="Z36" s="436"/>
      <c r="AA36" s="440"/>
    </row>
    <row r="37" spans="1:27" ht="15.95" customHeight="1">
      <c r="A37" s="200"/>
      <c r="B37" s="201"/>
      <c r="C37" s="20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01"/>
      <c r="R37" s="412">
        <f>'Data Record'!B28</f>
        <v>1200</v>
      </c>
      <c r="S37" s="411"/>
      <c r="T37" s="411"/>
      <c r="U37" s="411" t="s">
        <v>119</v>
      </c>
      <c r="V37" s="411"/>
      <c r="W37" s="433">
        <f>AVERAGE('Data Record'!G28,'Data Record'!G29)</f>
        <v>1199.99145</v>
      </c>
      <c r="X37" s="433">
        <f>AVERAGE('Data Record'!K28,'Data Record'!K29)</f>
        <v>1199.9909499999999</v>
      </c>
      <c r="Y37" s="433">
        <f>AVERAGE('Data Record'!O28,'Data Record'!O29)</f>
        <v>1199.9909499999999</v>
      </c>
      <c r="Z37" s="433">
        <f>AVERAGE('Data Record'!S28,'Data Record'!S29)</f>
        <v>1199.99045</v>
      </c>
      <c r="AA37" s="438">
        <f t="shared" ref="AA37" si="15">_xlfn.STDEV.S(W37,X37,Y37,Z37)</f>
        <v>4.0824829045420924E-4</v>
      </c>
    </row>
    <row r="38" spans="1:27" ht="15.95" customHeight="1">
      <c r="A38" s="200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201"/>
      <c r="P38" s="201"/>
      <c r="R38" s="412"/>
      <c r="S38" s="411"/>
      <c r="T38" s="411"/>
      <c r="U38" s="411" t="s">
        <v>120</v>
      </c>
      <c r="V38" s="411"/>
      <c r="W38" s="433"/>
      <c r="X38" s="433"/>
      <c r="Y38" s="433"/>
      <c r="Z38" s="433"/>
      <c r="AA38" s="438"/>
    </row>
    <row r="39" spans="1:27" ht="15.95" customHeight="1">
      <c r="A39" s="200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01"/>
      <c r="P39" s="201"/>
      <c r="R39" s="410">
        <f>'Data Record'!B30</f>
        <v>1400</v>
      </c>
      <c r="S39" s="409"/>
      <c r="T39" s="409"/>
      <c r="U39" s="409" t="s">
        <v>119</v>
      </c>
      <c r="V39" s="409"/>
      <c r="W39" s="436">
        <f>AVERAGE('Data Record'!G30,'Data Record'!G31)</f>
        <v>1399.99935</v>
      </c>
      <c r="X39" s="436">
        <f>AVERAGE('Data Record'!K30,'Data Record'!K31)</f>
        <v>1399.99935</v>
      </c>
      <c r="Y39" s="436">
        <f>AVERAGE('Data Record'!O30,'Data Record'!O31)</f>
        <v>1399.99935</v>
      </c>
      <c r="Z39" s="436">
        <f>AVERAGE('Data Record'!S30,'Data Record'!S31)</f>
        <v>1399.99935</v>
      </c>
      <c r="AA39" s="440">
        <f t="shared" ref="AA39" si="16">_xlfn.STDEV.S(W39,X39,Y39,Z39)</f>
        <v>0</v>
      </c>
    </row>
    <row r="40" spans="1:27" ht="15.95" customHeight="1">
      <c r="A40" s="200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R40" s="410"/>
      <c r="S40" s="409"/>
      <c r="T40" s="409"/>
      <c r="U40" s="409" t="s">
        <v>120</v>
      </c>
      <c r="V40" s="409"/>
      <c r="W40" s="436"/>
      <c r="X40" s="436"/>
      <c r="Y40" s="436"/>
      <c r="Z40" s="436"/>
      <c r="AA40" s="440"/>
    </row>
    <row r="41" spans="1:27" ht="15.95" customHeight="1">
      <c r="A41" s="200"/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R41" s="412">
        <f>'Data Record'!B32</f>
        <v>1600</v>
      </c>
      <c r="S41" s="411"/>
      <c r="T41" s="411"/>
      <c r="U41" s="411" t="s">
        <v>119</v>
      </c>
      <c r="V41" s="411"/>
      <c r="W41" s="433">
        <f>AVERAGE('Data Record'!G32,'Data Record'!G33)</f>
        <v>1600.0001500000001</v>
      </c>
      <c r="X41" s="433">
        <f>AVERAGE('Data Record'!K32,'Data Record'!K33)</f>
        <v>1600.0000500000001</v>
      </c>
      <c r="Y41" s="433">
        <f>AVERAGE('Data Record'!O32,'Data Record'!O33)</f>
        <v>1600.0001999999999</v>
      </c>
      <c r="Z41" s="433">
        <f>AVERAGE('Data Record'!S32,'Data Record'!S33)</f>
        <v>1600</v>
      </c>
      <c r="AA41" s="438">
        <f t="shared" ref="AA41" si="17">_xlfn.STDEV.S(W41,X41,Y41,Z41)</f>
        <v>9.1287092894612747E-5</v>
      </c>
    </row>
    <row r="42" spans="1:27" ht="15.95" customHeight="1">
      <c r="A42" s="200"/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R42" s="412"/>
      <c r="S42" s="411"/>
      <c r="T42" s="411"/>
      <c r="U42" s="411" t="s">
        <v>120</v>
      </c>
      <c r="V42" s="411"/>
      <c r="W42" s="433"/>
      <c r="X42" s="433"/>
      <c r="Y42" s="433"/>
      <c r="Z42" s="433"/>
      <c r="AA42" s="438"/>
    </row>
    <row r="43" spans="1:27" ht="15.95" customHeight="1">
      <c r="A43" s="200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201"/>
      <c r="N43" s="201"/>
      <c r="O43" s="201"/>
      <c r="P43" s="201"/>
      <c r="R43" s="410">
        <f>'Data Record'!B34</f>
        <v>1800</v>
      </c>
      <c r="S43" s="409"/>
      <c r="T43" s="409"/>
      <c r="U43" s="409" t="s">
        <v>119</v>
      </c>
      <c r="V43" s="409"/>
      <c r="W43" s="436">
        <f>AVERAGE('Data Record'!G34,'Data Record'!G35)</f>
        <v>1799.9998000000001</v>
      </c>
      <c r="X43" s="436">
        <f>AVERAGE('Data Record'!K34,'Data Record'!K35)</f>
        <v>1799.9998000000001</v>
      </c>
      <c r="Y43" s="436">
        <f>AVERAGE('Data Record'!O34,'Data Record'!O35)</f>
        <v>1799.9999</v>
      </c>
      <c r="Z43" s="436">
        <f>AVERAGE('Data Record'!S34,'Data Record'!S35)</f>
        <v>1799.99965</v>
      </c>
      <c r="AA43" s="440">
        <f t="shared" ref="AA43" si="18">_xlfn.STDEV.S(W43,X43,Y43,Z43)</f>
        <v>1.0307764066511761E-4</v>
      </c>
    </row>
    <row r="44" spans="1:27" ht="15.95" customHeight="1">
      <c r="A44" s="200"/>
      <c r="B44" s="201"/>
      <c r="C44" s="201"/>
      <c r="D44" s="201"/>
      <c r="E44" s="201"/>
      <c r="F44" s="201"/>
      <c r="G44" s="201"/>
      <c r="H44" s="201"/>
      <c r="I44" s="201"/>
      <c r="J44" s="201"/>
      <c r="K44" s="201"/>
      <c r="L44" s="201"/>
      <c r="M44" s="201"/>
      <c r="N44" s="201"/>
      <c r="O44" s="201"/>
      <c r="P44" s="201"/>
      <c r="R44" s="410"/>
      <c r="S44" s="409"/>
      <c r="T44" s="409"/>
      <c r="U44" s="409" t="s">
        <v>120</v>
      </c>
      <c r="V44" s="409"/>
      <c r="W44" s="436"/>
      <c r="X44" s="436"/>
      <c r="Y44" s="436"/>
      <c r="Z44" s="436"/>
      <c r="AA44" s="440"/>
    </row>
    <row r="45" spans="1:27" ht="15.95" customHeight="1">
      <c r="A45" s="200"/>
      <c r="B45" s="201"/>
      <c r="C45" s="201"/>
      <c r="D45" s="201"/>
      <c r="E45" s="201"/>
      <c r="F45" s="201"/>
      <c r="G45" s="201"/>
      <c r="H45" s="201"/>
      <c r="I45" s="201"/>
      <c r="J45" s="201"/>
      <c r="K45" s="201"/>
      <c r="L45" s="201"/>
      <c r="M45" s="201"/>
      <c r="N45" s="201"/>
      <c r="O45" s="201"/>
      <c r="P45" s="201"/>
      <c r="R45" s="412">
        <f>'Data Record'!B36</f>
        <v>2000</v>
      </c>
      <c r="S45" s="411"/>
      <c r="T45" s="411"/>
      <c r="U45" s="411" t="s">
        <v>119</v>
      </c>
      <c r="V45" s="411"/>
      <c r="W45" s="433">
        <f>AVERAGE('Data Record'!G36,'Data Record'!G37)</f>
        <v>1999.9980500000001</v>
      </c>
      <c r="X45" s="433">
        <f>AVERAGE('Data Record'!K36,'Data Record'!K37)</f>
        <v>1999.9982</v>
      </c>
      <c r="Y45" s="433">
        <f>AVERAGE('Data Record'!O36,'Data Record'!O37)</f>
        <v>1999.9983999999999</v>
      </c>
      <c r="Z45" s="433">
        <f>AVERAGE('Data Record'!S36,'Data Record'!S37)</f>
        <v>1999.9981499999999</v>
      </c>
      <c r="AA45" s="438">
        <f t="shared" ref="AA45" si="19">_xlfn.STDEV.S(W45,X45,Y45,Z45)</f>
        <v>1.4719601437610322E-4</v>
      </c>
    </row>
    <row r="46" spans="1:27" ht="15.95" customHeight="1">
      <c r="A46" s="200"/>
      <c r="B46" s="201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R46" s="421"/>
      <c r="S46" s="420"/>
      <c r="T46" s="420"/>
      <c r="U46" s="420" t="s">
        <v>120</v>
      </c>
      <c r="V46" s="420"/>
      <c r="W46" s="437"/>
      <c r="X46" s="437"/>
      <c r="Y46" s="437"/>
      <c r="Z46" s="437"/>
      <c r="AA46" s="439"/>
    </row>
    <row r="47" spans="1:27">
      <c r="A47" s="200"/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</row>
    <row r="48" spans="1:27">
      <c r="A48" s="200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</row>
    <row r="49" spans="1:16">
      <c r="A49" s="200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</row>
    <row r="50" spans="1:16">
      <c r="A50" s="200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</row>
    <row r="51" spans="1:16">
      <c r="A51" s="200"/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</row>
    <row r="52" spans="1:16">
      <c r="A52" s="200"/>
      <c r="B52" s="201"/>
      <c r="C52" s="201"/>
      <c r="D52" s="201"/>
      <c r="E52" s="201"/>
      <c r="F52" s="201"/>
      <c r="G52" s="201"/>
      <c r="H52" s="201"/>
      <c r="I52" s="201"/>
      <c r="J52" s="201"/>
      <c r="K52" s="201"/>
      <c r="L52" s="201"/>
      <c r="M52" s="201"/>
      <c r="N52" s="201"/>
      <c r="O52" s="201"/>
      <c r="P52" s="201"/>
    </row>
    <row r="53" spans="1:16">
      <c r="A53" s="200"/>
      <c r="B53" s="201"/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1"/>
      <c r="O53" s="201"/>
      <c r="P53" s="201"/>
    </row>
    <row r="54" spans="1:16">
      <c r="A54" s="200"/>
      <c r="B54" s="201"/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01"/>
      <c r="O54" s="201"/>
      <c r="P54" s="201"/>
    </row>
    <row r="55" spans="1:16">
      <c r="A55" s="200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</row>
    <row r="56" spans="1:16">
      <c r="A56" s="200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</row>
    <row r="57" spans="1:16">
      <c r="A57" s="200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</row>
    <row r="58" spans="1:16">
      <c r="A58" s="200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</row>
    <row r="59" spans="1:16">
      <c r="A59" s="200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</row>
    <row r="60" spans="1:16">
      <c r="A60" s="200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</row>
    <row r="61" spans="1:16">
      <c r="A61" s="200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</row>
    <row r="62" spans="1:16">
      <c r="A62" s="200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</row>
    <row r="63" spans="1:16">
      <c r="A63" s="200"/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</row>
    <row r="64" spans="1:16">
      <c r="A64" s="200"/>
      <c r="B64" s="201"/>
      <c r="C64" s="201"/>
      <c r="D64" s="201"/>
      <c r="E64" s="201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01"/>
    </row>
    <row r="65" spans="1:16">
      <c r="A65" s="200"/>
      <c r="B65" s="201"/>
      <c r="C65" s="201"/>
      <c r="D65" s="201"/>
      <c r="E65" s="201"/>
      <c r="F65" s="201"/>
      <c r="G65" s="201"/>
      <c r="H65" s="201"/>
      <c r="I65" s="201"/>
      <c r="J65" s="201"/>
      <c r="K65" s="201"/>
      <c r="L65" s="201"/>
      <c r="M65" s="201"/>
      <c r="N65" s="201"/>
      <c r="O65" s="201"/>
      <c r="P65" s="201"/>
    </row>
    <row r="66" spans="1:16">
      <c r="A66" s="200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</row>
    <row r="67" spans="1:16">
      <c r="A67" s="200"/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01"/>
      <c r="P67" s="201"/>
    </row>
    <row r="68" spans="1:16">
      <c r="A68" s="200"/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</row>
    <row r="69" spans="1:16">
      <c r="A69" s="200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</row>
    <row r="70" spans="1:16">
      <c r="A70" s="200"/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</row>
    <row r="71" spans="1:16">
      <c r="A71" s="200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</row>
    <row r="72" spans="1:16">
      <c r="A72" s="200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</row>
    <row r="73" spans="1:16">
      <c r="A73" s="200"/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</row>
    <row r="74" spans="1:16">
      <c r="A74" s="200"/>
      <c r="B74" s="3"/>
      <c r="C74" s="3"/>
      <c r="D74" s="3"/>
      <c r="E74" s="3"/>
      <c r="F74" s="4"/>
      <c r="G74" s="5"/>
      <c r="H74" s="7"/>
      <c r="I74" s="7"/>
      <c r="J74" s="7"/>
      <c r="K74" s="8"/>
      <c r="L74" s="4"/>
      <c r="M74" s="5"/>
      <c r="N74" s="205"/>
      <c r="O74" s="206"/>
      <c r="P74" s="207"/>
    </row>
    <row r="75" spans="1:16">
      <c r="A75" s="200"/>
      <c r="B75" s="3"/>
      <c r="C75" s="3"/>
      <c r="D75" s="3"/>
      <c r="E75" s="3"/>
      <c r="F75" s="4"/>
      <c r="G75" s="5"/>
      <c r="H75" s="7"/>
      <c r="I75" s="7"/>
      <c r="J75" s="7"/>
      <c r="K75" s="8"/>
      <c r="L75" s="4"/>
      <c r="M75" s="5"/>
      <c r="N75" s="205"/>
      <c r="O75" s="206"/>
      <c r="P75" s="207"/>
    </row>
    <row r="76" spans="1:16">
      <c r="A76" s="200"/>
      <c r="B76" s="3"/>
      <c r="C76" s="3"/>
      <c r="D76" s="3"/>
      <c r="E76" s="3"/>
      <c r="F76" s="4"/>
      <c r="G76" s="5"/>
      <c r="H76" s="7"/>
      <c r="I76" s="7"/>
      <c r="J76" s="7"/>
      <c r="K76" s="8"/>
      <c r="L76" s="4"/>
      <c r="M76" s="5"/>
      <c r="N76" s="205"/>
      <c r="O76" s="206"/>
      <c r="P76" s="207"/>
    </row>
    <row r="77" spans="1:16">
      <c r="A77" s="200"/>
      <c r="B77" s="3"/>
      <c r="C77" s="3"/>
      <c r="D77" s="3"/>
      <c r="E77" s="3"/>
      <c r="F77" s="4"/>
      <c r="G77" s="5"/>
      <c r="H77" s="7"/>
      <c r="I77" s="7"/>
      <c r="J77" s="7"/>
      <c r="K77" s="8"/>
      <c r="L77" s="4"/>
      <c r="M77" s="5"/>
      <c r="N77" s="205"/>
      <c r="O77" s="206"/>
      <c r="P77" s="207"/>
    </row>
    <row r="78" spans="1:16">
      <c r="A78" s="200"/>
      <c r="B78" s="3"/>
      <c r="C78" s="3"/>
      <c r="D78" s="3"/>
      <c r="E78" s="3"/>
      <c r="F78" s="4"/>
      <c r="G78" s="5"/>
      <c r="H78" s="7"/>
      <c r="I78" s="7"/>
      <c r="J78" s="7"/>
      <c r="K78" s="8"/>
      <c r="L78" s="4"/>
      <c r="M78" s="5"/>
      <c r="N78" s="205"/>
      <c r="O78" s="206"/>
      <c r="P78" s="207"/>
    </row>
    <row r="79" spans="1:16">
      <c r="A79" s="200"/>
      <c r="B79" s="3"/>
      <c r="C79" s="3"/>
      <c r="D79" s="3"/>
      <c r="E79" s="3"/>
      <c r="F79" s="4"/>
      <c r="G79" s="5"/>
      <c r="H79" s="7"/>
      <c r="I79" s="7"/>
      <c r="J79" s="7"/>
      <c r="K79" s="8"/>
      <c r="L79" s="4"/>
      <c r="M79" s="5"/>
      <c r="N79" s="205"/>
      <c r="O79" s="206"/>
      <c r="P79" s="207"/>
    </row>
    <row r="80" spans="1:16">
      <c r="A80" s="200"/>
      <c r="B80" s="3"/>
      <c r="C80" s="3"/>
      <c r="D80" s="3"/>
      <c r="E80" s="3"/>
      <c r="F80" s="4"/>
      <c r="G80" s="5"/>
      <c r="H80" s="7"/>
      <c r="I80" s="7"/>
      <c r="J80" s="7"/>
      <c r="K80" s="8"/>
      <c r="L80" s="4"/>
      <c r="M80" s="5"/>
      <c r="N80" s="205"/>
      <c r="O80" s="206"/>
      <c r="P80" s="207"/>
    </row>
    <row r="81" spans="1:16">
      <c r="A81" s="200"/>
      <c r="B81" s="3"/>
      <c r="C81" s="3"/>
      <c r="D81" s="3"/>
      <c r="E81" s="3"/>
      <c r="F81" s="4"/>
      <c r="G81" s="5"/>
      <c r="H81" s="7"/>
      <c r="I81" s="7"/>
      <c r="J81" s="7"/>
      <c r="K81" s="8"/>
      <c r="L81" s="4"/>
      <c r="M81" s="5"/>
      <c r="N81" s="205"/>
      <c r="O81" s="206"/>
      <c r="P81" s="207"/>
    </row>
    <row r="82" spans="1:16">
      <c r="A82" s="200"/>
      <c r="B82" s="3"/>
      <c r="C82" s="3"/>
      <c r="D82" s="3"/>
      <c r="E82" s="3"/>
      <c r="F82" s="4"/>
      <c r="G82" s="5"/>
      <c r="H82" s="7"/>
      <c r="I82" s="7"/>
      <c r="J82" s="7"/>
      <c r="K82" s="8"/>
      <c r="L82" s="4"/>
      <c r="M82" s="5"/>
      <c r="N82" s="205"/>
      <c r="O82" s="206"/>
      <c r="P82" s="207"/>
    </row>
    <row r="83" spans="1:16">
      <c r="A83" s="200"/>
      <c r="B83" s="3"/>
      <c r="C83" s="3"/>
      <c r="D83" s="3"/>
      <c r="E83" s="3"/>
      <c r="F83" s="4"/>
      <c r="G83" s="5"/>
      <c r="H83" s="7"/>
      <c r="I83" s="7"/>
      <c r="J83" s="7"/>
      <c r="K83" s="8"/>
      <c r="L83" s="4"/>
      <c r="M83" s="5"/>
      <c r="N83" s="205"/>
      <c r="O83" s="206"/>
      <c r="P83" s="207"/>
    </row>
    <row r="84" spans="1:16">
      <c r="A84" s="200"/>
      <c r="B84" s="3"/>
      <c r="C84" s="3"/>
      <c r="D84" s="3"/>
      <c r="E84" s="3"/>
      <c r="F84" s="4"/>
      <c r="G84" s="5"/>
      <c r="H84" s="7"/>
      <c r="I84" s="7"/>
      <c r="J84" s="7"/>
      <c r="K84" s="8"/>
      <c r="L84" s="4"/>
      <c r="M84" s="5"/>
      <c r="N84" s="205"/>
      <c r="O84" s="206"/>
      <c r="P84" s="207"/>
    </row>
    <row r="85" spans="1:16">
      <c r="A85" s="200"/>
      <c r="B85" s="3"/>
      <c r="C85" s="3"/>
      <c r="D85" s="3"/>
      <c r="E85" s="3"/>
      <c r="F85" s="4"/>
      <c r="G85" s="5"/>
      <c r="H85" s="7"/>
      <c r="I85" s="7"/>
      <c r="J85" s="7"/>
      <c r="K85" s="8"/>
      <c r="L85" s="4"/>
      <c r="M85" s="5"/>
      <c r="N85" s="205"/>
      <c r="O85" s="206"/>
      <c r="P85" s="207"/>
    </row>
    <row r="86" spans="1:16">
      <c r="A86" s="200"/>
      <c r="B86" s="3"/>
      <c r="C86" s="3"/>
      <c r="D86" s="3"/>
      <c r="E86" s="3"/>
      <c r="F86" s="4"/>
      <c r="G86" s="5"/>
      <c r="H86" s="7"/>
      <c r="I86" s="7"/>
      <c r="J86" s="7"/>
      <c r="K86" s="8"/>
      <c r="L86" s="4"/>
      <c r="M86" s="5"/>
      <c r="N86" s="205"/>
      <c r="O86" s="206"/>
      <c r="P86" s="207"/>
    </row>
    <row r="87" spans="1:16">
      <c r="A87" s="200"/>
      <c r="B87" s="3"/>
      <c r="C87" s="3"/>
      <c r="D87" s="3"/>
      <c r="E87" s="3"/>
      <c r="F87" s="4"/>
      <c r="G87" s="5"/>
      <c r="H87" s="7"/>
      <c r="I87" s="7"/>
      <c r="J87" s="7"/>
      <c r="K87" s="8"/>
      <c r="L87" s="4"/>
      <c r="M87" s="5"/>
      <c r="N87" s="205"/>
      <c r="O87" s="206"/>
      <c r="P87" s="207"/>
    </row>
    <row r="88" spans="1:16">
      <c r="A88" s="200"/>
      <c r="B88" s="3"/>
      <c r="C88" s="3"/>
      <c r="D88" s="3"/>
      <c r="E88" s="3"/>
      <c r="F88" s="4"/>
      <c r="G88" s="5"/>
      <c r="H88" s="7"/>
      <c r="I88" s="7"/>
      <c r="J88" s="7"/>
      <c r="K88" s="8"/>
      <c r="L88" s="4"/>
      <c r="M88" s="5"/>
      <c r="N88" s="205"/>
      <c r="O88" s="206"/>
      <c r="P88" s="207"/>
    </row>
    <row r="89" spans="1:16">
      <c r="A89" s="200"/>
      <c r="B89" s="3"/>
      <c r="C89" s="3"/>
      <c r="D89" s="3"/>
      <c r="E89" s="3"/>
      <c r="F89" s="4"/>
      <c r="G89" s="5"/>
      <c r="H89" s="7"/>
      <c r="I89" s="7"/>
      <c r="J89" s="7"/>
      <c r="K89" s="8"/>
      <c r="L89" s="4"/>
      <c r="M89" s="5"/>
      <c r="N89" s="205"/>
      <c r="O89" s="206"/>
      <c r="P89" s="207"/>
    </row>
    <row r="90" spans="1:16">
      <c r="A90" s="200"/>
      <c r="B90" s="208"/>
      <c r="C90" s="208"/>
      <c r="D90" s="208"/>
      <c r="E90" s="208"/>
      <c r="F90" s="208"/>
      <c r="G90" s="209"/>
      <c r="H90" s="209"/>
      <c r="I90" s="209"/>
      <c r="J90" s="209"/>
      <c r="K90" s="209"/>
      <c r="L90" s="209"/>
      <c r="M90" s="209"/>
      <c r="N90" s="205"/>
      <c r="O90" s="206"/>
      <c r="P90" s="207"/>
    </row>
    <row r="91" spans="1:16">
      <c r="A91" s="200"/>
      <c r="B91" s="3"/>
      <c r="C91" s="3"/>
      <c r="D91" s="3"/>
      <c r="E91" s="3"/>
      <c r="F91" s="4"/>
      <c r="G91" s="8"/>
      <c r="H91" s="6"/>
      <c r="I91" s="6"/>
      <c r="J91" s="6"/>
      <c r="K91" s="8"/>
      <c r="L91" s="6"/>
      <c r="M91" s="8"/>
      <c r="N91" s="205"/>
      <c r="O91" s="206"/>
      <c r="P91" s="207"/>
    </row>
    <row r="92" spans="1:16">
      <c r="A92" s="200"/>
      <c r="B92" s="208"/>
      <c r="C92" s="208"/>
      <c r="D92" s="208"/>
      <c r="E92" s="208"/>
      <c r="F92" s="208"/>
      <c r="G92" s="209"/>
      <c r="H92" s="209"/>
      <c r="I92" s="209"/>
      <c r="J92" s="209"/>
      <c r="K92" s="209"/>
      <c r="L92" s="209"/>
      <c r="M92" s="209"/>
      <c r="N92" s="205"/>
      <c r="O92" s="206"/>
      <c r="P92" s="207"/>
    </row>
    <row r="93" spans="1:16">
      <c r="A93" s="200"/>
      <c r="B93" s="3"/>
      <c r="C93" s="3"/>
      <c r="D93" s="3"/>
      <c r="E93" s="3"/>
      <c r="F93" s="4"/>
      <c r="G93" s="8"/>
      <c r="H93" s="7"/>
      <c r="I93" s="7"/>
      <c r="J93" s="7"/>
      <c r="K93" s="8"/>
      <c r="L93" s="4"/>
      <c r="M93" s="5"/>
      <c r="N93" s="205"/>
      <c r="O93" s="206"/>
      <c r="P93" s="207"/>
    </row>
    <row r="94" spans="1:16">
      <c r="A94" s="200"/>
      <c r="B94" s="3"/>
      <c r="C94" s="3"/>
      <c r="D94" s="3"/>
      <c r="E94" s="3"/>
      <c r="F94" s="4"/>
      <c r="G94" s="5"/>
      <c r="H94" s="7"/>
      <c r="I94" s="7"/>
      <c r="J94" s="7"/>
      <c r="K94" s="8"/>
      <c r="L94" s="4"/>
      <c r="M94" s="5"/>
      <c r="N94" s="205"/>
      <c r="O94" s="206"/>
      <c r="P94" s="207"/>
    </row>
    <row r="95" spans="1:16">
      <c r="A95" s="200"/>
      <c r="B95" s="3"/>
      <c r="C95" s="3"/>
      <c r="D95" s="3"/>
      <c r="E95" s="3"/>
      <c r="F95" s="4"/>
      <c r="G95" s="9"/>
      <c r="H95" s="4"/>
      <c r="I95" s="4"/>
      <c r="J95" s="7"/>
      <c r="K95" s="8"/>
      <c r="L95" s="4"/>
      <c r="M95" s="9"/>
      <c r="N95" s="205"/>
      <c r="O95" s="206"/>
      <c r="P95" s="207"/>
    </row>
    <row r="96" spans="1:16">
      <c r="A96" s="200"/>
      <c r="B96" s="3"/>
      <c r="C96" s="3"/>
      <c r="D96" s="3"/>
      <c r="E96" s="3"/>
      <c r="F96" s="4"/>
      <c r="G96" s="9"/>
      <c r="H96" s="4"/>
      <c r="I96" s="4"/>
      <c r="J96" s="7"/>
      <c r="K96" s="8"/>
      <c r="L96" s="4"/>
      <c r="M96" s="9"/>
      <c r="N96" s="205"/>
      <c r="O96" s="206"/>
      <c r="P96" s="207"/>
    </row>
    <row r="97" spans="1:16">
      <c r="A97" s="200"/>
      <c r="B97" s="3"/>
      <c r="C97" s="3"/>
      <c r="D97" s="3"/>
      <c r="E97" s="3"/>
      <c r="F97" s="4"/>
      <c r="G97" s="9"/>
      <c r="H97" s="4"/>
      <c r="I97" s="4"/>
      <c r="J97" s="7"/>
      <c r="K97" s="8"/>
      <c r="L97" s="4"/>
      <c r="M97" s="9"/>
      <c r="N97" s="205"/>
      <c r="O97" s="206"/>
      <c r="P97" s="207"/>
    </row>
    <row r="98" spans="1:16">
      <c r="A98" s="200"/>
      <c r="B98" s="3"/>
      <c r="C98" s="3"/>
      <c r="D98" s="3"/>
      <c r="E98" s="3"/>
      <c r="F98" s="4"/>
      <c r="G98" s="9"/>
      <c r="H98" s="4"/>
      <c r="I98" s="4"/>
      <c r="J98" s="7"/>
      <c r="K98" s="8"/>
      <c r="L98" s="4"/>
      <c r="M98" s="9"/>
      <c r="N98" s="205"/>
      <c r="O98" s="206"/>
      <c r="P98" s="207"/>
    </row>
    <row r="99" spans="1:16">
      <c r="A99" s="200"/>
      <c r="B99" s="3"/>
      <c r="C99" s="3"/>
      <c r="D99" s="3"/>
      <c r="E99" s="3"/>
      <c r="F99" s="4"/>
      <c r="G99" s="9"/>
      <c r="H99" s="4"/>
      <c r="I99" s="4"/>
      <c r="J99" s="7"/>
      <c r="K99" s="8"/>
      <c r="L99" s="4"/>
      <c r="M99" s="9"/>
      <c r="N99" s="205"/>
      <c r="O99" s="206"/>
      <c r="P99" s="207"/>
    </row>
    <row r="100" spans="1:16">
      <c r="A100" s="200"/>
      <c r="B100" s="3"/>
      <c r="C100" s="3"/>
      <c r="D100" s="3"/>
      <c r="E100" s="3"/>
      <c r="F100" s="4"/>
      <c r="G100" s="9"/>
      <c r="H100" s="4"/>
      <c r="I100" s="4"/>
      <c r="J100" s="7"/>
      <c r="K100" s="8"/>
      <c r="L100" s="4"/>
      <c r="M100" s="9"/>
      <c r="N100" s="205"/>
      <c r="O100" s="206"/>
      <c r="P100" s="207"/>
    </row>
    <row r="101" spans="1:16">
      <c r="A101" s="200"/>
      <c r="B101" s="3"/>
      <c r="C101" s="3"/>
      <c r="D101" s="3"/>
      <c r="E101" s="3"/>
      <c r="F101" s="4"/>
      <c r="G101" s="9"/>
      <c r="H101" s="4"/>
      <c r="I101" s="4"/>
      <c r="J101" s="7"/>
      <c r="K101" s="8"/>
      <c r="L101" s="4"/>
      <c r="M101" s="9"/>
      <c r="N101" s="205"/>
      <c r="O101" s="206"/>
      <c r="P101" s="207"/>
    </row>
    <row r="102" spans="1:16">
      <c r="A102" s="200"/>
      <c r="B102" s="3"/>
      <c r="C102" s="3"/>
      <c r="D102" s="3"/>
      <c r="E102" s="3"/>
      <c r="F102" s="4"/>
      <c r="G102" s="9"/>
      <c r="H102" s="4"/>
      <c r="I102" s="4"/>
      <c r="J102" s="7"/>
      <c r="K102" s="8"/>
      <c r="L102" s="4"/>
      <c r="M102" s="9"/>
      <c r="N102" s="205"/>
      <c r="O102" s="206"/>
      <c r="P102" s="207"/>
    </row>
    <row r="103" spans="1:16">
      <c r="A103" s="200"/>
      <c r="B103" s="3"/>
      <c r="C103" s="3"/>
      <c r="D103" s="3"/>
      <c r="E103" s="3"/>
      <c r="F103" s="4"/>
      <c r="G103" s="9"/>
      <c r="H103" s="4"/>
      <c r="I103" s="4"/>
      <c r="J103" s="7"/>
      <c r="K103" s="8"/>
      <c r="L103" s="4"/>
      <c r="M103" s="9"/>
      <c r="N103" s="205"/>
      <c r="O103" s="206"/>
      <c r="P103" s="207"/>
    </row>
    <row r="104" spans="1:16">
      <c r="A104" s="200"/>
      <c r="B104" s="3"/>
      <c r="C104" s="3"/>
      <c r="D104" s="3"/>
      <c r="E104" s="3"/>
      <c r="F104" s="4"/>
      <c r="G104" s="9"/>
      <c r="H104" s="4"/>
      <c r="I104" s="4"/>
      <c r="J104" s="7"/>
      <c r="K104" s="8"/>
      <c r="L104" s="4"/>
      <c r="M104" s="9"/>
      <c r="N104" s="205"/>
      <c r="O104" s="206"/>
      <c r="P104" s="207"/>
    </row>
    <row r="105" spans="1:16">
      <c r="A105" s="200"/>
      <c r="B105" s="3"/>
      <c r="C105" s="3"/>
      <c r="D105" s="3"/>
      <c r="E105" s="3"/>
      <c r="F105" s="4"/>
      <c r="G105" s="9"/>
      <c r="H105" s="4"/>
      <c r="I105" s="4"/>
      <c r="J105" s="7"/>
      <c r="K105" s="8"/>
      <c r="L105" s="4"/>
      <c r="M105" s="9"/>
      <c r="N105" s="205"/>
      <c r="O105" s="206"/>
      <c r="P105" s="207"/>
    </row>
    <row r="106" spans="1:16">
      <c r="A106" s="200"/>
      <c r="B106" s="3"/>
      <c r="C106" s="3"/>
      <c r="D106" s="3"/>
      <c r="E106" s="3"/>
      <c r="F106" s="4"/>
      <c r="G106" s="9"/>
      <c r="H106" s="4"/>
      <c r="I106" s="4"/>
      <c r="J106" s="7"/>
      <c r="K106" s="8"/>
      <c r="L106" s="4"/>
      <c r="M106" s="9"/>
      <c r="N106" s="205"/>
      <c r="O106" s="206"/>
      <c r="P106" s="207"/>
    </row>
    <row r="107" spans="1:16">
      <c r="A107" s="200"/>
      <c r="B107" s="3"/>
      <c r="C107" s="3"/>
      <c r="D107" s="3"/>
      <c r="E107" s="3"/>
      <c r="F107" s="4"/>
      <c r="G107" s="9"/>
      <c r="H107" s="4"/>
      <c r="I107" s="4"/>
      <c r="J107" s="7"/>
      <c r="K107" s="8"/>
      <c r="L107" s="4"/>
      <c r="M107" s="9"/>
      <c r="N107" s="205"/>
      <c r="O107" s="206"/>
      <c r="P107" s="207"/>
    </row>
    <row r="108" spans="1:16">
      <c r="A108" s="200"/>
      <c r="B108" s="210"/>
      <c r="C108" s="210"/>
      <c r="D108" s="210"/>
      <c r="E108" s="210"/>
      <c r="F108" s="209"/>
      <c r="G108" s="207"/>
      <c r="H108" s="207"/>
      <c r="I108" s="207"/>
      <c r="J108" s="211"/>
      <c r="K108" s="207"/>
      <c r="L108" s="207"/>
      <c r="M108" s="207"/>
      <c r="N108" s="205"/>
      <c r="O108" s="206"/>
      <c r="P108" s="207"/>
    </row>
    <row r="109" spans="1:16">
      <c r="A109" s="200"/>
      <c r="B109" s="210"/>
      <c r="C109" s="210"/>
      <c r="D109" s="210"/>
      <c r="E109" s="210"/>
      <c r="F109" s="209"/>
      <c r="G109" s="207"/>
      <c r="H109" s="207"/>
      <c r="I109" s="207"/>
      <c r="J109" s="211"/>
      <c r="K109" s="207"/>
      <c r="L109" s="207"/>
      <c r="M109" s="207"/>
      <c r="N109" s="205"/>
      <c r="O109" s="206"/>
      <c r="P109" s="207"/>
    </row>
    <row r="110" spans="1:16">
      <c r="A110" s="200"/>
      <c r="B110" s="210"/>
      <c r="C110" s="210"/>
      <c r="D110" s="210"/>
      <c r="E110" s="210"/>
      <c r="F110" s="209"/>
      <c r="G110" s="207"/>
      <c r="H110" s="207"/>
      <c r="I110" s="207"/>
      <c r="J110" s="211"/>
      <c r="K110" s="207"/>
      <c r="L110" s="207"/>
      <c r="M110" s="207"/>
      <c r="N110" s="205"/>
      <c r="O110" s="206"/>
      <c r="P110" s="207"/>
    </row>
    <row r="111" spans="1:16">
      <c r="A111" s="200"/>
      <c r="B111" s="210"/>
      <c r="C111" s="210"/>
      <c r="D111" s="210"/>
      <c r="E111" s="210"/>
      <c r="F111" s="209"/>
      <c r="G111" s="207"/>
      <c r="H111" s="207"/>
      <c r="I111" s="207"/>
      <c r="J111" s="211"/>
      <c r="K111" s="207"/>
      <c r="L111" s="207"/>
      <c r="M111" s="207"/>
      <c r="N111" s="205"/>
      <c r="O111" s="206"/>
      <c r="P111" s="207"/>
    </row>
    <row r="112" spans="1:16">
      <c r="A112" s="200"/>
      <c r="B112" s="210"/>
      <c r="C112" s="210"/>
      <c r="D112" s="210"/>
      <c r="E112" s="210"/>
      <c r="F112" s="209"/>
      <c r="G112" s="207"/>
      <c r="H112" s="207"/>
      <c r="I112" s="207"/>
      <c r="J112" s="211"/>
      <c r="K112" s="207"/>
      <c r="L112" s="207"/>
      <c r="M112" s="207"/>
      <c r="N112" s="205"/>
      <c r="O112" s="206"/>
      <c r="P112" s="207"/>
    </row>
    <row r="113" spans="1:16">
      <c r="A113" s="200"/>
      <c r="B113" s="210"/>
      <c r="C113" s="210"/>
      <c r="D113" s="210"/>
      <c r="E113" s="210"/>
      <c r="F113" s="209"/>
      <c r="G113" s="207"/>
      <c r="H113" s="207"/>
      <c r="I113" s="207"/>
      <c r="J113" s="211"/>
      <c r="K113" s="207"/>
      <c r="L113" s="207"/>
      <c r="M113" s="207"/>
      <c r="N113" s="205"/>
      <c r="O113" s="206"/>
      <c r="P113" s="207"/>
    </row>
    <row r="114" spans="1:16">
      <c r="A114" s="200"/>
      <c r="B114" s="210"/>
      <c r="C114" s="210"/>
      <c r="D114" s="210"/>
      <c r="E114" s="210"/>
      <c r="F114" s="209"/>
      <c r="G114" s="207"/>
      <c r="H114" s="207"/>
      <c r="I114" s="207"/>
      <c r="J114" s="211"/>
      <c r="K114" s="207"/>
      <c r="L114" s="207"/>
      <c r="M114" s="207"/>
      <c r="N114" s="205"/>
      <c r="O114" s="206"/>
      <c r="P114" s="207"/>
    </row>
    <row r="115" spans="1:16">
      <c r="A115" s="200"/>
      <c r="B115" s="210"/>
      <c r="C115" s="210"/>
      <c r="D115" s="210"/>
      <c r="E115" s="210"/>
      <c r="F115" s="209"/>
      <c r="G115" s="207"/>
      <c r="H115" s="207"/>
      <c r="I115" s="207"/>
      <c r="J115" s="211"/>
      <c r="K115" s="207"/>
      <c r="L115" s="207"/>
      <c r="M115" s="207"/>
      <c r="N115" s="205"/>
      <c r="O115" s="206"/>
      <c r="P115" s="207"/>
    </row>
    <row r="116" spans="1:16">
      <c r="A116" s="200"/>
      <c r="B116" s="210"/>
      <c r="C116" s="210"/>
      <c r="D116" s="210"/>
      <c r="E116" s="210"/>
      <c r="F116" s="209"/>
      <c r="G116" s="207"/>
      <c r="H116" s="207"/>
      <c r="I116" s="207"/>
      <c r="J116" s="211"/>
      <c r="K116" s="207"/>
      <c r="L116" s="207"/>
      <c r="M116" s="207"/>
      <c r="N116" s="205"/>
      <c r="O116" s="206"/>
      <c r="P116" s="207"/>
    </row>
  </sheetData>
  <mergeCells count="121">
    <mergeCell ref="AA45:AA46"/>
    <mergeCell ref="AA35:AA36"/>
    <mergeCell ref="AA37:AA38"/>
    <mergeCell ref="AA39:AA40"/>
    <mergeCell ref="AA41:AA42"/>
    <mergeCell ref="AA43:AA44"/>
    <mergeCell ref="AA25:AA26"/>
    <mergeCell ref="AA27:AA28"/>
    <mergeCell ref="AA29:AA30"/>
    <mergeCell ref="AA31:AA32"/>
    <mergeCell ref="AA33:AA34"/>
    <mergeCell ref="W43:W44"/>
    <mergeCell ref="X43:X44"/>
    <mergeCell ref="Y43:Y44"/>
    <mergeCell ref="Z43:Z44"/>
    <mergeCell ref="W45:W46"/>
    <mergeCell ref="X45:X46"/>
    <mergeCell ref="Y45:Y46"/>
    <mergeCell ref="Z45:Z46"/>
    <mergeCell ref="W39:W40"/>
    <mergeCell ref="X39:X40"/>
    <mergeCell ref="Y39:Y40"/>
    <mergeCell ref="Z39:Z40"/>
    <mergeCell ref="W41:W42"/>
    <mergeCell ref="X41:X42"/>
    <mergeCell ref="Y41:Y42"/>
    <mergeCell ref="Z41:Z42"/>
    <mergeCell ref="W35:W36"/>
    <mergeCell ref="X35:X36"/>
    <mergeCell ref="Y35:Y36"/>
    <mergeCell ref="Z35:Z36"/>
    <mergeCell ref="W37:W38"/>
    <mergeCell ref="X37:X38"/>
    <mergeCell ref="Y37:Y38"/>
    <mergeCell ref="Z37:Z38"/>
    <mergeCell ref="W31:W32"/>
    <mergeCell ref="X31:X32"/>
    <mergeCell ref="Y31:Y32"/>
    <mergeCell ref="Z31:Z32"/>
    <mergeCell ref="W33:W34"/>
    <mergeCell ref="X33:X34"/>
    <mergeCell ref="Y33:Y34"/>
    <mergeCell ref="Z33:Z34"/>
    <mergeCell ref="W29:W30"/>
    <mergeCell ref="X29:X30"/>
    <mergeCell ref="Y29:Y30"/>
    <mergeCell ref="Z29:Z30"/>
    <mergeCell ref="W22:Z23"/>
    <mergeCell ref="W25:W26"/>
    <mergeCell ref="X25:X26"/>
    <mergeCell ref="Y25:Y26"/>
    <mergeCell ref="Z25:Z26"/>
    <mergeCell ref="AA22:AA24"/>
    <mergeCell ref="U28:V28"/>
    <mergeCell ref="U27:V27"/>
    <mergeCell ref="R27:T28"/>
    <mergeCell ref="U26:V26"/>
    <mergeCell ref="U25:V25"/>
    <mergeCell ref="R25:T26"/>
    <mergeCell ref="W27:W28"/>
    <mergeCell ref="X27:X28"/>
    <mergeCell ref="Y27:Y28"/>
    <mergeCell ref="Z27:Z28"/>
    <mergeCell ref="R29:T30"/>
    <mergeCell ref="U36:V36"/>
    <mergeCell ref="U35:V35"/>
    <mergeCell ref="R35:T36"/>
    <mergeCell ref="U34:V34"/>
    <mergeCell ref="U33:V33"/>
    <mergeCell ref="R33:T34"/>
    <mergeCell ref="R22:T24"/>
    <mergeCell ref="U22:V24"/>
    <mergeCell ref="U46:V46"/>
    <mergeCell ref="U45:V45"/>
    <mergeCell ref="R45:T46"/>
    <mergeCell ref="U44:V44"/>
    <mergeCell ref="U43:V43"/>
    <mergeCell ref="R43:T44"/>
    <mergeCell ref="U42:V42"/>
    <mergeCell ref="U41:V41"/>
    <mergeCell ref="R41:T42"/>
    <mergeCell ref="U40:V40"/>
    <mergeCell ref="U39:V39"/>
    <mergeCell ref="R39:T40"/>
    <mergeCell ref="U38:V38"/>
    <mergeCell ref="U37:V37"/>
    <mergeCell ref="R37:T38"/>
    <mergeCell ref="D20:P20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U32:V32"/>
    <mergeCell ref="U31:V31"/>
    <mergeCell ref="R31:T32"/>
    <mergeCell ref="U30:V30"/>
    <mergeCell ref="U29:V29"/>
    <mergeCell ref="B2:P2"/>
    <mergeCell ref="B3:G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D56"/>
  <sheetViews>
    <sheetView topLeftCell="A4" workbookViewId="0">
      <selection activeCell="T10" sqref="T10"/>
    </sheetView>
  </sheetViews>
  <sheetFormatPr defaultColWidth="8.85546875" defaultRowHeight="23.25"/>
  <cols>
    <col min="1" max="2" width="5.7109375" customWidth="1"/>
    <col min="3" max="3" width="2.7109375" customWidth="1"/>
    <col min="4" max="4" width="6.7109375" customWidth="1"/>
    <col min="5" max="5" width="3.140625" customWidth="1"/>
    <col min="6" max="6" width="1.7109375" customWidth="1"/>
    <col min="7" max="8" width="5.7109375" style="2" customWidth="1"/>
    <col min="9" max="9" width="2.7109375" style="2" customWidth="1"/>
    <col min="10" max="10" width="7" style="2" customWidth="1"/>
    <col min="11" max="11" width="3.140625" style="2" customWidth="1"/>
    <col min="12" max="12" width="1.7109375" style="2" customWidth="1"/>
    <col min="13" max="14" width="5.7109375" style="2" customWidth="1"/>
    <col min="15" max="15" width="2.7109375" style="2" customWidth="1"/>
    <col min="16" max="16" width="7" style="2" customWidth="1"/>
    <col min="17" max="17" width="3.140625" style="2" customWidth="1"/>
    <col min="18" max="18" width="1.7109375" style="2" customWidth="1"/>
    <col min="19" max="20" width="5.7109375" style="2" customWidth="1"/>
    <col min="21" max="21" width="2.7109375" style="2" customWidth="1"/>
    <col min="22" max="22" width="7" style="2" customWidth="1"/>
    <col min="23" max="23" width="3.140625" style="2" customWidth="1"/>
    <col min="24" max="24" width="1.7109375" style="2" customWidth="1"/>
    <col min="25" max="26" width="5.7109375" style="2" customWidth="1"/>
    <col min="27" max="27" width="2.7109375" style="2" customWidth="1"/>
    <col min="28" max="28" width="7" style="2" customWidth="1"/>
    <col min="29" max="29" width="3.140625" style="2" customWidth="1"/>
  </cols>
  <sheetData>
    <row r="1" spans="1:30" ht="23.25" customHeight="1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</row>
    <row r="2" spans="1:30" ht="26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</row>
    <row r="3" spans="1:30" ht="26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</row>
    <row r="4" spans="1:30" ht="26.25" customHeight="1">
      <c r="A4" s="445" t="s">
        <v>56</v>
      </c>
      <c r="B4" s="446"/>
      <c r="C4" s="446"/>
      <c r="D4" s="446"/>
      <c r="E4" s="447"/>
      <c r="F4" s="2"/>
      <c r="G4" s="445" t="s">
        <v>56</v>
      </c>
      <c r="H4" s="446"/>
      <c r="I4" s="446"/>
      <c r="J4" s="446"/>
      <c r="K4" s="447"/>
      <c r="L4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</row>
    <row r="5" spans="1:30" ht="26.25" customHeight="1">
      <c r="A5" s="448" t="s">
        <v>57</v>
      </c>
      <c r="B5" s="449"/>
      <c r="C5" s="449"/>
      <c r="D5" s="449"/>
      <c r="E5" s="450"/>
      <c r="F5" s="2"/>
      <c r="G5" s="448" t="s">
        <v>57</v>
      </c>
      <c r="H5" s="449"/>
      <c r="I5" s="449"/>
      <c r="J5" s="449"/>
      <c r="K5" s="450"/>
      <c r="L5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</row>
    <row r="6" spans="1:30" ht="26.25" customHeight="1">
      <c r="A6" s="451" t="s">
        <v>6</v>
      </c>
      <c r="B6" s="452"/>
      <c r="C6" s="453">
        <v>42181</v>
      </c>
      <c r="D6" s="454"/>
      <c r="E6" s="455"/>
      <c r="F6" s="2"/>
      <c r="G6" s="451" t="s">
        <v>6</v>
      </c>
      <c r="H6" s="452"/>
      <c r="I6" s="453">
        <v>42181</v>
      </c>
      <c r="J6" s="454"/>
      <c r="K6" s="455"/>
      <c r="L6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</row>
    <row r="7" spans="1:30" ht="26.25" customHeight="1">
      <c r="A7" s="442" t="s">
        <v>58</v>
      </c>
      <c r="B7" s="443"/>
      <c r="C7" s="443"/>
      <c r="D7" s="443"/>
      <c r="E7" s="444"/>
      <c r="F7" s="2"/>
      <c r="G7" s="442" t="s">
        <v>59</v>
      </c>
      <c r="H7" s="443"/>
      <c r="I7" s="443"/>
      <c r="J7" s="443"/>
      <c r="K7" s="444"/>
      <c r="L7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</row>
    <row r="8" spans="1:30" ht="26.25" customHeight="1">
      <c r="A8" s="14">
        <v>0</v>
      </c>
      <c r="B8" s="10">
        <v>3</v>
      </c>
      <c r="C8" s="11" t="s">
        <v>8</v>
      </c>
      <c r="D8" s="12">
        <f>B8/1000</f>
        <v>3.0000000000000001E-3</v>
      </c>
      <c r="E8" s="13" t="s">
        <v>7</v>
      </c>
      <c r="F8" s="2"/>
      <c r="G8" s="14">
        <v>0</v>
      </c>
      <c r="H8" s="10">
        <v>3</v>
      </c>
      <c r="I8" s="11" t="s">
        <v>8</v>
      </c>
      <c r="J8" s="12">
        <f>H8/1000</f>
        <v>3.0000000000000001E-3</v>
      </c>
      <c r="K8" s="13" t="s">
        <v>7</v>
      </c>
      <c r="L8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</row>
    <row r="9" spans="1:30" ht="26.25" customHeight="1">
      <c r="A9" s="14">
        <v>5</v>
      </c>
      <c r="B9" s="10">
        <v>3</v>
      </c>
      <c r="C9" s="11" t="s">
        <v>8</v>
      </c>
      <c r="D9" s="12">
        <f t="shared" ref="D9:D18" si="0">B9/1000</f>
        <v>3.0000000000000001E-3</v>
      </c>
      <c r="E9" s="13" t="s">
        <v>7</v>
      </c>
      <c r="F9" s="2"/>
      <c r="G9" s="14">
        <v>5</v>
      </c>
      <c r="H9" s="10">
        <v>3</v>
      </c>
      <c r="I9" s="11" t="s">
        <v>8</v>
      </c>
      <c r="J9" s="12">
        <f t="shared" ref="J9:J16" si="1">H9/1000</f>
        <v>3.0000000000000001E-3</v>
      </c>
      <c r="K9" s="13" t="s">
        <v>7</v>
      </c>
      <c r="L9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</row>
    <row r="10" spans="1:30" ht="26.25" customHeight="1">
      <c r="A10" s="14">
        <v>10</v>
      </c>
      <c r="B10" s="10">
        <v>3</v>
      </c>
      <c r="C10" s="11" t="s">
        <v>8</v>
      </c>
      <c r="D10" s="12">
        <f t="shared" si="0"/>
        <v>3.0000000000000001E-3</v>
      </c>
      <c r="E10" s="13" t="s">
        <v>7</v>
      </c>
      <c r="F10" s="2"/>
      <c r="G10" s="14">
        <v>10</v>
      </c>
      <c r="H10" s="10">
        <v>3</v>
      </c>
      <c r="I10" s="11" t="s">
        <v>8</v>
      </c>
      <c r="J10" s="12">
        <f t="shared" si="1"/>
        <v>3.0000000000000001E-3</v>
      </c>
      <c r="K10" s="13" t="s">
        <v>7</v>
      </c>
      <c r="L10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</row>
    <row r="11" spans="1:30" ht="26.25" customHeight="1">
      <c r="A11" s="14">
        <v>30</v>
      </c>
      <c r="B11" s="10">
        <v>3</v>
      </c>
      <c r="C11" s="11" t="s">
        <v>8</v>
      </c>
      <c r="D11" s="12">
        <f t="shared" si="0"/>
        <v>3.0000000000000001E-3</v>
      </c>
      <c r="E11" s="13" t="s">
        <v>7</v>
      </c>
      <c r="F11" s="2"/>
      <c r="G11" s="14">
        <v>30</v>
      </c>
      <c r="H11" s="10">
        <v>3</v>
      </c>
      <c r="I11" s="11" t="s">
        <v>8</v>
      </c>
      <c r="J11" s="12">
        <f t="shared" si="1"/>
        <v>3.0000000000000001E-3</v>
      </c>
      <c r="K11" s="13" t="s">
        <v>7</v>
      </c>
      <c r="L1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</row>
    <row r="12" spans="1:30" ht="26.25" customHeight="1">
      <c r="A12" s="14">
        <v>50</v>
      </c>
      <c r="B12" s="10">
        <v>3</v>
      </c>
      <c r="C12" s="11" t="s">
        <v>8</v>
      </c>
      <c r="D12" s="12">
        <f t="shared" si="0"/>
        <v>3.0000000000000001E-3</v>
      </c>
      <c r="E12" s="13" t="s">
        <v>7</v>
      </c>
      <c r="F12" s="2"/>
      <c r="G12" s="14">
        <v>50</v>
      </c>
      <c r="H12" s="10">
        <v>3</v>
      </c>
      <c r="I12" s="11" t="s">
        <v>8</v>
      </c>
      <c r="J12" s="12">
        <f t="shared" si="1"/>
        <v>3.0000000000000001E-3</v>
      </c>
      <c r="K12" s="13" t="s">
        <v>7</v>
      </c>
      <c r="L12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</row>
    <row r="13" spans="1:30" ht="26.25" customHeight="1">
      <c r="A13" s="14">
        <v>80</v>
      </c>
      <c r="B13" s="10">
        <v>3</v>
      </c>
      <c r="C13" s="11" t="s">
        <v>8</v>
      </c>
      <c r="D13" s="12">
        <f t="shared" si="0"/>
        <v>3.0000000000000001E-3</v>
      </c>
      <c r="E13" s="13" t="s">
        <v>7</v>
      </c>
      <c r="F13" s="2"/>
      <c r="G13" s="14">
        <v>80</v>
      </c>
      <c r="H13" s="10">
        <v>3</v>
      </c>
      <c r="I13" s="11" t="s">
        <v>8</v>
      </c>
      <c r="J13" s="12">
        <f t="shared" si="1"/>
        <v>3.0000000000000001E-3</v>
      </c>
      <c r="K13" s="13" t="s">
        <v>7</v>
      </c>
      <c r="L13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</row>
    <row r="14" spans="1:30" ht="26.25" customHeight="1">
      <c r="A14" s="14">
        <v>100</v>
      </c>
      <c r="B14" s="10">
        <v>3</v>
      </c>
      <c r="C14" s="11" t="s">
        <v>8</v>
      </c>
      <c r="D14" s="12">
        <f t="shared" si="0"/>
        <v>3.0000000000000001E-3</v>
      </c>
      <c r="E14" s="13" t="s">
        <v>7</v>
      </c>
      <c r="F14" s="2"/>
      <c r="G14" s="14">
        <v>100</v>
      </c>
      <c r="H14" s="10">
        <v>3</v>
      </c>
      <c r="I14" s="11" t="s">
        <v>8</v>
      </c>
      <c r="J14" s="12">
        <f t="shared" si="1"/>
        <v>3.0000000000000001E-3</v>
      </c>
      <c r="K14" s="13" t="s">
        <v>7</v>
      </c>
      <c r="L14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</row>
    <row r="15" spans="1:30" ht="26.25" customHeight="1">
      <c r="A15" s="14">
        <v>150</v>
      </c>
      <c r="B15" s="10">
        <v>3</v>
      </c>
      <c r="C15" s="11" t="s">
        <v>8</v>
      </c>
      <c r="D15" s="12">
        <f t="shared" si="0"/>
        <v>3.0000000000000001E-3</v>
      </c>
      <c r="E15" s="13" t="s">
        <v>7</v>
      </c>
      <c r="F15" s="2"/>
      <c r="G15" s="14">
        <v>150</v>
      </c>
      <c r="H15" s="10">
        <v>3</v>
      </c>
      <c r="I15" s="11" t="s">
        <v>8</v>
      </c>
      <c r="J15" s="12">
        <f t="shared" si="1"/>
        <v>3.0000000000000001E-3</v>
      </c>
      <c r="K15" s="13" t="s">
        <v>7</v>
      </c>
      <c r="L15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</row>
    <row r="16" spans="1:30" ht="26.25" customHeight="1">
      <c r="A16" s="14">
        <v>200</v>
      </c>
      <c r="B16" s="10">
        <v>3</v>
      </c>
      <c r="C16" s="11" t="s">
        <v>8</v>
      </c>
      <c r="D16" s="12">
        <f t="shared" si="0"/>
        <v>3.0000000000000001E-3</v>
      </c>
      <c r="E16" s="13" t="s">
        <v>7</v>
      </c>
      <c r="F16" s="2"/>
      <c r="G16" s="14">
        <v>200</v>
      </c>
      <c r="H16" s="10">
        <v>3</v>
      </c>
      <c r="I16" s="11" t="s">
        <v>8</v>
      </c>
      <c r="J16" s="12">
        <f t="shared" si="1"/>
        <v>3.0000000000000001E-3</v>
      </c>
      <c r="K16" s="13" t="s">
        <v>7</v>
      </c>
      <c r="L16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</row>
    <row r="17" spans="1:30" ht="26.25" customHeight="1">
      <c r="A17" s="14">
        <v>250</v>
      </c>
      <c r="B17" s="10">
        <v>3</v>
      </c>
      <c r="C17" s="15" t="s">
        <v>8</v>
      </c>
      <c r="D17" s="12">
        <f t="shared" si="0"/>
        <v>3.0000000000000001E-3</v>
      </c>
      <c r="E17" s="13" t="s">
        <v>7</v>
      </c>
      <c r="F17" s="2"/>
      <c r="G17" s="92"/>
      <c r="H17" s="93"/>
      <c r="I17" s="93"/>
      <c r="J17" s="94"/>
      <c r="K17" s="95"/>
      <c r="L17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</row>
    <row r="18" spans="1:30" ht="26.25" customHeight="1">
      <c r="A18" s="14">
        <v>300</v>
      </c>
      <c r="B18" s="10">
        <v>3</v>
      </c>
      <c r="C18" s="15" t="s">
        <v>8</v>
      </c>
      <c r="D18" s="12">
        <f t="shared" si="0"/>
        <v>3.0000000000000001E-3</v>
      </c>
      <c r="E18" s="13" t="s">
        <v>7</v>
      </c>
      <c r="F18" s="2"/>
      <c r="G18" s="96"/>
      <c r="H18" s="97"/>
      <c r="I18" s="97"/>
      <c r="J18" s="98"/>
      <c r="K18" s="99"/>
      <c r="L18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</row>
    <row r="19" spans="1:30" ht="26.25" customHeight="1">
      <c r="A19" s="2"/>
      <c r="B19" s="2"/>
      <c r="C19" s="2"/>
      <c r="D19" s="2"/>
      <c r="E19" s="2"/>
      <c r="F19" s="2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</row>
    <row r="20" spans="1:30" ht="26.25" customHeight="1">
      <c r="A20" s="2"/>
      <c r="B20" s="2"/>
      <c r="C20" s="2"/>
      <c r="D20" s="2"/>
      <c r="E20" s="2"/>
      <c r="F20" s="2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</row>
    <row r="21" spans="1:30" ht="26.25" customHeight="1">
      <c r="A21" s="2"/>
      <c r="B21" s="2"/>
      <c r="C21" s="2"/>
      <c r="D21" s="2"/>
      <c r="E21" s="2"/>
      <c r="F21" s="2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</row>
    <row r="22" spans="1:30" ht="26.25" customHeight="1">
      <c r="A22" s="2"/>
      <c r="B22" s="2"/>
      <c r="C22" s="2"/>
      <c r="D22" s="2"/>
      <c r="E22" s="2"/>
      <c r="F22" s="2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</row>
    <row r="23" spans="1:30" ht="26.25" customHeight="1">
      <c r="A23" s="2"/>
      <c r="B23" s="2"/>
      <c r="C23" s="2"/>
      <c r="D23" s="2"/>
      <c r="E23" s="2"/>
      <c r="F23" s="2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</row>
    <row r="24" spans="1:30" ht="26.25" customHeight="1">
      <c r="A24" s="2"/>
      <c r="B24" s="2"/>
      <c r="C24" s="2"/>
      <c r="D24" s="2"/>
      <c r="E24" s="2"/>
      <c r="F24" s="2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</row>
    <row r="25" spans="1:30" ht="26.25" customHeight="1">
      <c r="A25" s="2"/>
      <c r="B25" s="2"/>
      <c r="C25" s="2"/>
      <c r="D25" s="2"/>
      <c r="E25" s="2"/>
      <c r="F25" s="2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</row>
    <row r="26" spans="1:30" ht="26.25" customHeight="1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</row>
    <row r="27" spans="1:30" ht="26.25" customHeight="1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</row>
    <row r="28" spans="1:30" ht="23.25" customHeight="1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</row>
    <row r="29" spans="1:30" ht="23.25" customHeight="1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</row>
    <row r="30" spans="1:30" ht="23.25" customHeight="1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</row>
    <row r="31" spans="1:30" ht="23.25" customHeight="1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</row>
    <row r="32" spans="1:30" ht="23.25" customHeight="1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</row>
    <row r="33" spans="1:30" ht="23.25" customHeight="1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</row>
    <row r="34" spans="1:30" ht="23.25" customHeight="1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</row>
    <row r="35" spans="1:30" ht="23.25" customHeight="1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</row>
    <row r="36" spans="1:30" ht="23.25" customHeight="1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</row>
    <row r="37" spans="1:30" ht="23.25" customHeight="1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</row>
    <row r="38" spans="1:30" ht="23.25" customHeight="1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</row>
    <row r="39" spans="1:30" ht="23.25" customHeight="1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</row>
    <row r="40" spans="1:30" ht="23.25" customHeight="1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</row>
    <row r="41" spans="1:30" ht="23.25" customHeight="1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</row>
    <row r="42" spans="1:30" ht="23.25" customHeight="1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</row>
    <row r="43" spans="1:30" ht="23.25" customHeight="1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</row>
    <row r="44" spans="1:30" ht="23.25" customHeight="1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</row>
    <row r="45" spans="1:30" ht="23.25" customHeight="1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</row>
    <row r="46" spans="1:30" ht="23.25" customHeight="1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</row>
    <row r="47" spans="1:30" ht="23.25" customHeight="1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</row>
    <row r="48" spans="1:30" ht="23.25" customHeight="1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</row>
    <row r="49" spans="1:30" ht="23.25" customHeight="1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</row>
    <row r="50" spans="1:30" ht="23.25" customHeight="1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</row>
    <row r="51" spans="1:30" ht="23.25" customHeight="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</row>
    <row r="52" spans="1:30" ht="23.25" customHeight="1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</row>
    <row r="53" spans="1:30" ht="23.25" customHeight="1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</row>
    <row r="54" spans="1:30" ht="23.25" customHeight="1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</row>
    <row r="55" spans="1:30" ht="23.25" customHeight="1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</row>
    <row r="56" spans="1:30" ht="23.25" customHeight="1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</row>
  </sheetData>
  <mergeCells count="10">
    <mergeCell ref="A7:E7"/>
    <mergeCell ref="G7:K7"/>
    <mergeCell ref="A4:E4"/>
    <mergeCell ref="G4:K4"/>
    <mergeCell ref="A5:E5"/>
    <mergeCell ref="G5:K5"/>
    <mergeCell ref="A6:B6"/>
    <mergeCell ref="C6:E6"/>
    <mergeCell ref="G6:H6"/>
    <mergeCell ref="I6:K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 Record</vt:lpstr>
      <vt:lpstr>Certificate </vt:lpstr>
      <vt:lpstr>Report</vt:lpstr>
      <vt:lpstr>Result</vt:lpstr>
      <vt:lpstr>Uncertainty Budget</vt:lpstr>
      <vt:lpstr>Uncert of STD</vt:lpstr>
      <vt:lpstr>'Certificate '!Print_Area</vt:lpstr>
      <vt:lpstr>'Data Record'!Print_Area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2016-08-14T07:48:39Z</cp:lastPrinted>
  <dcterms:created xsi:type="dcterms:W3CDTF">2015-10-01T03:04:34Z</dcterms:created>
  <dcterms:modified xsi:type="dcterms:W3CDTF">2017-06-06T09:16:38Z</dcterms:modified>
</cp:coreProperties>
</file>