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31-49\"/>
    </mc:Choice>
  </mc:AlternateContent>
  <bookViews>
    <workbookView xWindow="240" yWindow="135" windowWidth="20115" windowHeight="7935" tabRatio="585" activeTab="5"/>
  </bookViews>
  <sheets>
    <sheet name="Data Record (Lenght)" sheetId="14" r:id="rId1"/>
    <sheet name="Certificate" sheetId="11" r:id="rId2"/>
    <sheet name="Report" sheetId="9" r:id="rId3"/>
    <sheet name="Result" sheetId="10" r:id="rId4"/>
    <sheet name="Result (2)" sheetId="12" r:id="rId5"/>
    <sheet name="Uncertainty Budget" sheetId="13" r:id="rId6"/>
    <sheet name="Uncert of STD" sheetId="3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AAA">[1]Eq.List!$A$2:$I$188</definedName>
    <definedName name="ACCTORQUE">[2]Torque!$A$16:$J$19</definedName>
    <definedName name="ASSET" localSheetId="4">[3]E4402B!#REF!</definedName>
    <definedName name="ASSET">[3]E4402B!#REF!</definedName>
    <definedName name="BBB">[4]Eq.List!$A$2:$H$210</definedName>
    <definedName name="bfbdd" localSheetId="4">#REF!</definedName>
    <definedName name="bfbdd">#REF!</definedName>
    <definedName name="calibration_by">[5]MAR05!$BH$39:$BH$43</definedName>
    <definedName name="CAP" localSheetId="4">[3]E4402B!#REF!</definedName>
    <definedName name="CAP">[3]E4402B!#REF!</definedName>
    <definedName name="CCC">[6]Eq.List!$A$2:$H$210</definedName>
    <definedName name="Cet.no" localSheetId="4">'[7]Cert.'!#REF!</definedName>
    <definedName name="Cet.no">'[7]Cert.'!#REF!</definedName>
    <definedName name="da" localSheetId="4">#REF!</definedName>
    <definedName name="da">#REF!</definedName>
    <definedName name="data" localSheetId="4">#REF!</definedName>
    <definedName name="data">#REF!</definedName>
    <definedName name="data1" localSheetId="4">#REF!</definedName>
    <definedName name="data1">#REF!</definedName>
    <definedName name="DATE" localSheetId="4">[3]E4402B!#REF!</definedName>
    <definedName name="DATE">[3]E4402B!#REF!</definedName>
    <definedName name="DDD" localSheetId="4">#REF!</definedName>
    <definedName name="DDD">#REF!</definedName>
    <definedName name="DDDE">[8]Equip.List!$A$2:$I$188</definedName>
    <definedName name="dsvg" localSheetId="4">#REF!</definedName>
    <definedName name="dsvg">#REF!</definedName>
    <definedName name="dttaff" localSheetId="4">#REF!</definedName>
    <definedName name="dttaff">#REF!</definedName>
    <definedName name="efrfg" localSheetId="4">#REF!</definedName>
    <definedName name="efrfg">#REF!</definedName>
    <definedName name="eq.list">[9]Eq.List!$A$2:$H$280</definedName>
    <definedName name="Equip.List">[10]Equip.List!$A$2:$H$182</definedName>
    <definedName name="Equip.Table">[11]Equipment!$A$2:$H$182</definedName>
    <definedName name="Equipment">[12]Sheet2!$A$2:$A$182</definedName>
    <definedName name="fkop" localSheetId="4">#REF!</definedName>
    <definedName name="fkop">#REF!</definedName>
    <definedName name="GGG" localSheetId="4">#REF!</definedName>
    <definedName name="GGG">#REF!</definedName>
    <definedName name="hgjky8uoytjgkjhlili" localSheetId="4">#REF!</definedName>
    <definedName name="hgjky8uoytjgkjhlili">#REF!</definedName>
    <definedName name="HHH">[13]Eq.List!$A$2:$H$210</definedName>
    <definedName name="HHJ" localSheetId="4">#REF!</definedName>
    <definedName name="HHJ">#REF!</definedName>
    <definedName name="HHN" localSheetId="4">#REF!</definedName>
    <definedName name="HHN">#REF!</definedName>
    <definedName name="JOB" localSheetId="4">[3]E4402B!#REF!</definedName>
    <definedName name="JOB">[3]E4402B!#REF!</definedName>
    <definedName name="kds" localSheetId="4">#REF!</definedName>
    <definedName name="kds">#REF!</definedName>
    <definedName name="KKKM" localSheetId="4">#REF!</definedName>
    <definedName name="KKKM">#REF!</definedName>
    <definedName name="LCR">[14]Eq.List!$A$2:$H$211</definedName>
    <definedName name="LIST" localSheetId="4">#REF!</definedName>
    <definedName name="LIST">#REF!</definedName>
    <definedName name="list.temp" localSheetId="4">#REF!</definedName>
    <definedName name="list.temp">#REF!</definedName>
    <definedName name="Lists">[15]Onsite!$C$5:$R$7</definedName>
    <definedName name="liststandard">[2]Torque!$A$16:$A$19</definedName>
    <definedName name="LISTTORQUE">[2]Torque!$A$16:$J$19</definedName>
    <definedName name="listunit" localSheetId="4">#REF!</definedName>
    <definedName name="listunit">#REF!</definedName>
    <definedName name="LLCCRR" localSheetId="4">#REF!</definedName>
    <definedName name="LLCCRR">#REF!</definedName>
    <definedName name="lmcblfgmop" localSheetId="4">#REF!</definedName>
    <definedName name="lmcblfgmop">#REF!</definedName>
    <definedName name="lookuparea" localSheetId="4">#REF!</definedName>
    <definedName name="lookuparea">#REF!</definedName>
    <definedName name="Mass" localSheetId="4">#REF!</definedName>
    <definedName name="Mass">#REF!</definedName>
    <definedName name="Mclass" localSheetId="4">#REF!</definedName>
    <definedName name="Mclass">#REF!</definedName>
    <definedName name="MFG" localSheetId="4">[3]E4402B!#REF!</definedName>
    <definedName name="MFG">[3]E4402B!#REF!</definedName>
    <definedName name="NNN" localSheetId="4">#REF!</definedName>
    <definedName name="NNN">#REF!</definedName>
    <definedName name="OOO" localSheetId="4">#REF!</definedName>
    <definedName name="OOO">#REF!</definedName>
    <definedName name="op" localSheetId="4">#REF!</definedName>
    <definedName name="op">#REF!</definedName>
    <definedName name="optic" localSheetId="4">#REF!</definedName>
    <definedName name="optic">#REF!</definedName>
    <definedName name="opticstandard" localSheetId="4">#REF!</definedName>
    <definedName name="opticstandard">#REF!</definedName>
    <definedName name="opticstd" localSheetId="4">#REF!</definedName>
    <definedName name="opticstd">#REF!</definedName>
    <definedName name="Page__2__of__2" localSheetId="4">'[16]Cert. (LIG)'!#REF!</definedName>
    <definedName name="Page__2__of__2">'[16]Cert. (LIG)'!#REF!</definedName>
    <definedName name="PartName">[15]Onsite!$C$5:$C$7</definedName>
    <definedName name="Pinij" localSheetId="4">#REF!</definedName>
    <definedName name="Pinij">#REF!</definedName>
    <definedName name="Plate" localSheetId="4">#REF!</definedName>
    <definedName name="Plate">#REF!</definedName>
    <definedName name="post" localSheetId="4">[17]CERT!#REF!</definedName>
    <definedName name="post">[17]CERT!#REF!</definedName>
    <definedName name="PPPL">[18]Eq.List!$A$2:$H$216</definedName>
    <definedName name="_xlnm.Print_Area" localSheetId="1">Certificate!$A$1:$AD$38</definedName>
    <definedName name="_xlnm.Print_Area" localSheetId="0">'Data Record (Lenght)'!$A$1:$Y$63</definedName>
    <definedName name="_xlnm.Print_Area" localSheetId="2">Report!$A$1:$W$17</definedName>
    <definedName name="_xlnm.Print_Area" localSheetId="3">Result!$A$1:$V$36</definedName>
    <definedName name="_xlnm.Print_Area" localSheetId="4">'Result (2)'!$A$1:$V$25</definedName>
    <definedName name="pui" localSheetId="4">#REF!</definedName>
    <definedName name="pui">#REF!</definedName>
    <definedName name="QWE">[19]Eq.List!$A$2:$H$210</definedName>
    <definedName name="sfrg" localSheetId="4">#REF!</definedName>
    <definedName name="sfrg">#REF!</definedName>
    <definedName name="SM_99014" localSheetId="4">#REF!</definedName>
    <definedName name="SM_99014">#REF!</definedName>
    <definedName name="SN" localSheetId="4">[3]E4402B!#REF!</definedName>
    <definedName name="SN">[3]E4402B!#REF!</definedName>
    <definedName name="standard">[10]Equip.List!$A$2:$A$182</definedName>
    <definedName name="std">[20]Equip.List!$A$2:$H$188</definedName>
    <definedName name="std.">[21]Equip.List!$A$2:$A$184</definedName>
    <definedName name="std.list" localSheetId="4">#REF!</definedName>
    <definedName name="std.list">#REF!</definedName>
    <definedName name="STD.TABLE">[12]Sheet2!$A$2:$H$182</definedName>
    <definedName name="std_list" localSheetId="4">#REF!</definedName>
    <definedName name="std_list">#REF!</definedName>
    <definedName name="stds" localSheetId="4">#REF!</definedName>
    <definedName name="stds">#REF!</definedName>
    <definedName name="uilfykukf" localSheetId="4">#REF!</definedName>
    <definedName name="uilfykukf">#REF!</definedName>
    <definedName name="UIO">[22]Eq.List!$A$2:$H$210</definedName>
    <definedName name="unit" localSheetId="4">#REF!</definedName>
    <definedName name="unit">#REF!</definedName>
    <definedName name="UUU" localSheetId="4">#REF!</definedName>
    <definedName name="UUU">#REF!</definedName>
    <definedName name="vbtb" localSheetId="4">#REF!</definedName>
    <definedName name="vbtb">#REF!</definedName>
    <definedName name="vjsoj" localSheetId="4">'[7]Cert.'!#REF!</definedName>
    <definedName name="vjsoj">'[7]Cert.'!#REF!</definedName>
    <definedName name="XXX" localSheetId="4">#REF!</definedName>
    <definedName name="XXX">#REF!</definedName>
    <definedName name="ZXC" localSheetId="4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O40" i="13" l="1"/>
  <c r="O41" i="13"/>
  <c r="O42" i="13"/>
  <c r="O43" i="13"/>
  <c r="O44" i="13"/>
  <c r="O45" i="13"/>
  <c r="O46" i="13"/>
  <c r="O47" i="13"/>
  <c r="O48" i="13"/>
  <c r="O49" i="13"/>
  <c r="O39" i="13"/>
  <c r="O24" i="13"/>
  <c r="O25" i="13"/>
  <c r="O26" i="13"/>
  <c r="O27" i="13"/>
  <c r="O28" i="13"/>
  <c r="O29" i="13"/>
  <c r="O30" i="13"/>
  <c r="O31" i="13"/>
  <c r="O32" i="13"/>
  <c r="O33" i="13"/>
  <c r="O23" i="13"/>
  <c r="O8" i="13"/>
  <c r="O9" i="13"/>
  <c r="O10" i="13"/>
  <c r="O11" i="13"/>
  <c r="O12" i="13"/>
  <c r="O13" i="13"/>
  <c r="O14" i="13"/>
  <c r="O15" i="13"/>
  <c r="O16" i="13"/>
  <c r="O17" i="13"/>
  <c r="O7" i="13"/>
  <c r="N40" i="13"/>
  <c r="N41" i="13"/>
  <c r="N42" i="13"/>
  <c r="N43" i="13"/>
  <c r="N44" i="13"/>
  <c r="N45" i="13"/>
  <c r="N46" i="13"/>
  <c r="N47" i="13"/>
  <c r="N48" i="13"/>
  <c r="N49" i="13"/>
  <c r="N39" i="13"/>
  <c r="N24" i="13"/>
  <c r="N25" i="13"/>
  <c r="N26" i="13"/>
  <c r="N27" i="13"/>
  <c r="N28" i="13"/>
  <c r="N29" i="13"/>
  <c r="N30" i="13"/>
  <c r="N31" i="13"/>
  <c r="N32" i="13"/>
  <c r="N33" i="13"/>
  <c r="N23" i="13"/>
  <c r="N8" i="13"/>
  <c r="N9" i="13"/>
  <c r="N10" i="13"/>
  <c r="N11" i="13"/>
  <c r="N12" i="13"/>
  <c r="N13" i="13"/>
  <c r="N14" i="13"/>
  <c r="N15" i="13"/>
  <c r="N16" i="13"/>
  <c r="N17" i="13"/>
  <c r="N7" i="13"/>
  <c r="V48" i="14" l="1"/>
  <c r="V49" i="14"/>
  <c r="V50" i="14"/>
  <c r="V51" i="14"/>
  <c r="V52" i="14"/>
  <c r="V53" i="14"/>
  <c r="V54" i="14"/>
  <c r="V55" i="14"/>
  <c r="V56" i="14"/>
  <c r="V57" i="14"/>
  <c r="V47" i="14"/>
  <c r="V33" i="14"/>
  <c r="V34" i="14"/>
  <c r="V35" i="14"/>
  <c r="V36" i="14"/>
  <c r="V37" i="14"/>
  <c r="V38" i="14"/>
  <c r="V39" i="14"/>
  <c r="V40" i="14"/>
  <c r="V41" i="14"/>
  <c r="V42" i="14"/>
  <c r="V32" i="14"/>
  <c r="V18" i="14"/>
  <c r="V19" i="14"/>
  <c r="V20" i="14"/>
  <c r="V21" i="14"/>
  <c r="V22" i="14"/>
  <c r="V23" i="14"/>
  <c r="V24" i="14"/>
  <c r="V25" i="14"/>
  <c r="V26" i="14"/>
  <c r="V27" i="14"/>
  <c r="V17" i="14"/>
  <c r="J16" i="11" l="1"/>
  <c r="J15" i="11"/>
  <c r="J14" i="11"/>
  <c r="J13" i="11"/>
  <c r="J12" i="11"/>
  <c r="J7" i="11"/>
  <c r="J5" i="11"/>
  <c r="D10" i="12"/>
  <c r="P25" i="10"/>
  <c r="J39" i="13"/>
  <c r="K39" i="13" s="1"/>
  <c r="F45" i="13"/>
  <c r="G45" i="13" s="1"/>
  <c r="F44" i="13"/>
  <c r="G44" i="13" s="1"/>
  <c r="F43" i="13"/>
  <c r="G43" i="13" s="1"/>
  <c r="F42" i="13"/>
  <c r="G42" i="13" s="1"/>
  <c r="F41" i="13"/>
  <c r="F40" i="13"/>
  <c r="G40" i="13" s="1"/>
  <c r="F39" i="13"/>
  <c r="G39" i="13" s="1"/>
  <c r="B39" i="13"/>
  <c r="H39" i="13" s="1"/>
  <c r="I39" i="13" s="1"/>
  <c r="J23" i="13"/>
  <c r="F29" i="13"/>
  <c r="G29" i="13" s="1"/>
  <c r="F28" i="13"/>
  <c r="F27" i="13"/>
  <c r="F26" i="13"/>
  <c r="G26" i="13" s="1"/>
  <c r="F25" i="13"/>
  <c r="F24" i="13"/>
  <c r="F23" i="13"/>
  <c r="G23" i="13" s="1"/>
  <c r="B23" i="13"/>
  <c r="G41" i="13"/>
  <c r="G28" i="13"/>
  <c r="G27" i="13"/>
  <c r="G25" i="13"/>
  <c r="G24" i="13"/>
  <c r="H24" i="13"/>
  <c r="I24" i="13" s="1"/>
  <c r="J24" i="13"/>
  <c r="H23" i="13"/>
  <c r="I23" i="13" s="1"/>
  <c r="J7" i="13"/>
  <c r="J8" i="13" s="1"/>
  <c r="J9" i="13" s="1"/>
  <c r="J10" i="13" s="1"/>
  <c r="F13" i="13"/>
  <c r="G13" i="13" s="1"/>
  <c r="F12" i="13"/>
  <c r="G12" i="13" s="1"/>
  <c r="F11" i="13"/>
  <c r="G11" i="13" s="1"/>
  <c r="F10" i="13"/>
  <c r="G10" i="13" s="1"/>
  <c r="F9" i="13"/>
  <c r="F8" i="13"/>
  <c r="F7" i="13"/>
  <c r="D8" i="13"/>
  <c r="D12" i="13"/>
  <c r="E12" i="13" s="1"/>
  <c r="D16" i="13"/>
  <c r="E16" i="13" s="1"/>
  <c r="B12" i="13"/>
  <c r="H12" i="13" s="1"/>
  <c r="I12" i="13" s="1"/>
  <c r="B16" i="13"/>
  <c r="H16" i="13" s="1"/>
  <c r="I16" i="13" s="1"/>
  <c r="B7" i="13"/>
  <c r="D39" i="13"/>
  <c r="E39" i="13" s="1"/>
  <c r="M39" i="13" s="1"/>
  <c r="P47" i="14"/>
  <c r="A56" i="14"/>
  <c r="A55" i="14"/>
  <c r="A54" i="14"/>
  <c r="A53" i="14"/>
  <c r="A52" i="14"/>
  <c r="A51" i="14"/>
  <c r="A50" i="14"/>
  <c r="A49" i="14"/>
  <c r="A48" i="14"/>
  <c r="A57" i="14"/>
  <c r="D49" i="13"/>
  <c r="E49" i="13" s="1"/>
  <c r="P57" i="14"/>
  <c r="H20" i="12" s="1"/>
  <c r="D48" i="13"/>
  <c r="E48" i="13" s="1"/>
  <c r="P56" i="14"/>
  <c r="D47" i="13"/>
  <c r="E47" i="13" s="1"/>
  <c r="P55" i="14"/>
  <c r="H18" i="12" s="1"/>
  <c r="D46" i="13"/>
  <c r="E46" i="13" s="1"/>
  <c r="P54" i="14"/>
  <c r="D45" i="13"/>
  <c r="E45" i="13" s="1"/>
  <c r="P53" i="14"/>
  <c r="H16" i="12" s="1"/>
  <c r="D44" i="13"/>
  <c r="E44" i="13" s="1"/>
  <c r="M44" i="13" s="1"/>
  <c r="P52" i="14"/>
  <c r="D43" i="13"/>
  <c r="E43" i="13" s="1"/>
  <c r="M43" i="13" s="1"/>
  <c r="P51" i="14"/>
  <c r="H14" i="12" s="1"/>
  <c r="D42" i="13"/>
  <c r="E42" i="13" s="1"/>
  <c r="M42" i="13" s="1"/>
  <c r="P50" i="14"/>
  <c r="H13" i="12" s="1"/>
  <c r="D41" i="13"/>
  <c r="E41" i="13" s="1"/>
  <c r="M41" i="13" s="1"/>
  <c r="P49" i="14"/>
  <c r="H12" i="12" s="1"/>
  <c r="D40" i="13"/>
  <c r="E40" i="13" s="1"/>
  <c r="M40" i="13" s="1"/>
  <c r="P48" i="14"/>
  <c r="H11" i="12" s="1"/>
  <c r="D33" i="13"/>
  <c r="E33" i="13" s="1"/>
  <c r="P42" i="14"/>
  <c r="A42" i="14"/>
  <c r="B33" i="13" s="1"/>
  <c r="H33" i="13" s="1"/>
  <c r="I33" i="13" s="1"/>
  <c r="D32" i="13"/>
  <c r="E32" i="13" s="1"/>
  <c r="P41" i="14"/>
  <c r="A41" i="14"/>
  <c r="B32" i="13" s="1"/>
  <c r="H32" i="13" s="1"/>
  <c r="I32" i="13" s="1"/>
  <c r="D31" i="13"/>
  <c r="E31" i="13" s="1"/>
  <c r="P40" i="14"/>
  <c r="A40" i="14"/>
  <c r="B31" i="13" s="1"/>
  <c r="H31" i="13" s="1"/>
  <c r="I31" i="13" s="1"/>
  <c r="D30" i="13"/>
  <c r="E30" i="13" s="1"/>
  <c r="P39" i="14"/>
  <c r="A39" i="14"/>
  <c r="B30" i="13" s="1"/>
  <c r="H30" i="13" s="1"/>
  <c r="I30" i="13" s="1"/>
  <c r="D29" i="13"/>
  <c r="E29" i="13" s="1"/>
  <c r="P38" i="14"/>
  <c r="A38" i="14"/>
  <c r="B29" i="13" s="1"/>
  <c r="H29" i="13" s="1"/>
  <c r="I29" i="13" s="1"/>
  <c r="D28" i="13"/>
  <c r="E28" i="13" s="1"/>
  <c r="P37" i="14"/>
  <c r="A37" i="14"/>
  <c r="B28" i="13" s="1"/>
  <c r="H28" i="13" s="1"/>
  <c r="I28" i="13" s="1"/>
  <c r="D27" i="13"/>
  <c r="E27" i="13" s="1"/>
  <c r="P36" i="14"/>
  <c r="A36" i="14"/>
  <c r="B27" i="13" s="1"/>
  <c r="H27" i="13" s="1"/>
  <c r="I27" i="13" s="1"/>
  <c r="D26" i="13"/>
  <c r="E26" i="13" s="1"/>
  <c r="P35" i="14"/>
  <c r="A35" i="14"/>
  <c r="B26" i="13" s="1"/>
  <c r="H26" i="13" s="1"/>
  <c r="I26" i="13" s="1"/>
  <c r="D25" i="13"/>
  <c r="E25" i="13" s="1"/>
  <c r="P34" i="14"/>
  <c r="A34" i="14"/>
  <c r="B25" i="13" s="1"/>
  <c r="H25" i="13" s="1"/>
  <c r="I25" i="13" s="1"/>
  <c r="D24" i="13"/>
  <c r="E24" i="13" s="1"/>
  <c r="P33" i="14"/>
  <c r="A33" i="14"/>
  <c r="B24" i="13" s="1"/>
  <c r="D23" i="13"/>
  <c r="E23" i="13" s="1"/>
  <c r="P32" i="14"/>
  <c r="D17" i="13"/>
  <c r="E17" i="13" s="1"/>
  <c r="M17" i="13" s="1"/>
  <c r="P27" i="14"/>
  <c r="D20" i="10" s="1"/>
  <c r="A27" i="14"/>
  <c r="B17" i="13" s="1"/>
  <c r="H17" i="13" s="1"/>
  <c r="I17" i="13" s="1"/>
  <c r="P26" i="14"/>
  <c r="D19" i="10" s="1"/>
  <c r="A26" i="14"/>
  <c r="D15" i="13"/>
  <c r="E15" i="13" s="1"/>
  <c r="M15" i="13" s="1"/>
  <c r="P25" i="14"/>
  <c r="D18" i="10" s="1"/>
  <c r="A25" i="14"/>
  <c r="B15" i="13" s="1"/>
  <c r="H15" i="13" s="1"/>
  <c r="I15" i="13" s="1"/>
  <c r="D14" i="13"/>
  <c r="E14" i="13" s="1"/>
  <c r="P24" i="14"/>
  <c r="D17" i="10" s="1"/>
  <c r="A24" i="14"/>
  <c r="B14" i="13" s="1"/>
  <c r="H14" i="13" s="1"/>
  <c r="I14" i="13" s="1"/>
  <c r="D13" i="13"/>
  <c r="E13" i="13" s="1"/>
  <c r="M13" i="13" s="1"/>
  <c r="P23" i="14"/>
  <c r="D16" i="10" s="1"/>
  <c r="A23" i="14"/>
  <c r="S23" i="14" s="1"/>
  <c r="L16" i="10" s="1"/>
  <c r="P22" i="14"/>
  <c r="D15" i="10" s="1"/>
  <c r="A22" i="14"/>
  <c r="D11" i="13"/>
  <c r="E11" i="13" s="1"/>
  <c r="M11" i="13" s="1"/>
  <c r="P21" i="14"/>
  <c r="D14" i="10" s="1"/>
  <c r="A21" i="14"/>
  <c r="B11" i="13" s="1"/>
  <c r="H11" i="13" s="1"/>
  <c r="I11" i="13" s="1"/>
  <c r="D10" i="13"/>
  <c r="E10" i="13" s="1"/>
  <c r="P20" i="14"/>
  <c r="D13" i="10" s="1"/>
  <c r="A20" i="14"/>
  <c r="B10" i="13" s="1"/>
  <c r="H10" i="13" s="1"/>
  <c r="I10" i="13" s="1"/>
  <c r="D9" i="13"/>
  <c r="P19" i="14"/>
  <c r="D12" i="10" s="1"/>
  <c r="A19" i="14"/>
  <c r="B9" i="13" s="1"/>
  <c r="P18" i="14"/>
  <c r="D11" i="10" s="1"/>
  <c r="A18" i="14"/>
  <c r="B8" i="13" s="1"/>
  <c r="D7" i="13"/>
  <c r="P17" i="14"/>
  <c r="D10" i="10" s="1"/>
  <c r="H10" i="10" l="1"/>
  <c r="S33" i="14"/>
  <c r="L26" i="10" s="1"/>
  <c r="D26" i="10"/>
  <c r="H26" i="10"/>
  <c r="S35" i="14"/>
  <c r="L28" i="10" s="1"/>
  <c r="D28" i="10"/>
  <c r="H28" i="10"/>
  <c r="S37" i="14"/>
  <c r="L30" i="10" s="1"/>
  <c r="D30" i="10"/>
  <c r="H30" i="10"/>
  <c r="S39" i="14"/>
  <c r="L32" i="10" s="1"/>
  <c r="D32" i="10"/>
  <c r="H32" i="10"/>
  <c r="S41" i="14"/>
  <c r="L34" i="10" s="1"/>
  <c r="D34" i="10"/>
  <c r="H34" i="10"/>
  <c r="D20" i="12"/>
  <c r="B49" i="13"/>
  <c r="H49" i="13" s="1"/>
  <c r="I49" i="13" s="1"/>
  <c r="D12" i="12"/>
  <c r="B41" i="13"/>
  <c r="H41" i="13" s="1"/>
  <c r="I41" i="13" s="1"/>
  <c r="D14" i="12"/>
  <c r="B43" i="13"/>
  <c r="H43" i="13" s="1"/>
  <c r="I43" i="13" s="1"/>
  <c r="D16" i="12"/>
  <c r="B45" i="13"/>
  <c r="H45" i="13" s="1"/>
  <c r="I45" i="13" s="1"/>
  <c r="D18" i="12"/>
  <c r="B47" i="13"/>
  <c r="H47" i="13" s="1"/>
  <c r="I47" i="13" s="1"/>
  <c r="S47" i="14"/>
  <c r="L10" i="12" s="1"/>
  <c r="H10" i="12"/>
  <c r="H19" i="10"/>
  <c r="H17" i="10"/>
  <c r="H15" i="10"/>
  <c r="H13" i="10"/>
  <c r="H11" i="10"/>
  <c r="S32" i="14"/>
  <c r="L25" i="10" s="1"/>
  <c r="D25" i="10"/>
  <c r="H25" i="10"/>
  <c r="S34" i="14"/>
  <c r="L27" i="10" s="1"/>
  <c r="D27" i="10"/>
  <c r="H27" i="10"/>
  <c r="S36" i="14"/>
  <c r="L29" i="10" s="1"/>
  <c r="D29" i="10"/>
  <c r="H29" i="10"/>
  <c r="S38" i="14"/>
  <c r="L31" i="10" s="1"/>
  <c r="D31" i="10"/>
  <c r="H31" i="10"/>
  <c r="S40" i="14"/>
  <c r="L33" i="10" s="1"/>
  <c r="D33" i="10"/>
  <c r="H33" i="10"/>
  <c r="S42" i="14"/>
  <c r="L35" i="10" s="1"/>
  <c r="D35" i="10"/>
  <c r="H35" i="10"/>
  <c r="S52" i="14"/>
  <c r="L15" i="12" s="1"/>
  <c r="H15" i="12"/>
  <c r="S54" i="14"/>
  <c r="L17" i="12" s="1"/>
  <c r="H17" i="12"/>
  <c r="S56" i="14"/>
  <c r="L19" i="12" s="1"/>
  <c r="H19" i="12"/>
  <c r="S57" i="14"/>
  <c r="L20" i="12" s="1"/>
  <c r="D11" i="12"/>
  <c r="B40" i="13"/>
  <c r="H40" i="13" s="1"/>
  <c r="I40" i="13" s="1"/>
  <c r="D13" i="12"/>
  <c r="B42" i="13"/>
  <c r="H42" i="13" s="1"/>
  <c r="I42" i="13" s="1"/>
  <c r="D15" i="12"/>
  <c r="B44" i="13"/>
  <c r="H44" i="13" s="1"/>
  <c r="I44" i="13" s="1"/>
  <c r="D17" i="12"/>
  <c r="B46" i="13"/>
  <c r="H46" i="13" s="1"/>
  <c r="I46" i="13" s="1"/>
  <c r="D19" i="12"/>
  <c r="B48" i="13"/>
  <c r="H48" i="13" s="1"/>
  <c r="I48" i="13" s="1"/>
  <c r="H20" i="10"/>
  <c r="H18" i="10"/>
  <c r="H16" i="10"/>
  <c r="H14" i="10"/>
  <c r="H12" i="10"/>
  <c r="B13" i="13"/>
  <c r="H13" i="13" s="1"/>
  <c r="I13" i="13" s="1"/>
  <c r="M32" i="13"/>
  <c r="M45" i="13"/>
  <c r="L39" i="13"/>
  <c r="J40" i="13"/>
  <c r="M46" i="13"/>
  <c r="M47" i="13"/>
  <c r="M48" i="13"/>
  <c r="M49" i="13"/>
  <c r="J25" i="13"/>
  <c r="K24" i="13"/>
  <c r="L24" i="13" s="1"/>
  <c r="M24" i="13"/>
  <c r="M25" i="13"/>
  <c r="M27" i="13"/>
  <c r="M28" i="13"/>
  <c r="M29" i="13"/>
  <c r="M30" i="13"/>
  <c r="M31" i="13"/>
  <c r="M33" i="13"/>
  <c r="M23" i="13"/>
  <c r="M26" i="13"/>
  <c r="K23" i="13"/>
  <c r="L23" i="13" s="1"/>
  <c r="J11" i="13"/>
  <c r="K10" i="13"/>
  <c r="M14" i="13"/>
  <c r="L10" i="13"/>
  <c r="M10" i="13"/>
  <c r="M16" i="13"/>
  <c r="M12" i="13"/>
  <c r="S53" i="14"/>
  <c r="L16" i="12" s="1"/>
  <c r="S55" i="14"/>
  <c r="L18" i="12" s="1"/>
  <c r="S17" i="14"/>
  <c r="L10" i="10" s="1"/>
  <c r="S20" i="14"/>
  <c r="L13" i="10" s="1"/>
  <c r="S22" i="14"/>
  <c r="L15" i="10" s="1"/>
  <c r="S27" i="14"/>
  <c r="L20" i="10" s="1"/>
  <c r="S26" i="14"/>
  <c r="L19" i="10" s="1"/>
  <c r="S25" i="14"/>
  <c r="L18" i="10" s="1"/>
  <c r="S24" i="14"/>
  <c r="L17" i="10" s="1"/>
  <c r="S21" i="14"/>
  <c r="L14" i="10" s="1"/>
  <c r="S19" i="14"/>
  <c r="L12" i="10" s="1"/>
  <c r="S18" i="14"/>
  <c r="L11" i="10" s="1"/>
  <c r="S51" i="14"/>
  <c r="L14" i="12" s="1"/>
  <c r="S50" i="14"/>
  <c r="L13" i="12" s="1"/>
  <c r="S49" i="14"/>
  <c r="L12" i="12" s="1"/>
  <c r="S48" i="14"/>
  <c r="L11" i="12" s="1"/>
  <c r="K40" i="13" l="1"/>
  <c r="L40" i="13" s="1"/>
  <c r="J41" i="13"/>
  <c r="P39" i="13"/>
  <c r="P10" i="12" s="1"/>
  <c r="P24" i="13"/>
  <c r="P27" i="10" s="1"/>
  <c r="J26" i="13"/>
  <c r="K25" i="13"/>
  <c r="L25" i="13" s="1"/>
  <c r="P23" i="13"/>
  <c r="P26" i="10" s="1"/>
  <c r="J12" i="13"/>
  <c r="K11" i="13"/>
  <c r="L11" i="13" s="1"/>
  <c r="P11" i="13" s="1"/>
  <c r="P14" i="10" s="1"/>
  <c r="P10" i="13"/>
  <c r="P13" i="10" s="1"/>
  <c r="P40" i="13" l="1"/>
  <c r="P11" i="12" s="1"/>
  <c r="K41" i="13"/>
  <c r="L41" i="13" s="1"/>
  <c r="J42" i="13"/>
  <c r="P25" i="13"/>
  <c r="P28" i="10" s="1"/>
  <c r="J27" i="13"/>
  <c r="K26" i="13"/>
  <c r="L26" i="13" s="1"/>
  <c r="J13" i="13"/>
  <c r="K12" i="13"/>
  <c r="L12" i="13" s="1"/>
  <c r="P12" i="13" s="1"/>
  <c r="P15" i="10" s="1"/>
  <c r="P41" i="13" l="1"/>
  <c r="P12" i="12" s="1"/>
  <c r="K42" i="13"/>
  <c r="L42" i="13" s="1"/>
  <c r="J43" i="13"/>
  <c r="J28" i="13"/>
  <c r="K27" i="13"/>
  <c r="L27" i="13" s="1"/>
  <c r="P26" i="13"/>
  <c r="P29" i="10" s="1"/>
  <c r="J14" i="13"/>
  <c r="K13" i="13"/>
  <c r="L13" i="13" s="1"/>
  <c r="P13" i="13" s="1"/>
  <c r="P16" i="10" s="1"/>
  <c r="P42" i="13" l="1"/>
  <c r="P13" i="12" s="1"/>
  <c r="K43" i="13"/>
  <c r="L43" i="13" s="1"/>
  <c r="J44" i="13"/>
  <c r="J29" i="13"/>
  <c r="K28" i="13"/>
  <c r="L28" i="13" s="1"/>
  <c r="P27" i="13"/>
  <c r="P30" i="10" s="1"/>
  <c r="J15" i="13"/>
  <c r="K14" i="13"/>
  <c r="P43" i="13" l="1"/>
  <c r="P14" i="12" s="1"/>
  <c r="K44" i="13"/>
  <c r="L44" i="13" s="1"/>
  <c r="J45" i="13"/>
  <c r="J30" i="13"/>
  <c r="K29" i="13"/>
  <c r="L29" i="13" s="1"/>
  <c r="P28" i="13"/>
  <c r="P31" i="10" s="1"/>
  <c r="J16" i="13"/>
  <c r="K15" i="13"/>
  <c r="P44" i="13" l="1"/>
  <c r="P15" i="12" s="1"/>
  <c r="K45" i="13"/>
  <c r="L45" i="13" s="1"/>
  <c r="J46" i="13"/>
  <c r="P29" i="13"/>
  <c r="P32" i="10" s="1"/>
  <c r="J31" i="13"/>
  <c r="J32" i="13" s="1"/>
  <c r="K32" i="13" s="1"/>
  <c r="K30" i="13"/>
  <c r="K16" i="13"/>
  <c r="J17" i="13"/>
  <c r="K17" i="13" s="1"/>
  <c r="K9" i="13"/>
  <c r="G9" i="13"/>
  <c r="E9" i="13"/>
  <c r="H9" i="13"/>
  <c r="I9" i="13" s="1"/>
  <c r="K8" i="13"/>
  <c r="G8" i="13"/>
  <c r="E8" i="13"/>
  <c r="H8" i="13"/>
  <c r="I8" i="13" s="1"/>
  <c r="K7" i="13"/>
  <c r="G7" i="13"/>
  <c r="E7" i="13"/>
  <c r="H7" i="13"/>
  <c r="I7" i="13" s="1"/>
  <c r="H5" i="9"/>
  <c r="H5" i="12"/>
  <c r="P45" i="13" l="1"/>
  <c r="P16" i="12" s="1"/>
  <c r="K46" i="13"/>
  <c r="J47" i="13"/>
  <c r="J33" i="13"/>
  <c r="K31" i="13"/>
  <c r="L8" i="13"/>
  <c r="L7" i="13"/>
  <c r="L9" i="13"/>
  <c r="M9" i="13"/>
  <c r="M7" i="13"/>
  <c r="M8" i="13"/>
  <c r="H5" i="10"/>
  <c r="K47" i="13" l="1"/>
  <c r="J48" i="13"/>
  <c r="K33" i="13"/>
  <c r="P9" i="13"/>
  <c r="P12" i="10" s="1"/>
  <c r="P8" i="13"/>
  <c r="P11" i="10" s="1"/>
  <c r="P7" i="13"/>
  <c r="P10" i="10" s="1"/>
  <c r="V37" i="11"/>
  <c r="H37" i="11"/>
  <c r="AA20" i="11"/>
  <c r="AA21" i="11" s="1"/>
  <c r="AA19" i="11"/>
  <c r="K48" i="13" l="1"/>
  <c r="J49" i="13"/>
  <c r="K49" i="13" s="1"/>
  <c r="H35" i="11"/>
  <c r="Q17" i="3" l="1"/>
  <c r="Q16" i="3"/>
  <c r="Q15" i="3"/>
  <c r="Q14" i="3"/>
  <c r="Q13" i="3"/>
  <c r="Q12" i="3"/>
  <c r="Q11" i="3"/>
  <c r="Q10" i="3"/>
  <c r="Q9" i="3"/>
  <c r="Q8" i="3"/>
  <c r="Q7" i="3"/>
  <c r="F46" i="13" l="1"/>
  <c r="G46" i="13" s="1"/>
  <c r="L46" i="13" s="1"/>
  <c r="P46" i="13" s="1"/>
  <c r="P17" i="12" s="1"/>
  <c r="F31" i="13"/>
  <c r="G31" i="13" s="1"/>
  <c r="L31" i="13" s="1"/>
  <c r="P31" i="13" s="1"/>
  <c r="P34" i="10" s="1"/>
  <c r="F47" i="13"/>
  <c r="G47" i="13" s="1"/>
  <c r="L47" i="13" s="1"/>
  <c r="P47" i="13" s="1"/>
  <c r="P18" i="12" s="1"/>
  <c r="F30" i="13"/>
  <c r="G30" i="13" s="1"/>
  <c r="L30" i="13" s="1"/>
  <c r="P30" i="13" s="1"/>
  <c r="P33" i="10" s="1"/>
  <c r="F14" i="13"/>
  <c r="G14" i="13" s="1"/>
  <c r="L14" i="13" s="1"/>
  <c r="P14" i="13" s="1"/>
  <c r="P17" i="10" s="1"/>
  <c r="F33" i="13"/>
  <c r="G33" i="13" s="1"/>
  <c r="L33" i="13" s="1"/>
  <c r="P33" i="13" s="1"/>
  <c r="F49" i="13"/>
  <c r="G49" i="13" s="1"/>
  <c r="L49" i="13" s="1"/>
  <c r="P49" i="13" s="1"/>
  <c r="P20" i="12" s="1"/>
  <c r="F17" i="13"/>
  <c r="G17" i="13" s="1"/>
  <c r="L17" i="13" s="1"/>
  <c r="P17" i="13" s="1"/>
  <c r="P20" i="10" s="1"/>
  <c r="F48" i="13"/>
  <c r="G48" i="13" s="1"/>
  <c r="L48" i="13" s="1"/>
  <c r="P48" i="13" s="1"/>
  <c r="P19" i="12" s="1"/>
  <c r="F32" i="13"/>
  <c r="G32" i="13" s="1"/>
  <c r="L32" i="13" s="1"/>
  <c r="P32" i="13" s="1"/>
  <c r="P35" i="10" s="1"/>
  <c r="F15" i="13"/>
  <c r="G15" i="13" s="1"/>
  <c r="L15" i="13" s="1"/>
  <c r="P15" i="13" s="1"/>
  <c r="P18" i="10" s="1"/>
  <c r="F16" i="13"/>
  <c r="G16" i="13" s="1"/>
  <c r="L16" i="13" s="1"/>
  <c r="P16" i="13" s="1"/>
  <c r="P19" i="10" s="1"/>
  <c r="W51" i="3"/>
  <c r="W50" i="3"/>
  <c r="W49" i="3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STD Glass Scale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F20" authorId="0" shapeId="0">
      <text>
        <r>
          <rPr>
            <sz val="9"/>
            <color indexed="81"/>
            <rFont val="Tahoma"/>
            <family val="2"/>
          </rPr>
          <t>Certificate of Calibration
STD Glass Scale</t>
        </r>
      </text>
    </comment>
    <comment ref="H20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22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22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22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22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F36" authorId="0" shapeId="0">
      <text>
        <r>
          <rPr>
            <sz val="9"/>
            <color indexed="81"/>
            <rFont val="Tahoma"/>
            <family val="2"/>
          </rPr>
          <t>Certificate of Calibration
STD Glass Scale</t>
        </r>
      </text>
    </comment>
    <comment ref="H36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38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38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38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38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N5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P6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</commentList>
</comments>
</file>

<file path=xl/sharedStrings.xml><?xml version="1.0" encoding="utf-8"?>
<sst xmlns="http://schemas.openxmlformats.org/spreadsheetml/2006/main" count="361" uniqueCount="136">
  <si>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</si>
  <si>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</si>
  <si>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</si>
  <si>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</si>
  <si>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</si>
  <si>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</si>
  <si>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</si>
  <si>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</si>
  <si>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</si>
  <si>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</si>
  <si>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</si>
  <si>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</si>
  <si>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</si>
  <si>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</si>
  <si>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</si>
  <si>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</si>
  <si>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</si>
  <si>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</si>
  <si>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</si>
  <si>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</si>
  <si>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</si>
  <si>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</si>
  <si>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</si>
  <si>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</si>
  <si>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</si>
  <si>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</si>
  <si>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</si>
  <si>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</si>
  <si>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</si>
  <si>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</si>
  <si>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</si>
  <si>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</si>
  <si>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</si>
  <si>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</si>
  <si>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</si>
  <si>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</si>
  <si>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</si>
  <si>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Measurement Uncertainty</t>
  </si>
  <si>
    <t>SP METROLOGY SYSTEM THAILAND</t>
  </si>
  <si>
    <t>Location</t>
  </si>
  <si>
    <t>Model :</t>
  </si>
  <si>
    <t>ID No :</t>
  </si>
  <si>
    <t>Resolution :</t>
  </si>
  <si>
    <t>Referance Standard :</t>
  </si>
  <si>
    <t>X1</t>
  </si>
  <si>
    <t>X2</t>
  </si>
  <si>
    <t>X3</t>
  </si>
  <si>
    <t>X4</t>
  </si>
  <si>
    <t>Average</t>
  </si>
  <si>
    <t>Error</t>
  </si>
  <si>
    <t>The reported uncertainty of measurement is the expanded uncertainty obtained by multiplying</t>
  </si>
  <si>
    <t>Calibrated By :</t>
  </si>
  <si>
    <t>Uncert of Glass Scale</t>
  </si>
  <si>
    <t>Resolution of UUC</t>
  </si>
  <si>
    <t>Certificate of Calibration (Std. Scale)</t>
  </si>
  <si>
    <t>SP-SD-020</t>
  </si>
  <si>
    <t>SP-SD-021</t>
  </si>
  <si>
    <t>SP-SD-022</t>
  </si>
  <si>
    <t>Uncertainty Budget of Measuring Microscope</t>
  </si>
  <si>
    <t>SP METROLOGY SYSTEM (THAILAND) CO.,LTD.</t>
  </si>
  <si>
    <t>Mr.Sombut Srikampa</t>
  </si>
  <si>
    <t>Mr. Natthaphol Boonmee</t>
  </si>
  <si>
    <t>Ms. Arunkamon Raramanus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</si>
  <si>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</si>
  <si>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</si>
  <si>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</si>
  <si>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</si>
  <si>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</si>
  <si>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</si>
  <si>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</si>
  <si>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</si>
  <si>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</si>
  <si>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</si>
  <si>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</si>
  <si>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</si>
  <si>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</si>
  <si>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</si>
  <si>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</si>
  <si>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</si>
  <si>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</si>
  <si>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</si>
  <si>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</si>
  <si>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</si>
  <si>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 xml:space="preserve">1. Function Measurement :  Measuring  X - Axis Measure </t>
  </si>
  <si>
    <t xml:space="preserve">2. Function Measurement :  Measuring  Y - Axis Measure </t>
  </si>
  <si>
    <t>1. Function Scale measurement X-axis direction.</t>
  </si>
  <si>
    <t>2. Function Scale measurement Y-axis direction.</t>
  </si>
  <si>
    <t>Unit :</t>
  </si>
  <si>
    <t xml:space="preserve">The reported uncertainty of measurement is the expanded uncertainty obtained by multiplying the </t>
  </si>
  <si>
    <t>20 °C ± 1 °C</t>
  </si>
  <si>
    <t>50% ± 15 %</t>
  </si>
  <si>
    <t>Calibration Procedure</t>
  </si>
  <si>
    <t>SP-CPD-04-17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</si>
  <si>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</si>
  <si>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</si>
  <si>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</si>
  <si>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</si>
  <si>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</si>
  <si>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</si>
  <si>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</si>
  <si>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</si>
  <si>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t>Nominal 
Value.</t>
  </si>
  <si>
    <t>Reference Standards</t>
  </si>
  <si>
    <t xml:space="preserve">Certificate No. </t>
  </si>
  <si>
    <t>standard uncertainty with the coverage factor k = 2.00, providing a level of confidence approximately 95%.</t>
  </si>
  <si>
    <t>- End of Certificate -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</si>
  <si>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</si>
  <si>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</si>
  <si>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</si>
  <si>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</si>
  <si>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r>
      <t>(</t>
    </r>
    <r>
      <rPr>
        <sz val="12"/>
        <color indexed="30"/>
        <rFont val="Calibri"/>
        <family val="2"/>
      </rPr>
      <t>µ</t>
    </r>
    <r>
      <rPr>
        <sz val="14"/>
        <color indexed="30"/>
        <rFont val="Angsana New"/>
        <family val="1"/>
      </rPr>
      <t>m)</t>
    </r>
  </si>
  <si>
    <r>
      <t>Page :</t>
    </r>
    <r>
      <rPr>
        <sz val="10.5"/>
        <rFont val="Gulim"/>
        <family val="2"/>
      </rPr>
      <t xml:space="preserve"> 1 of 4</t>
    </r>
  </si>
  <si>
    <r>
      <t>Page :</t>
    </r>
    <r>
      <rPr>
        <sz val="10"/>
        <rFont val="Gulim"/>
        <family val="2"/>
      </rPr>
      <t xml:space="preserve"> 2 of 4</t>
    </r>
  </si>
  <si>
    <r>
      <t>Page :</t>
    </r>
    <r>
      <rPr>
        <sz val="10"/>
        <rFont val="Gulim"/>
        <family val="2"/>
      </rPr>
      <t xml:space="preserve"> 3 of 4</t>
    </r>
  </si>
  <si>
    <r>
      <t>Page :</t>
    </r>
    <r>
      <rPr>
        <sz val="10"/>
        <rFont val="Gulim"/>
        <family val="2"/>
      </rPr>
      <t xml:space="preserve"> 4 of 4</t>
    </r>
  </si>
  <si>
    <t>3. Function Scale measurement Z-axis direction.</t>
  </si>
  <si>
    <t>SPR15120045-1</t>
  </si>
  <si>
    <r>
      <rPr>
        <vertAlign val="superscript"/>
        <sz val="10"/>
        <color indexed="8"/>
        <rFont val="Gulim"/>
        <family val="2"/>
      </rPr>
      <t>o</t>
    </r>
    <r>
      <rPr>
        <sz val="10"/>
        <color indexed="8"/>
        <rFont val="Gulim"/>
        <family val="2"/>
      </rPr>
      <t>C</t>
    </r>
  </si>
  <si>
    <t>OPI</t>
  </si>
  <si>
    <t>X-axis</t>
  </si>
  <si>
    <t>Y-axis</t>
  </si>
  <si>
    <t xml:space="preserve"> UUC Reading</t>
  </si>
  <si>
    <t>Mr.</t>
  </si>
  <si>
    <t>Measuring Micro Scope</t>
  </si>
  <si>
    <t>Z-axis</t>
  </si>
  <si>
    <t>Nominal 
Value</t>
  </si>
  <si>
    <t>UUC 
Reading</t>
  </si>
  <si>
    <t>Uncertainty 
( ±  ) µm</t>
  </si>
  <si>
    <t>X</t>
  </si>
  <si>
    <t>Y</t>
  </si>
  <si>
    <t>Z</t>
  </si>
  <si>
    <t xml:space="preserve">3. Function Measurement :  Measuring  Z - Axis Measure </t>
  </si>
  <si>
    <t>Standard Glass Scale</t>
  </si>
  <si>
    <t>GS010410</t>
  </si>
  <si>
    <t>000400</t>
  </si>
  <si>
    <t>DL-0050-15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</si>
</sst>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"/>
    <numFmt numFmtId="169" formatCode="0.0000000"/>
    <numFmt numFmtId="170" formatCode="0.0E+00"/>
    <numFmt numFmtId="171" formatCode="[$-409]d\-mmm\-yyyy;@"/>
    <numFmt numFmtId="172" formatCode="0.0"/>
    <numFmt numFmtId="173" formatCode="[$-809]dd\ mmmm\ yyyy;@"/>
    <numFmt numFmtId="174" formatCode="dd\ mmmm\ yyyy"/>
    <numFmt numFmtId="175" formatCode="[$-1010409]d\ mmmm\ yyyy;@"/>
    <numFmt numFmtId="176" formatCode="[$-409]d\-mmm\-yy;@"/>
    <numFmt numFmtId="177" formatCode="[$-409]dd\-mmm\-yy;@"/>
    <numFmt numFmtId="178" formatCode="_-[$€]* #,##0.00_-;\-[$€]* #,##0.00_-;_-[$€]* &quot;-&quot;??_-;_-@_-"/>
    <numFmt numFmtId="179" formatCode="_(* #,##0_);_(* \(#,##0\);_(* &quot;-&quot;_);_(@_)"/>
    <numFmt numFmtId="180" formatCode="_(&quot;$&quot;* #,##0_);_(&quot;$&quot;* \(#,##0\);_(&quot;$&quot;* &quot;-&quot;_);_(@_)"/>
    <numFmt numFmtId="181" formatCode="_(&quot;$&quot;* #,##0.00_);_(&quot;$&quot;* \(#,##0.00\);_(&quot;$&quot;* &quot;-&quot;??_);_(@_)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9"/>
      <color indexed="10"/>
      <name val="Arial"/>
      <family val="2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6"/>
      <name val="Cordia New"/>
      <family val="2"/>
    </font>
    <font>
      <sz val="14"/>
      <color indexed="10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8"/>
      <name val="Arial"/>
      <family val="2"/>
    </font>
    <font>
      <sz val="10"/>
      <name val="Arial"/>
      <family val="2"/>
    </font>
    <font>
      <u/>
      <sz val="10"/>
      <name val="Gulim"/>
      <family val="2"/>
    </font>
    <font>
      <b/>
      <sz val="12"/>
      <name val="Cordia New"/>
      <family val="2"/>
    </font>
    <font>
      <sz val="14"/>
      <color theme="1"/>
      <name val="Calibri"/>
      <family val="2"/>
      <scheme val="minor"/>
    </font>
    <font>
      <sz val="14"/>
      <color rgb="FF0070C0"/>
      <name val="Cordia New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b/>
      <sz val="12"/>
      <name val="Arial"/>
      <family val="2"/>
    </font>
    <font>
      <b/>
      <sz val="18"/>
      <name val="Gulim"/>
      <family val="2"/>
    </font>
    <font>
      <b/>
      <sz val="26"/>
      <name val="Gulim"/>
      <family val="2"/>
    </font>
    <font>
      <sz val="16"/>
      <color theme="1"/>
      <name val="Cordia New"/>
      <family val="2"/>
    </font>
    <font>
      <b/>
      <i/>
      <sz val="10"/>
      <name val="Gulim"/>
      <family val="2"/>
    </font>
    <font>
      <sz val="10"/>
      <name val="Arial"/>
      <family val="2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4"/>
      <color rgb="FF0070C0"/>
      <name val="Angsana New"/>
      <family val="1"/>
    </font>
    <font>
      <sz val="12"/>
      <color indexed="30"/>
      <name val="Calibri"/>
      <family val="2"/>
    </font>
    <font>
      <sz val="14"/>
      <color indexed="30"/>
      <name val="Angsana New"/>
      <family val="1"/>
    </font>
    <font>
      <vertAlign val="superscript"/>
      <sz val="10"/>
      <color indexed="8"/>
      <name val="Gulim"/>
      <family val="2"/>
    </font>
    <font>
      <sz val="10"/>
      <color indexed="8"/>
      <name val="Gulim"/>
      <family val="2"/>
    </font>
    <font>
      <sz val="10"/>
      <color rgb="FF0070C0"/>
      <name val="Gulim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26"/>
      </patternFill>
    </fill>
    <fill>
      <patternFill patternType="solid">
        <fgColor rgb="FF00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8">
    <xf numFmtId="0" fontId="0" fillId="0" borderId="0"/>
    <xf numFmtId="0" fontId="3" fillId="0" borderId="0"/>
    <xf numFmtId="0" fontId="3" fillId="0" borderId="0"/>
    <xf numFmtId="164" fontId="17" fillId="0" borderId="0" applyFont="0" applyFill="0" applyBorder="0" applyAlignment="0" applyProtection="0"/>
    <xf numFmtId="0" fontId="3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44" fillId="0" borderId="0"/>
    <xf numFmtId="0" fontId="3" fillId="0" borderId="0"/>
    <xf numFmtId="0" fontId="8" fillId="0" borderId="0" applyNumberFormat="0" applyAlignment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78" fontId="17" fillId="0" borderId="0" applyFont="0" applyFill="0" applyBorder="0" applyAlignment="0" applyProtection="0"/>
    <xf numFmtId="38" fontId="8" fillId="2" borderId="0" applyNumberFormat="0" applyBorder="0" applyAlignment="0" applyProtection="0"/>
    <xf numFmtId="0" fontId="55" fillId="0" borderId="15" applyNumberFormat="0" applyAlignment="0" applyProtection="0">
      <alignment horizontal="left" vertical="center"/>
    </xf>
    <xf numFmtId="0" fontId="55" fillId="0" borderId="6">
      <alignment horizontal="left" vertical="center"/>
    </xf>
    <xf numFmtId="10" fontId="8" fillId="2" borderId="1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16" borderId="16" applyNumberFormat="0" applyFont="0" applyAlignment="0" applyProtection="0"/>
    <xf numFmtId="0" fontId="17" fillId="16" borderId="16" applyNumberFormat="0" applyFont="0" applyAlignment="0" applyProtection="0"/>
    <xf numFmtId="0" fontId="17" fillId="16" borderId="16" applyNumberFormat="0" applyFont="0" applyAlignment="0" applyProtection="0"/>
    <xf numFmtId="0" fontId="17" fillId="16" borderId="16" applyNumberFormat="0" applyFont="0" applyAlignment="0" applyProtection="0"/>
    <xf numFmtId="0" fontId="17" fillId="16" borderId="16" applyNumberFormat="0" applyFont="0" applyAlignment="0" applyProtection="0"/>
    <xf numFmtId="0" fontId="17" fillId="16" borderId="16" applyNumberFormat="0" applyFont="0" applyAlignment="0" applyProtection="0"/>
    <xf numFmtId="0" fontId="17" fillId="16" borderId="16" applyNumberFormat="0" applyFont="0" applyAlignment="0" applyProtection="0"/>
    <xf numFmtId="0" fontId="17" fillId="16" borderId="16" applyNumberFormat="0" applyFont="0" applyAlignment="0" applyProtection="0"/>
    <xf numFmtId="10" fontId="3" fillId="0" borderId="0" applyFont="0" applyFill="0" applyBorder="0" applyAlignment="0" applyProtection="0"/>
    <xf numFmtId="17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181" fontId="17" fillId="0" borderId="0" applyFont="0" applyFill="0" applyBorder="0" applyAlignment="0" applyProtection="0"/>
    <xf numFmtId="0" fontId="17" fillId="0" borderId="0"/>
    <xf numFmtId="164" fontId="17" fillId="0" borderId="0" applyFont="0" applyFill="0" applyBorder="0" applyAlignment="0" applyProtection="0"/>
    <xf numFmtId="179" fontId="17" fillId="0" borderId="0" applyFont="0" applyFill="0" applyBorder="0" applyAlignment="0" applyProtection="0"/>
    <xf numFmtId="0" fontId="17" fillId="0" borderId="0"/>
    <xf numFmtId="181" fontId="17" fillId="0" borderId="0" applyFont="0" applyFill="0" applyBorder="0" applyAlignment="0" applyProtection="0"/>
    <xf numFmtId="180" fontId="17" fillId="0" borderId="0" applyFont="0" applyFill="0" applyBorder="0" applyAlignment="0" applyProtection="0"/>
    <xf numFmtId="0" fontId="60" fillId="0" borderId="0"/>
    <xf numFmtId="0" fontId="3" fillId="0" borderId="0"/>
  </cellStyleXfs>
  <cellXfs count="367">
    <xf numFmtId="0" fontId="0" fillId="0" borderId="0" xfId="0"/>
    <xf numFmtId="0" fontId="4" fillId="2" borderId="0" xfId="1" applyFont="1" applyFill="1" applyAlignment="1">
      <alignment horizontal="center" vertical="center"/>
    </xf>
    <xf numFmtId="0" fontId="6" fillId="0" borderId="0" xfId="1" applyFont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11" fillId="8" borderId="0" xfId="2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0" fontId="13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0" fontId="12" fillId="8" borderId="0" xfId="2" applyFont="1" applyFill="1" applyBorder="1" applyAlignment="1">
      <alignment horizontal="center" vertical="center"/>
    </xf>
    <xf numFmtId="2" fontId="13" fillId="8" borderId="0" xfId="2" applyNumberFormat="1" applyFont="1" applyFill="1" applyBorder="1" applyAlignment="1">
      <alignment horizontal="center" vertical="center"/>
    </xf>
    <xf numFmtId="165" fontId="13" fillId="8" borderId="0" xfId="2" applyNumberFormat="1" applyFont="1" applyFill="1" applyBorder="1" applyAlignment="1">
      <alignment horizontal="center" vertical="center"/>
    </xf>
    <xf numFmtId="0" fontId="22" fillId="5" borderId="2" xfId="1" applyFont="1" applyFill="1" applyBorder="1" applyAlignment="1" applyProtection="1">
      <alignment horizontal="right" vertical="center"/>
      <protection locked="0"/>
    </xf>
    <xf numFmtId="0" fontId="22" fillId="5" borderId="3" xfId="1" applyFont="1" applyFill="1" applyBorder="1" applyAlignment="1" applyProtection="1">
      <alignment horizontal="center" vertical="center"/>
      <protection locked="0"/>
    </xf>
    <xf numFmtId="0" fontId="22" fillId="4" borderId="3" xfId="1" applyFont="1" applyFill="1" applyBorder="1" applyAlignment="1" applyProtection="1">
      <alignment horizontal="left" vertical="center"/>
      <protection locked="0"/>
    </xf>
    <xf numFmtId="0" fontId="22" fillId="5" borderId="3" xfId="1" applyFont="1" applyFill="1" applyBorder="1" applyAlignment="1" applyProtection="1">
      <alignment horizontal="left" vertical="center"/>
      <protection locked="0"/>
    </xf>
    <xf numFmtId="166" fontId="22" fillId="12" borderId="2" xfId="1" applyNumberFormat="1" applyFont="1" applyFill="1" applyBorder="1" applyAlignment="1" applyProtection="1">
      <alignment horizontal="right" vertical="center"/>
      <protection locked="0"/>
    </xf>
    <xf numFmtId="0" fontId="22" fillId="12" borderId="3" xfId="1" applyFont="1" applyFill="1" applyBorder="1" applyAlignment="1" applyProtection="1">
      <alignment horizontal="left" vertical="center"/>
      <protection locked="0"/>
    </xf>
    <xf numFmtId="1" fontId="22" fillId="0" borderId="1" xfId="1" applyNumberFormat="1" applyFont="1" applyBorder="1" applyAlignment="1" applyProtection="1">
      <alignment horizontal="center" vertical="center"/>
      <protection locked="0"/>
    </xf>
    <xf numFmtId="0" fontId="22" fillId="5" borderId="3" xfId="1" applyFont="1" applyFill="1" applyBorder="1" applyAlignment="1" applyProtection="1">
      <alignment horizontal="right" vertical="center"/>
      <protection locked="0"/>
    </xf>
    <xf numFmtId="0" fontId="12" fillId="0" borderId="0" xfId="0" applyFont="1" applyAlignment="1">
      <alignment vertical="center"/>
    </xf>
    <xf numFmtId="0" fontId="24" fillId="0" borderId="0" xfId="9" applyFont="1" applyAlignment="1">
      <alignment vertical="center"/>
    </xf>
    <xf numFmtId="0" fontId="25" fillId="0" borderId="0" xfId="9" applyFont="1" applyAlignment="1">
      <alignment horizontal="center" vertical="center"/>
    </xf>
    <xf numFmtId="0" fontId="26" fillId="0" borderId="0" xfId="9" applyFont="1" applyAlignment="1">
      <alignment vertical="center"/>
    </xf>
    <xf numFmtId="0" fontId="27" fillId="0" borderId="0" xfId="9" applyFont="1" applyAlignment="1">
      <alignment vertical="center"/>
    </xf>
    <xf numFmtId="0" fontId="28" fillId="0" borderId="0" xfId="9" applyFont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29" fillId="0" borderId="0" xfId="9" applyFont="1" applyAlignment="1">
      <alignment vertical="center"/>
    </xf>
    <xf numFmtId="0" fontId="30" fillId="0" borderId="0" xfId="9" applyFont="1" applyAlignment="1">
      <alignment horizontal="center" vertical="center"/>
    </xf>
    <xf numFmtId="0" fontId="12" fillId="0" borderId="0" xfId="9" applyFont="1" applyBorder="1" applyAlignment="1">
      <alignment vertical="center"/>
    </xf>
    <xf numFmtId="0" fontId="12" fillId="0" borderId="0" xfId="9" applyFont="1" applyAlignment="1">
      <alignment vertical="center"/>
    </xf>
    <xf numFmtId="0" fontId="28" fillId="0" borderId="0" xfId="9" applyFont="1" applyAlignment="1">
      <alignment vertical="center"/>
    </xf>
    <xf numFmtId="0" fontId="29" fillId="0" borderId="0" xfId="9" applyFont="1" applyBorder="1" applyAlignment="1">
      <alignment horizontal="center" vertical="center"/>
    </xf>
    <xf numFmtId="0" fontId="30" fillId="0" borderId="0" xfId="9" applyFont="1" applyBorder="1" applyAlignment="1">
      <alignment vertical="center"/>
    </xf>
    <xf numFmtId="0" fontId="17" fillId="0" borderId="0" xfId="9" applyFont="1" applyBorder="1" applyAlignment="1">
      <alignment vertical="center"/>
    </xf>
    <xf numFmtId="0" fontId="17" fillId="0" borderId="0" xfId="9" applyFont="1" applyAlignment="1">
      <alignment vertical="center"/>
    </xf>
    <xf numFmtId="0" fontId="28" fillId="0" borderId="0" xfId="4" applyFont="1" applyBorder="1" applyAlignment="1">
      <alignment vertical="center"/>
    </xf>
    <xf numFmtId="0" fontId="29" fillId="0" borderId="0" xfId="4" applyFont="1" applyBorder="1" applyAlignment="1">
      <alignment vertical="center"/>
    </xf>
    <xf numFmtId="0" fontId="17" fillId="0" borderId="0" xfId="4" applyFont="1" applyBorder="1" applyAlignment="1">
      <alignment vertical="center"/>
    </xf>
    <xf numFmtId="0" fontId="32" fillId="0" borderId="0" xfId="17" applyFont="1" applyBorder="1" applyAlignment="1">
      <alignment horizontal="left" vertical="center"/>
    </xf>
    <xf numFmtId="0" fontId="33" fillId="0" borderId="0" xfId="17" applyFont="1" applyBorder="1" applyAlignment="1">
      <alignment horizontal="left" vertical="center"/>
    </xf>
    <xf numFmtId="0" fontId="12" fillId="0" borderId="0" xfId="17" applyFont="1" applyBorder="1" applyAlignment="1">
      <alignment horizontal="left" vertical="center"/>
    </xf>
    <xf numFmtId="0" fontId="26" fillId="0" borderId="0" xfId="17" applyFont="1" applyBorder="1" applyAlignment="1">
      <alignment horizontal="left" vertical="center"/>
    </xf>
    <xf numFmtId="0" fontId="27" fillId="0" borderId="0" xfId="9" applyFont="1" applyBorder="1" applyAlignment="1">
      <alignment vertical="center"/>
    </xf>
    <xf numFmtId="0" fontId="28" fillId="0" borderId="10" xfId="9" applyFont="1" applyBorder="1" applyAlignment="1">
      <alignment vertical="center"/>
    </xf>
    <xf numFmtId="0" fontId="29" fillId="0" borderId="10" xfId="9" applyFont="1" applyBorder="1" applyAlignment="1">
      <alignment vertical="center"/>
    </xf>
    <xf numFmtId="0" fontId="29" fillId="0" borderId="10" xfId="9" applyFont="1" applyBorder="1" applyAlignment="1">
      <alignment horizontal="center" vertical="center"/>
    </xf>
    <xf numFmtId="0" fontId="34" fillId="0" borderId="10" xfId="9" applyFont="1" applyBorder="1" applyAlignment="1">
      <alignment vertical="center"/>
    </xf>
    <xf numFmtId="0" fontId="17" fillId="0" borderId="10" xfId="9" applyFont="1" applyBorder="1" applyAlignment="1">
      <alignment vertical="center"/>
    </xf>
    <xf numFmtId="0" fontId="12" fillId="0" borderId="10" xfId="9" applyFont="1" applyBorder="1" applyAlignment="1">
      <alignment vertical="center"/>
    </xf>
    <xf numFmtId="0" fontId="27" fillId="0" borderId="10" xfId="9" applyFont="1" applyBorder="1" applyAlignment="1">
      <alignment vertical="center"/>
    </xf>
    <xf numFmtId="0" fontId="26" fillId="0" borderId="0" xfId="9" applyFont="1" applyBorder="1" applyAlignment="1">
      <alignment vertical="center"/>
    </xf>
    <xf numFmtId="164" fontId="26" fillId="0" borderId="0" xfId="3" applyFont="1" applyFill="1" applyBorder="1" applyAlignment="1" applyProtection="1">
      <alignment vertical="center"/>
      <protection locked="0"/>
    </xf>
    <xf numFmtId="0" fontId="29" fillId="0" borderId="0" xfId="4" applyFont="1" applyBorder="1" applyAlignment="1">
      <alignment horizontal="center" vertical="center"/>
    </xf>
    <xf numFmtId="0" fontId="27" fillId="0" borderId="0" xfId="17" applyFont="1" applyBorder="1" applyAlignment="1">
      <alignment horizontal="left" vertical="center"/>
    </xf>
    <xf numFmtId="0" fontId="30" fillId="0" borderId="0" xfId="4" applyFont="1" applyBorder="1" applyAlignment="1">
      <alignment horizontal="center" vertical="center"/>
    </xf>
    <xf numFmtId="0" fontId="12" fillId="0" borderId="0" xfId="4" applyFont="1" applyBorder="1" applyAlignment="1">
      <alignment vertical="center"/>
    </xf>
    <xf numFmtId="0" fontId="27" fillId="0" borderId="0" xfId="4" applyFont="1" applyBorder="1" applyAlignment="1">
      <alignment vertical="center"/>
    </xf>
    <xf numFmtId="0" fontId="26" fillId="0" borderId="0" xfId="4" applyFont="1" applyBorder="1" applyAlignment="1">
      <alignment vertical="center"/>
    </xf>
    <xf numFmtId="0" fontId="28" fillId="0" borderId="0" xfId="4" applyFont="1" applyBorder="1" applyAlignment="1">
      <alignment horizontal="left" vertical="center"/>
    </xf>
    <xf numFmtId="1" fontId="35" fillId="0" borderId="0" xfId="4" applyNumberFormat="1" applyFont="1" applyBorder="1" applyAlignment="1">
      <alignment horizontal="left" vertical="center"/>
    </xf>
    <xf numFmtId="0" fontId="29" fillId="0" borderId="0" xfId="9" applyFont="1" applyAlignment="1">
      <alignment horizontal="left" vertical="center"/>
    </xf>
    <xf numFmtId="0" fontId="29" fillId="0" borderId="0" xfId="4" applyFont="1" applyBorder="1" applyAlignment="1">
      <alignment horizontal="left" vertical="center"/>
    </xf>
    <xf numFmtId="0" fontId="34" fillId="0" borderId="0" xfId="9" applyFont="1" applyAlignment="1">
      <alignment vertical="center"/>
    </xf>
    <xf numFmtId="174" fontId="17" fillId="0" borderId="0" xfId="4" applyNumberFormat="1" applyFont="1" applyBorder="1" applyAlignment="1">
      <alignment horizontal="left" vertical="center"/>
    </xf>
    <xf numFmtId="0" fontId="34" fillId="0" borderId="0" xfId="4" applyFont="1" applyBorder="1" applyAlignment="1">
      <alignment vertical="center"/>
    </xf>
    <xf numFmtId="0" fontId="17" fillId="0" borderId="0" xfId="9" applyFont="1" applyAlignment="1">
      <alignment horizontal="center" vertical="center"/>
    </xf>
    <xf numFmtId="0" fontId="30" fillId="0" borderId="0" xfId="9" applyFont="1" applyAlignment="1">
      <alignment vertical="center"/>
    </xf>
    <xf numFmtId="0" fontId="36" fillId="0" borderId="0" xfId="9" applyFont="1" applyAlignment="1">
      <alignment vertical="center"/>
    </xf>
    <xf numFmtId="0" fontId="37" fillId="0" borderId="0" xfId="4" applyFont="1" applyBorder="1" applyAlignment="1">
      <alignment horizontal="left" vertical="center"/>
    </xf>
    <xf numFmtId="0" fontId="30" fillId="0" borderId="0" xfId="9" applyFont="1" applyBorder="1" applyAlignment="1">
      <alignment horizontal="center" vertical="center"/>
    </xf>
    <xf numFmtId="0" fontId="38" fillId="0" borderId="0" xfId="9" applyFont="1" applyAlignment="1">
      <alignment vertical="center"/>
    </xf>
    <xf numFmtId="0" fontId="38" fillId="0" borderId="0" xfId="9" applyFont="1" applyBorder="1" applyAlignment="1">
      <alignment vertical="center"/>
    </xf>
    <xf numFmtId="0" fontId="12" fillId="0" borderId="0" xfId="9" quotePrefix="1" applyFont="1" applyAlignment="1">
      <alignment vertical="center"/>
    </xf>
    <xf numFmtId="0" fontId="27" fillId="0" borderId="0" xfId="9" applyFont="1" applyAlignment="1">
      <alignment horizontal="center" vertical="center"/>
    </xf>
    <xf numFmtId="0" fontId="26" fillId="0" borderId="0" xfId="5" applyFont="1" applyBorder="1" applyAlignment="1">
      <alignment vertical="center"/>
    </xf>
    <xf numFmtId="0" fontId="12" fillId="0" borderId="0" xfId="9" applyFont="1" applyBorder="1" applyAlignment="1">
      <alignment horizontal="center" vertical="center"/>
    </xf>
    <xf numFmtId="0" fontId="27" fillId="0" borderId="0" xfId="9" applyFont="1" applyAlignment="1">
      <alignment horizontal="right" vertical="center"/>
    </xf>
    <xf numFmtId="2" fontId="27" fillId="0" borderId="0" xfId="4" applyNumberFormat="1" applyFont="1" applyBorder="1" applyAlignment="1">
      <alignment vertical="center"/>
    </xf>
    <xf numFmtId="0" fontId="40" fillId="0" borderId="0" xfId="9" applyFont="1" applyBorder="1" applyAlignment="1">
      <alignment vertical="center"/>
    </xf>
    <xf numFmtId="0" fontId="12" fillId="0" borderId="0" xfId="9" applyFont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26" fillId="0" borderId="0" xfId="19" applyFont="1" applyBorder="1" applyAlignment="1">
      <alignment vertical="center"/>
    </xf>
    <xf numFmtId="0" fontId="12" fillId="0" borderId="0" xfId="9" quotePrefix="1" applyFont="1" applyBorder="1" applyAlignment="1">
      <alignment vertical="center"/>
    </xf>
    <xf numFmtId="0" fontId="17" fillId="0" borderId="0" xfId="9" quotePrefix="1" applyFont="1" applyBorder="1" applyAlignment="1">
      <alignment vertical="center"/>
    </xf>
    <xf numFmtId="174" fontId="27" fillId="0" borderId="0" xfId="9" applyNumberFormat="1" applyFont="1" applyBorder="1" applyAlignment="1">
      <alignment vertical="center"/>
    </xf>
    <xf numFmtId="1" fontId="27" fillId="0" borderId="0" xfId="4" applyNumberFormat="1" applyFont="1" applyBorder="1" applyAlignment="1">
      <alignment vertical="center"/>
    </xf>
    <xf numFmtId="174" fontId="17" fillId="0" borderId="0" xfId="9" applyNumberFormat="1" applyFont="1" applyBorder="1" applyAlignment="1">
      <alignment vertical="center"/>
    </xf>
    <xf numFmtId="0" fontId="26" fillId="0" borderId="0" xfId="9" quotePrefix="1" applyFont="1" applyBorder="1" applyAlignment="1">
      <alignment vertical="center" shrinkToFit="1"/>
    </xf>
    <xf numFmtId="0" fontId="12" fillId="0" borderId="0" xfId="4" applyNumberFormat="1" applyFont="1" applyBorder="1" applyAlignment="1">
      <alignment vertical="center"/>
    </xf>
    <xf numFmtId="0" fontId="12" fillId="0" borderId="0" xfId="4" applyNumberFormat="1" applyFont="1" applyAlignment="1">
      <alignment vertical="center"/>
    </xf>
    <xf numFmtId="0" fontId="35" fillId="0" borderId="0" xfId="4" applyNumberFormat="1" applyFont="1" applyBorder="1" applyAlignment="1">
      <alignment vertical="center"/>
    </xf>
    <xf numFmtId="0" fontId="36" fillId="0" borderId="0" xfId="0" applyFont="1" applyFill="1" applyAlignment="1">
      <alignment vertical="center"/>
    </xf>
    <xf numFmtId="0" fontId="41" fillId="0" borderId="0" xfId="0" applyFont="1" applyAlignment="1">
      <alignment vertical="center"/>
    </xf>
    <xf numFmtId="0" fontId="12" fillId="0" borderId="0" xfId="6" applyNumberFormat="1" applyFont="1" applyAlignment="1">
      <alignment vertical="center"/>
    </xf>
    <xf numFmtId="0" fontId="12" fillId="0" borderId="0" xfId="6" applyNumberFormat="1" applyFont="1" applyBorder="1" applyAlignment="1">
      <alignment horizontal="center" vertical="center"/>
    </xf>
    <xf numFmtId="0" fontId="31" fillId="0" borderId="0" xfId="4" applyNumberFormat="1" applyFont="1" applyAlignment="1">
      <alignment vertical="center"/>
    </xf>
    <xf numFmtId="0" fontId="42" fillId="0" borderId="0" xfId="0" applyFont="1"/>
    <xf numFmtId="0" fontId="42" fillId="0" borderId="0" xfId="0" applyFont="1" applyAlignment="1"/>
    <xf numFmtId="172" fontId="12" fillId="0" borderId="0" xfId="4" applyNumberFormat="1" applyFont="1" applyBorder="1" applyAlignment="1">
      <alignment vertical="center"/>
    </xf>
    <xf numFmtId="0" fontId="36" fillId="0" borderId="0" xfId="20" applyFont="1" applyFill="1" applyAlignment="1">
      <alignment horizontal="left" vertical="center"/>
    </xf>
    <xf numFmtId="0" fontId="36" fillId="0" borderId="0" xfId="20" applyFont="1" applyFill="1" applyBorder="1" applyAlignment="1">
      <alignment vertical="center"/>
    </xf>
    <xf numFmtId="0" fontId="36" fillId="0" borderId="0" xfId="20" applyFont="1" applyFill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20" fillId="0" borderId="0" xfId="1" applyFont="1" applyFill="1" applyBorder="1" applyAlignment="1" applyProtection="1">
      <alignment vertical="center"/>
      <protection locked="0"/>
    </xf>
    <xf numFmtId="166" fontId="22" fillId="0" borderId="2" xfId="1" applyNumberFormat="1" applyFont="1" applyFill="1" applyBorder="1" applyAlignment="1" applyProtection="1">
      <alignment horizontal="right" vertical="center"/>
      <protection locked="0"/>
    </xf>
    <xf numFmtId="165" fontId="22" fillId="4" borderId="2" xfId="1" applyNumberFormat="1" applyFont="1" applyFill="1" applyBorder="1" applyAlignment="1" applyProtection="1">
      <alignment horizontal="center" vertical="center"/>
      <protection locked="0"/>
    </xf>
    <xf numFmtId="166" fontId="22" fillId="4" borderId="2" xfId="1" applyNumberFormat="1" applyFont="1" applyFill="1" applyBorder="1" applyAlignment="1" applyProtection="1">
      <alignment horizontal="center" vertical="center"/>
      <protection locked="0"/>
    </xf>
    <xf numFmtId="172" fontId="22" fillId="0" borderId="2" xfId="1" applyNumberFormat="1" applyFont="1" applyFill="1" applyBorder="1" applyAlignment="1" applyProtection="1">
      <alignment horizontal="right" vertical="center"/>
      <protection locked="0"/>
    </xf>
    <xf numFmtId="0" fontId="17" fillId="0" borderId="0" xfId="9" applyFont="1" applyAlignment="1">
      <alignment horizontal="center" vertical="center"/>
    </xf>
    <xf numFmtId="0" fontId="35" fillId="0" borderId="0" xfId="9" applyFont="1" applyBorder="1" applyAlignment="1">
      <alignment vertical="center"/>
    </xf>
    <xf numFmtId="0" fontId="35" fillId="0" borderId="0" xfId="9" applyFont="1" applyAlignment="1">
      <alignment vertical="center"/>
    </xf>
    <xf numFmtId="0" fontId="35" fillId="0" borderId="0" xfId="9" applyFont="1" applyAlignment="1">
      <alignment horizontal="center" vertical="center"/>
    </xf>
    <xf numFmtId="0" fontId="35" fillId="0" borderId="0" xfId="9" applyFont="1" applyBorder="1" applyAlignment="1">
      <alignment horizontal="center" vertical="center"/>
    </xf>
    <xf numFmtId="0" fontId="35" fillId="0" borderId="0" xfId="4" applyFont="1" applyBorder="1" applyAlignment="1">
      <alignment vertical="center"/>
    </xf>
    <xf numFmtId="0" fontId="12" fillId="0" borderId="0" xfId="17" applyFont="1" applyFill="1" applyBorder="1" applyAlignment="1">
      <alignment horizontal="left" vertical="center"/>
    </xf>
    <xf numFmtId="0" fontId="35" fillId="0" borderId="10" xfId="9" applyFont="1" applyBorder="1" applyAlignment="1">
      <alignment vertical="center"/>
    </xf>
    <xf numFmtId="0" fontId="35" fillId="0" borderId="10" xfId="9" applyFont="1" applyBorder="1" applyAlignment="1">
      <alignment horizontal="center" vertical="center"/>
    </xf>
    <xf numFmtId="0" fontId="12" fillId="0" borderId="10" xfId="17" applyFont="1" applyBorder="1" applyAlignment="1">
      <alignment horizontal="left" vertical="center"/>
    </xf>
    <xf numFmtId="0" fontId="35" fillId="0" borderId="0" xfId="4" applyFont="1" applyBorder="1" applyAlignment="1">
      <alignment horizontal="center" vertical="center"/>
    </xf>
    <xf numFmtId="0" fontId="35" fillId="0" borderId="0" xfId="17" applyFont="1" applyFill="1" applyBorder="1" applyAlignment="1">
      <alignment horizontal="left"/>
    </xf>
    <xf numFmtId="0" fontId="26" fillId="0" borderId="0" xfId="9" applyFont="1" applyAlignment="1">
      <alignment horizontal="left" vertical="center"/>
    </xf>
    <xf numFmtId="0" fontId="35" fillId="0" borderId="0" xfId="9" applyFont="1" applyAlignment="1">
      <alignment horizontal="left" vertical="center"/>
    </xf>
    <xf numFmtId="0" fontId="12" fillId="0" borderId="0" xfId="5" applyFont="1" applyBorder="1" applyAlignment="1">
      <alignment vertical="center"/>
    </xf>
    <xf numFmtId="0" fontId="26" fillId="0" borderId="0" xfId="9" applyFont="1" applyBorder="1" applyAlignment="1">
      <alignment horizontal="center" vertical="center"/>
    </xf>
    <xf numFmtId="0" fontId="12" fillId="0" borderId="0" xfId="9" applyFont="1" applyAlignment="1">
      <alignment horizontal="left" vertical="center"/>
    </xf>
    <xf numFmtId="0" fontId="36" fillId="0" borderId="0" xfId="13" applyFont="1" applyFill="1" applyAlignment="1">
      <alignment vertical="center"/>
    </xf>
    <xf numFmtId="0" fontId="36" fillId="0" borderId="0" xfId="18" applyFont="1" applyFill="1" applyAlignment="1">
      <alignment vertical="center"/>
    </xf>
    <xf numFmtId="0" fontId="42" fillId="0" borderId="0" xfId="0" applyFont="1" applyFill="1" applyBorder="1" applyAlignment="1">
      <alignment vertical="center"/>
    </xf>
    <xf numFmtId="0" fontId="36" fillId="0" borderId="0" xfId="18" applyFont="1" applyFill="1" applyBorder="1" applyAlignment="1">
      <alignment horizontal="center"/>
    </xf>
    <xf numFmtId="0" fontId="12" fillId="0" borderId="0" xfId="4" applyFont="1"/>
    <xf numFmtId="0" fontId="12" fillId="0" borderId="0" xfId="0" applyFont="1" applyBorder="1" applyAlignment="1">
      <alignment vertical="center" shrinkToFit="1"/>
    </xf>
    <xf numFmtId="0" fontId="12" fillId="0" borderId="0" xfId="0" applyFont="1" applyBorder="1" applyAlignment="1">
      <alignment vertical="center"/>
    </xf>
    <xf numFmtId="0" fontId="12" fillId="0" borderId="0" xfId="4" applyFont="1" applyAlignment="1">
      <alignment vertical="center"/>
    </xf>
    <xf numFmtId="1" fontId="12" fillId="0" borderId="0" xfId="4" quotePrefix="1" applyNumberFormat="1" applyFont="1" applyBorder="1" applyAlignment="1">
      <alignment horizontal="left" vertical="center"/>
    </xf>
    <xf numFmtId="0" fontId="12" fillId="0" borderId="0" xfId="9" applyFont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17" fillId="0" borderId="0" xfId="9" applyFont="1" applyBorder="1" applyAlignment="1">
      <alignment horizontal="center" vertical="center"/>
    </xf>
    <xf numFmtId="0" fontId="50" fillId="0" borderId="0" xfId="9" applyFont="1" applyBorder="1" applyAlignment="1">
      <alignment vertical="center"/>
    </xf>
    <xf numFmtId="0" fontId="50" fillId="0" borderId="0" xfId="9" applyFont="1" applyAlignment="1">
      <alignment vertical="center"/>
    </xf>
    <xf numFmtId="0" fontId="50" fillId="0" borderId="0" xfId="9" applyFont="1" applyAlignment="1">
      <alignment horizontal="center" vertical="center"/>
    </xf>
    <xf numFmtId="0" fontId="51" fillId="0" borderId="0" xfId="9" applyFont="1" applyBorder="1" applyAlignment="1">
      <alignment vertical="center"/>
    </xf>
    <xf numFmtId="0" fontId="51" fillId="0" borderId="0" xfId="9" applyFont="1" applyAlignment="1">
      <alignment vertical="center"/>
    </xf>
    <xf numFmtId="0" fontId="50" fillId="0" borderId="0" xfId="9" applyFont="1" applyBorder="1" applyAlignment="1">
      <alignment horizontal="center" vertical="center"/>
    </xf>
    <xf numFmtId="0" fontId="50" fillId="0" borderId="0" xfId="4" applyFont="1" applyBorder="1" applyAlignment="1">
      <alignment vertical="center"/>
    </xf>
    <xf numFmtId="0" fontId="51" fillId="0" borderId="0" xfId="4" applyFont="1" applyBorder="1" applyAlignment="1">
      <alignment vertical="center"/>
    </xf>
    <xf numFmtId="0" fontId="52" fillId="0" borderId="0" xfId="17" applyFont="1" applyBorder="1" applyAlignment="1">
      <alignment horizontal="left" vertical="center"/>
    </xf>
    <xf numFmtId="0" fontId="51" fillId="0" borderId="0" xfId="17" applyFont="1" applyBorder="1" applyAlignment="1">
      <alignment horizontal="left" vertical="center"/>
    </xf>
    <xf numFmtId="0" fontId="51" fillId="0" borderId="0" xfId="4" applyFont="1" applyBorder="1" applyAlignment="1">
      <alignment horizontal="left" vertical="center"/>
    </xf>
    <xf numFmtId="0" fontId="51" fillId="0" borderId="0" xfId="17" applyFont="1" applyFill="1" applyBorder="1" applyAlignment="1">
      <alignment horizontal="left" vertical="center"/>
    </xf>
    <xf numFmtId="164" fontId="26" fillId="0" borderId="10" xfId="3" applyFont="1" applyFill="1" applyBorder="1" applyAlignment="1" applyProtection="1">
      <alignment vertical="center"/>
      <protection locked="0"/>
    </xf>
    <xf numFmtId="0" fontId="26" fillId="0" borderId="10" xfId="9" applyFont="1" applyBorder="1" applyAlignment="1">
      <alignment horizontal="left" vertical="center"/>
    </xf>
    <xf numFmtId="0" fontId="50" fillId="0" borderId="0" xfId="4" applyFont="1" applyBorder="1" applyAlignment="1">
      <alignment horizontal="left" vertical="center"/>
    </xf>
    <xf numFmtId="1" fontId="12" fillId="0" borderId="0" xfId="4" quotePrefix="1" applyNumberFormat="1" applyFont="1" applyBorder="1" applyAlignment="1">
      <alignment vertical="center"/>
    </xf>
    <xf numFmtId="173" fontId="12" fillId="0" borderId="0" xfId="4" quotePrefix="1" applyNumberFormat="1" applyFont="1" applyBorder="1" applyAlignment="1">
      <alignment vertical="center"/>
    </xf>
    <xf numFmtId="0" fontId="53" fillId="0" borderId="0" xfId="4" applyFont="1" applyBorder="1" applyAlignment="1">
      <alignment horizontal="left" vertical="center"/>
    </xf>
    <xf numFmtId="9" fontId="53" fillId="0" borderId="0" xfId="4" applyNumberFormat="1" applyFont="1" applyBorder="1" applyAlignment="1">
      <alignment horizontal="left" vertical="center"/>
    </xf>
    <xf numFmtId="173" fontId="12" fillId="0" borderId="0" xfId="4" applyNumberFormat="1" applyFont="1" applyBorder="1" applyAlignment="1">
      <alignment vertical="center"/>
    </xf>
    <xf numFmtId="0" fontId="47" fillId="0" borderId="0" xfId="22" applyFont="1"/>
    <xf numFmtId="174" fontId="51" fillId="0" borderId="0" xfId="9" applyNumberFormat="1" applyFont="1" applyAlignment="1">
      <alignment vertical="center"/>
    </xf>
    <xf numFmtId="0" fontId="51" fillId="0" borderId="10" xfId="9" applyFont="1" applyBorder="1" applyAlignment="1">
      <alignment vertical="center"/>
    </xf>
    <xf numFmtId="0" fontId="26" fillId="0" borderId="10" xfId="9" applyFont="1" applyBorder="1" applyAlignment="1">
      <alignment vertical="center"/>
    </xf>
    <xf numFmtId="0" fontId="51" fillId="0" borderId="0" xfId="9" applyFont="1" applyBorder="1" applyAlignment="1">
      <alignment horizontal="left" vertical="center"/>
    </xf>
    <xf numFmtId="0" fontId="51" fillId="0" borderId="0" xfId="9" applyFont="1" applyAlignment="1">
      <alignment horizontal="center" vertical="center"/>
    </xf>
    <xf numFmtId="2" fontId="51" fillId="0" borderId="0" xfId="4" applyNumberFormat="1" applyFont="1" applyBorder="1" applyAlignment="1">
      <alignment vertical="center"/>
    </xf>
    <xf numFmtId="0" fontId="54" fillId="0" borderId="0" xfId="22" applyFont="1" applyFill="1" applyBorder="1" applyAlignment="1">
      <alignment vertical="center"/>
    </xf>
    <xf numFmtId="0" fontId="17" fillId="0" borderId="0" xfId="22" applyFont="1" applyAlignment="1">
      <alignment vertical="center"/>
    </xf>
    <xf numFmtId="0" fontId="3" fillId="0" borderId="0" xfId="22"/>
    <xf numFmtId="0" fontId="36" fillId="0" borderId="0" xfId="22" applyFont="1" applyFill="1" applyAlignment="1">
      <alignment vertical="center"/>
    </xf>
    <xf numFmtId="0" fontId="37" fillId="0" borderId="0" xfId="22" applyFont="1" applyAlignment="1">
      <alignment vertical="center"/>
    </xf>
    <xf numFmtId="0" fontId="50" fillId="0" borderId="0" xfId="9" applyFont="1" applyAlignment="1">
      <alignment horizontal="left" vertical="center"/>
    </xf>
    <xf numFmtId="0" fontId="36" fillId="0" borderId="0" xfId="0" applyFont="1" applyFill="1" applyBorder="1" applyAlignment="1"/>
    <xf numFmtId="0" fontId="36" fillId="0" borderId="0" xfId="0" applyFont="1" applyFill="1" applyAlignment="1"/>
    <xf numFmtId="177" fontId="51" fillId="0" borderId="0" xfId="9" applyNumberFormat="1" applyFont="1" applyAlignment="1">
      <alignment horizontal="left" vertical="center"/>
    </xf>
    <xf numFmtId="0" fontId="36" fillId="0" borderId="0" xfId="0" applyFont="1"/>
    <xf numFmtId="0" fontId="45" fillId="0" borderId="0" xfId="9" applyFont="1" applyBorder="1" applyAlignment="1">
      <alignment horizontal="center" vertical="center"/>
    </xf>
    <xf numFmtId="0" fontId="12" fillId="0" borderId="0" xfId="9" quotePrefix="1" applyFont="1" applyBorder="1" applyAlignment="1">
      <alignment horizontal="center" vertical="center"/>
    </xf>
    <xf numFmtId="173" fontId="12" fillId="0" borderId="0" xfId="9" applyNumberFormat="1" applyFont="1" applyBorder="1" applyAlignment="1">
      <alignment horizontal="center" vertical="center"/>
    </xf>
    <xf numFmtId="0" fontId="35" fillId="0" borderId="0" xfId="4" applyNumberFormat="1" applyFont="1" applyBorder="1" applyAlignment="1">
      <alignment horizontal="center" vertical="center"/>
    </xf>
    <xf numFmtId="0" fontId="17" fillId="0" borderId="0" xfId="4" applyNumberFormat="1" applyFont="1" applyBorder="1" applyAlignment="1">
      <alignment vertical="center"/>
    </xf>
    <xf numFmtId="0" fontId="58" fillId="0" borderId="0" xfId="0" applyFont="1"/>
    <xf numFmtId="0" fontId="12" fillId="0" borderId="0" xfId="9" applyNumberFormat="1" applyFont="1" applyBorder="1" applyAlignment="1">
      <alignment vertical="center"/>
    </xf>
    <xf numFmtId="0" fontId="59" fillId="0" borderId="0" xfId="4" applyNumberFormat="1" applyFont="1" applyBorder="1" applyAlignment="1">
      <alignment horizontal="right" vertical="center"/>
    </xf>
    <xf numFmtId="0" fontId="35" fillId="0" borderId="0" xfId="9" applyNumberFormat="1" applyFont="1" applyAlignment="1">
      <alignment horizontal="left" vertical="center"/>
    </xf>
    <xf numFmtId="0" fontId="28" fillId="0" borderId="0" xfId="9" applyNumberFormat="1" applyFont="1" applyAlignment="1">
      <alignment vertical="center"/>
    </xf>
    <xf numFmtId="0" fontId="57" fillId="0" borderId="0" xfId="4" applyNumberFormat="1" applyFont="1" applyBorder="1" applyAlignment="1">
      <alignment vertical="center"/>
    </xf>
    <xf numFmtId="172" fontId="12" fillId="0" borderId="0" xfId="4" applyNumberFormat="1" applyFont="1" applyBorder="1" applyAlignment="1">
      <alignment horizontal="center" vertical="center"/>
    </xf>
    <xf numFmtId="165" fontId="12" fillId="0" borderId="0" xfId="4" applyNumberFormat="1" applyFont="1" applyBorder="1" applyAlignment="1">
      <alignment horizontal="center" vertical="center"/>
    </xf>
    <xf numFmtId="0" fontId="1" fillId="2" borderId="0" xfId="56" applyFont="1" applyFill="1" applyAlignment="1">
      <alignment horizontal="center" vertical="center"/>
    </xf>
    <xf numFmtId="0" fontId="2" fillId="2" borderId="0" xfId="56" applyFont="1" applyFill="1" applyAlignment="1">
      <alignment vertical="center"/>
    </xf>
    <xf numFmtId="0" fontId="60" fillId="0" borderId="0" xfId="56"/>
    <xf numFmtId="0" fontId="2" fillId="2" borderId="0" xfId="56" applyFont="1" applyFill="1" applyAlignment="1">
      <alignment horizontal="left" vertical="center"/>
    </xf>
    <xf numFmtId="0" fontId="2" fillId="2" borderId="0" xfId="56" applyFont="1" applyFill="1" applyAlignment="1">
      <alignment horizontal="right" vertical="center"/>
    </xf>
    <xf numFmtId="0" fontId="5" fillId="2" borderId="0" xfId="56" applyFont="1" applyFill="1" applyAlignment="1">
      <alignment horizontal="center" vertical="center"/>
    </xf>
    <xf numFmtId="0" fontId="2" fillId="2" borderId="0" xfId="56" applyFont="1" applyFill="1" applyAlignment="1">
      <alignment horizontal="center" vertical="center"/>
    </xf>
    <xf numFmtId="0" fontId="62" fillId="17" borderId="4" xfId="56" applyFont="1" applyFill="1" applyBorder="1" applyAlignment="1">
      <alignment horizontal="center" vertical="center"/>
    </xf>
    <xf numFmtId="0" fontId="65" fillId="17" borderId="5" xfId="56" applyFont="1" applyFill="1" applyBorder="1" applyAlignment="1">
      <alignment horizontal="center" vertical="center"/>
    </xf>
    <xf numFmtId="0" fontId="7" fillId="6" borderId="1" xfId="4" applyFont="1" applyFill="1" applyBorder="1" applyAlignment="1">
      <alignment horizontal="center" vertical="center"/>
    </xf>
    <xf numFmtId="0" fontId="7" fillId="7" borderId="1" xfId="4" applyFont="1" applyFill="1" applyBorder="1" applyAlignment="1">
      <alignment horizontal="center" vertical="center"/>
    </xf>
    <xf numFmtId="0" fontId="7" fillId="6" borderId="1" xfId="56" applyFont="1" applyFill="1" applyBorder="1" applyAlignment="1">
      <alignment horizontal="center" vertical="center"/>
    </xf>
    <xf numFmtId="0" fontId="7" fillId="6" borderId="4" xfId="56" applyFont="1" applyFill="1" applyBorder="1" applyAlignment="1">
      <alignment horizontal="center" vertical="center"/>
    </xf>
    <xf numFmtId="0" fontId="7" fillId="17" borderId="1" xfId="56" applyFont="1" applyFill="1" applyBorder="1" applyAlignment="1">
      <alignment horizontal="center" vertical="center"/>
    </xf>
    <xf numFmtId="0" fontId="8" fillId="2" borderId="0" xfId="56" applyFont="1" applyFill="1" applyAlignment="1">
      <alignment horizontal="center" vertical="center"/>
    </xf>
    <xf numFmtId="168" fontId="10" fillId="8" borderId="1" xfId="56" applyNumberFormat="1" applyFont="1" applyFill="1" applyBorder="1" applyAlignment="1">
      <alignment horizontal="center" vertical="center"/>
    </xf>
    <xf numFmtId="166" fontId="7" fillId="8" borderId="1" xfId="56" applyNumberFormat="1" applyFont="1" applyFill="1" applyBorder="1" applyAlignment="1">
      <alignment horizontal="center" vertical="center"/>
    </xf>
    <xf numFmtId="166" fontId="9" fillId="8" borderId="1" xfId="56" applyNumberFormat="1" applyFont="1" applyFill="1" applyBorder="1" applyAlignment="1">
      <alignment horizontal="center" vertical="center"/>
    </xf>
    <xf numFmtId="169" fontId="7" fillId="8" borderId="1" xfId="56" applyNumberFormat="1" applyFont="1" applyFill="1" applyBorder="1" applyAlignment="1">
      <alignment horizontal="center" vertical="center"/>
    </xf>
    <xf numFmtId="167" fontId="7" fillId="8" borderId="5" xfId="56" applyNumberFormat="1" applyFont="1" applyFill="1" applyBorder="1" applyAlignment="1">
      <alignment horizontal="center" vertical="center"/>
    </xf>
    <xf numFmtId="170" fontId="7" fillId="8" borderId="5" xfId="56" applyNumberFormat="1" applyFont="1" applyFill="1" applyBorder="1" applyAlignment="1">
      <alignment horizontal="center" vertical="center"/>
    </xf>
    <xf numFmtId="2" fontId="7" fillId="8" borderId="1" xfId="56" applyNumberFormat="1" applyFont="1" applyFill="1" applyBorder="1" applyAlignment="1">
      <alignment horizontal="center" vertical="center"/>
    </xf>
    <xf numFmtId="1" fontId="46" fillId="17" borderId="1" xfId="56" applyNumberFormat="1" applyFont="1" applyFill="1" applyBorder="1" applyAlignment="1">
      <alignment horizontal="center" vertical="center"/>
    </xf>
    <xf numFmtId="165" fontId="1" fillId="8" borderId="0" xfId="56" applyNumberFormat="1" applyFont="1" applyFill="1" applyBorder="1" applyAlignment="1">
      <alignment vertical="center"/>
    </xf>
    <xf numFmtId="0" fontId="1" fillId="0" borderId="0" xfId="56" applyFont="1" applyFill="1" applyAlignment="1">
      <alignment horizontal="center" vertical="center"/>
    </xf>
    <xf numFmtId="170" fontId="8" fillId="8" borderId="0" xfId="56" applyNumberFormat="1" applyFont="1" applyFill="1" applyBorder="1" applyAlignment="1">
      <alignment horizontal="center" vertical="center"/>
    </xf>
    <xf numFmtId="2" fontId="8" fillId="8" borderId="0" xfId="56" applyNumberFormat="1" applyFont="1" applyFill="1" applyBorder="1" applyAlignment="1">
      <alignment horizontal="center" vertical="center"/>
    </xf>
    <xf numFmtId="165" fontId="8" fillId="8" borderId="0" xfId="56" applyNumberFormat="1" applyFont="1" applyFill="1" applyBorder="1" applyAlignment="1">
      <alignment horizontal="center" vertical="center"/>
    </xf>
    <xf numFmtId="0" fontId="1" fillId="8" borderId="0" xfId="56" applyFont="1" applyFill="1" applyBorder="1" applyAlignment="1">
      <alignment horizontal="center" vertical="center"/>
    </xf>
    <xf numFmtId="2" fontId="1" fillId="8" borderId="0" xfId="56" applyNumberFormat="1" applyFont="1" applyFill="1" applyBorder="1" applyAlignment="1">
      <alignment horizontal="center" vertical="center"/>
    </xf>
    <xf numFmtId="165" fontId="1" fillId="8" borderId="0" xfId="56" applyNumberFormat="1" applyFont="1" applyFill="1" applyBorder="1" applyAlignment="1">
      <alignment horizontal="center" vertical="center"/>
    </xf>
    <xf numFmtId="165" fontId="14" fillId="8" borderId="0" xfId="56" applyNumberFormat="1" applyFont="1" applyFill="1" applyBorder="1" applyAlignment="1">
      <alignment horizontal="center" vertical="center"/>
    </xf>
    <xf numFmtId="0" fontId="36" fillId="0" borderId="0" xfId="18" applyFont="1" applyFill="1" applyAlignment="1"/>
    <xf numFmtId="0" fontId="36" fillId="0" borderId="0" xfId="18" applyFont="1" applyFill="1" applyBorder="1" applyAlignment="1"/>
    <xf numFmtId="0" fontId="36" fillId="0" borderId="10" xfId="18" applyFont="1" applyFill="1" applyBorder="1" applyAlignment="1">
      <alignment horizontal="center"/>
    </xf>
    <xf numFmtId="0" fontId="36" fillId="0" borderId="6" xfId="18" applyFont="1" applyFill="1" applyBorder="1" applyAlignment="1">
      <alignment horizontal="center"/>
    </xf>
    <xf numFmtId="0" fontId="36" fillId="0" borderId="0" xfId="18" applyFont="1" applyFill="1" applyAlignment="1">
      <alignment horizontal="center"/>
    </xf>
    <xf numFmtId="0" fontId="36" fillId="0" borderId="0" xfId="18" applyFont="1" applyFill="1" applyAlignment="1">
      <alignment horizontal="left"/>
    </xf>
    <xf numFmtId="0" fontId="36" fillId="0" borderId="0" xfId="0" applyFont="1" applyFill="1" applyBorder="1" applyAlignment="1">
      <alignment vertical="center"/>
    </xf>
    <xf numFmtId="0" fontId="36" fillId="0" borderId="8" xfId="0" applyFont="1" applyFill="1" applyBorder="1" applyAlignment="1"/>
    <xf numFmtId="0" fontId="36" fillId="0" borderId="8" xfId="0" applyFont="1" applyFill="1" applyBorder="1" applyAlignment="1">
      <alignment vertical="center"/>
    </xf>
    <xf numFmtId="0" fontId="12" fillId="0" borderId="0" xfId="0" applyFont="1" applyAlignment="1"/>
    <xf numFmtId="0" fontId="36" fillId="0" borderId="6" xfId="0" applyFont="1" applyFill="1" applyBorder="1" applyAlignment="1">
      <alignment horizontal="center"/>
    </xf>
    <xf numFmtId="0" fontId="36" fillId="0" borderId="8" xfId="0" applyFont="1" applyFill="1" applyBorder="1" applyAlignment="1">
      <alignment horizontal="center"/>
    </xf>
    <xf numFmtId="0" fontId="36" fillId="0" borderId="8" xfId="0" applyFont="1" applyFill="1" applyBorder="1" applyAlignment="1">
      <alignment horizontal="left"/>
    </xf>
    <xf numFmtId="0" fontId="36" fillId="0" borderId="0" xfId="0" applyFont="1" applyFill="1" applyAlignment="1">
      <alignment horizontal="left"/>
    </xf>
    <xf numFmtId="0" fontId="12" fillId="0" borderId="0" xfId="0" applyFont="1" applyBorder="1" applyAlignment="1">
      <alignment horizontal="center"/>
    </xf>
    <xf numFmtId="0" fontId="36" fillId="0" borderId="0" xfId="0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/>
    <xf numFmtId="0" fontId="36" fillId="0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36" fillId="0" borderId="0" xfId="4" applyFont="1" applyFill="1" applyAlignment="1">
      <alignment vertical="center"/>
    </xf>
    <xf numFmtId="165" fontId="36" fillId="0" borderId="0" xfId="20" applyNumberFormat="1" applyFont="1" applyFill="1" applyBorder="1" applyAlignment="1">
      <alignment vertical="center"/>
    </xf>
    <xf numFmtId="172" fontId="36" fillId="0" borderId="0" xfId="20" applyNumberFormat="1" applyFont="1" applyFill="1" applyBorder="1" applyAlignment="1">
      <alignment horizontal="center" vertical="center"/>
    </xf>
    <xf numFmtId="165" fontId="36" fillId="0" borderId="0" xfId="20" applyNumberFormat="1" applyFont="1" applyFill="1" applyBorder="1" applyAlignment="1">
      <alignment horizontal="center" vertical="center"/>
    </xf>
    <xf numFmtId="0" fontId="12" fillId="0" borderId="0" xfId="57" applyNumberFormat="1" applyFont="1" applyBorder="1" applyAlignment="1">
      <alignment vertical="center" shrinkToFit="1"/>
    </xf>
    <xf numFmtId="0" fontId="36" fillId="0" borderId="0" xfId="0" applyFont="1" applyAlignment="1"/>
    <xf numFmtId="0" fontId="36" fillId="0" borderId="10" xfId="0" applyFont="1" applyFill="1" applyBorder="1" applyAlignment="1">
      <alignment horizontal="center"/>
    </xf>
    <xf numFmtId="0" fontId="12" fillId="0" borderId="0" xfId="6" applyNumberFormat="1" applyFont="1" applyAlignment="1"/>
    <xf numFmtId="0" fontId="12" fillId="0" borderId="0" xfId="4" applyNumberFormat="1" applyFont="1" applyBorder="1" applyAlignment="1">
      <alignment horizontal="right" vertical="center"/>
    </xf>
    <xf numFmtId="165" fontId="11" fillId="0" borderId="2" xfId="20" applyNumberFormat="1" applyFont="1" applyFill="1" applyBorder="1" applyAlignment="1">
      <alignment horizontal="center" vertical="center"/>
    </xf>
    <xf numFmtId="165" fontId="11" fillId="0" borderId="6" xfId="20" applyNumberFormat="1" applyFont="1" applyFill="1" applyBorder="1" applyAlignment="1">
      <alignment horizontal="center" vertical="center"/>
    </xf>
    <xf numFmtId="165" fontId="11" fillId="0" borderId="3" xfId="20" applyNumberFormat="1" applyFont="1" applyFill="1" applyBorder="1" applyAlignment="1">
      <alignment horizontal="center" vertical="center"/>
    </xf>
    <xf numFmtId="167" fontId="70" fillId="0" borderId="2" xfId="20" applyNumberFormat="1" applyFont="1" applyFill="1" applyBorder="1" applyAlignment="1">
      <alignment horizontal="center" vertical="center"/>
    </xf>
    <xf numFmtId="167" fontId="70" fillId="0" borderId="6" xfId="20" applyNumberFormat="1" applyFont="1" applyFill="1" applyBorder="1" applyAlignment="1">
      <alignment horizontal="center" vertical="center"/>
    </xf>
    <xf numFmtId="1" fontId="36" fillId="0" borderId="1" xfId="20" applyNumberFormat="1" applyFont="1" applyFill="1" applyBorder="1" applyAlignment="1">
      <alignment horizontal="center" vertical="center"/>
    </xf>
    <xf numFmtId="165" fontId="36" fillId="0" borderId="1" xfId="20" applyNumberFormat="1" applyFont="1" applyFill="1" applyBorder="1" applyAlignment="1">
      <alignment horizontal="center" vertical="center"/>
    </xf>
    <xf numFmtId="0" fontId="36" fillId="0" borderId="1" xfId="20" applyFont="1" applyFill="1" applyBorder="1" applyAlignment="1">
      <alignment horizontal="center" vertical="center"/>
    </xf>
    <xf numFmtId="0" fontId="36" fillId="0" borderId="0" xfId="20" applyFont="1" applyFill="1" applyAlignment="1">
      <alignment horizontal="center" wrapText="1"/>
    </xf>
    <xf numFmtId="0" fontId="36" fillId="0" borderId="10" xfId="20" applyFont="1" applyFill="1" applyBorder="1" applyAlignment="1">
      <alignment horizontal="left"/>
    </xf>
    <xf numFmtId="0" fontId="36" fillId="0" borderId="6" xfId="0" applyFont="1" applyFill="1" applyBorder="1" applyAlignment="1">
      <alignment horizontal="left"/>
    </xf>
    <xf numFmtId="0" fontId="36" fillId="0" borderId="6" xfId="0" applyFont="1" applyFill="1" applyBorder="1" applyAlignment="1">
      <alignment horizontal="center"/>
    </xf>
    <xf numFmtId="0" fontId="36" fillId="0" borderId="10" xfId="0" applyFont="1" applyFill="1" applyBorder="1" applyAlignment="1">
      <alignment horizontal="left"/>
    </xf>
    <xf numFmtId="0" fontId="36" fillId="0" borderId="10" xfId="0" applyFont="1" applyFill="1" applyBorder="1" applyAlignment="1">
      <alignment horizontal="center"/>
    </xf>
    <xf numFmtId="0" fontId="36" fillId="0" borderId="7" xfId="20" applyFont="1" applyFill="1" applyBorder="1" applyAlignment="1">
      <alignment horizontal="center" vertical="center" wrapText="1"/>
    </xf>
    <xf numFmtId="0" fontId="36" fillId="0" borderId="8" xfId="20" applyFont="1" applyFill="1" applyBorder="1" applyAlignment="1">
      <alignment horizontal="center" vertical="center" wrapText="1"/>
    </xf>
    <xf numFmtId="0" fontId="36" fillId="0" borderId="13" xfId="20" applyFont="1" applyFill="1" applyBorder="1" applyAlignment="1">
      <alignment horizontal="center" vertical="center" wrapText="1"/>
    </xf>
    <xf numFmtId="0" fontId="36" fillId="0" borderId="10" xfId="20" applyFont="1" applyFill="1" applyBorder="1" applyAlignment="1">
      <alignment horizontal="center" vertical="center" wrapText="1"/>
    </xf>
    <xf numFmtId="0" fontId="36" fillId="0" borderId="2" xfId="20" applyFont="1" applyFill="1" applyBorder="1" applyAlignment="1">
      <alignment horizontal="center" vertical="center"/>
    </xf>
    <xf numFmtId="0" fontId="36" fillId="0" borderId="6" xfId="20" applyFont="1" applyFill="1" applyBorder="1" applyAlignment="1">
      <alignment horizontal="center" vertical="center"/>
    </xf>
    <xf numFmtId="1" fontId="36" fillId="0" borderId="2" xfId="20" applyNumberFormat="1" applyFont="1" applyFill="1" applyBorder="1" applyAlignment="1">
      <alignment horizontal="center" vertical="center"/>
    </xf>
    <xf numFmtId="1" fontId="36" fillId="0" borderId="6" xfId="2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 vertical="center"/>
    </xf>
    <xf numFmtId="0" fontId="39" fillId="13" borderId="0" xfId="18" applyFont="1" applyFill="1" applyBorder="1" applyAlignment="1">
      <alignment horizontal="center" vertical="center"/>
    </xf>
    <xf numFmtId="0" fontId="36" fillId="0" borderId="10" xfId="18" applyFont="1" applyFill="1" applyBorder="1" applyAlignment="1">
      <alignment horizontal="left"/>
    </xf>
    <xf numFmtId="177" fontId="36" fillId="0" borderId="6" xfId="18" applyNumberFormat="1" applyFont="1" applyFill="1" applyBorder="1" applyAlignment="1">
      <alignment horizontal="left"/>
    </xf>
    <xf numFmtId="177" fontId="36" fillId="0" borderId="10" xfId="18" applyNumberFormat="1" applyFont="1" applyFill="1" applyBorder="1" applyAlignment="1">
      <alignment horizontal="left"/>
    </xf>
    <xf numFmtId="0" fontId="37" fillId="14" borderId="0" xfId="18" applyFont="1" applyFill="1" applyBorder="1" applyAlignment="1">
      <alignment horizontal="center" vertical="center"/>
    </xf>
    <xf numFmtId="0" fontId="48" fillId="15" borderId="0" xfId="18" applyFont="1" applyFill="1" applyBorder="1" applyAlignment="1">
      <alignment horizontal="center" vertical="center"/>
    </xf>
    <xf numFmtId="1" fontId="51" fillId="0" borderId="0" xfId="4" quotePrefix="1" applyNumberFormat="1" applyFont="1" applyBorder="1" applyAlignment="1">
      <alignment horizontal="left" vertical="center"/>
    </xf>
    <xf numFmtId="177" fontId="51" fillId="0" borderId="0" xfId="9" applyNumberFormat="1" applyFont="1" applyAlignment="1">
      <alignment horizontal="left" vertical="center"/>
    </xf>
    <xf numFmtId="0" fontId="49" fillId="0" borderId="0" xfId="9" applyFont="1" applyAlignment="1">
      <alignment horizontal="center" vertical="center"/>
    </xf>
    <xf numFmtId="0" fontId="51" fillId="0" borderId="0" xfId="4" quotePrefix="1" applyFont="1" applyBorder="1" applyAlignment="1">
      <alignment horizontal="left" vertical="center"/>
    </xf>
    <xf numFmtId="1" fontId="51" fillId="0" borderId="0" xfId="4" applyNumberFormat="1" applyFont="1" applyBorder="1" applyAlignment="1">
      <alignment horizontal="left" vertical="center"/>
    </xf>
    <xf numFmtId="0" fontId="26" fillId="0" borderId="0" xfId="9" quotePrefix="1" applyFont="1" applyBorder="1" applyAlignment="1">
      <alignment horizontal="center" vertical="center" shrinkToFit="1"/>
    </xf>
    <xf numFmtId="176" fontId="51" fillId="0" borderId="0" xfId="4" quotePrefix="1" applyNumberFormat="1" applyFont="1" applyBorder="1" applyAlignment="1">
      <alignment horizontal="left" vertical="center"/>
    </xf>
    <xf numFmtId="176" fontId="51" fillId="0" borderId="0" xfId="4" applyNumberFormat="1" applyFont="1" applyBorder="1" applyAlignment="1">
      <alignment horizontal="left" vertical="center"/>
    </xf>
    <xf numFmtId="0" fontId="51" fillId="0" borderId="0" xfId="9" applyFont="1" applyBorder="1" applyAlignment="1">
      <alignment horizontal="center" vertical="center"/>
    </xf>
    <xf numFmtId="0" fontId="51" fillId="0" borderId="0" xfId="9" applyFont="1" applyAlignment="1">
      <alignment horizontal="center" vertical="center"/>
    </xf>
    <xf numFmtId="176" fontId="12" fillId="0" borderId="2" xfId="9" applyNumberFormat="1" applyFont="1" applyBorder="1" applyAlignment="1">
      <alignment horizontal="center" vertical="center"/>
    </xf>
    <xf numFmtId="176" fontId="12" fillId="0" borderId="6" xfId="9" applyNumberFormat="1" applyFont="1" applyBorder="1" applyAlignment="1">
      <alignment horizontal="center" vertical="center"/>
    </xf>
    <xf numFmtId="176" fontId="12" fillId="0" borderId="3" xfId="9" applyNumberFormat="1" applyFont="1" applyBorder="1" applyAlignment="1">
      <alignment horizontal="center" vertical="center"/>
    </xf>
    <xf numFmtId="173" fontId="17" fillId="0" borderId="0" xfId="4" quotePrefix="1" applyNumberFormat="1" applyFont="1" applyBorder="1" applyAlignment="1">
      <alignment horizontal="left" vertical="center"/>
    </xf>
    <xf numFmtId="173" fontId="17" fillId="0" borderId="0" xfId="4" applyNumberFormat="1" applyFont="1" applyBorder="1" applyAlignment="1">
      <alignment horizontal="left" vertical="center"/>
    </xf>
    <xf numFmtId="175" fontId="17" fillId="0" borderId="0" xfId="9" applyNumberFormat="1" applyFont="1" applyBorder="1" applyAlignment="1">
      <alignment horizontal="left" vertical="center"/>
    </xf>
    <xf numFmtId="0" fontId="28" fillId="0" borderId="0" xfId="9" applyFont="1" applyBorder="1" applyAlignment="1">
      <alignment horizontal="right" vertical="center"/>
    </xf>
    <xf numFmtId="0" fontId="17" fillId="0" borderId="0" xfId="9" applyFont="1" applyBorder="1" applyAlignment="1">
      <alignment horizontal="center" vertical="center"/>
    </xf>
    <xf numFmtId="0" fontId="12" fillId="0" borderId="0" xfId="9" applyFont="1" applyBorder="1" applyAlignment="1">
      <alignment horizontal="center" vertical="center"/>
    </xf>
    <xf numFmtId="0" fontId="12" fillId="0" borderId="2" xfId="9" applyFont="1" applyBorder="1" applyAlignment="1">
      <alignment horizontal="center" vertical="center" wrapText="1"/>
    </xf>
    <xf numFmtId="0" fontId="12" fillId="0" borderId="6" xfId="9" applyFont="1" applyBorder="1" applyAlignment="1">
      <alignment horizontal="center" vertical="center" wrapText="1"/>
    </xf>
    <xf numFmtId="0" fontId="12" fillId="0" borderId="3" xfId="9" applyFont="1" applyBorder="1" applyAlignment="1">
      <alignment horizontal="center" vertical="center" wrapText="1"/>
    </xf>
    <xf numFmtId="0" fontId="12" fillId="0" borderId="2" xfId="9" applyFont="1" applyBorder="1" applyAlignment="1">
      <alignment horizontal="center" vertical="center"/>
    </xf>
    <xf numFmtId="0" fontId="12" fillId="0" borderId="6" xfId="9" applyFont="1" applyBorder="1" applyAlignment="1">
      <alignment horizontal="center" vertical="center"/>
    </xf>
    <xf numFmtId="0" fontId="12" fillId="0" borderId="3" xfId="9" applyFont="1" applyBorder="1" applyAlignment="1">
      <alignment horizontal="center" vertical="center"/>
    </xf>
    <xf numFmtId="0" fontId="12" fillId="0" borderId="2" xfId="9" quotePrefix="1" applyFont="1" applyBorder="1" applyAlignment="1">
      <alignment horizontal="center" vertical="center"/>
    </xf>
    <xf numFmtId="0" fontId="12" fillId="0" borderId="6" xfId="9" quotePrefix="1" applyFont="1" applyBorder="1" applyAlignment="1">
      <alignment horizontal="center" vertical="center"/>
    </xf>
    <xf numFmtId="0" fontId="12" fillId="0" borderId="3" xfId="9" quotePrefix="1" applyFont="1" applyBorder="1" applyAlignment="1">
      <alignment horizontal="center" vertical="center"/>
    </xf>
    <xf numFmtId="0" fontId="57" fillId="0" borderId="0" xfId="9" applyFont="1" applyAlignment="1">
      <alignment horizontal="center" vertical="center"/>
    </xf>
    <xf numFmtId="0" fontId="35" fillId="0" borderId="1" xfId="9" applyFont="1" applyBorder="1" applyAlignment="1">
      <alignment horizontal="center" vertical="center"/>
    </xf>
    <xf numFmtId="0" fontId="56" fillId="0" borderId="0" xfId="9" applyFont="1" applyAlignment="1">
      <alignment horizontal="center" vertical="center"/>
    </xf>
    <xf numFmtId="0" fontId="35" fillId="0" borderId="2" xfId="9" applyFont="1" applyBorder="1" applyAlignment="1">
      <alignment horizontal="center" vertical="center"/>
    </xf>
    <xf numFmtId="0" fontId="35" fillId="0" borderId="6" xfId="9" applyFont="1" applyBorder="1" applyAlignment="1">
      <alignment horizontal="center" vertical="center"/>
    </xf>
    <xf numFmtId="0" fontId="35" fillId="0" borderId="3" xfId="9" applyFont="1" applyBorder="1" applyAlignment="1">
      <alignment horizontal="center" vertical="center"/>
    </xf>
    <xf numFmtId="172" fontId="12" fillId="0" borderId="5" xfId="4" applyNumberFormat="1" applyFont="1" applyBorder="1" applyAlignment="1">
      <alignment horizontal="center" vertical="center"/>
    </xf>
    <xf numFmtId="165" fontId="12" fillId="0" borderId="5" xfId="4" applyNumberFormat="1" applyFont="1" applyBorder="1" applyAlignment="1">
      <alignment horizontal="center" vertical="center"/>
    </xf>
    <xf numFmtId="1" fontId="12" fillId="0" borderId="13" xfId="4" applyNumberFormat="1" applyFont="1" applyBorder="1" applyAlignment="1">
      <alignment horizontal="center" vertical="center"/>
    </xf>
    <xf numFmtId="0" fontId="12" fillId="0" borderId="10" xfId="4" applyNumberFormat="1" applyFont="1" applyBorder="1" applyAlignment="1">
      <alignment horizontal="center" vertical="center"/>
    </xf>
    <xf numFmtId="0" fontId="12" fillId="0" borderId="14" xfId="4" applyNumberFormat="1" applyFont="1" applyBorder="1" applyAlignment="1">
      <alignment horizontal="center" vertical="center"/>
    </xf>
    <xf numFmtId="0" fontId="12" fillId="0" borderId="10" xfId="6" applyNumberFormat="1" applyFont="1" applyBorder="1" applyAlignment="1">
      <alignment horizontal="right"/>
    </xf>
    <xf numFmtId="172" fontId="12" fillId="0" borderId="17" xfId="4" applyNumberFormat="1" applyFont="1" applyBorder="1" applyAlignment="1">
      <alignment horizontal="center" vertical="center"/>
    </xf>
    <xf numFmtId="165" fontId="12" fillId="0" borderId="17" xfId="4" applyNumberFormat="1" applyFont="1" applyBorder="1" applyAlignment="1">
      <alignment horizontal="center" vertical="center"/>
    </xf>
    <xf numFmtId="1" fontId="12" fillId="0" borderId="11" xfId="4" applyNumberFormat="1" applyFont="1" applyBorder="1" applyAlignment="1">
      <alignment horizontal="center" vertical="center"/>
    </xf>
    <xf numFmtId="0" fontId="12" fillId="0" borderId="0" xfId="4" applyNumberFormat="1" applyFont="1" applyBorder="1" applyAlignment="1">
      <alignment horizontal="center" vertical="center"/>
    </xf>
    <xf numFmtId="0" fontId="12" fillId="0" borderId="12" xfId="4" applyNumberFormat="1" applyFont="1" applyBorder="1" applyAlignment="1">
      <alignment horizontal="center" vertical="center"/>
    </xf>
    <xf numFmtId="1" fontId="12" fillId="0" borderId="7" xfId="4" applyNumberFormat="1" applyFont="1" applyBorder="1" applyAlignment="1">
      <alignment horizontal="center" vertical="center"/>
    </xf>
    <xf numFmtId="0" fontId="12" fillId="0" borderId="8" xfId="4" applyNumberFormat="1" applyFont="1" applyBorder="1" applyAlignment="1">
      <alignment horizontal="center" vertical="center"/>
    </xf>
    <xf numFmtId="0" fontId="12" fillId="0" borderId="9" xfId="4" applyNumberFormat="1" applyFont="1" applyBorder="1" applyAlignment="1">
      <alignment horizontal="center" vertical="center"/>
    </xf>
    <xf numFmtId="172" fontId="12" fillId="0" borderId="4" xfId="4" applyNumberFormat="1" applyFont="1" applyBorder="1" applyAlignment="1">
      <alignment horizontal="center" vertical="center"/>
    </xf>
    <xf numFmtId="165" fontId="12" fillId="0" borderId="4" xfId="4" applyNumberFormat="1" applyFont="1" applyBorder="1" applyAlignment="1">
      <alignment horizontal="center" vertical="center"/>
    </xf>
    <xf numFmtId="0" fontId="12" fillId="0" borderId="1" xfId="4" applyNumberFormat="1" applyFont="1" applyBorder="1" applyAlignment="1">
      <alignment horizontal="center" vertical="center" wrapText="1"/>
    </xf>
    <xf numFmtId="0" fontId="12" fillId="0" borderId="1" xfId="4" applyNumberFormat="1" applyFont="1" applyBorder="1" applyAlignment="1">
      <alignment horizontal="center" vertical="center"/>
    </xf>
    <xf numFmtId="0" fontId="12" fillId="0" borderId="7" xfId="4" applyNumberFormat="1" applyFont="1" applyBorder="1" applyAlignment="1">
      <alignment horizontal="center" vertical="center" wrapText="1"/>
    </xf>
    <xf numFmtId="0" fontId="12" fillId="0" borderId="8" xfId="4" applyNumberFormat="1" applyFont="1" applyBorder="1" applyAlignment="1">
      <alignment horizontal="center" vertical="center" wrapText="1"/>
    </xf>
    <xf numFmtId="0" fontId="12" fillId="0" borderId="9" xfId="4" applyNumberFormat="1" applyFont="1" applyBorder="1" applyAlignment="1">
      <alignment horizontal="center" vertical="center" wrapText="1"/>
    </xf>
    <xf numFmtId="0" fontId="12" fillId="0" borderId="13" xfId="4" applyNumberFormat="1" applyFont="1" applyBorder="1" applyAlignment="1">
      <alignment horizontal="center" vertical="center" wrapText="1"/>
    </xf>
    <xf numFmtId="0" fontId="12" fillId="0" borderId="10" xfId="4" applyNumberFormat="1" applyFont="1" applyBorder="1" applyAlignment="1">
      <alignment horizontal="center" vertical="center" wrapText="1"/>
    </xf>
    <xf numFmtId="0" fontId="12" fillId="0" borderId="14" xfId="4" applyNumberFormat="1" applyFont="1" applyBorder="1" applyAlignment="1">
      <alignment horizontal="center" vertical="center" wrapText="1"/>
    </xf>
    <xf numFmtId="0" fontId="57" fillId="0" borderId="0" xfId="4" applyNumberFormat="1" applyFont="1" applyBorder="1" applyAlignment="1">
      <alignment horizontal="center" vertical="center"/>
    </xf>
    <xf numFmtId="0" fontId="12" fillId="0" borderId="0" xfId="4" quotePrefix="1" applyFont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 shrinkToFit="1"/>
    </xf>
    <xf numFmtId="0" fontId="12" fillId="0" borderId="0" xfId="0" applyNumberFormat="1" applyFont="1" applyBorder="1" applyAlignment="1">
      <alignment horizontal="left" vertical="center" shrinkToFit="1"/>
    </xf>
    <xf numFmtId="0" fontId="12" fillId="0" borderId="0" xfId="0" quotePrefix="1" applyFont="1" applyBorder="1" applyAlignment="1">
      <alignment horizontal="center" vertical="center"/>
    </xf>
    <xf numFmtId="1" fontId="7" fillId="8" borderId="2" xfId="56" applyNumberFormat="1" applyFont="1" applyFill="1" applyBorder="1" applyAlignment="1">
      <alignment horizontal="center" vertical="center"/>
    </xf>
    <xf numFmtId="1" fontId="7" fillId="8" borderId="3" xfId="56" applyNumberFormat="1" applyFont="1" applyFill="1" applyBorder="1" applyAlignment="1">
      <alignment horizontal="center" vertical="center"/>
    </xf>
    <xf numFmtId="0" fontId="7" fillId="6" borderId="2" xfId="56" applyFont="1" applyFill="1" applyBorder="1" applyAlignment="1">
      <alignment horizontal="center" vertical="center"/>
    </xf>
    <xf numFmtId="0" fontId="7" fillId="6" borderId="3" xfId="56" applyFont="1" applyFill="1" applyBorder="1" applyAlignment="1">
      <alignment horizontal="center" vertical="center"/>
    </xf>
    <xf numFmtId="0" fontId="12" fillId="3" borderId="4" xfId="56" applyFont="1" applyFill="1" applyBorder="1" applyAlignment="1">
      <alignment horizontal="center" vertical="center"/>
    </xf>
    <xf numFmtId="0" fontId="12" fillId="3" borderId="5" xfId="56" applyFont="1" applyFill="1" applyBorder="1" applyAlignment="1">
      <alignment horizontal="center" vertical="center"/>
    </xf>
    <xf numFmtId="0" fontId="12" fillId="3" borderId="13" xfId="56" applyFont="1" applyFill="1" applyBorder="1" applyAlignment="1">
      <alignment horizontal="center" vertical="center"/>
    </xf>
    <xf numFmtId="0" fontId="12" fillId="3" borderId="14" xfId="56" applyFont="1" applyFill="1" applyBorder="1" applyAlignment="1">
      <alignment horizontal="center" vertical="center"/>
    </xf>
    <xf numFmtId="0" fontId="41" fillId="3" borderId="7" xfId="56" applyFont="1" applyFill="1" applyBorder="1" applyAlignment="1">
      <alignment horizontal="center" vertical="center"/>
    </xf>
    <xf numFmtId="0" fontId="41" fillId="3" borderId="9" xfId="56" applyFont="1" applyFill="1" applyBorder="1" applyAlignment="1">
      <alignment horizontal="center" vertical="center"/>
    </xf>
    <xf numFmtId="0" fontId="7" fillId="3" borderId="7" xfId="4" applyFont="1" applyFill="1" applyBorder="1" applyAlignment="1">
      <alignment horizontal="center" vertical="center"/>
    </xf>
    <xf numFmtId="0" fontId="7" fillId="3" borderId="9" xfId="4" applyFont="1" applyFill="1" applyBorder="1" applyAlignment="1">
      <alignment horizontal="center" vertical="center"/>
    </xf>
    <xf numFmtId="0" fontId="7" fillId="3" borderId="7" xfId="2" applyFont="1" applyFill="1" applyBorder="1" applyAlignment="1">
      <alignment horizontal="center" vertical="center"/>
    </xf>
    <xf numFmtId="0" fontId="7" fillId="3" borderId="9" xfId="2" applyFont="1" applyFill="1" applyBorder="1" applyAlignment="1">
      <alignment horizontal="center" vertical="center"/>
    </xf>
    <xf numFmtId="0" fontId="43" fillId="2" borderId="0" xfId="56" applyFont="1" applyFill="1" applyAlignment="1">
      <alignment horizontal="center" vertical="center"/>
    </xf>
    <xf numFmtId="0" fontId="4" fillId="10" borderId="2" xfId="1" applyFont="1" applyFill="1" applyBorder="1" applyAlignment="1" applyProtection="1">
      <alignment horizontal="center" vertical="center"/>
      <protection locked="0"/>
    </xf>
    <xf numFmtId="0" fontId="4" fillId="10" borderId="3" xfId="1" applyFont="1" applyFill="1" applyBorder="1" applyAlignment="1" applyProtection="1">
      <alignment horizontal="center" vertical="center"/>
      <protection locked="0"/>
    </xf>
    <xf numFmtId="171" fontId="21" fillId="10" borderId="2" xfId="1" applyNumberFormat="1" applyFont="1" applyFill="1" applyBorder="1" applyAlignment="1" applyProtection="1">
      <alignment horizontal="center" vertical="center"/>
      <protection locked="0"/>
    </xf>
    <xf numFmtId="171" fontId="21" fillId="10" borderId="6" xfId="1" applyNumberFormat="1" applyFont="1" applyFill="1" applyBorder="1" applyAlignment="1" applyProtection="1">
      <alignment horizontal="center" vertical="center"/>
      <protection locked="0"/>
    </xf>
    <xf numFmtId="171" fontId="21" fillId="10" borderId="3" xfId="1" applyNumberFormat="1" applyFont="1" applyFill="1" applyBorder="1" applyAlignment="1" applyProtection="1">
      <alignment horizontal="center" vertical="center"/>
      <protection locked="0"/>
    </xf>
    <xf numFmtId="0" fontId="19" fillId="11" borderId="2" xfId="1" applyFont="1" applyFill="1" applyBorder="1" applyAlignment="1" applyProtection="1">
      <alignment horizontal="center" vertical="center"/>
      <protection locked="0"/>
    </xf>
    <xf numFmtId="0" fontId="19" fillId="11" borderId="6" xfId="1" applyFont="1" applyFill="1" applyBorder="1" applyAlignment="1" applyProtection="1">
      <alignment horizontal="center" vertical="center"/>
      <protection locked="0"/>
    </xf>
    <xf numFmtId="0" fontId="19" fillId="11" borderId="3" xfId="1" applyFont="1" applyFill="1" applyBorder="1" applyAlignment="1" applyProtection="1">
      <alignment horizontal="center" vertical="center"/>
      <protection locked="0"/>
    </xf>
    <xf numFmtId="0" fontId="20" fillId="9" borderId="2" xfId="1" applyFont="1" applyFill="1" applyBorder="1" applyAlignment="1" applyProtection="1">
      <alignment horizontal="center" vertical="center"/>
      <protection locked="0"/>
    </xf>
    <xf numFmtId="0" fontId="20" fillId="9" borderId="6" xfId="1" applyFont="1" applyFill="1" applyBorder="1" applyAlignment="1" applyProtection="1">
      <alignment horizontal="center" vertical="center"/>
      <protection locked="0"/>
    </xf>
    <xf numFmtId="0" fontId="20" fillId="9" borderId="3" xfId="1" applyFont="1" applyFill="1" applyBorder="1" applyAlignment="1" applyProtection="1">
      <alignment horizontal="center" vertical="center"/>
      <protection locked="0"/>
    </xf>
  </cellXfs>
  <cellStyles count="58">
    <cellStyle name="active" xfId="23"/>
    <cellStyle name="Comma 2" xfId="3"/>
    <cellStyle name="Comma 2 2" xfId="24"/>
    <cellStyle name="Comma 2 2 2" xfId="25"/>
    <cellStyle name="Comma 2 3" xfId="26"/>
    <cellStyle name="Comma 3" xfId="27"/>
    <cellStyle name="Euro" xfId="28"/>
    <cellStyle name="Grey" xfId="29"/>
    <cellStyle name="Header1" xfId="30"/>
    <cellStyle name="Header2" xfId="31"/>
    <cellStyle name="Input [yellow]" xfId="32"/>
    <cellStyle name="Normal" xfId="0" builtinId="0"/>
    <cellStyle name="Normal - Style1" xfId="22"/>
    <cellStyle name="Normal - Style1 2" xfId="33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34"/>
    <cellStyle name="Normal 4" xfId="9"/>
    <cellStyle name="Normal 4 2" xfId="10"/>
    <cellStyle name="Normal 4 7" xfId="11"/>
    <cellStyle name="Normal 5" xfId="35"/>
    <cellStyle name="Normal 5 2" xfId="20"/>
    <cellStyle name="Normal 5 3" xfId="36"/>
    <cellStyle name="Normal 6" xfId="12"/>
    <cellStyle name="Normal 6 2" xfId="13"/>
    <cellStyle name="Normal 7" xfId="14"/>
    <cellStyle name="Normal 7 2" xfId="15"/>
    <cellStyle name="Normal 8" xfId="21"/>
    <cellStyle name="Normal 8 2" xfId="57"/>
    <cellStyle name="Normal 9" xfId="56"/>
    <cellStyle name="Normal_Uncertainty Budget" xfId="1"/>
    <cellStyle name="Note 2" xfId="37"/>
    <cellStyle name="Note 2 2" xfId="38"/>
    <cellStyle name="Note 2 3" xfId="39"/>
    <cellStyle name="Note 3" xfId="40"/>
    <cellStyle name="Note 4" xfId="41"/>
    <cellStyle name="Note 5" xfId="42"/>
    <cellStyle name="Note 6" xfId="43"/>
    <cellStyle name="Note 7" xfId="44"/>
    <cellStyle name="Percent [2]" xfId="45"/>
    <cellStyle name="เครื่องหมายจุลภาค [0]_01) FEZ-0011-G-Form-02   DCV (Direct-Range, 0~1020V)" xfId="46"/>
    <cellStyle name="เครื่องหมายจุลภาค_01) FEZ-0011-G-Form-02   DCV (Direct-Range, 0~1020V)" xfId="47"/>
    <cellStyle name="เครื่องหมายสกุลเงิน [0]_01) FEZ-0011-G-Form-02   DCV (Direct-Range, 0~1020V)" xfId="48"/>
    <cellStyle name="เครื่องหมายสกุลเงิน_01) FEZ-0011-G-Form-02   DCV (Direct-Range, 0~1020V)" xfId="49"/>
    <cellStyle name="ปกติ 2" xfId="16"/>
    <cellStyle name="ปกติ 2 2" xfId="17"/>
    <cellStyle name="ปกติ 3" xfId="18"/>
    <cellStyle name="ปกติ_2793-01                  Std. Form (Used  HP  3458A)" xfId="50"/>
    <cellStyle name="ปกติ_Cert.(ตัวอย่าง DMM)" xfId="19"/>
    <cellStyle name="桁区切り [0.00]_05-2000" xfId="51"/>
    <cellStyle name="桁区切り_05-2000" xfId="52"/>
    <cellStyle name="標準_05-2000" xfId="53"/>
    <cellStyle name="通貨 [0.00]_05-2000" xfId="54"/>
    <cellStyle name="通貨_05-2000" xfId="5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4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95250</xdr:rowOff>
        </xdr:from>
        <xdr:to>
          <xdr:col>17</xdr:col>
          <xdr:colOff>247650</xdr:colOff>
          <xdr:row>4</xdr:row>
          <xdr:rowOff>19050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0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3</xdr:row>
          <xdr:rowOff>66675</xdr:rowOff>
        </xdr:from>
        <xdr:to>
          <xdr:col>13</xdr:col>
          <xdr:colOff>228600</xdr:colOff>
          <xdr:row>4</xdr:row>
          <xdr:rowOff>38100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0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8</xdr:row>
          <xdr:rowOff>76200</xdr:rowOff>
        </xdr:from>
        <xdr:to>
          <xdr:col>6</xdr:col>
          <xdr:colOff>209550</xdr:colOff>
          <xdr:row>9</xdr:row>
          <xdr:rowOff>28575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0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8</xdr:row>
          <xdr:rowOff>76200</xdr:rowOff>
        </xdr:from>
        <xdr:to>
          <xdr:col>10</xdr:col>
          <xdr:colOff>200025</xdr:colOff>
          <xdr:row>9</xdr:row>
          <xdr:rowOff>28575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0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39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742950" y="105251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Xp2600\CAL\CAL\Temp\Form\tra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17_Surface%20Plate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phol.b/Desktop/SPR16070004%20KBF%20INTERPACK%20CO.,LTD/SPR16070004-24%20Height%20Gauge_300mm_QAB-HG-14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thaphol.b/Desktop/SPR16070004%20KBF%20INTERPACK%20CO.,LTD/SPR16070004-1%20Digital%20Vernier%20Caliper_200mm_QA-VC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LIG)"/>
      <sheetName val="(LIG2)"/>
      <sheetName val="Uncert."/>
      <sheetName val="Sheet1 (2)"/>
      <sheetName val="Sheet2"/>
      <sheetName val="Cert. (LIG)"/>
      <sheetName val="Cert.(DT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(CMC)"/>
      <sheetName val="Cert of STD"/>
    </sheetNames>
    <sheetDataSet>
      <sheetData sheetId="0">
        <row r="2">
          <cell r="Q2">
            <v>42377</v>
          </cell>
          <cell r="AA2">
            <v>42382</v>
          </cell>
        </row>
        <row r="39">
          <cell r="H39" t="str">
            <v>Ms. Arunkamon Raramanus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"/>
      <sheetName val="Uncertainty Budget"/>
      <sheetName val="Cert of STD"/>
    </sheetNames>
    <sheetDataSet>
      <sheetData sheetId="0"/>
      <sheetData sheetId="1">
        <row r="5">
          <cell r="J5" t="str">
            <v>SPR16070004-24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"/>
      <sheetName val="Report"/>
      <sheetName val="Result External"/>
      <sheetName val="Uncertainty Budget"/>
      <sheetName val="Cert of STD"/>
    </sheetNames>
    <sheetDataSet>
      <sheetData sheetId="0"/>
      <sheetData sheetId="1"/>
      <sheetData sheetId="2">
        <row r="5">
          <cell r="H5" t="str">
            <v>SPR16070004-1</v>
          </cell>
        </row>
      </sheetData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AJ91"/>
  <sheetViews>
    <sheetView view="pageBreakPreview" topLeftCell="A37" zoomScaleNormal="100" zoomScaleSheetLayoutView="100" workbookViewId="0">
      <selection activeCell="V47" sqref="V47:Y57"/>
    </sheetView>
  </sheetViews>
  <sheetFormatPr defaultColWidth="9" defaultRowHeight="12"/>
  <cols>
    <col min="1" max="47" width="3.85546875" style="173" customWidth="1"/>
    <col min="48" max="96" width="4.140625" style="173" customWidth="1"/>
    <col min="97" max="16384" width="9" style="173"/>
  </cols>
  <sheetData>
    <row r="1" spans="1:36" ht="21" customHeight="1">
      <c r="A1" s="272" t="s">
        <v>38</v>
      </c>
      <c r="B1" s="272"/>
      <c r="C1" s="272"/>
      <c r="D1" s="272"/>
      <c r="E1" s="272"/>
      <c r="F1" s="272"/>
      <c r="G1" s="272"/>
      <c r="H1" s="272"/>
      <c r="I1" s="272"/>
      <c r="J1" s="219" t="s">
        <v>63</v>
      </c>
      <c r="M1" s="219"/>
      <c r="N1" s="273" t="s">
        <v>116</v>
      </c>
      <c r="O1" s="273"/>
      <c r="P1" s="273"/>
      <c r="Q1" s="273"/>
      <c r="R1" s="220"/>
      <c r="S1" s="220"/>
      <c r="T1" s="220"/>
      <c r="U1" s="220" t="s">
        <v>64</v>
      </c>
      <c r="V1" s="220"/>
      <c r="W1" s="221">
        <v>1</v>
      </c>
      <c r="X1" s="128" t="s">
        <v>65</v>
      </c>
      <c r="Y1" s="221">
        <v>1</v>
      </c>
      <c r="AB1" s="220"/>
      <c r="AC1" s="220"/>
      <c r="AD1" s="220"/>
      <c r="AE1" s="220"/>
      <c r="AF1" s="220"/>
      <c r="AG1" s="220"/>
      <c r="AH1" s="220"/>
      <c r="AI1" s="220"/>
      <c r="AJ1" s="220"/>
    </row>
    <row r="2" spans="1:36" s="19" customFormat="1" ht="21" customHeight="1">
      <c r="A2" s="272"/>
      <c r="B2" s="272"/>
      <c r="C2" s="272"/>
      <c r="D2" s="272"/>
      <c r="E2" s="272"/>
      <c r="F2" s="272"/>
      <c r="G2" s="272"/>
      <c r="H2" s="272"/>
      <c r="I2" s="272"/>
      <c r="J2" s="220" t="s">
        <v>66</v>
      </c>
      <c r="M2" s="219"/>
      <c r="N2" s="274">
        <v>42350</v>
      </c>
      <c r="O2" s="274"/>
      <c r="P2" s="274"/>
      <c r="Q2" s="274"/>
      <c r="R2" s="220" t="s">
        <v>67</v>
      </c>
      <c r="T2" s="220"/>
      <c r="V2" s="275">
        <v>42350</v>
      </c>
      <c r="W2" s="275"/>
      <c r="X2" s="275"/>
      <c r="Y2" s="275"/>
      <c r="Z2" s="220"/>
      <c r="AA2" s="220"/>
      <c r="AB2" s="220"/>
      <c r="AC2" s="220"/>
      <c r="AD2" s="220"/>
      <c r="AE2" s="220"/>
      <c r="AF2" s="220"/>
      <c r="AG2" s="220"/>
      <c r="AH2" s="220"/>
      <c r="AI2" s="220"/>
      <c r="AJ2" s="220"/>
    </row>
    <row r="3" spans="1:36" s="19" customFormat="1" ht="21" customHeight="1">
      <c r="A3" s="276" t="s">
        <v>68</v>
      </c>
      <c r="B3" s="276"/>
      <c r="C3" s="276"/>
      <c r="D3" s="276"/>
      <c r="E3" s="276"/>
      <c r="F3" s="276"/>
      <c r="G3" s="276"/>
      <c r="H3" s="276"/>
      <c r="I3" s="276"/>
      <c r="J3" s="219" t="s">
        <v>69</v>
      </c>
      <c r="M3" s="219"/>
      <c r="N3" s="219"/>
      <c r="O3" s="222">
        <v>20</v>
      </c>
      <c r="P3" s="223" t="s">
        <v>117</v>
      </c>
      <c r="Q3" s="221">
        <v>50</v>
      </c>
      <c r="R3" s="224" t="s">
        <v>70</v>
      </c>
      <c r="T3" s="220"/>
      <c r="U3" s="220"/>
      <c r="W3" s="219"/>
      <c r="X3" s="219"/>
      <c r="Y3" s="219"/>
      <c r="Z3" s="219"/>
      <c r="AA3" s="219"/>
      <c r="AB3" s="220"/>
      <c r="AC3" s="220"/>
      <c r="AD3" s="220"/>
      <c r="AE3" s="220"/>
      <c r="AF3" s="220"/>
      <c r="AG3" s="220"/>
      <c r="AH3" s="220"/>
      <c r="AI3" s="220"/>
      <c r="AJ3" s="220"/>
    </row>
    <row r="4" spans="1:36" s="19" customFormat="1" ht="21" customHeight="1">
      <c r="A4" s="277" t="s">
        <v>123</v>
      </c>
      <c r="B4" s="277"/>
      <c r="C4" s="277"/>
      <c r="D4" s="277"/>
      <c r="E4" s="277"/>
      <c r="F4" s="277"/>
      <c r="G4" s="277"/>
      <c r="H4" s="277"/>
      <c r="I4" s="277"/>
      <c r="J4" s="219" t="s">
        <v>39</v>
      </c>
      <c r="M4" s="219"/>
      <c r="N4" s="219"/>
      <c r="O4" s="219" t="s">
        <v>71</v>
      </c>
      <c r="P4" s="219"/>
      <c r="R4" s="219"/>
      <c r="S4" s="219" t="s">
        <v>72</v>
      </c>
      <c r="T4" s="219"/>
      <c r="U4" s="219"/>
      <c r="V4" s="219"/>
      <c r="W4" s="219"/>
      <c r="X4" s="219"/>
      <c r="Z4" s="219"/>
      <c r="AA4" s="219"/>
      <c r="AB4" s="220"/>
      <c r="AC4" s="220"/>
      <c r="AD4" s="220"/>
      <c r="AE4" s="220"/>
      <c r="AF4" s="220"/>
      <c r="AG4" s="220"/>
      <c r="AH4" s="220"/>
      <c r="AI4" s="220"/>
      <c r="AJ4" s="220"/>
    </row>
    <row r="5" spans="1:36" s="19" customFormat="1" ht="21" customHeight="1">
      <c r="A5" s="170" t="s">
        <v>73</v>
      </c>
      <c r="B5" s="225"/>
      <c r="C5" s="225"/>
      <c r="D5" s="225"/>
      <c r="E5" s="225"/>
      <c r="F5" s="260" t="s">
        <v>59</v>
      </c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  <c r="U5" s="260"/>
      <c r="V5" s="225"/>
      <c r="W5" s="225"/>
      <c r="X5" s="225"/>
      <c r="Y5" s="225"/>
      <c r="Z5" s="225"/>
      <c r="AA5" s="225"/>
      <c r="AB5" s="220"/>
      <c r="AC5" s="220"/>
      <c r="AD5" s="220"/>
      <c r="AE5" s="220"/>
      <c r="AF5" s="220"/>
      <c r="AG5" s="220"/>
      <c r="AH5" s="220"/>
      <c r="AI5" s="220"/>
      <c r="AJ5" s="220"/>
    </row>
    <row r="6" spans="1:36" s="19" customFormat="1" ht="21" customHeight="1">
      <c r="A6" s="170" t="s">
        <v>74</v>
      </c>
      <c r="B6" s="225"/>
      <c r="C6" s="225"/>
      <c r="D6" s="225"/>
      <c r="E6" s="225"/>
      <c r="F6" s="258" t="s">
        <v>123</v>
      </c>
      <c r="G6" s="258"/>
      <c r="H6" s="258"/>
      <c r="I6" s="258"/>
      <c r="J6" s="258"/>
      <c r="K6" s="258"/>
      <c r="L6" s="258"/>
      <c r="M6" s="226" t="s">
        <v>75</v>
      </c>
      <c r="N6" s="226"/>
      <c r="Q6" s="259" t="s">
        <v>118</v>
      </c>
      <c r="R6" s="259"/>
      <c r="S6" s="259"/>
      <c r="T6" s="259"/>
      <c r="U6" s="259"/>
      <c r="V6" s="170"/>
      <c r="W6" s="170"/>
      <c r="X6" s="170"/>
      <c r="Y6" s="225"/>
      <c r="Z6" s="225"/>
      <c r="AA6" s="225"/>
      <c r="AB6" s="220"/>
      <c r="AC6" s="220"/>
      <c r="AD6" s="220"/>
      <c r="AE6" s="220"/>
      <c r="AF6" s="220"/>
      <c r="AG6" s="220"/>
      <c r="AH6" s="220"/>
      <c r="AI6" s="220"/>
      <c r="AJ6" s="220"/>
    </row>
    <row r="7" spans="1:36" s="19" customFormat="1" ht="21" customHeight="1">
      <c r="A7" s="170" t="s">
        <v>40</v>
      </c>
      <c r="B7" s="91"/>
      <c r="C7" s="260">
        <v>123</v>
      </c>
      <c r="D7" s="260"/>
      <c r="E7" s="260"/>
      <c r="F7" s="260"/>
      <c r="G7" s="226" t="s">
        <v>76</v>
      </c>
      <c r="H7" s="226"/>
      <c r="I7" s="226"/>
      <c r="J7" s="260">
        <v>456</v>
      </c>
      <c r="K7" s="260"/>
      <c r="L7" s="260"/>
      <c r="M7" s="260"/>
      <c r="N7" s="170" t="s">
        <v>41</v>
      </c>
      <c r="O7" s="170"/>
      <c r="P7" s="260">
        <v>789</v>
      </c>
      <c r="Q7" s="260"/>
      <c r="R7" s="260"/>
      <c r="S7" s="260"/>
      <c r="T7" s="171" t="s">
        <v>42</v>
      </c>
      <c r="U7" s="227"/>
      <c r="W7" s="259">
        <v>1E-4</v>
      </c>
      <c r="X7" s="259"/>
      <c r="Y7" s="231" t="s">
        <v>7</v>
      </c>
      <c r="Z7" s="225"/>
      <c r="AA7" s="225"/>
      <c r="AB7" s="220"/>
      <c r="AC7" s="220"/>
      <c r="AD7" s="220"/>
      <c r="AE7" s="220"/>
      <c r="AF7" s="220"/>
      <c r="AG7" s="220"/>
      <c r="AH7" s="220"/>
      <c r="AI7" s="220"/>
      <c r="AJ7" s="220"/>
    </row>
    <row r="8" spans="1:36" s="19" customFormat="1" ht="21" customHeight="1">
      <c r="A8" s="171" t="s">
        <v>77</v>
      </c>
      <c r="B8" s="91"/>
      <c r="C8" s="228" t="s">
        <v>119</v>
      </c>
      <c r="E8" s="229">
        <v>0</v>
      </c>
      <c r="F8" s="230" t="s">
        <v>78</v>
      </c>
      <c r="G8" s="261">
        <v>300</v>
      </c>
      <c r="H8" s="261"/>
      <c r="I8" s="170" t="s">
        <v>7</v>
      </c>
      <c r="K8" s="228" t="s">
        <v>120</v>
      </c>
      <c r="M8" s="229">
        <v>0</v>
      </c>
      <c r="N8" s="237" t="s">
        <v>78</v>
      </c>
      <c r="O8" s="261">
        <v>300</v>
      </c>
      <c r="P8" s="259"/>
      <c r="Q8" s="226" t="s">
        <v>7</v>
      </c>
      <c r="R8" s="227"/>
      <c r="S8" s="228" t="s">
        <v>124</v>
      </c>
      <c r="U8" s="245">
        <v>0</v>
      </c>
      <c r="V8" s="237" t="s">
        <v>78</v>
      </c>
      <c r="W8" s="261">
        <v>300</v>
      </c>
      <c r="X8" s="259"/>
      <c r="Y8" s="226" t="s">
        <v>7</v>
      </c>
      <c r="Z8" s="225"/>
      <c r="AA8" s="225"/>
      <c r="AB8" s="220"/>
      <c r="AC8" s="220"/>
      <c r="AD8" s="220"/>
      <c r="AE8" s="220"/>
      <c r="AF8" s="220"/>
      <c r="AG8" s="220"/>
      <c r="AH8" s="220"/>
      <c r="AI8" s="220"/>
      <c r="AJ8" s="220"/>
    </row>
    <row r="9" spans="1:36" s="19" customFormat="1" ht="21" customHeight="1">
      <c r="A9" s="232" t="s">
        <v>79</v>
      </c>
      <c r="B9" s="232"/>
      <c r="C9" s="232"/>
      <c r="D9" s="232"/>
      <c r="E9" s="232"/>
      <c r="F9" s="171"/>
      <c r="G9" s="171"/>
      <c r="H9" s="171" t="s">
        <v>80</v>
      </c>
      <c r="I9" s="91"/>
      <c r="J9" s="233"/>
      <c r="K9" s="91"/>
      <c r="L9" s="171" t="s">
        <v>81</v>
      </c>
      <c r="M9" s="91"/>
      <c r="N9" s="171"/>
      <c r="O9" s="261"/>
      <c r="P9" s="261"/>
      <c r="Q9" s="261"/>
      <c r="R9" s="261"/>
      <c r="S9" s="261"/>
      <c r="T9" s="261"/>
      <c r="U9" s="261"/>
      <c r="V9" s="261"/>
      <c r="W9" s="261"/>
      <c r="X9" s="261"/>
      <c r="Y9" s="170"/>
      <c r="Z9" s="170"/>
      <c r="AA9" s="170"/>
      <c r="AB9" s="220"/>
      <c r="AC9" s="220"/>
      <c r="AD9" s="220"/>
      <c r="AE9" s="220"/>
      <c r="AF9" s="220"/>
      <c r="AG9" s="220"/>
      <c r="AH9" s="220"/>
      <c r="AI9" s="220"/>
      <c r="AJ9" s="220"/>
    </row>
    <row r="10" spans="1:36" s="19" customFormat="1" ht="9.9499999999999993" customHeight="1">
      <c r="A10" s="234"/>
      <c r="B10" s="234"/>
      <c r="C10" s="234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  <c r="AA10" s="91"/>
      <c r="AB10" s="220"/>
      <c r="AC10" s="220"/>
      <c r="AD10" s="220"/>
      <c r="AE10" s="220"/>
      <c r="AF10" s="220"/>
      <c r="AG10" s="220"/>
      <c r="AH10" s="220"/>
      <c r="AI10" s="220"/>
      <c r="AJ10" s="220"/>
    </row>
    <row r="11" spans="1:36" s="19" customFormat="1" ht="18.95" customHeight="1">
      <c r="A11" s="171" t="s">
        <v>43</v>
      </c>
      <c r="B11" s="171"/>
      <c r="C11" s="171"/>
      <c r="D11" s="171"/>
      <c r="E11" s="171"/>
      <c r="F11" s="171"/>
      <c r="G11" s="270"/>
      <c r="H11" s="270"/>
      <c r="I11" s="270"/>
      <c r="J11" s="270"/>
      <c r="K11" s="270"/>
      <c r="L11" s="270"/>
      <c r="M11" s="270"/>
      <c r="N11" s="236"/>
      <c r="P11" s="237" t="s">
        <v>82</v>
      </c>
      <c r="Q11" s="237"/>
      <c r="R11" s="271"/>
      <c r="S11" s="271"/>
      <c r="T11" s="271"/>
      <c r="U11" s="271"/>
      <c r="V11" s="271"/>
      <c r="W11" s="271"/>
      <c r="X11" s="225"/>
      <c r="Y11" s="225"/>
      <c r="Z11" s="225"/>
      <c r="AA11" s="220"/>
      <c r="AB11" s="220"/>
      <c r="AC11" s="220"/>
      <c r="AD11" s="220"/>
      <c r="AE11" s="220"/>
      <c r="AF11" s="220"/>
      <c r="AG11" s="220"/>
      <c r="AH11" s="220"/>
      <c r="AI11" s="220"/>
    </row>
    <row r="12" spans="1:36" s="19" customFormat="1" ht="18.95" customHeight="1">
      <c r="A12" s="171" t="s">
        <v>43</v>
      </c>
      <c r="B12" s="171"/>
      <c r="C12" s="171"/>
      <c r="D12" s="171"/>
      <c r="E12" s="171"/>
      <c r="F12" s="171"/>
      <c r="G12" s="270"/>
      <c r="H12" s="270"/>
      <c r="I12" s="270"/>
      <c r="J12" s="270"/>
      <c r="K12" s="270"/>
      <c r="L12" s="270"/>
      <c r="M12" s="270"/>
      <c r="N12" s="236"/>
      <c r="P12" s="237" t="s">
        <v>82</v>
      </c>
      <c r="Q12" s="237"/>
      <c r="R12" s="271"/>
      <c r="S12" s="271"/>
      <c r="T12" s="271"/>
      <c r="U12" s="271"/>
      <c r="V12" s="271"/>
      <c r="W12" s="271"/>
      <c r="X12" s="225"/>
      <c r="Y12" s="225"/>
      <c r="Z12" s="225"/>
      <c r="AA12" s="220"/>
      <c r="AB12" s="220"/>
      <c r="AC12" s="220"/>
      <c r="AD12" s="220"/>
      <c r="AE12" s="220"/>
      <c r="AF12" s="220"/>
      <c r="AG12" s="220"/>
      <c r="AH12" s="220"/>
      <c r="AI12" s="220"/>
    </row>
    <row r="13" spans="1:36" s="19" customFormat="1" ht="17.100000000000001" customHeight="1">
      <c r="A13" s="171"/>
      <c r="B13" s="171"/>
      <c r="C13" s="171"/>
      <c r="D13" s="171"/>
      <c r="E13" s="171"/>
      <c r="F13" s="171"/>
      <c r="G13" s="238"/>
      <c r="H13" s="238"/>
      <c r="I13" s="238"/>
      <c r="J13" s="238"/>
      <c r="K13" s="238"/>
      <c r="L13" s="238"/>
      <c r="M13" s="238"/>
      <c r="N13" s="238"/>
      <c r="O13" s="91"/>
      <c r="P13" s="170"/>
      <c r="Q13" s="237"/>
      <c r="R13" s="239"/>
      <c r="S13" s="239"/>
      <c r="T13" s="239"/>
      <c r="U13" s="239"/>
      <c r="V13" s="239"/>
      <c r="W13" s="239"/>
      <c r="X13" s="239"/>
      <c r="Y13" s="239"/>
      <c r="Z13" s="239"/>
      <c r="AA13" s="239"/>
      <c r="AB13" s="239"/>
      <c r="AC13" s="220"/>
      <c r="AD13" s="220"/>
      <c r="AE13" s="220"/>
      <c r="AF13" s="220"/>
      <c r="AG13" s="220"/>
      <c r="AH13" s="220"/>
      <c r="AI13" s="220"/>
    </row>
    <row r="14" spans="1:36" s="96" customFormat="1" ht="17.100000000000001" customHeight="1">
      <c r="A14" s="99" t="s">
        <v>85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1"/>
      <c r="Q14" s="101"/>
      <c r="R14" s="101"/>
      <c r="S14" s="101"/>
      <c r="T14" s="101"/>
      <c r="U14" s="101"/>
      <c r="V14" s="101"/>
      <c r="W14" s="127"/>
      <c r="X14" s="127"/>
      <c r="Y14" s="127"/>
      <c r="Z14" s="127"/>
      <c r="AA14" s="101"/>
      <c r="AB14" s="101"/>
      <c r="AC14" s="101"/>
      <c r="AD14" s="101"/>
      <c r="AE14" s="101"/>
      <c r="AF14" s="92"/>
      <c r="AG14" s="92"/>
    </row>
    <row r="15" spans="1:36" s="96" customFormat="1" ht="18.95" customHeight="1">
      <c r="A15" s="262" t="s">
        <v>101</v>
      </c>
      <c r="B15" s="263"/>
      <c r="C15" s="263"/>
      <c r="D15" s="255" t="s">
        <v>121</v>
      </c>
      <c r="E15" s="255"/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 t="s">
        <v>48</v>
      </c>
      <c r="Q15" s="255"/>
      <c r="R15" s="255"/>
      <c r="S15" s="255" t="s">
        <v>49</v>
      </c>
      <c r="T15" s="255"/>
      <c r="U15" s="255"/>
      <c r="V15" s="255" t="s">
        <v>2</v>
      </c>
      <c r="W15" s="255"/>
      <c r="X15" s="255"/>
      <c r="Y15" s="255"/>
    </row>
    <row r="16" spans="1:36" s="96" customFormat="1" ht="18.95" customHeight="1">
      <c r="A16" s="264"/>
      <c r="B16" s="265"/>
      <c r="C16" s="265"/>
      <c r="D16" s="255" t="s">
        <v>44</v>
      </c>
      <c r="E16" s="255"/>
      <c r="F16" s="255"/>
      <c r="G16" s="255" t="s">
        <v>45</v>
      </c>
      <c r="H16" s="255"/>
      <c r="I16" s="255"/>
      <c r="J16" s="255" t="s">
        <v>46</v>
      </c>
      <c r="K16" s="255"/>
      <c r="L16" s="255"/>
      <c r="M16" s="255" t="s">
        <v>47</v>
      </c>
      <c r="N16" s="255"/>
      <c r="O16" s="255"/>
      <c r="P16" s="255"/>
      <c r="Q16" s="255"/>
      <c r="R16" s="255"/>
      <c r="S16" s="255"/>
      <c r="T16" s="255"/>
      <c r="U16" s="255"/>
      <c r="V16" s="255"/>
      <c r="W16" s="255"/>
      <c r="X16" s="255"/>
      <c r="Y16" s="255"/>
    </row>
    <row r="17" spans="1:29" s="96" customFormat="1" ht="21" customHeight="1">
      <c r="A17" s="268">
        <v>0</v>
      </c>
      <c r="B17" s="269"/>
      <c r="C17" s="269"/>
      <c r="D17" s="254">
        <v>0</v>
      </c>
      <c r="E17" s="254"/>
      <c r="F17" s="254"/>
      <c r="G17" s="254">
        <v>0</v>
      </c>
      <c r="H17" s="254"/>
      <c r="I17" s="254"/>
      <c r="J17" s="254">
        <v>0</v>
      </c>
      <c r="K17" s="254"/>
      <c r="L17" s="254"/>
      <c r="M17" s="254">
        <v>0</v>
      </c>
      <c r="N17" s="254"/>
      <c r="O17" s="254"/>
      <c r="P17" s="254">
        <f>AVERAGE(D17:O17)</f>
        <v>0</v>
      </c>
      <c r="Q17" s="254"/>
      <c r="R17" s="254"/>
      <c r="S17" s="248">
        <f>P17-A17</f>
        <v>0</v>
      </c>
      <c r="T17" s="249"/>
      <c r="U17" s="250"/>
      <c r="V17" s="251">
        <f>_xlfn.STDEV.S(D17:O17)/SQRT(4)</f>
        <v>0</v>
      </c>
      <c r="W17" s="252"/>
      <c r="X17" s="252"/>
      <c r="Y17" s="252"/>
      <c r="Z17" s="240"/>
    </row>
    <row r="18" spans="1:29" s="96" customFormat="1" ht="21" customHeight="1">
      <c r="A18" s="266">
        <f>G8*10%</f>
        <v>30</v>
      </c>
      <c r="B18" s="267"/>
      <c r="C18" s="267"/>
      <c r="D18" s="254">
        <v>30.001000000000001</v>
      </c>
      <c r="E18" s="254"/>
      <c r="F18" s="254"/>
      <c r="G18" s="254">
        <v>30.001000000000001</v>
      </c>
      <c r="H18" s="254"/>
      <c r="I18" s="254"/>
      <c r="J18" s="254">
        <v>30.001000000000001</v>
      </c>
      <c r="K18" s="254"/>
      <c r="L18" s="254"/>
      <c r="M18" s="254">
        <v>30.001000000000001</v>
      </c>
      <c r="N18" s="254"/>
      <c r="O18" s="254"/>
      <c r="P18" s="254">
        <f t="shared" ref="P18:P27" si="0">AVERAGE(D18:O18)</f>
        <v>30.001000000000001</v>
      </c>
      <c r="Q18" s="254"/>
      <c r="R18" s="254"/>
      <c r="S18" s="248">
        <f t="shared" ref="S18:S27" si="1">P18-A18</f>
        <v>1.0000000000012221E-3</v>
      </c>
      <c r="T18" s="249"/>
      <c r="U18" s="250"/>
      <c r="V18" s="251">
        <f t="shared" ref="V18:V27" si="2">_xlfn.STDEV.S(D18:O18)/SQRT(4)</f>
        <v>0</v>
      </c>
      <c r="W18" s="252"/>
      <c r="X18" s="252"/>
      <c r="Y18" s="252"/>
      <c r="Z18" s="240"/>
    </row>
    <row r="19" spans="1:29" s="96" customFormat="1" ht="21" customHeight="1">
      <c r="A19" s="266">
        <f>G8*20%</f>
        <v>60</v>
      </c>
      <c r="B19" s="267"/>
      <c r="C19" s="267"/>
      <c r="D19" s="254">
        <v>60.000999999999998</v>
      </c>
      <c r="E19" s="254"/>
      <c r="F19" s="254"/>
      <c r="G19" s="254">
        <v>60.000999999999998</v>
      </c>
      <c r="H19" s="254"/>
      <c r="I19" s="254"/>
      <c r="J19" s="254">
        <v>60.000999999999998</v>
      </c>
      <c r="K19" s="254"/>
      <c r="L19" s="254"/>
      <c r="M19" s="254">
        <v>60.000999999999998</v>
      </c>
      <c r="N19" s="254"/>
      <c r="O19" s="254"/>
      <c r="P19" s="254">
        <f t="shared" si="0"/>
        <v>60.000999999999998</v>
      </c>
      <c r="Q19" s="254"/>
      <c r="R19" s="254"/>
      <c r="S19" s="248">
        <f t="shared" si="1"/>
        <v>9.9999999999766942E-4</v>
      </c>
      <c r="T19" s="249"/>
      <c r="U19" s="250"/>
      <c r="V19" s="251">
        <f t="shared" si="2"/>
        <v>0</v>
      </c>
      <c r="W19" s="252"/>
      <c r="X19" s="252"/>
      <c r="Y19" s="252"/>
      <c r="Z19" s="240"/>
    </row>
    <row r="20" spans="1:29" s="96" customFormat="1" ht="21" customHeight="1">
      <c r="A20" s="266">
        <f>G8*30%</f>
        <v>90</v>
      </c>
      <c r="B20" s="267"/>
      <c r="C20" s="267"/>
      <c r="D20" s="254">
        <v>90.001000000000005</v>
      </c>
      <c r="E20" s="254"/>
      <c r="F20" s="254"/>
      <c r="G20" s="254">
        <v>90.001000000000005</v>
      </c>
      <c r="H20" s="254"/>
      <c r="I20" s="254"/>
      <c r="J20" s="254">
        <v>90.001000000000005</v>
      </c>
      <c r="K20" s="254"/>
      <c r="L20" s="254"/>
      <c r="M20" s="254">
        <v>90.001000000000005</v>
      </c>
      <c r="N20" s="254"/>
      <c r="O20" s="254"/>
      <c r="P20" s="254">
        <f t="shared" si="0"/>
        <v>90.001000000000005</v>
      </c>
      <c r="Q20" s="254"/>
      <c r="R20" s="254"/>
      <c r="S20" s="248">
        <f t="shared" si="1"/>
        <v>1.0000000000047748E-3</v>
      </c>
      <c r="T20" s="249"/>
      <c r="U20" s="250"/>
      <c r="V20" s="251">
        <f t="shared" si="2"/>
        <v>0</v>
      </c>
      <c r="W20" s="252"/>
      <c r="X20" s="252"/>
      <c r="Y20" s="252"/>
      <c r="Z20" s="240"/>
    </row>
    <row r="21" spans="1:29" s="96" customFormat="1" ht="21" customHeight="1">
      <c r="A21" s="266">
        <f>G8*40%</f>
        <v>120</v>
      </c>
      <c r="B21" s="267"/>
      <c r="C21" s="267"/>
      <c r="D21" s="254">
        <v>120.001</v>
      </c>
      <c r="E21" s="254"/>
      <c r="F21" s="254"/>
      <c r="G21" s="254">
        <v>120.001</v>
      </c>
      <c r="H21" s="254"/>
      <c r="I21" s="254"/>
      <c r="J21" s="254">
        <v>120.001</v>
      </c>
      <c r="K21" s="254"/>
      <c r="L21" s="254"/>
      <c r="M21" s="254">
        <v>120.001</v>
      </c>
      <c r="N21" s="254"/>
      <c r="O21" s="254"/>
      <c r="P21" s="254">
        <f t="shared" si="0"/>
        <v>120.001</v>
      </c>
      <c r="Q21" s="254"/>
      <c r="R21" s="254"/>
      <c r="S21" s="248">
        <f t="shared" si="1"/>
        <v>1.0000000000047748E-3</v>
      </c>
      <c r="T21" s="249"/>
      <c r="U21" s="250"/>
      <c r="V21" s="251">
        <f t="shared" si="2"/>
        <v>0</v>
      </c>
      <c r="W21" s="252"/>
      <c r="X21" s="252"/>
      <c r="Y21" s="252"/>
      <c r="Z21" s="240"/>
    </row>
    <row r="22" spans="1:29" s="96" customFormat="1" ht="21" customHeight="1">
      <c r="A22" s="266">
        <f>G8*50%</f>
        <v>150</v>
      </c>
      <c r="B22" s="267"/>
      <c r="C22" s="267"/>
      <c r="D22" s="254">
        <v>150</v>
      </c>
      <c r="E22" s="254"/>
      <c r="F22" s="254"/>
      <c r="G22" s="254">
        <v>150</v>
      </c>
      <c r="H22" s="254"/>
      <c r="I22" s="254"/>
      <c r="J22" s="254">
        <v>150</v>
      </c>
      <c r="K22" s="254"/>
      <c r="L22" s="254"/>
      <c r="M22" s="254">
        <v>150</v>
      </c>
      <c r="N22" s="254"/>
      <c r="O22" s="254"/>
      <c r="P22" s="254">
        <f t="shared" si="0"/>
        <v>150</v>
      </c>
      <c r="Q22" s="254"/>
      <c r="R22" s="254"/>
      <c r="S22" s="248">
        <f t="shared" si="1"/>
        <v>0</v>
      </c>
      <c r="T22" s="249"/>
      <c r="U22" s="250"/>
      <c r="V22" s="251">
        <f t="shared" si="2"/>
        <v>0</v>
      </c>
      <c r="W22" s="252"/>
      <c r="X22" s="252"/>
      <c r="Y22" s="252"/>
      <c r="Z22" s="240"/>
    </row>
    <row r="23" spans="1:29" s="96" customFormat="1" ht="21" customHeight="1">
      <c r="A23" s="266">
        <f>G8*60%</f>
        <v>180</v>
      </c>
      <c r="B23" s="267"/>
      <c r="C23" s="267"/>
      <c r="D23" s="254">
        <v>180.00299999999999</v>
      </c>
      <c r="E23" s="254"/>
      <c r="F23" s="254"/>
      <c r="G23" s="254">
        <v>180.00299999999999</v>
      </c>
      <c r="H23" s="254"/>
      <c r="I23" s="254"/>
      <c r="J23" s="254">
        <v>180.00299999999999</v>
      </c>
      <c r="K23" s="254"/>
      <c r="L23" s="254"/>
      <c r="M23" s="254">
        <v>180.00299999999999</v>
      </c>
      <c r="N23" s="254"/>
      <c r="O23" s="254"/>
      <c r="P23" s="254">
        <f t="shared" si="0"/>
        <v>180.00299999999999</v>
      </c>
      <c r="Q23" s="254"/>
      <c r="R23" s="254"/>
      <c r="S23" s="248">
        <f t="shared" si="1"/>
        <v>2.9999999999859028E-3</v>
      </c>
      <c r="T23" s="249"/>
      <c r="U23" s="250"/>
      <c r="V23" s="251">
        <f t="shared" si="2"/>
        <v>0</v>
      </c>
      <c r="W23" s="252"/>
      <c r="X23" s="252"/>
      <c r="Y23" s="252"/>
      <c r="Z23" s="240"/>
    </row>
    <row r="24" spans="1:29" s="96" customFormat="1" ht="21" customHeight="1">
      <c r="A24" s="266">
        <f>G8*70%</f>
        <v>210</v>
      </c>
      <c r="B24" s="267"/>
      <c r="C24" s="267"/>
      <c r="D24" s="254">
        <v>210.00299999999999</v>
      </c>
      <c r="E24" s="254"/>
      <c r="F24" s="254"/>
      <c r="G24" s="254">
        <v>210.00299999999999</v>
      </c>
      <c r="H24" s="254"/>
      <c r="I24" s="254"/>
      <c r="J24" s="254">
        <v>210.00299999999999</v>
      </c>
      <c r="K24" s="254"/>
      <c r="L24" s="254"/>
      <c r="M24" s="254">
        <v>210.00299999999999</v>
      </c>
      <c r="N24" s="254"/>
      <c r="O24" s="254"/>
      <c r="P24" s="254">
        <f t="shared" si="0"/>
        <v>210.00299999999999</v>
      </c>
      <c r="Q24" s="254"/>
      <c r="R24" s="254"/>
      <c r="S24" s="248">
        <f t="shared" si="1"/>
        <v>2.9999999999859028E-3</v>
      </c>
      <c r="T24" s="249"/>
      <c r="U24" s="250"/>
      <c r="V24" s="251">
        <f t="shared" si="2"/>
        <v>0</v>
      </c>
      <c r="W24" s="252"/>
      <c r="X24" s="252"/>
      <c r="Y24" s="252"/>
      <c r="Z24" s="240"/>
    </row>
    <row r="25" spans="1:29" s="96" customFormat="1" ht="21" customHeight="1">
      <c r="A25" s="266">
        <f>G8*80%</f>
        <v>240</v>
      </c>
      <c r="B25" s="267"/>
      <c r="C25" s="267"/>
      <c r="D25" s="254">
        <v>240.00299999999999</v>
      </c>
      <c r="E25" s="254"/>
      <c r="F25" s="254"/>
      <c r="G25" s="254">
        <v>240.00299999999999</v>
      </c>
      <c r="H25" s="254"/>
      <c r="I25" s="254"/>
      <c r="J25" s="254">
        <v>240.00299999999999</v>
      </c>
      <c r="K25" s="254"/>
      <c r="L25" s="254"/>
      <c r="M25" s="254">
        <v>240.00299999999999</v>
      </c>
      <c r="N25" s="254"/>
      <c r="O25" s="254"/>
      <c r="P25" s="254">
        <f t="shared" si="0"/>
        <v>240.00299999999999</v>
      </c>
      <c r="Q25" s="254"/>
      <c r="R25" s="254"/>
      <c r="S25" s="248">
        <f t="shared" si="1"/>
        <v>2.9999999999859028E-3</v>
      </c>
      <c r="T25" s="249"/>
      <c r="U25" s="250"/>
      <c r="V25" s="251">
        <f t="shared" si="2"/>
        <v>0</v>
      </c>
      <c r="W25" s="252"/>
      <c r="X25" s="252"/>
      <c r="Y25" s="252"/>
      <c r="Z25" s="240"/>
    </row>
    <row r="26" spans="1:29" s="96" customFormat="1" ht="21" customHeight="1">
      <c r="A26" s="266">
        <f>G8*90%</f>
        <v>270</v>
      </c>
      <c r="B26" s="267"/>
      <c r="C26" s="267"/>
      <c r="D26" s="254">
        <v>270.00299999999999</v>
      </c>
      <c r="E26" s="254"/>
      <c r="F26" s="254"/>
      <c r="G26" s="254">
        <v>270.00299999999999</v>
      </c>
      <c r="H26" s="254"/>
      <c r="I26" s="254"/>
      <c r="J26" s="254">
        <v>270.00299999999999</v>
      </c>
      <c r="K26" s="254"/>
      <c r="L26" s="254"/>
      <c r="M26" s="254">
        <v>270.00299999999999</v>
      </c>
      <c r="N26" s="254"/>
      <c r="O26" s="254"/>
      <c r="P26" s="254">
        <f t="shared" si="0"/>
        <v>270.00299999999999</v>
      </c>
      <c r="Q26" s="254"/>
      <c r="R26" s="254"/>
      <c r="S26" s="248">
        <f t="shared" si="1"/>
        <v>2.9999999999859028E-3</v>
      </c>
      <c r="T26" s="249"/>
      <c r="U26" s="250"/>
      <c r="V26" s="251">
        <f t="shared" si="2"/>
        <v>0</v>
      </c>
      <c r="W26" s="252"/>
      <c r="X26" s="252"/>
      <c r="Y26" s="252"/>
      <c r="Z26" s="240"/>
    </row>
    <row r="27" spans="1:29" s="96" customFormat="1" ht="21" customHeight="1">
      <c r="A27" s="266">
        <f>G8*100%</f>
        <v>300</v>
      </c>
      <c r="B27" s="267"/>
      <c r="C27" s="267"/>
      <c r="D27" s="254">
        <v>300.005</v>
      </c>
      <c r="E27" s="254"/>
      <c r="F27" s="254"/>
      <c r="G27" s="254">
        <v>300.005</v>
      </c>
      <c r="H27" s="254"/>
      <c r="I27" s="254"/>
      <c r="J27" s="254">
        <v>300.005</v>
      </c>
      <c r="K27" s="254"/>
      <c r="L27" s="254"/>
      <c r="M27" s="254">
        <v>300.005</v>
      </c>
      <c r="N27" s="254"/>
      <c r="O27" s="254"/>
      <c r="P27" s="254">
        <f t="shared" si="0"/>
        <v>300.005</v>
      </c>
      <c r="Q27" s="254"/>
      <c r="R27" s="254"/>
      <c r="S27" s="248">
        <f t="shared" si="1"/>
        <v>4.9999999999954525E-3</v>
      </c>
      <c r="T27" s="249"/>
      <c r="U27" s="250"/>
      <c r="V27" s="251">
        <f t="shared" si="2"/>
        <v>0</v>
      </c>
      <c r="W27" s="252"/>
      <c r="X27" s="252"/>
      <c r="Y27" s="252"/>
      <c r="Z27" s="240"/>
    </row>
    <row r="28" spans="1:29" s="96" customFormat="1" ht="17.100000000000001" customHeight="1">
      <c r="B28" s="97"/>
      <c r="C28" s="241"/>
      <c r="D28" s="241"/>
      <c r="E28" s="241"/>
      <c r="F28" s="241"/>
      <c r="G28" s="242"/>
      <c r="H28" s="242"/>
      <c r="I28" s="242"/>
      <c r="J28" s="242"/>
      <c r="K28" s="242"/>
      <c r="L28" s="242"/>
      <c r="M28" s="242"/>
      <c r="N28" s="242"/>
      <c r="O28" s="242"/>
      <c r="P28" s="242"/>
      <c r="Q28" s="242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</row>
    <row r="29" spans="1:29" s="96" customFormat="1" ht="17.100000000000001" customHeight="1">
      <c r="A29" s="99" t="s">
        <v>86</v>
      </c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243"/>
      <c r="O29" s="243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</row>
    <row r="30" spans="1:29" s="96" customFormat="1" ht="18.95" customHeight="1">
      <c r="A30" s="262" t="s">
        <v>101</v>
      </c>
      <c r="B30" s="263"/>
      <c r="C30" s="263"/>
      <c r="D30" s="255" t="s">
        <v>121</v>
      </c>
      <c r="E30" s="255"/>
      <c r="F30" s="255"/>
      <c r="G30" s="255"/>
      <c r="H30" s="255"/>
      <c r="I30" s="255"/>
      <c r="J30" s="255"/>
      <c r="K30" s="255"/>
      <c r="L30" s="255"/>
      <c r="M30" s="255"/>
      <c r="N30" s="255"/>
      <c r="O30" s="255"/>
      <c r="P30" s="255" t="s">
        <v>48</v>
      </c>
      <c r="Q30" s="255"/>
      <c r="R30" s="255"/>
      <c r="S30" s="255" t="s">
        <v>49</v>
      </c>
      <c r="T30" s="255"/>
      <c r="U30" s="255"/>
      <c r="V30" s="255" t="s">
        <v>2</v>
      </c>
      <c r="W30" s="255"/>
      <c r="X30" s="255"/>
      <c r="Y30" s="255"/>
    </row>
    <row r="31" spans="1:29" s="96" customFormat="1" ht="18.95" customHeight="1">
      <c r="A31" s="264"/>
      <c r="B31" s="265"/>
      <c r="C31" s="265"/>
      <c r="D31" s="255" t="s">
        <v>44</v>
      </c>
      <c r="E31" s="255"/>
      <c r="F31" s="255"/>
      <c r="G31" s="255" t="s">
        <v>45</v>
      </c>
      <c r="H31" s="255"/>
      <c r="I31" s="255"/>
      <c r="J31" s="255" t="s">
        <v>46</v>
      </c>
      <c r="K31" s="255"/>
      <c r="L31" s="255"/>
      <c r="M31" s="255" t="s">
        <v>47</v>
      </c>
      <c r="N31" s="255"/>
      <c r="O31" s="255"/>
      <c r="P31" s="255"/>
      <c r="Q31" s="255"/>
      <c r="R31" s="255"/>
      <c r="S31" s="255"/>
      <c r="T31" s="255"/>
      <c r="U31" s="255"/>
      <c r="V31" s="255"/>
      <c r="W31" s="255"/>
      <c r="X31" s="255"/>
      <c r="Y31" s="255"/>
    </row>
    <row r="32" spans="1:29" s="96" customFormat="1" ht="21" customHeight="1">
      <c r="A32" s="253">
        <v>0</v>
      </c>
      <c r="B32" s="253"/>
      <c r="C32" s="253"/>
      <c r="D32" s="254">
        <v>0</v>
      </c>
      <c r="E32" s="254"/>
      <c r="F32" s="254"/>
      <c r="G32" s="254">
        <v>0</v>
      </c>
      <c r="H32" s="254"/>
      <c r="I32" s="254"/>
      <c r="J32" s="254">
        <v>0</v>
      </c>
      <c r="K32" s="254"/>
      <c r="L32" s="254"/>
      <c r="M32" s="254">
        <v>0</v>
      </c>
      <c r="N32" s="254"/>
      <c r="O32" s="254"/>
      <c r="P32" s="254">
        <f>AVERAGE(D32:O32)</f>
        <v>0</v>
      </c>
      <c r="Q32" s="254"/>
      <c r="R32" s="254"/>
      <c r="S32" s="248">
        <f>P32-A32</f>
        <v>0</v>
      </c>
      <c r="T32" s="249"/>
      <c r="U32" s="250"/>
      <c r="V32" s="251">
        <f>_xlfn.STDEV.S(D32:O32)/SQRT(4)</f>
        <v>0</v>
      </c>
      <c r="W32" s="252"/>
      <c r="X32" s="252"/>
      <c r="Y32" s="252"/>
      <c r="Z32" s="100"/>
      <c r="AA32" s="101"/>
      <c r="AB32" s="101"/>
      <c r="AC32" s="101"/>
    </row>
    <row r="33" spans="1:29" s="96" customFormat="1" ht="21" customHeight="1">
      <c r="A33" s="255">
        <f>O8*10%</f>
        <v>30</v>
      </c>
      <c r="B33" s="255"/>
      <c r="C33" s="255"/>
      <c r="D33" s="254">
        <v>30.001000000000001</v>
      </c>
      <c r="E33" s="254"/>
      <c r="F33" s="254"/>
      <c r="G33" s="254">
        <v>30.001000000000001</v>
      </c>
      <c r="H33" s="254"/>
      <c r="I33" s="254"/>
      <c r="J33" s="254">
        <v>30.001000000000001</v>
      </c>
      <c r="K33" s="254"/>
      <c r="L33" s="254"/>
      <c r="M33" s="254">
        <v>30.001000000000001</v>
      </c>
      <c r="N33" s="254"/>
      <c r="O33" s="254"/>
      <c r="P33" s="254">
        <f t="shared" ref="P33:P42" si="3">AVERAGE(D33:O33)</f>
        <v>30.001000000000001</v>
      </c>
      <c r="Q33" s="254"/>
      <c r="R33" s="254"/>
      <c r="S33" s="248">
        <f t="shared" ref="S33:S42" si="4">P33-A33</f>
        <v>1.0000000000012221E-3</v>
      </c>
      <c r="T33" s="249"/>
      <c r="U33" s="250"/>
      <c r="V33" s="251">
        <f t="shared" ref="V33:V42" si="5">_xlfn.STDEV.S(D33:O33)/SQRT(4)</f>
        <v>0</v>
      </c>
      <c r="W33" s="252"/>
      <c r="X33" s="252"/>
      <c r="Y33" s="252"/>
      <c r="Z33" s="100"/>
      <c r="AA33" s="101"/>
      <c r="AB33" s="101"/>
      <c r="AC33" s="101"/>
    </row>
    <row r="34" spans="1:29" s="96" customFormat="1" ht="21" customHeight="1">
      <c r="A34" s="255">
        <f>O8*20%</f>
        <v>60</v>
      </c>
      <c r="B34" s="255"/>
      <c r="C34" s="255"/>
      <c r="D34" s="254">
        <v>60.000999999999998</v>
      </c>
      <c r="E34" s="254"/>
      <c r="F34" s="254"/>
      <c r="G34" s="254">
        <v>60.000999999999998</v>
      </c>
      <c r="H34" s="254"/>
      <c r="I34" s="254"/>
      <c r="J34" s="254">
        <v>60.000999999999998</v>
      </c>
      <c r="K34" s="254"/>
      <c r="L34" s="254"/>
      <c r="M34" s="254">
        <v>60.000999999999998</v>
      </c>
      <c r="N34" s="254"/>
      <c r="O34" s="254"/>
      <c r="P34" s="254">
        <f t="shared" si="3"/>
        <v>60.000999999999998</v>
      </c>
      <c r="Q34" s="254"/>
      <c r="R34" s="254"/>
      <c r="S34" s="248">
        <f t="shared" si="4"/>
        <v>9.9999999999766942E-4</v>
      </c>
      <c r="T34" s="249"/>
      <c r="U34" s="250"/>
      <c r="V34" s="251">
        <f t="shared" si="5"/>
        <v>0</v>
      </c>
      <c r="W34" s="252"/>
      <c r="X34" s="252"/>
      <c r="Y34" s="252"/>
      <c r="Z34" s="100"/>
      <c r="AA34" s="101"/>
      <c r="AB34" s="101"/>
      <c r="AC34" s="101"/>
    </row>
    <row r="35" spans="1:29" s="96" customFormat="1" ht="21" customHeight="1">
      <c r="A35" s="255">
        <f>O8*30%</f>
        <v>90</v>
      </c>
      <c r="B35" s="255"/>
      <c r="C35" s="255"/>
      <c r="D35" s="254">
        <v>90.001000000000005</v>
      </c>
      <c r="E35" s="254"/>
      <c r="F35" s="254"/>
      <c r="G35" s="254">
        <v>90.001000000000005</v>
      </c>
      <c r="H35" s="254"/>
      <c r="I35" s="254"/>
      <c r="J35" s="254">
        <v>90.001000000000005</v>
      </c>
      <c r="K35" s="254"/>
      <c r="L35" s="254"/>
      <c r="M35" s="254">
        <v>90.001000000000005</v>
      </c>
      <c r="N35" s="254"/>
      <c r="O35" s="254"/>
      <c r="P35" s="254">
        <f t="shared" si="3"/>
        <v>90.001000000000005</v>
      </c>
      <c r="Q35" s="254"/>
      <c r="R35" s="254"/>
      <c r="S35" s="248">
        <f t="shared" si="4"/>
        <v>1.0000000000047748E-3</v>
      </c>
      <c r="T35" s="249"/>
      <c r="U35" s="250"/>
      <c r="V35" s="251">
        <f t="shared" si="5"/>
        <v>0</v>
      </c>
      <c r="W35" s="252"/>
      <c r="X35" s="252"/>
      <c r="Y35" s="252"/>
      <c r="Z35" s="100"/>
      <c r="AA35" s="101"/>
      <c r="AB35" s="101"/>
      <c r="AC35" s="101"/>
    </row>
    <row r="36" spans="1:29" s="96" customFormat="1" ht="21" customHeight="1">
      <c r="A36" s="255">
        <f>O8*40%</f>
        <v>120</v>
      </c>
      <c r="B36" s="255"/>
      <c r="C36" s="255"/>
      <c r="D36" s="254">
        <v>120.001</v>
      </c>
      <c r="E36" s="254"/>
      <c r="F36" s="254"/>
      <c r="G36" s="254">
        <v>120.001</v>
      </c>
      <c r="H36" s="254"/>
      <c r="I36" s="254"/>
      <c r="J36" s="254">
        <v>120.001</v>
      </c>
      <c r="K36" s="254"/>
      <c r="L36" s="254"/>
      <c r="M36" s="254">
        <v>120.001</v>
      </c>
      <c r="N36" s="254"/>
      <c r="O36" s="254"/>
      <c r="P36" s="254">
        <f t="shared" si="3"/>
        <v>120.001</v>
      </c>
      <c r="Q36" s="254"/>
      <c r="R36" s="254"/>
      <c r="S36" s="248">
        <f t="shared" si="4"/>
        <v>1.0000000000047748E-3</v>
      </c>
      <c r="T36" s="249"/>
      <c r="U36" s="250"/>
      <c r="V36" s="251">
        <f t="shared" si="5"/>
        <v>0</v>
      </c>
      <c r="W36" s="252"/>
      <c r="X36" s="252"/>
      <c r="Y36" s="252"/>
      <c r="Z36" s="100"/>
      <c r="AA36" s="101"/>
      <c r="AB36" s="101"/>
      <c r="AC36" s="101"/>
    </row>
    <row r="37" spans="1:29" s="96" customFormat="1" ht="21" customHeight="1">
      <c r="A37" s="255">
        <f>O8*50%</f>
        <v>150</v>
      </c>
      <c r="B37" s="255"/>
      <c r="C37" s="255"/>
      <c r="D37" s="254">
        <v>150</v>
      </c>
      <c r="E37" s="254"/>
      <c r="F37" s="254"/>
      <c r="G37" s="254">
        <v>150</v>
      </c>
      <c r="H37" s="254"/>
      <c r="I37" s="254"/>
      <c r="J37" s="254">
        <v>150</v>
      </c>
      <c r="K37" s="254"/>
      <c r="L37" s="254"/>
      <c r="M37" s="254">
        <v>150</v>
      </c>
      <c r="N37" s="254"/>
      <c r="O37" s="254"/>
      <c r="P37" s="254">
        <f t="shared" si="3"/>
        <v>150</v>
      </c>
      <c r="Q37" s="254"/>
      <c r="R37" s="254"/>
      <c r="S37" s="248">
        <f t="shared" si="4"/>
        <v>0</v>
      </c>
      <c r="T37" s="249"/>
      <c r="U37" s="250"/>
      <c r="V37" s="251">
        <f t="shared" si="5"/>
        <v>0</v>
      </c>
      <c r="W37" s="252"/>
      <c r="X37" s="252"/>
      <c r="Y37" s="252"/>
      <c r="Z37" s="100"/>
      <c r="AA37" s="101"/>
      <c r="AB37" s="101"/>
      <c r="AC37" s="101"/>
    </row>
    <row r="38" spans="1:29" s="96" customFormat="1" ht="21" customHeight="1">
      <c r="A38" s="255">
        <f>O8*60%</f>
        <v>180</v>
      </c>
      <c r="B38" s="255"/>
      <c r="C38" s="255"/>
      <c r="D38" s="254">
        <v>180.00299999999999</v>
      </c>
      <c r="E38" s="254"/>
      <c r="F38" s="254"/>
      <c r="G38" s="254">
        <v>180.00299999999999</v>
      </c>
      <c r="H38" s="254"/>
      <c r="I38" s="254"/>
      <c r="J38" s="254">
        <v>180.00299999999999</v>
      </c>
      <c r="K38" s="254"/>
      <c r="L38" s="254"/>
      <c r="M38" s="254">
        <v>180.00299999999999</v>
      </c>
      <c r="N38" s="254"/>
      <c r="O38" s="254"/>
      <c r="P38" s="254">
        <f t="shared" si="3"/>
        <v>180.00299999999999</v>
      </c>
      <c r="Q38" s="254"/>
      <c r="R38" s="254"/>
      <c r="S38" s="248">
        <f t="shared" si="4"/>
        <v>2.9999999999859028E-3</v>
      </c>
      <c r="T38" s="249"/>
      <c r="U38" s="250"/>
      <c r="V38" s="251">
        <f t="shared" si="5"/>
        <v>0</v>
      </c>
      <c r="W38" s="252"/>
      <c r="X38" s="252"/>
      <c r="Y38" s="252"/>
      <c r="Z38" s="100"/>
      <c r="AA38" s="101"/>
      <c r="AB38" s="101"/>
      <c r="AC38" s="101"/>
    </row>
    <row r="39" spans="1:29" s="96" customFormat="1" ht="21" customHeight="1">
      <c r="A39" s="255">
        <f>O8*70%</f>
        <v>210</v>
      </c>
      <c r="B39" s="255"/>
      <c r="C39" s="255"/>
      <c r="D39" s="254">
        <v>210.00299999999999</v>
      </c>
      <c r="E39" s="254"/>
      <c r="F39" s="254"/>
      <c r="G39" s="254">
        <v>210.00299999999999</v>
      </c>
      <c r="H39" s="254"/>
      <c r="I39" s="254"/>
      <c r="J39" s="254">
        <v>210.00299999999999</v>
      </c>
      <c r="K39" s="254"/>
      <c r="L39" s="254"/>
      <c r="M39" s="254">
        <v>210.00299999999999</v>
      </c>
      <c r="N39" s="254"/>
      <c r="O39" s="254"/>
      <c r="P39" s="254">
        <f t="shared" si="3"/>
        <v>210.00299999999999</v>
      </c>
      <c r="Q39" s="254"/>
      <c r="R39" s="254"/>
      <c r="S39" s="248">
        <f t="shared" si="4"/>
        <v>2.9999999999859028E-3</v>
      </c>
      <c r="T39" s="249"/>
      <c r="U39" s="250"/>
      <c r="V39" s="251">
        <f t="shared" si="5"/>
        <v>0</v>
      </c>
      <c r="W39" s="252"/>
      <c r="X39" s="252"/>
      <c r="Y39" s="252"/>
      <c r="Z39" s="100"/>
      <c r="AA39" s="101"/>
      <c r="AB39" s="101"/>
      <c r="AC39" s="101"/>
    </row>
    <row r="40" spans="1:29" s="96" customFormat="1" ht="21" customHeight="1">
      <c r="A40" s="255">
        <f>O8*80%</f>
        <v>240</v>
      </c>
      <c r="B40" s="255"/>
      <c r="C40" s="255"/>
      <c r="D40" s="254">
        <v>240.00299999999999</v>
      </c>
      <c r="E40" s="254"/>
      <c r="F40" s="254"/>
      <c r="G40" s="254">
        <v>240.00299999999999</v>
      </c>
      <c r="H40" s="254"/>
      <c r="I40" s="254"/>
      <c r="J40" s="254">
        <v>240.00299999999999</v>
      </c>
      <c r="K40" s="254"/>
      <c r="L40" s="254"/>
      <c r="M40" s="254">
        <v>240.00299999999999</v>
      </c>
      <c r="N40" s="254"/>
      <c r="O40" s="254"/>
      <c r="P40" s="254">
        <f t="shared" si="3"/>
        <v>240.00299999999999</v>
      </c>
      <c r="Q40" s="254"/>
      <c r="R40" s="254"/>
      <c r="S40" s="248">
        <f t="shared" si="4"/>
        <v>2.9999999999859028E-3</v>
      </c>
      <c r="T40" s="249"/>
      <c r="U40" s="250"/>
      <c r="V40" s="251">
        <f t="shared" si="5"/>
        <v>0</v>
      </c>
      <c r="W40" s="252"/>
      <c r="X40" s="252"/>
      <c r="Y40" s="252"/>
      <c r="Z40" s="100"/>
      <c r="AA40" s="101"/>
      <c r="AB40" s="101"/>
      <c r="AC40" s="101"/>
    </row>
    <row r="41" spans="1:29" s="96" customFormat="1" ht="21" customHeight="1">
      <c r="A41" s="255">
        <f>O8*90%</f>
        <v>270</v>
      </c>
      <c r="B41" s="255"/>
      <c r="C41" s="255"/>
      <c r="D41" s="254">
        <v>270.00299999999999</v>
      </c>
      <c r="E41" s="254"/>
      <c r="F41" s="254"/>
      <c r="G41" s="254">
        <v>270.00299999999999</v>
      </c>
      <c r="H41" s="254"/>
      <c r="I41" s="254"/>
      <c r="J41" s="254">
        <v>270.00299999999999</v>
      </c>
      <c r="K41" s="254"/>
      <c r="L41" s="254"/>
      <c r="M41" s="254">
        <v>270.00299999999999</v>
      </c>
      <c r="N41" s="254"/>
      <c r="O41" s="254"/>
      <c r="P41" s="254">
        <f t="shared" si="3"/>
        <v>270.00299999999999</v>
      </c>
      <c r="Q41" s="254"/>
      <c r="R41" s="254"/>
      <c r="S41" s="248">
        <f t="shared" si="4"/>
        <v>2.9999999999859028E-3</v>
      </c>
      <c r="T41" s="249"/>
      <c r="U41" s="250"/>
      <c r="V41" s="251">
        <f t="shared" si="5"/>
        <v>0</v>
      </c>
      <c r="W41" s="252"/>
      <c r="X41" s="252"/>
      <c r="Y41" s="252"/>
      <c r="Z41" s="100"/>
      <c r="AA41" s="101"/>
      <c r="AB41" s="101"/>
      <c r="AC41" s="100"/>
    </row>
    <row r="42" spans="1:29" s="96" customFormat="1" ht="21" customHeight="1">
      <c r="A42" s="255">
        <f>O8*100%</f>
        <v>300</v>
      </c>
      <c r="B42" s="255"/>
      <c r="C42" s="255"/>
      <c r="D42" s="254">
        <v>300.005</v>
      </c>
      <c r="E42" s="254"/>
      <c r="F42" s="254"/>
      <c r="G42" s="254">
        <v>300.005</v>
      </c>
      <c r="H42" s="254"/>
      <c r="I42" s="254"/>
      <c r="J42" s="254">
        <v>300.005</v>
      </c>
      <c r="K42" s="254"/>
      <c r="L42" s="254"/>
      <c r="M42" s="254">
        <v>300.005</v>
      </c>
      <c r="N42" s="254"/>
      <c r="O42" s="254"/>
      <c r="P42" s="254">
        <f t="shared" si="3"/>
        <v>300.005</v>
      </c>
      <c r="Q42" s="254"/>
      <c r="R42" s="254"/>
      <c r="S42" s="248">
        <f t="shared" si="4"/>
        <v>4.9999999999954525E-3</v>
      </c>
      <c r="T42" s="249"/>
      <c r="U42" s="250"/>
      <c r="V42" s="251">
        <f t="shared" si="5"/>
        <v>0</v>
      </c>
      <c r="W42" s="252"/>
      <c r="X42" s="252"/>
      <c r="Y42" s="252"/>
      <c r="Z42" s="101"/>
      <c r="AA42" s="101"/>
      <c r="AB42" s="101"/>
      <c r="AC42" s="101"/>
    </row>
    <row r="43" spans="1:29" ht="17.100000000000001" customHeight="1">
      <c r="A43" s="244"/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</row>
    <row r="44" spans="1:29" s="96" customFormat="1" ht="17.100000000000001" customHeight="1">
      <c r="A44" s="99" t="s">
        <v>115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243"/>
      <c r="O44" s="243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</row>
    <row r="45" spans="1:29" s="96" customFormat="1" ht="18.95" customHeight="1">
      <c r="A45" s="262" t="s">
        <v>101</v>
      </c>
      <c r="B45" s="263"/>
      <c r="C45" s="263"/>
      <c r="D45" s="255" t="s">
        <v>121</v>
      </c>
      <c r="E45" s="255"/>
      <c r="F45" s="255"/>
      <c r="G45" s="255"/>
      <c r="H45" s="255"/>
      <c r="I45" s="255"/>
      <c r="J45" s="255"/>
      <c r="K45" s="255"/>
      <c r="L45" s="255"/>
      <c r="M45" s="255"/>
      <c r="N45" s="255"/>
      <c r="O45" s="255"/>
      <c r="P45" s="255" t="s">
        <v>48</v>
      </c>
      <c r="Q45" s="255"/>
      <c r="R45" s="255"/>
      <c r="S45" s="255" t="s">
        <v>49</v>
      </c>
      <c r="T45" s="255"/>
      <c r="U45" s="255"/>
      <c r="V45" s="255" t="s">
        <v>2</v>
      </c>
      <c r="W45" s="255"/>
      <c r="X45" s="255"/>
      <c r="Y45" s="255"/>
    </row>
    <row r="46" spans="1:29" s="96" customFormat="1" ht="18.95" customHeight="1">
      <c r="A46" s="264"/>
      <c r="B46" s="265"/>
      <c r="C46" s="265"/>
      <c r="D46" s="255" t="s">
        <v>44</v>
      </c>
      <c r="E46" s="255"/>
      <c r="F46" s="255"/>
      <c r="G46" s="255" t="s">
        <v>45</v>
      </c>
      <c r="H46" s="255"/>
      <c r="I46" s="255"/>
      <c r="J46" s="255" t="s">
        <v>46</v>
      </c>
      <c r="K46" s="255"/>
      <c r="L46" s="255"/>
      <c r="M46" s="255" t="s">
        <v>47</v>
      </c>
      <c r="N46" s="255"/>
      <c r="O46" s="255"/>
      <c r="P46" s="255"/>
      <c r="Q46" s="255"/>
      <c r="R46" s="255"/>
      <c r="S46" s="255"/>
      <c r="T46" s="255"/>
      <c r="U46" s="255"/>
      <c r="V46" s="255"/>
      <c r="W46" s="255"/>
      <c r="X46" s="255"/>
      <c r="Y46" s="255"/>
    </row>
    <row r="47" spans="1:29" s="96" customFormat="1" ht="21" customHeight="1">
      <c r="A47" s="253">
        <v>0</v>
      </c>
      <c r="B47" s="253"/>
      <c r="C47" s="253"/>
      <c r="D47" s="254">
        <v>0</v>
      </c>
      <c r="E47" s="254"/>
      <c r="F47" s="254"/>
      <c r="G47" s="254">
        <v>0</v>
      </c>
      <c r="H47" s="254"/>
      <c r="I47" s="254"/>
      <c r="J47" s="254">
        <v>0</v>
      </c>
      <c r="K47" s="254"/>
      <c r="L47" s="254"/>
      <c r="M47" s="254">
        <v>0</v>
      </c>
      <c r="N47" s="254"/>
      <c r="O47" s="254"/>
      <c r="P47" s="254">
        <f>AVERAGE(D47:O47)</f>
        <v>0</v>
      </c>
      <c r="Q47" s="254"/>
      <c r="R47" s="254"/>
      <c r="S47" s="248">
        <f>P47-A47</f>
        <v>0</v>
      </c>
      <c r="T47" s="249"/>
      <c r="U47" s="250"/>
      <c r="V47" s="251">
        <f>_xlfn.STDEV.S(D47:O47)/SQRT(4)</f>
        <v>0</v>
      </c>
      <c r="W47" s="252"/>
      <c r="X47" s="252"/>
      <c r="Y47" s="252"/>
      <c r="Z47" s="100"/>
      <c r="AA47" s="101"/>
      <c r="AB47" s="101"/>
      <c r="AC47" s="101"/>
    </row>
    <row r="48" spans="1:29" s="96" customFormat="1" ht="21" customHeight="1">
      <c r="A48" s="255">
        <f>W8*10%</f>
        <v>30</v>
      </c>
      <c r="B48" s="255"/>
      <c r="C48" s="255"/>
      <c r="D48" s="254">
        <v>30.001000000000001</v>
      </c>
      <c r="E48" s="254"/>
      <c r="F48" s="254"/>
      <c r="G48" s="254">
        <v>30.001000000000001</v>
      </c>
      <c r="H48" s="254"/>
      <c r="I48" s="254"/>
      <c r="J48" s="254">
        <v>30.001000000000001</v>
      </c>
      <c r="K48" s="254"/>
      <c r="L48" s="254"/>
      <c r="M48" s="254">
        <v>30.001000000000001</v>
      </c>
      <c r="N48" s="254"/>
      <c r="O48" s="254"/>
      <c r="P48" s="254">
        <f t="shared" ref="P48:P57" si="6">AVERAGE(D48:O48)</f>
        <v>30.001000000000001</v>
      </c>
      <c r="Q48" s="254"/>
      <c r="R48" s="254"/>
      <c r="S48" s="248">
        <f t="shared" ref="S48:S57" si="7">P48-A48</f>
        <v>1.0000000000012221E-3</v>
      </c>
      <c r="T48" s="249"/>
      <c r="U48" s="250"/>
      <c r="V48" s="251">
        <f t="shared" ref="V48:V57" si="8">_xlfn.STDEV.S(D48:O48)/SQRT(4)</f>
        <v>0</v>
      </c>
      <c r="W48" s="252"/>
      <c r="X48" s="252"/>
      <c r="Y48" s="252"/>
      <c r="Z48" s="100"/>
      <c r="AA48" s="101"/>
      <c r="AB48" s="101"/>
      <c r="AC48" s="101"/>
    </row>
    <row r="49" spans="1:29" s="96" customFormat="1" ht="21" customHeight="1">
      <c r="A49" s="253">
        <f>W8*20%</f>
        <v>60</v>
      </c>
      <c r="B49" s="253"/>
      <c r="C49" s="253"/>
      <c r="D49" s="254">
        <v>60.000999999999998</v>
      </c>
      <c r="E49" s="254"/>
      <c r="F49" s="254"/>
      <c r="G49" s="254">
        <v>60.000999999999998</v>
      </c>
      <c r="H49" s="254"/>
      <c r="I49" s="254"/>
      <c r="J49" s="254">
        <v>60.000999999999998</v>
      </c>
      <c r="K49" s="254"/>
      <c r="L49" s="254"/>
      <c r="M49" s="254">
        <v>60.000999999999998</v>
      </c>
      <c r="N49" s="254"/>
      <c r="O49" s="254"/>
      <c r="P49" s="254">
        <f t="shared" si="6"/>
        <v>60.000999999999998</v>
      </c>
      <c r="Q49" s="254"/>
      <c r="R49" s="254"/>
      <c r="S49" s="248">
        <f t="shared" si="7"/>
        <v>9.9999999999766942E-4</v>
      </c>
      <c r="T49" s="249"/>
      <c r="U49" s="250"/>
      <c r="V49" s="251">
        <f t="shared" si="8"/>
        <v>0</v>
      </c>
      <c r="W49" s="252"/>
      <c r="X49" s="252"/>
      <c r="Y49" s="252"/>
      <c r="Z49" s="100"/>
      <c r="AA49" s="101"/>
      <c r="AB49" s="101"/>
      <c r="AC49" s="101"/>
    </row>
    <row r="50" spans="1:29" s="96" customFormat="1" ht="21" customHeight="1">
      <c r="A50" s="253">
        <f>W8*30%</f>
        <v>90</v>
      </c>
      <c r="B50" s="253"/>
      <c r="C50" s="253"/>
      <c r="D50" s="254">
        <v>90.001000000000005</v>
      </c>
      <c r="E50" s="254"/>
      <c r="F50" s="254"/>
      <c r="G50" s="254">
        <v>90.001000000000005</v>
      </c>
      <c r="H50" s="254"/>
      <c r="I50" s="254"/>
      <c r="J50" s="254">
        <v>90.001000000000005</v>
      </c>
      <c r="K50" s="254"/>
      <c r="L50" s="254"/>
      <c r="M50" s="254">
        <v>90.001000000000005</v>
      </c>
      <c r="N50" s="254"/>
      <c r="O50" s="254"/>
      <c r="P50" s="254">
        <f t="shared" si="6"/>
        <v>90.001000000000005</v>
      </c>
      <c r="Q50" s="254"/>
      <c r="R50" s="254"/>
      <c r="S50" s="248">
        <f t="shared" si="7"/>
        <v>1.0000000000047748E-3</v>
      </c>
      <c r="T50" s="249"/>
      <c r="U50" s="250"/>
      <c r="V50" s="251">
        <f t="shared" si="8"/>
        <v>0</v>
      </c>
      <c r="W50" s="252"/>
      <c r="X50" s="252"/>
      <c r="Y50" s="252"/>
      <c r="Z50" s="100"/>
      <c r="AA50" s="101"/>
      <c r="AB50" s="101"/>
      <c r="AC50" s="101"/>
    </row>
    <row r="51" spans="1:29" s="96" customFormat="1" ht="21" customHeight="1">
      <c r="A51" s="253">
        <f>W8*40%</f>
        <v>120</v>
      </c>
      <c r="B51" s="253"/>
      <c r="C51" s="253"/>
      <c r="D51" s="254">
        <v>120.001</v>
      </c>
      <c r="E51" s="254"/>
      <c r="F51" s="254"/>
      <c r="G51" s="254">
        <v>120.001</v>
      </c>
      <c r="H51" s="254"/>
      <c r="I51" s="254"/>
      <c r="J51" s="254">
        <v>120.001</v>
      </c>
      <c r="K51" s="254"/>
      <c r="L51" s="254"/>
      <c r="M51" s="254">
        <v>120.001</v>
      </c>
      <c r="N51" s="254"/>
      <c r="O51" s="254"/>
      <c r="P51" s="254">
        <f t="shared" si="6"/>
        <v>120.001</v>
      </c>
      <c r="Q51" s="254"/>
      <c r="R51" s="254"/>
      <c r="S51" s="248">
        <f t="shared" si="7"/>
        <v>1.0000000000047748E-3</v>
      </c>
      <c r="T51" s="249"/>
      <c r="U51" s="250"/>
      <c r="V51" s="251">
        <f t="shared" si="8"/>
        <v>0</v>
      </c>
      <c r="W51" s="252"/>
      <c r="X51" s="252"/>
      <c r="Y51" s="252"/>
      <c r="Z51" s="100"/>
      <c r="AA51" s="101"/>
      <c r="AB51" s="101"/>
      <c r="AC51" s="101"/>
    </row>
    <row r="52" spans="1:29" s="96" customFormat="1" ht="21" customHeight="1">
      <c r="A52" s="253">
        <f>W8*50%</f>
        <v>150</v>
      </c>
      <c r="B52" s="253"/>
      <c r="C52" s="253"/>
      <c r="D52" s="254">
        <v>150</v>
      </c>
      <c r="E52" s="254"/>
      <c r="F52" s="254"/>
      <c r="G52" s="254">
        <v>150</v>
      </c>
      <c r="H52" s="254"/>
      <c r="I52" s="254"/>
      <c r="J52" s="254">
        <v>150</v>
      </c>
      <c r="K52" s="254"/>
      <c r="L52" s="254"/>
      <c r="M52" s="254">
        <v>150</v>
      </c>
      <c r="N52" s="254"/>
      <c r="O52" s="254"/>
      <c r="P52" s="254">
        <f t="shared" si="6"/>
        <v>150</v>
      </c>
      <c r="Q52" s="254"/>
      <c r="R52" s="254"/>
      <c r="S52" s="248">
        <f t="shared" si="7"/>
        <v>0</v>
      </c>
      <c r="T52" s="249"/>
      <c r="U52" s="250"/>
      <c r="V52" s="251">
        <f t="shared" si="8"/>
        <v>0</v>
      </c>
      <c r="W52" s="252"/>
      <c r="X52" s="252"/>
      <c r="Y52" s="252"/>
      <c r="Z52" s="100"/>
      <c r="AA52" s="101"/>
      <c r="AB52" s="101"/>
      <c r="AC52" s="101"/>
    </row>
    <row r="53" spans="1:29" s="96" customFormat="1" ht="21" customHeight="1">
      <c r="A53" s="253">
        <f>W8*60%</f>
        <v>180</v>
      </c>
      <c r="B53" s="253"/>
      <c r="C53" s="253"/>
      <c r="D53" s="254">
        <v>180.00299999999999</v>
      </c>
      <c r="E53" s="254"/>
      <c r="F53" s="254"/>
      <c r="G53" s="254">
        <v>180.00299999999999</v>
      </c>
      <c r="H53" s="254"/>
      <c r="I53" s="254"/>
      <c r="J53" s="254">
        <v>180.00299999999999</v>
      </c>
      <c r="K53" s="254"/>
      <c r="L53" s="254"/>
      <c r="M53" s="254">
        <v>180.00299999999999</v>
      </c>
      <c r="N53" s="254"/>
      <c r="O53" s="254"/>
      <c r="P53" s="254">
        <f t="shared" si="6"/>
        <v>180.00299999999999</v>
      </c>
      <c r="Q53" s="254"/>
      <c r="R53" s="254"/>
      <c r="S53" s="248">
        <f t="shared" si="7"/>
        <v>2.9999999999859028E-3</v>
      </c>
      <c r="T53" s="249"/>
      <c r="U53" s="250"/>
      <c r="V53" s="251">
        <f t="shared" si="8"/>
        <v>0</v>
      </c>
      <c r="W53" s="252"/>
      <c r="X53" s="252"/>
      <c r="Y53" s="252"/>
      <c r="Z53" s="100"/>
      <c r="AA53" s="101"/>
      <c r="AB53" s="101"/>
      <c r="AC53" s="101"/>
    </row>
    <row r="54" spans="1:29" s="96" customFormat="1" ht="21" customHeight="1">
      <c r="A54" s="253">
        <f>W8*70%</f>
        <v>210</v>
      </c>
      <c r="B54" s="253"/>
      <c r="C54" s="253"/>
      <c r="D54" s="254">
        <v>210.00299999999999</v>
      </c>
      <c r="E54" s="254"/>
      <c r="F54" s="254"/>
      <c r="G54" s="254">
        <v>210.00299999999999</v>
      </c>
      <c r="H54" s="254"/>
      <c r="I54" s="254"/>
      <c r="J54" s="254">
        <v>210.00299999999999</v>
      </c>
      <c r="K54" s="254"/>
      <c r="L54" s="254"/>
      <c r="M54" s="254">
        <v>210.00299999999999</v>
      </c>
      <c r="N54" s="254"/>
      <c r="O54" s="254"/>
      <c r="P54" s="254">
        <f t="shared" si="6"/>
        <v>210.00299999999999</v>
      </c>
      <c r="Q54" s="254"/>
      <c r="R54" s="254"/>
      <c r="S54" s="248">
        <f t="shared" si="7"/>
        <v>2.9999999999859028E-3</v>
      </c>
      <c r="T54" s="249"/>
      <c r="U54" s="250"/>
      <c r="V54" s="251">
        <f t="shared" si="8"/>
        <v>0</v>
      </c>
      <c r="W54" s="252"/>
      <c r="X54" s="252"/>
      <c r="Y54" s="252"/>
      <c r="Z54" s="100"/>
      <c r="AA54" s="101"/>
      <c r="AB54" s="101"/>
      <c r="AC54" s="101"/>
    </row>
    <row r="55" spans="1:29" s="96" customFormat="1" ht="21" customHeight="1">
      <c r="A55" s="253">
        <f>W8*80%</f>
        <v>240</v>
      </c>
      <c r="B55" s="253"/>
      <c r="C55" s="253"/>
      <c r="D55" s="254">
        <v>240.00299999999999</v>
      </c>
      <c r="E55" s="254"/>
      <c r="F55" s="254"/>
      <c r="G55" s="254">
        <v>240.00299999999999</v>
      </c>
      <c r="H55" s="254"/>
      <c r="I55" s="254"/>
      <c r="J55" s="254">
        <v>240.00299999999999</v>
      </c>
      <c r="K55" s="254"/>
      <c r="L55" s="254"/>
      <c r="M55" s="254">
        <v>240.00299999999999</v>
      </c>
      <c r="N55" s="254"/>
      <c r="O55" s="254"/>
      <c r="P55" s="254">
        <f t="shared" si="6"/>
        <v>240.00299999999999</v>
      </c>
      <c r="Q55" s="254"/>
      <c r="R55" s="254"/>
      <c r="S55" s="248">
        <f t="shared" si="7"/>
        <v>2.9999999999859028E-3</v>
      </c>
      <c r="T55" s="249"/>
      <c r="U55" s="250"/>
      <c r="V55" s="251">
        <f t="shared" si="8"/>
        <v>0</v>
      </c>
      <c r="W55" s="252"/>
      <c r="X55" s="252"/>
      <c r="Y55" s="252"/>
      <c r="Z55" s="100"/>
      <c r="AA55" s="101"/>
      <c r="AB55" s="101"/>
      <c r="AC55" s="101"/>
    </row>
    <row r="56" spans="1:29" s="96" customFormat="1" ht="21" customHeight="1">
      <c r="A56" s="253">
        <f>W8*90%</f>
        <v>270</v>
      </c>
      <c r="B56" s="253"/>
      <c r="C56" s="253"/>
      <c r="D56" s="254">
        <v>270.00299999999999</v>
      </c>
      <c r="E56" s="254"/>
      <c r="F56" s="254"/>
      <c r="G56" s="254">
        <v>270.00299999999999</v>
      </c>
      <c r="H56" s="254"/>
      <c r="I56" s="254"/>
      <c r="J56" s="254">
        <v>270.00299999999999</v>
      </c>
      <c r="K56" s="254"/>
      <c r="L56" s="254"/>
      <c r="M56" s="254">
        <v>270.00299999999999</v>
      </c>
      <c r="N56" s="254"/>
      <c r="O56" s="254"/>
      <c r="P56" s="254">
        <f t="shared" si="6"/>
        <v>270.00299999999999</v>
      </c>
      <c r="Q56" s="254"/>
      <c r="R56" s="254"/>
      <c r="S56" s="248">
        <f t="shared" si="7"/>
        <v>2.9999999999859028E-3</v>
      </c>
      <c r="T56" s="249"/>
      <c r="U56" s="250"/>
      <c r="V56" s="251">
        <f t="shared" si="8"/>
        <v>0</v>
      </c>
      <c r="W56" s="252"/>
      <c r="X56" s="252"/>
      <c r="Y56" s="252"/>
      <c r="Z56" s="100"/>
      <c r="AA56" s="101"/>
      <c r="AB56" s="101"/>
      <c r="AC56" s="100"/>
    </row>
    <row r="57" spans="1:29" s="96" customFormat="1" ht="21" customHeight="1">
      <c r="A57" s="253">
        <f>W8*100%</f>
        <v>300</v>
      </c>
      <c r="B57" s="253"/>
      <c r="C57" s="253"/>
      <c r="D57" s="254">
        <v>300.005</v>
      </c>
      <c r="E57" s="254"/>
      <c r="F57" s="254"/>
      <c r="G57" s="254">
        <v>300.005</v>
      </c>
      <c r="H57" s="254"/>
      <c r="I57" s="254"/>
      <c r="J57" s="254">
        <v>300.005</v>
      </c>
      <c r="K57" s="254"/>
      <c r="L57" s="254"/>
      <c r="M57" s="254">
        <v>300.005</v>
      </c>
      <c r="N57" s="254"/>
      <c r="O57" s="254"/>
      <c r="P57" s="254">
        <f t="shared" si="6"/>
        <v>300.005</v>
      </c>
      <c r="Q57" s="254"/>
      <c r="R57" s="254"/>
      <c r="S57" s="248">
        <f t="shared" si="7"/>
        <v>4.9999999999954525E-3</v>
      </c>
      <c r="T57" s="249"/>
      <c r="U57" s="250"/>
      <c r="V57" s="251">
        <f t="shared" si="8"/>
        <v>0</v>
      </c>
      <c r="W57" s="252"/>
      <c r="X57" s="252"/>
      <c r="Y57" s="252"/>
      <c r="Z57" s="101"/>
      <c r="AA57" s="101"/>
      <c r="AB57" s="101"/>
      <c r="AC57" s="101"/>
    </row>
    <row r="58" spans="1:29" ht="17.100000000000001" customHeight="1">
      <c r="A58" s="244"/>
      <c r="B58" s="244"/>
      <c r="C58" s="244"/>
      <c r="D58" s="244"/>
      <c r="E58" s="244"/>
      <c r="F58" s="244"/>
      <c r="G58" s="244"/>
      <c r="H58" s="244"/>
      <c r="I58" s="244"/>
      <c r="J58" s="244"/>
      <c r="K58" s="244"/>
      <c r="L58" s="244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</row>
    <row r="59" spans="1:29" ht="17.100000000000001" customHeight="1">
      <c r="A59" s="244"/>
      <c r="B59" s="244"/>
      <c r="C59" s="244"/>
      <c r="D59" s="244"/>
      <c r="E59" s="244"/>
      <c r="F59" s="244"/>
      <c r="G59" s="244"/>
      <c r="H59" s="244"/>
      <c r="I59" s="244"/>
      <c r="J59" s="244"/>
      <c r="K59" s="244"/>
      <c r="L59" s="244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</row>
    <row r="60" spans="1:29" ht="17.100000000000001" customHeight="1">
      <c r="A60" s="244"/>
      <c r="B60" s="244"/>
      <c r="C60" s="244"/>
      <c r="D60" s="244"/>
      <c r="E60" s="244"/>
      <c r="F60" s="244"/>
      <c r="G60" s="244"/>
      <c r="H60" s="244"/>
      <c r="I60" s="244"/>
      <c r="J60" s="244"/>
      <c r="K60" s="244"/>
      <c r="L60" s="244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</row>
    <row r="61" spans="1:29" ht="17.100000000000001" customHeight="1">
      <c r="A61" s="244"/>
      <c r="B61" s="244"/>
      <c r="C61" s="244"/>
      <c r="D61" s="244"/>
      <c r="E61" s="244"/>
      <c r="F61" s="244"/>
      <c r="G61" s="244"/>
      <c r="H61" s="244"/>
      <c r="I61" s="244"/>
      <c r="J61" s="244"/>
      <c r="K61" s="244"/>
      <c r="L61" s="244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</row>
    <row r="62" spans="1:29" ht="17.100000000000001" customHeight="1">
      <c r="A62" s="256" t="s">
        <v>51</v>
      </c>
      <c r="B62" s="256"/>
      <c r="C62" s="256"/>
      <c r="D62" s="256"/>
      <c r="E62" s="257" t="s">
        <v>122</v>
      </c>
      <c r="F62" s="257"/>
      <c r="G62" s="257"/>
      <c r="H62" s="257"/>
      <c r="I62" s="257"/>
      <c r="J62" s="257"/>
      <c r="K62" s="257"/>
      <c r="L62" s="244"/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</row>
    <row r="63" spans="1:29" ht="17.100000000000001" customHeight="1">
      <c r="A63" s="244"/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</row>
    <row r="64" spans="1:29" ht="17.100000000000001" customHeight="1">
      <c r="A64" s="244"/>
      <c r="B64" s="244"/>
      <c r="C64" s="244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</row>
    <row r="65" spans="1:26" ht="17.100000000000001" customHeight="1">
      <c r="A65" s="244"/>
      <c r="B65" s="244"/>
      <c r="C65" s="244"/>
      <c r="D65" s="244"/>
      <c r="E65" s="244"/>
      <c r="F65" s="244"/>
      <c r="G65" s="244"/>
      <c r="H65" s="244"/>
      <c r="I65" s="244"/>
      <c r="J65" s="244"/>
      <c r="K65" s="244"/>
      <c r="L65" s="244"/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</row>
    <row r="66" spans="1:26" ht="17.100000000000001" customHeight="1">
      <c r="A66" s="244"/>
      <c r="B66" s="244"/>
      <c r="C66" s="244"/>
      <c r="D66" s="244"/>
      <c r="E66" s="244"/>
      <c r="F66" s="244"/>
      <c r="G66" s="244"/>
      <c r="H66" s="244"/>
      <c r="I66" s="244"/>
      <c r="J66" s="244"/>
      <c r="K66" s="244"/>
      <c r="L66" s="244"/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</row>
    <row r="67" spans="1:26" ht="17.100000000000001" customHeight="1">
      <c r="A67" s="244"/>
      <c r="B67" s="244"/>
      <c r="C67" s="244"/>
      <c r="D67" s="244"/>
      <c r="E67" s="244"/>
      <c r="F67" s="244"/>
      <c r="G67" s="244"/>
      <c r="H67" s="244"/>
      <c r="I67" s="244"/>
      <c r="J67" s="244"/>
      <c r="K67" s="244"/>
      <c r="L67" s="244"/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</row>
    <row r="68" spans="1:26" ht="17.100000000000001" customHeight="1">
      <c r="A68" s="244"/>
      <c r="B68" s="244"/>
      <c r="C68" s="244"/>
      <c r="D68" s="244"/>
      <c r="E68" s="244"/>
      <c r="F68" s="244"/>
      <c r="G68" s="244"/>
      <c r="H68" s="244"/>
      <c r="I68" s="244"/>
      <c r="J68" s="244"/>
      <c r="K68" s="244"/>
      <c r="L68" s="244"/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</row>
    <row r="69" spans="1:26" ht="17.100000000000001" customHeight="1">
      <c r="A69" s="244"/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</row>
    <row r="70" spans="1:26" ht="17.100000000000001" customHeight="1">
      <c r="A70" s="244"/>
      <c r="B70" s="244"/>
      <c r="C70" s="244"/>
      <c r="D70" s="244"/>
      <c r="E70" s="244"/>
      <c r="F70" s="244"/>
      <c r="G70" s="244"/>
      <c r="H70" s="244"/>
      <c r="I70" s="244"/>
      <c r="J70" s="244"/>
      <c r="K70" s="244"/>
      <c r="L70" s="244"/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</row>
    <row r="71" spans="1:26" ht="17.100000000000001" customHeight="1">
      <c r="A71" s="244"/>
      <c r="B71" s="244"/>
      <c r="C71" s="244"/>
      <c r="D71" s="244"/>
      <c r="E71" s="244"/>
      <c r="F71" s="244"/>
      <c r="G71" s="244"/>
      <c r="H71" s="244"/>
      <c r="I71" s="244"/>
      <c r="J71" s="244"/>
      <c r="K71" s="244"/>
      <c r="L71" s="244"/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</row>
    <row r="72" spans="1:26" ht="17.100000000000001" customHeight="1">
      <c r="A72" s="244"/>
      <c r="B72" s="244"/>
      <c r="C72" s="244"/>
      <c r="D72" s="244"/>
      <c r="E72" s="244"/>
      <c r="F72" s="244"/>
      <c r="G72" s="244"/>
      <c r="H72" s="244"/>
      <c r="I72" s="244"/>
      <c r="J72" s="244"/>
      <c r="K72" s="244"/>
      <c r="L72" s="244"/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</row>
    <row r="73" spans="1:26" ht="17.100000000000001" customHeight="1">
      <c r="A73" s="244"/>
      <c r="B73" s="244"/>
      <c r="C73" s="244"/>
      <c r="D73" s="244"/>
      <c r="E73" s="244"/>
      <c r="F73" s="244"/>
      <c r="G73" s="244"/>
      <c r="H73" s="244"/>
      <c r="I73" s="244"/>
      <c r="J73" s="244"/>
      <c r="K73" s="244"/>
      <c r="L73" s="244"/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</row>
    <row r="74" spans="1:26" ht="17.100000000000001" customHeight="1">
      <c r="A74" s="244"/>
      <c r="B74" s="244"/>
      <c r="C74" s="244"/>
      <c r="D74" s="244"/>
      <c r="E74" s="244"/>
      <c r="F74" s="244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</row>
    <row r="75" spans="1:26" ht="17.100000000000001" customHeight="1">
      <c r="A75" s="244"/>
      <c r="B75" s="244"/>
      <c r="C75" s="244"/>
      <c r="D75" s="244"/>
      <c r="E75" s="244"/>
      <c r="F75" s="244"/>
      <c r="G75" s="244"/>
      <c r="H75" s="244"/>
      <c r="I75" s="244"/>
      <c r="J75" s="244"/>
      <c r="K75" s="244"/>
      <c r="L75" s="244"/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</row>
    <row r="76" spans="1:26" ht="17.100000000000001" customHeight="1">
      <c r="A76" s="244"/>
      <c r="B76" s="244"/>
      <c r="C76" s="244"/>
      <c r="D76" s="244"/>
      <c r="E76" s="244"/>
      <c r="F76" s="244"/>
      <c r="G76" s="244"/>
      <c r="H76" s="244"/>
      <c r="I76" s="244"/>
      <c r="J76" s="244"/>
      <c r="K76" s="244"/>
      <c r="L76" s="244"/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</row>
    <row r="77" spans="1:26" ht="17.100000000000001" customHeight="1">
      <c r="A77" s="244"/>
      <c r="B77" s="244"/>
      <c r="C77" s="244"/>
      <c r="D77" s="244"/>
      <c r="E77" s="244"/>
      <c r="F77" s="244"/>
      <c r="G77" s="244"/>
      <c r="H77" s="244"/>
      <c r="I77" s="244"/>
      <c r="J77" s="244"/>
      <c r="K77" s="244"/>
      <c r="L77" s="244"/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</row>
    <row r="78" spans="1:26" ht="17.100000000000001" customHeight="1">
      <c r="A78" s="244"/>
      <c r="B78" s="244"/>
      <c r="C78" s="244"/>
      <c r="D78" s="244"/>
      <c r="E78" s="244"/>
      <c r="F78" s="244"/>
      <c r="G78" s="244"/>
      <c r="H78" s="244"/>
      <c r="I78" s="244"/>
      <c r="J78" s="244"/>
      <c r="K78" s="244"/>
      <c r="L78" s="244"/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</row>
    <row r="79" spans="1:26" ht="17.100000000000001" customHeight="1">
      <c r="A79" s="244"/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</row>
    <row r="80" spans="1:26" ht="17.100000000000001" customHeight="1">
      <c r="A80" s="244"/>
      <c r="B80" s="244"/>
      <c r="C80" s="244"/>
      <c r="D80" s="244"/>
      <c r="E80" s="244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</row>
    <row r="81" spans="1:26" ht="17.100000000000001" customHeight="1">
      <c r="A81" s="244"/>
      <c r="B81" s="244"/>
      <c r="C81" s="244"/>
      <c r="D81" s="244"/>
      <c r="E81" s="244"/>
      <c r="F81" s="244"/>
      <c r="G81" s="244"/>
      <c r="H81" s="244"/>
      <c r="I81" s="244"/>
      <c r="J81" s="244"/>
      <c r="K81" s="244"/>
      <c r="L81" s="244"/>
      <c r="M81" s="244"/>
      <c r="N81" s="24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</row>
    <row r="82" spans="1:26" ht="17.100000000000001" customHeight="1">
      <c r="A82" s="244"/>
      <c r="B82" s="244"/>
      <c r="C82" s="244"/>
      <c r="D82" s="244"/>
      <c r="E82" s="244"/>
      <c r="F82" s="244"/>
      <c r="G82" s="244"/>
      <c r="H82" s="244"/>
      <c r="I82" s="244"/>
      <c r="J82" s="244"/>
      <c r="K82" s="244"/>
      <c r="L82" s="244"/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</row>
    <row r="83" spans="1:26" ht="17.100000000000001" customHeight="1">
      <c r="A83" s="244"/>
      <c r="B83" s="244"/>
      <c r="C83" s="244"/>
      <c r="D83" s="244"/>
      <c r="E83" s="244"/>
      <c r="F83" s="244"/>
      <c r="G83" s="244"/>
      <c r="H83" s="244"/>
      <c r="I83" s="244"/>
      <c r="J83" s="244"/>
      <c r="K83" s="244"/>
      <c r="L83" s="244"/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</row>
    <row r="84" spans="1:26" ht="17.100000000000001" customHeight="1">
      <c r="A84" s="91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</row>
    <row r="85" spans="1:26" ht="17.100000000000001" customHeight="1">
      <c r="A85" s="91"/>
      <c r="B85" s="91"/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</row>
    <row r="86" spans="1:26" ht="17.100000000000001" customHeight="1"/>
    <row r="87" spans="1:26" ht="17.100000000000001" customHeight="1"/>
    <row r="88" spans="1:26" ht="17.100000000000001" customHeight="1"/>
    <row r="89" spans="1:26" ht="12.95" customHeight="1"/>
    <row r="90" spans="1:26" ht="17.100000000000001" customHeight="1"/>
    <row r="91" spans="1:26" ht="17.100000000000001" customHeight="1"/>
  </sheetData>
  <mergeCells count="314">
    <mergeCell ref="G8:H8"/>
    <mergeCell ref="O8:P8"/>
    <mergeCell ref="W7:X7"/>
    <mergeCell ref="O9:X9"/>
    <mergeCell ref="G11:M11"/>
    <mergeCell ref="R11:W11"/>
    <mergeCell ref="F5:U5"/>
    <mergeCell ref="P7:S7"/>
    <mergeCell ref="A1:I2"/>
    <mergeCell ref="N1:Q1"/>
    <mergeCell ref="N2:Q2"/>
    <mergeCell ref="V2:Y2"/>
    <mergeCell ref="A3:I3"/>
    <mergeCell ref="A4:I4"/>
    <mergeCell ref="M16:O16"/>
    <mergeCell ref="A17:C17"/>
    <mergeCell ref="D17:F17"/>
    <mergeCell ref="G17:I17"/>
    <mergeCell ref="J17:L17"/>
    <mergeCell ref="M17:O17"/>
    <mergeCell ref="G12:M12"/>
    <mergeCell ref="R12:W12"/>
    <mergeCell ref="A15:C16"/>
    <mergeCell ref="D15:O15"/>
    <mergeCell ref="P15:R16"/>
    <mergeCell ref="S15:U16"/>
    <mergeCell ref="V15:Y16"/>
    <mergeCell ref="D16:F16"/>
    <mergeCell ref="G16:I16"/>
    <mergeCell ref="J16:L16"/>
    <mergeCell ref="P17:R17"/>
    <mergeCell ref="S17:U17"/>
    <mergeCell ref="V17:Y17"/>
    <mergeCell ref="A18:C18"/>
    <mergeCell ref="D18:F18"/>
    <mergeCell ref="G18:I18"/>
    <mergeCell ref="J18:L18"/>
    <mergeCell ref="M18:O18"/>
    <mergeCell ref="P18:R18"/>
    <mergeCell ref="S18:U18"/>
    <mergeCell ref="V18:Y18"/>
    <mergeCell ref="A19:C19"/>
    <mergeCell ref="D19:F19"/>
    <mergeCell ref="G19:I19"/>
    <mergeCell ref="J19:L19"/>
    <mergeCell ref="M19:O19"/>
    <mergeCell ref="P19:R19"/>
    <mergeCell ref="S19:U19"/>
    <mergeCell ref="V19:Y19"/>
    <mergeCell ref="S20:U20"/>
    <mergeCell ref="V20:Y20"/>
    <mergeCell ref="A21:C21"/>
    <mergeCell ref="D21:F21"/>
    <mergeCell ref="G21:I21"/>
    <mergeCell ref="J21:L21"/>
    <mergeCell ref="M21:O21"/>
    <mergeCell ref="P21:R21"/>
    <mergeCell ref="S21:U21"/>
    <mergeCell ref="V21:Y21"/>
    <mergeCell ref="A20:C20"/>
    <mergeCell ref="D20:F20"/>
    <mergeCell ref="G20:I20"/>
    <mergeCell ref="J20:L20"/>
    <mergeCell ref="M20:O20"/>
    <mergeCell ref="P20:R20"/>
    <mergeCell ref="S22:U22"/>
    <mergeCell ref="V22:Y22"/>
    <mergeCell ref="A23:C23"/>
    <mergeCell ref="D23:F23"/>
    <mergeCell ref="G23:I23"/>
    <mergeCell ref="J23:L23"/>
    <mergeCell ref="M23:O23"/>
    <mergeCell ref="P23:R23"/>
    <mergeCell ref="S23:U23"/>
    <mergeCell ref="V23:Y23"/>
    <mergeCell ref="A22:C22"/>
    <mergeCell ref="D22:F22"/>
    <mergeCell ref="G22:I22"/>
    <mergeCell ref="J22:L22"/>
    <mergeCell ref="M22:O22"/>
    <mergeCell ref="P22:R22"/>
    <mergeCell ref="S24:U24"/>
    <mergeCell ref="V24:Y24"/>
    <mergeCell ref="A25:C25"/>
    <mergeCell ref="D25:F25"/>
    <mergeCell ref="G25:I25"/>
    <mergeCell ref="J25:L25"/>
    <mergeCell ref="M25:O25"/>
    <mergeCell ref="P25:R25"/>
    <mergeCell ref="S25:U25"/>
    <mergeCell ref="V25:Y25"/>
    <mergeCell ref="A24:C24"/>
    <mergeCell ref="D24:F24"/>
    <mergeCell ref="G24:I24"/>
    <mergeCell ref="J24:L24"/>
    <mergeCell ref="M24:O24"/>
    <mergeCell ref="P24:R24"/>
    <mergeCell ref="S26:U26"/>
    <mergeCell ref="V26:Y26"/>
    <mergeCell ref="A27:C27"/>
    <mergeCell ref="D27:F27"/>
    <mergeCell ref="G27:I27"/>
    <mergeCell ref="J27:L27"/>
    <mergeCell ref="M27:O27"/>
    <mergeCell ref="P27:R27"/>
    <mergeCell ref="S27:U27"/>
    <mergeCell ref="V27:Y27"/>
    <mergeCell ref="A26:C26"/>
    <mergeCell ref="D26:F26"/>
    <mergeCell ref="G26:I26"/>
    <mergeCell ref="J26:L26"/>
    <mergeCell ref="M26:O26"/>
    <mergeCell ref="P26:R26"/>
    <mergeCell ref="A30:C31"/>
    <mergeCell ref="D30:O30"/>
    <mergeCell ref="P30:R31"/>
    <mergeCell ref="S30:U31"/>
    <mergeCell ref="V30:Y31"/>
    <mergeCell ref="D31:F31"/>
    <mergeCell ref="G31:I31"/>
    <mergeCell ref="J31:L31"/>
    <mergeCell ref="M31:O31"/>
    <mergeCell ref="S32:U32"/>
    <mergeCell ref="V32:Y32"/>
    <mergeCell ref="A33:C33"/>
    <mergeCell ref="D33:F33"/>
    <mergeCell ref="G33:I33"/>
    <mergeCell ref="J33:L33"/>
    <mergeCell ref="M33:O33"/>
    <mergeCell ref="P33:R33"/>
    <mergeCell ref="S33:U33"/>
    <mergeCell ref="V33:Y33"/>
    <mergeCell ref="A32:C32"/>
    <mergeCell ref="D32:F32"/>
    <mergeCell ref="G32:I32"/>
    <mergeCell ref="J32:L32"/>
    <mergeCell ref="M32:O32"/>
    <mergeCell ref="P32:R32"/>
    <mergeCell ref="S34:U34"/>
    <mergeCell ref="V34:Y34"/>
    <mergeCell ref="A35:C35"/>
    <mergeCell ref="D35:F35"/>
    <mergeCell ref="G35:I35"/>
    <mergeCell ref="J35:L35"/>
    <mergeCell ref="M35:O35"/>
    <mergeCell ref="P35:R35"/>
    <mergeCell ref="S35:U35"/>
    <mergeCell ref="V35:Y35"/>
    <mergeCell ref="A34:C34"/>
    <mergeCell ref="D34:F34"/>
    <mergeCell ref="G34:I34"/>
    <mergeCell ref="J34:L34"/>
    <mergeCell ref="M34:O34"/>
    <mergeCell ref="P34:R34"/>
    <mergeCell ref="S36:U36"/>
    <mergeCell ref="V36:Y36"/>
    <mergeCell ref="A37:C37"/>
    <mergeCell ref="D37:F37"/>
    <mergeCell ref="G37:I37"/>
    <mergeCell ref="J37:L37"/>
    <mergeCell ref="M37:O37"/>
    <mergeCell ref="P37:R37"/>
    <mergeCell ref="S37:U37"/>
    <mergeCell ref="V37:Y37"/>
    <mergeCell ref="A36:C36"/>
    <mergeCell ref="D36:F36"/>
    <mergeCell ref="G36:I36"/>
    <mergeCell ref="J36:L36"/>
    <mergeCell ref="M36:O36"/>
    <mergeCell ref="P36:R36"/>
    <mergeCell ref="A40:C40"/>
    <mergeCell ref="D40:F40"/>
    <mergeCell ref="G40:I40"/>
    <mergeCell ref="J40:L40"/>
    <mergeCell ref="M40:O40"/>
    <mergeCell ref="P40:R40"/>
    <mergeCell ref="S38:U38"/>
    <mergeCell ref="V38:Y38"/>
    <mergeCell ref="A39:C39"/>
    <mergeCell ref="D39:F39"/>
    <mergeCell ref="G39:I39"/>
    <mergeCell ref="J39:L39"/>
    <mergeCell ref="M39:O39"/>
    <mergeCell ref="P39:R39"/>
    <mergeCell ref="S39:U39"/>
    <mergeCell ref="V39:Y39"/>
    <mergeCell ref="A38:C38"/>
    <mergeCell ref="D38:F38"/>
    <mergeCell ref="G38:I38"/>
    <mergeCell ref="J38:L38"/>
    <mergeCell ref="M38:O38"/>
    <mergeCell ref="P38:R38"/>
    <mergeCell ref="A62:D62"/>
    <mergeCell ref="E62:K62"/>
    <mergeCell ref="F6:L6"/>
    <mergeCell ref="Q6:U6"/>
    <mergeCell ref="C7:F7"/>
    <mergeCell ref="J7:M7"/>
    <mergeCell ref="W8:X8"/>
    <mergeCell ref="A45:C46"/>
    <mergeCell ref="A42:C42"/>
    <mergeCell ref="D42:F42"/>
    <mergeCell ref="G42:I42"/>
    <mergeCell ref="J42:L42"/>
    <mergeCell ref="M42:O42"/>
    <mergeCell ref="P42:R42"/>
    <mergeCell ref="S40:U40"/>
    <mergeCell ref="V40:Y40"/>
    <mergeCell ref="A41:C41"/>
    <mergeCell ref="D41:F41"/>
    <mergeCell ref="G41:I41"/>
    <mergeCell ref="J41:L41"/>
    <mergeCell ref="M41:O41"/>
    <mergeCell ref="P41:R41"/>
    <mergeCell ref="S41:U41"/>
    <mergeCell ref="V41:Y41"/>
    <mergeCell ref="D45:O45"/>
    <mergeCell ref="P45:R46"/>
    <mergeCell ref="S45:U46"/>
    <mergeCell ref="V45:Y46"/>
    <mergeCell ref="D46:F46"/>
    <mergeCell ref="G46:I46"/>
    <mergeCell ref="J46:L46"/>
    <mergeCell ref="M46:O46"/>
    <mergeCell ref="S42:U42"/>
    <mergeCell ref="V42:Y42"/>
    <mergeCell ref="S47:U47"/>
    <mergeCell ref="V47:Y47"/>
    <mergeCell ref="A48:C48"/>
    <mergeCell ref="D48:F48"/>
    <mergeCell ref="G48:I48"/>
    <mergeCell ref="J48:L48"/>
    <mergeCell ref="M48:O48"/>
    <mergeCell ref="P48:R48"/>
    <mergeCell ref="S48:U48"/>
    <mergeCell ref="V48:Y48"/>
    <mergeCell ref="A47:C47"/>
    <mergeCell ref="D47:F47"/>
    <mergeCell ref="G47:I47"/>
    <mergeCell ref="J47:L47"/>
    <mergeCell ref="M47:O47"/>
    <mergeCell ref="P47:R47"/>
    <mergeCell ref="S49:U49"/>
    <mergeCell ref="V49:Y49"/>
    <mergeCell ref="A50:C50"/>
    <mergeCell ref="D50:F50"/>
    <mergeCell ref="G50:I50"/>
    <mergeCell ref="J50:L50"/>
    <mergeCell ref="M50:O50"/>
    <mergeCell ref="P50:R50"/>
    <mergeCell ref="S50:U50"/>
    <mergeCell ref="V50:Y50"/>
    <mergeCell ref="A49:C49"/>
    <mergeCell ref="D49:F49"/>
    <mergeCell ref="G49:I49"/>
    <mergeCell ref="J49:L49"/>
    <mergeCell ref="M49:O49"/>
    <mergeCell ref="P49:R49"/>
    <mergeCell ref="S51:U51"/>
    <mergeCell ref="V51:Y51"/>
    <mergeCell ref="A52:C52"/>
    <mergeCell ref="D52:F52"/>
    <mergeCell ref="G52:I52"/>
    <mergeCell ref="J52:L52"/>
    <mergeCell ref="M52:O52"/>
    <mergeCell ref="P52:R52"/>
    <mergeCell ref="S52:U52"/>
    <mergeCell ref="V52:Y52"/>
    <mergeCell ref="A51:C51"/>
    <mergeCell ref="D51:F51"/>
    <mergeCell ref="G51:I51"/>
    <mergeCell ref="J51:L51"/>
    <mergeCell ref="M51:O51"/>
    <mergeCell ref="P51:R51"/>
    <mergeCell ref="S53:U53"/>
    <mergeCell ref="V53:Y53"/>
    <mergeCell ref="A54:C54"/>
    <mergeCell ref="D54:F54"/>
    <mergeCell ref="G54:I54"/>
    <mergeCell ref="J54:L54"/>
    <mergeCell ref="M54:O54"/>
    <mergeCell ref="P54:R54"/>
    <mergeCell ref="S54:U54"/>
    <mergeCell ref="V54:Y54"/>
    <mergeCell ref="A53:C53"/>
    <mergeCell ref="D53:F53"/>
    <mergeCell ref="G53:I53"/>
    <mergeCell ref="J53:L53"/>
    <mergeCell ref="M53:O53"/>
    <mergeCell ref="P53:R53"/>
    <mergeCell ref="S57:U57"/>
    <mergeCell ref="V57:Y57"/>
    <mergeCell ref="A57:C57"/>
    <mergeCell ref="D57:F57"/>
    <mergeCell ref="G57:I57"/>
    <mergeCell ref="J57:L57"/>
    <mergeCell ref="M57:O57"/>
    <mergeCell ref="P57:R57"/>
    <mergeCell ref="S55:U55"/>
    <mergeCell ref="V55:Y55"/>
    <mergeCell ref="A56:C56"/>
    <mergeCell ref="D56:F56"/>
    <mergeCell ref="G56:I56"/>
    <mergeCell ref="J56:L56"/>
    <mergeCell ref="M56:O56"/>
    <mergeCell ref="P56:R56"/>
    <mergeCell ref="S56:U56"/>
    <mergeCell ref="V56:Y56"/>
    <mergeCell ref="A55:C55"/>
    <mergeCell ref="D55:F55"/>
    <mergeCell ref="G55:I55"/>
    <mergeCell ref="J55:L55"/>
    <mergeCell ref="M55:O55"/>
    <mergeCell ref="P55:R55"/>
  </mergeCells>
  <pageMargins left="0.31496062992125984" right="0.31496062992125984" top="0.74803149606299213" bottom="0" header="0" footer="0"/>
  <pageSetup paperSize="9" scale="90" orientation="portrait" r:id="rId1"/>
  <headerFooter>
    <oddFooter>&amp;R&amp;"Cordia New,Regular"&amp;14SP-FMD-04-31 Rev.0  Effective date 25-Feb-2016</oddFooter>
  </headerFooter>
  <rowBreaks count="1" manualBreakCount="1">
    <brk id="43" max="24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>
                <anchor moveWithCells="1">
                  <from>
                    <xdr:col>17</xdr:col>
                    <xdr:colOff>28575</xdr:colOff>
                    <xdr:row>3</xdr:row>
                    <xdr:rowOff>95250</xdr:rowOff>
                  </from>
                  <to>
                    <xdr:col>17</xdr:col>
                    <xdr:colOff>247650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>
                <anchor moveWithCells="1">
                  <from>
                    <xdr:col>13</xdr:col>
                    <xdr:colOff>0</xdr:colOff>
                    <xdr:row>3</xdr:row>
                    <xdr:rowOff>66675</xdr:rowOff>
                  </from>
                  <to>
                    <xdr:col>13</xdr:col>
                    <xdr:colOff>228600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8</xdr:row>
                    <xdr:rowOff>76200</xdr:rowOff>
                  </from>
                  <to>
                    <xdr:col>6</xdr:col>
                    <xdr:colOff>209550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8</xdr:row>
                    <xdr:rowOff>76200</xdr:rowOff>
                  </from>
                  <to>
                    <xdr:col>10</xdr:col>
                    <xdr:colOff>200025</xdr:colOff>
                    <xdr:row>9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59"/>
  <sheetViews>
    <sheetView view="pageBreakPreview" zoomScaleNormal="100" zoomScaleSheetLayoutView="100" workbookViewId="0">
      <selection activeCell="K6" sqref="K6"/>
    </sheetView>
  </sheetViews>
  <sheetFormatPr defaultColWidth="9.140625" defaultRowHeight="20.25"/>
  <cols>
    <col min="1" max="9" width="3.7109375" style="20" customWidth="1"/>
    <col min="10" max="13" width="3.42578125" style="20" customWidth="1"/>
    <col min="14" max="14" width="3.7109375" style="20" customWidth="1"/>
    <col min="15" max="21" width="3.42578125" style="20" customWidth="1"/>
    <col min="22" max="22" width="3.7109375" style="20" customWidth="1"/>
    <col min="23" max="28" width="3.42578125" style="20" customWidth="1"/>
    <col min="29" max="31" width="3.7109375" style="20" customWidth="1"/>
    <col min="32" max="256" width="9.140625" style="20"/>
    <col min="257" max="265" width="3.7109375" style="20" customWidth="1"/>
    <col min="266" max="269" width="3.42578125" style="20" customWidth="1"/>
    <col min="270" max="270" width="3.7109375" style="20" customWidth="1"/>
    <col min="271" max="277" width="3.42578125" style="20" customWidth="1"/>
    <col min="278" max="278" width="3.7109375" style="20" customWidth="1"/>
    <col min="279" max="284" width="3.42578125" style="20" customWidth="1"/>
    <col min="285" max="287" width="3.7109375" style="20" customWidth="1"/>
    <col min="288" max="512" width="9.140625" style="20"/>
    <col min="513" max="521" width="3.7109375" style="20" customWidth="1"/>
    <col min="522" max="525" width="3.42578125" style="20" customWidth="1"/>
    <col min="526" max="526" width="3.7109375" style="20" customWidth="1"/>
    <col min="527" max="533" width="3.42578125" style="20" customWidth="1"/>
    <col min="534" max="534" width="3.7109375" style="20" customWidth="1"/>
    <col min="535" max="540" width="3.42578125" style="20" customWidth="1"/>
    <col min="541" max="543" width="3.7109375" style="20" customWidth="1"/>
    <col min="544" max="768" width="9.140625" style="20"/>
    <col min="769" max="777" width="3.7109375" style="20" customWidth="1"/>
    <col min="778" max="781" width="3.42578125" style="20" customWidth="1"/>
    <col min="782" max="782" width="3.7109375" style="20" customWidth="1"/>
    <col min="783" max="789" width="3.42578125" style="20" customWidth="1"/>
    <col min="790" max="790" width="3.7109375" style="20" customWidth="1"/>
    <col min="791" max="796" width="3.42578125" style="20" customWidth="1"/>
    <col min="797" max="799" width="3.7109375" style="20" customWidth="1"/>
    <col min="800" max="1024" width="9.140625" style="20"/>
    <col min="1025" max="1033" width="3.7109375" style="20" customWidth="1"/>
    <col min="1034" max="1037" width="3.42578125" style="20" customWidth="1"/>
    <col min="1038" max="1038" width="3.7109375" style="20" customWidth="1"/>
    <col min="1039" max="1045" width="3.42578125" style="20" customWidth="1"/>
    <col min="1046" max="1046" width="3.7109375" style="20" customWidth="1"/>
    <col min="1047" max="1052" width="3.42578125" style="20" customWidth="1"/>
    <col min="1053" max="1055" width="3.7109375" style="20" customWidth="1"/>
    <col min="1056" max="1280" width="9.140625" style="20"/>
    <col min="1281" max="1289" width="3.7109375" style="20" customWidth="1"/>
    <col min="1290" max="1293" width="3.42578125" style="20" customWidth="1"/>
    <col min="1294" max="1294" width="3.7109375" style="20" customWidth="1"/>
    <col min="1295" max="1301" width="3.42578125" style="20" customWidth="1"/>
    <col min="1302" max="1302" width="3.7109375" style="20" customWidth="1"/>
    <col min="1303" max="1308" width="3.42578125" style="20" customWidth="1"/>
    <col min="1309" max="1311" width="3.7109375" style="20" customWidth="1"/>
    <col min="1312" max="1536" width="9.140625" style="20"/>
    <col min="1537" max="1545" width="3.7109375" style="20" customWidth="1"/>
    <col min="1546" max="1549" width="3.42578125" style="20" customWidth="1"/>
    <col min="1550" max="1550" width="3.7109375" style="20" customWidth="1"/>
    <col min="1551" max="1557" width="3.42578125" style="20" customWidth="1"/>
    <col min="1558" max="1558" width="3.7109375" style="20" customWidth="1"/>
    <col min="1559" max="1564" width="3.42578125" style="20" customWidth="1"/>
    <col min="1565" max="1567" width="3.7109375" style="20" customWidth="1"/>
    <col min="1568" max="1792" width="9.140625" style="20"/>
    <col min="1793" max="1801" width="3.7109375" style="20" customWidth="1"/>
    <col min="1802" max="1805" width="3.42578125" style="20" customWidth="1"/>
    <col min="1806" max="1806" width="3.7109375" style="20" customWidth="1"/>
    <col min="1807" max="1813" width="3.42578125" style="20" customWidth="1"/>
    <col min="1814" max="1814" width="3.7109375" style="20" customWidth="1"/>
    <col min="1815" max="1820" width="3.42578125" style="20" customWidth="1"/>
    <col min="1821" max="1823" width="3.7109375" style="20" customWidth="1"/>
    <col min="1824" max="2048" width="9.140625" style="20"/>
    <col min="2049" max="2057" width="3.7109375" style="20" customWidth="1"/>
    <col min="2058" max="2061" width="3.42578125" style="20" customWidth="1"/>
    <col min="2062" max="2062" width="3.7109375" style="20" customWidth="1"/>
    <col min="2063" max="2069" width="3.42578125" style="20" customWidth="1"/>
    <col min="2070" max="2070" width="3.7109375" style="20" customWidth="1"/>
    <col min="2071" max="2076" width="3.42578125" style="20" customWidth="1"/>
    <col min="2077" max="2079" width="3.7109375" style="20" customWidth="1"/>
    <col min="2080" max="2304" width="9.140625" style="20"/>
    <col min="2305" max="2313" width="3.7109375" style="20" customWidth="1"/>
    <col min="2314" max="2317" width="3.42578125" style="20" customWidth="1"/>
    <col min="2318" max="2318" width="3.7109375" style="20" customWidth="1"/>
    <col min="2319" max="2325" width="3.42578125" style="20" customWidth="1"/>
    <col min="2326" max="2326" width="3.7109375" style="20" customWidth="1"/>
    <col min="2327" max="2332" width="3.42578125" style="20" customWidth="1"/>
    <col min="2333" max="2335" width="3.7109375" style="20" customWidth="1"/>
    <col min="2336" max="2560" width="9.140625" style="20"/>
    <col min="2561" max="2569" width="3.7109375" style="20" customWidth="1"/>
    <col min="2570" max="2573" width="3.42578125" style="20" customWidth="1"/>
    <col min="2574" max="2574" width="3.7109375" style="20" customWidth="1"/>
    <col min="2575" max="2581" width="3.42578125" style="20" customWidth="1"/>
    <col min="2582" max="2582" width="3.7109375" style="20" customWidth="1"/>
    <col min="2583" max="2588" width="3.42578125" style="20" customWidth="1"/>
    <col min="2589" max="2591" width="3.7109375" style="20" customWidth="1"/>
    <col min="2592" max="2816" width="9.140625" style="20"/>
    <col min="2817" max="2825" width="3.7109375" style="20" customWidth="1"/>
    <col min="2826" max="2829" width="3.42578125" style="20" customWidth="1"/>
    <col min="2830" max="2830" width="3.7109375" style="20" customWidth="1"/>
    <col min="2831" max="2837" width="3.42578125" style="20" customWidth="1"/>
    <col min="2838" max="2838" width="3.7109375" style="20" customWidth="1"/>
    <col min="2839" max="2844" width="3.42578125" style="20" customWidth="1"/>
    <col min="2845" max="2847" width="3.7109375" style="20" customWidth="1"/>
    <col min="2848" max="3072" width="9.140625" style="20"/>
    <col min="3073" max="3081" width="3.7109375" style="20" customWidth="1"/>
    <col min="3082" max="3085" width="3.42578125" style="20" customWidth="1"/>
    <col min="3086" max="3086" width="3.7109375" style="20" customWidth="1"/>
    <col min="3087" max="3093" width="3.42578125" style="20" customWidth="1"/>
    <col min="3094" max="3094" width="3.7109375" style="20" customWidth="1"/>
    <col min="3095" max="3100" width="3.42578125" style="20" customWidth="1"/>
    <col min="3101" max="3103" width="3.7109375" style="20" customWidth="1"/>
    <col min="3104" max="3328" width="9.140625" style="20"/>
    <col min="3329" max="3337" width="3.7109375" style="20" customWidth="1"/>
    <col min="3338" max="3341" width="3.42578125" style="20" customWidth="1"/>
    <col min="3342" max="3342" width="3.7109375" style="20" customWidth="1"/>
    <col min="3343" max="3349" width="3.42578125" style="20" customWidth="1"/>
    <col min="3350" max="3350" width="3.7109375" style="20" customWidth="1"/>
    <col min="3351" max="3356" width="3.42578125" style="20" customWidth="1"/>
    <col min="3357" max="3359" width="3.7109375" style="20" customWidth="1"/>
    <col min="3360" max="3584" width="9.140625" style="20"/>
    <col min="3585" max="3593" width="3.7109375" style="20" customWidth="1"/>
    <col min="3594" max="3597" width="3.42578125" style="20" customWidth="1"/>
    <col min="3598" max="3598" width="3.7109375" style="20" customWidth="1"/>
    <col min="3599" max="3605" width="3.42578125" style="20" customWidth="1"/>
    <col min="3606" max="3606" width="3.7109375" style="20" customWidth="1"/>
    <col min="3607" max="3612" width="3.42578125" style="20" customWidth="1"/>
    <col min="3613" max="3615" width="3.7109375" style="20" customWidth="1"/>
    <col min="3616" max="3840" width="9.140625" style="20"/>
    <col min="3841" max="3849" width="3.7109375" style="20" customWidth="1"/>
    <col min="3850" max="3853" width="3.42578125" style="20" customWidth="1"/>
    <col min="3854" max="3854" width="3.7109375" style="20" customWidth="1"/>
    <col min="3855" max="3861" width="3.42578125" style="20" customWidth="1"/>
    <col min="3862" max="3862" width="3.7109375" style="20" customWidth="1"/>
    <col min="3863" max="3868" width="3.42578125" style="20" customWidth="1"/>
    <col min="3869" max="3871" width="3.7109375" style="20" customWidth="1"/>
    <col min="3872" max="4096" width="9.140625" style="20"/>
    <col min="4097" max="4105" width="3.7109375" style="20" customWidth="1"/>
    <col min="4106" max="4109" width="3.42578125" style="20" customWidth="1"/>
    <col min="4110" max="4110" width="3.7109375" style="20" customWidth="1"/>
    <col min="4111" max="4117" width="3.42578125" style="20" customWidth="1"/>
    <col min="4118" max="4118" width="3.7109375" style="20" customWidth="1"/>
    <col min="4119" max="4124" width="3.42578125" style="20" customWidth="1"/>
    <col min="4125" max="4127" width="3.7109375" style="20" customWidth="1"/>
    <col min="4128" max="4352" width="9.140625" style="20"/>
    <col min="4353" max="4361" width="3.7109375" style="20" customWidth="1"/>
    <col min="4362" max="4365" width="3.42578125" style="20" customWidth="1"/>
    <col min="4366" max="4366" width="3.7109375" style="20" customWidth="1"/>
    <col min="4367" max="4373" width="3.42578125" style="20" customWidth="1"/>
    <col min="4374" max="4374" width="3.7109375" style="20" customWidth="1"/>
    <col min="4375" max="4380" width="3.42578125" style="20" customWidth="1"/>
    <col min="4381" max="4383" width="3.7109375" style="20" customWidth="1"/>
    <col min="4384" max="4608" width="9.140625" style="20"/>
    <col min="4609" max="4617" width="3.7109375" style="20" customWidth="1"/>
    <col min="4618" max="4621" width="3.42578125" style="20" customWidth="1"/>
    <col min="4622" max="4622" width="3.7109375" style="20" customWidth="1"/>
    <col min="4623" max="4629" width="3.42578125" style="20" customWidth="1"/>
    <col min="4630" max="4630" width="3.7109375" style="20" customWidth="1"/>
    <col min="4631" max="4636" width="3.42578125" style="20" customWidth="1"/>
    <col min="4637" max="4639" width="3.7109375" style="20" customWidth="1"/>
    <col min="4640" max="4864" width="9.140625" style="20"/>
    <col min="4865" max="4873" width="3.7109375" style="20" customWidth="1"/>
    <col min="4874" max="4877" width="3.42578125" style="20" customWidth="1"/>
    <col min="4878" max="4878" width="3.7109375" style="20" customWidth="1"/>
    <col min="4879" max="4885" width="3.42578125" style="20" customWidth="1"/>
    <col min="4886" max="4886" width="3.7109375" style="20" customWidth="1"/>
    <col min="4887" max="4892" width="3.42578125" style="20" customWidth="1"/>
    <col min="4893" max="4895" width="3.7109375" style="20" customWidth="1"/>
    <col min="4896" max="5120" width="9.140625" style="20"/>
    <col min="5121" max="5129" width="3.7109375" style="20" customWidth="1"/>
    <col min="5130" max="5133" width="3.42578125" style="20" customWidth="1"/>
    <col min="5134" max="5134" width="3.7109375" style="20" customWidth="1"/>
    <col min="5135" max="5141" width="3.42578125" style="20" customWidth="1"/>
    <col min="5142" max="5142" width="3.7109375" style="20" customWidth="1"/>
    <col min="5143" max="5148" width="3.42578125" style="20" customWidth="1"/>
    <col min="5149" max="5151" width="3.7109375" style="20" customWidth="1"/>
    <col min="5152" max="5376" width="9.140625" style="20"/>
    <col min="5377" max="5385" width="3.7109375" style="20" customWidth="1"/>
    <col min="5386" max="5389" width="3.42578125" style="20" customWidth="1"/>
    <col min="5390" max="5390" width="3.7109375" style="20" customWidth="1"/>
    <col min="5391" max="5397" width="3.42578125" style="20" customWidth="1"/>
    <col min="5398" max="5398" width="3.7109375" style="20" customWidth="1"/>
    <col min="5399" max="5404" width="3.42578125" style="20" customWidth="1"/>
    <col min="5405" max="5407" width="3.7109375" style="20" customWidth="1"/>
    <col min="5408" max="5632" width="9.140625" style="20"/>
    <col min="5633" max="5641" width="3.7109375" style="20" customWidth="1"/>
    <col min="5642" max="5645" width="3.42578125" style="20" customWidth="1"/>
    <col min="5646" max="5646" width="3.7109375" style="20" customWidth="1"/>
    <col min="5647" max="5653" width="3.42578125" style="20" customWidth="1"/>
    <col min="5654" max="5654" width="3.7109375" style="20" customWidth="1"/>
    <col min="5655" max="5660" width="3.42578125" style="20" customWidth="1"/>
    <col min="5661" max="5663" width="3.7109375" style="20" customWidth="1"/>
    <col min="5664" max="5888" width="9.140625" style="20"/>
    <col min="5889" max="5897" width="3.7109375" style="20" customWidth="1"/>
    <col min="5898" max="5901" width="3.42578125" style="20" customWidth="1"/>
    <col min="5902" max="5902" width="3.7109375" style="20" customWidth="1"/>
    <col min="5903" max="5909" width="3.42578125" style="20" customWidth="1"/>
    <col min="5910" max="5910" width="3.7109375" style="20" customWidth="1"/>
    <col min="5911" max="5916" width="3.42578125" style="20" customWidth="1"/>
    <col min="5917" max="5919" width="3.7109375" style="20" customWidth="1"/>
    <col min="5920" max="6144" width="9.140625" style="20"/>
    <col min="6145" max="6153" width="3.7109375" style="20" customWidth="1"/>
    <col min="6154" max="6157" width="3.42578125" style="20" customWidth="1"/>
    <col min="6158" max="6158" width="3.7109375" style="20" customWidth="1"/>
    <col min="6159" max="6165" width="3.42578125" style="20" customWidth="1"/>
    <col min="6166" max="6166" width="3.7109375" style="20" customWidth="1"/>
    <col min="6167" max="6172" width="3.42578125" style="20" customWidth="1"/>
    <col min="6173" max="6175" width="3.7109375" style="20" customWidth="1"/>
    <col min="6176" max="6400" width="9.140625" style="20"/>
    <col min="6401" max="6409" width="3.7109375" style="20" customWidth="1"/>
    <col min="6410" max="6413" width="3.42578125" style="20" customWidth="1"/>
    <col min="6414" max="6414" width="3.7109375" style="20" customWidth="1"/>
    <col min="6415" max="6421" width="3.42578125" style="20" customWidth="1"/>
    <col min="6422" max="6422" width="3.7109375" style="20" customWidth="1"/>
    <col min="6423" max="6428" width="3.42578125" style="20" customWidth="1"/>
    <col min="6429" max="6431" width="3.7109375" style="20" customWidth="1"/>
    <col min="6432" max="6656" width="9.140625" style="20"/>
    <col min="6657" max="6665" width="3.7109375" style="20" customWidth="1"/>
    <col min="6666" max="6669" width="3.42578125" style="20" customWidth="1"/>
    <col min="6670" max="6670" width="3.7109375" style="20" customWidth="1"/>
    <col min="6671" max="6677" width="3.42578125" style="20" customWidth="1"/>
    <col min="6678" max="6678" width="3.7109375" style="20" customWidth="1"/>
    <col min="6679" max="6684" width="3.42578125" style="20" customWidth="1"/>
    <col min="6685" max="6687" width="3.7109375" style="20" customWidth="1"/>
    <col min="6688" max="6912" width="9.140625" style="20"/>
    <col min="6913" max="6921" width="3.7109375" style="20" customWidth="1"/>
    <col min="6922" max="6925" width="3.42578125" style="20" customWidth="1"/>
    <col min="6926" max="6926" width="3.7109375" style="20" customWidth="1"/>
    <col min="6927" max="6933" width="3.42578125" style="20" customWidth="1"/>
    <col min="6934" max="6934" width="3.7109375" style="20" customWidth="1"/>
    <col min="6935" max="6940" width="3.42578125" style="20" customWidth="1"/>
    <col min="6941" max="6943" width="3.7109375" style="20" customWidth="1"/>
    <col min="6944" max="7168" width="9.140625" style="20"/>
    <col min="7169" max="7177" width="3.7109375" style="20" customWidth="1"/>
    <col min="7178" max="7181" width="3.42578125" style="20" customWidth="1"/>
    <col min="7182" max="7182" width="3.7109375" style="20" customWidth="1"/>
    <col min="7183" max="7189" width="3.42578125" style="20" customWidth="1"/>
    <col min="7190" max="7190" width="3.7109375" style="20" customWidth="1"/>
    <col min="7191" max="7196" width="3.42578125" style="20" customWidth="1"/>
    <col min="7197" max="7199" width="3.7109375" style="20" customWidth="1"/>
    <col min="7200" max="7424" width="9.140625" style="20"/>
    <col min="7425" max="7433" width="3.7109375" style="20" customWidth="1"/>
    <col min="7434" max="7437" width="3.42578125" style="20" customWidth="1"/>
    <col min="7438" max="7438" width="3.7109375" style="20" customWidth="1"/>
    <col min="7439" max="7445" width="3.42578125" style="20" customWidth="1"/>
    <col min="7446" max="7446" width="3.7109375" style="20" customWidth="1"/>
    <col min="7447" max="7452" width="3.42578125" style="20" customWidth="1"/>
    <col min="7453" max="7455" width="3.7109375" style="20" customWidth="1"/>
    <col min="7456" max="7680" width="9.140625" style="20"/>
    <col min="7681" max="7689" width="3.7109375" style="20" customWidth="1"/>
    <col min="7690" max="7693" width="3.42578125" style="20" customWidth="1"/>
    <col min="7694" max="7694" width="3.7109375" style="20" customWidth="1"/>
    <col min="7695" max="7701" width="3.42578125" style="20" customWidth="1"/>
    <col min="7702" max="7702" width="3.7109375" style="20" customWidth="1"/>
    <col min="7703" max="7708" width="3.42578125" style="20" customWidth="1"/>
    <col min="7709" max="7711" width="3.7109375" style="20" customWidth="1"/>
    <col min="7712" max="7936" width="9.140625" style="20"/>
    <col min="7937" max="7945" width="3.7109375" style="20" customWidth="1"/>
    <col min="7946" max="7949" width="3.42578125" style="20" customWidth="1"/>
    <col min="7950" max="7950" width="3.7109375" style="20" customWidth="1"/>
    <col min="7951" max="7957" width="3.42578125" style="20" customWidth="1"/>
    <col min="7958" max="7958" width="3.7109375" style="20" customWidth="1"/>
    <col min="7959" max="7964" width="3.42578125" style="20" customWidth="1"/>
    <col min="7965" max="7967" width="3.7109375" style="20" customWidth="1"/>
    <col min="7968" max="8192" width="9.140625" style="20"/>
    <col min="8193" max="8201" width="3.7109375" style="20" customWidth="1"/>
    <col min="8202" max="8205" width="3.42578125" style="20" customWidth="1"/>
    <col min="8206" max="8206" width="3.7109375" style="20" customWidth="1"/>
    <col min="8207" max="8213" width="3.42578125" style="20" customWidth="1"/>
    <col min="8214" max="8214" width="3.7109375" style="20" customWidth="1"/>
    <col min="8215" max="8220" width="3.42578125" style="20" customWidth="1"/>
    <col min="8221" max="8223" width="3.7109375" style="20" customWidth="1"/>
    <col min="8224" max="8448" width="9.140625" style="20"/>
    <col min="8449" max="8457" width="3.7109375" style="20" customWidth="1"/>
    <col min="8458" max="8461" width="3.42578125" style="20" customWidth="1"/>
    <col min="8462" max="8462" width="3.7109375" style="20" customWidth="1"/>
    <col min="8463" max="8469" width="3.42578125" style="20" customWidth="1"/>
    <col min="8470" max="8470" width="3.7109375" style="20" customWidth="1"/>
    <col min="8471" max="8476" width="3.42578125" style="20" customWidth="1"/>
    <col min="8477" max="8479" width="3.7109375" style="20" customWidth="1"/>
    <col min="8480" max="8704" width="9.140625" style="20"/>
    <col min="8705" max="8713" width="3.7109375" style="20" customWidth="1"/>
    <col min="8714" max="8717" width="3.42578125" style="20" customWidth="1"/>
    <col min="8718" max="8718" width="3.7109375" style="20" customWidth="1"/>
    <col min="8719" max="8725" width="3.42578125" style="20" customWidth="1"/>
    <col min="8726" max="8726" width="3.7109375" style="20" customWidth="1"/>
    <col min="8727" max="8732" width="3.42578125" style="20" customWidth="1"/>
    <col min="8733" max="8735" width="3.7109375" style="20" customWidth="1"/>
    <col min="8736" max="8960" width="9.140625" style="20"/>
    <col min="8961" max="8969" width="3.7109375" style="20" customWidth="1"/>
    <col min="8970" max="8973" width="3.42578125" style="20" customWidth="1"/>
    <col min="8974" max="8974" width="3.7109375" style="20" customWidth="1"/>
    <col min="8975" max="8981" width="3.42578125" style="20" customWidth="1"/>
    <col min="8982" max="8982" width="3.7109375" style="20" customWidth="1"/>
    <col min="8983" max="8988" width="3.42578125" style="20" customWidth="1"/>
    <col min="8989" max="8991" width="3.7109375" style="20" customWidth="1"/>
    <col min="8992" max="9216" width="9.140625" style="20"/>
    <col min="9217" max="9225" width="3.7109375" style="20" customWidth="1"/>
    <col min="9226" max="9229" width="3.42578125" style="20" customWidth="1"/>
    <col min="9230" max="9230" width="3.7109375" style="20" customWidth="1"/>
    <col min="9231" max="9237" width="3.42578125" style="20" customWidth="1"/>
    <col min="9238" max="9238" width="3.7109375" style="20" customWidth="1"/>
    <col min="9239" max="9244" width="3.42578125" style="20" customWidth="1"/>
    <col min="9245" max="9247" width="3.7109375" style="20" customWidth="1"/>
    <col min="9248" max="9472" width="9.140625" style="20"/>
    <col min="9473" max="9481" width="3.7109375" style="20" customWidth="1"/>
    <col min="9482" max="9485" width="3.42578125" style="20" customWidth="1"/>
    <col min="9486" max="9486" width="3.7109375" style="20" customWidth="1"/>
    <col min="9487" max="9493" width="3.42578125" style="20" customWidth="1"/>
    <col min="9494" max="9494" width="3.7109375" style="20" customWidth="1"/>
    <col min="9495" max="9500" width="3.42578125" style="20" customWidth="1"/>
    <col min="9501" max="9503" width="3.7109375" style="20" customWidth="1"/>
    <col min="9504" max="9728" width="9.140625" style="20"/>
    <col min="9729" max="9737" width="3.7109375" style="20" customWidth="1"/>
    <col min="9738" max="9741" width="3.42578125" style="20" customWidth="1"/>
    <col min="9742" max="9742" width="3.7109375" style="20" customWidth="1"/>
    <col min="9743" max="9749" width="3.42578125" style="20" customWidth="1"/>
    <col min="9750" max="9750" width="3.7109375" style="20" customWidth="1"/>
    <col min="9751" max="9756" width="3.42578125" style="20" customWidth="1"/>
    <col min="9757" max="9759" width="3.7109375" style="20" customWidth="1"/>
    <col min="9760" max="9984" width="9.140625" style="20"/>
    <col min="9985" max="9993" width="3.7109375" style="20" customWidth="1"/>
    <col min="9994" max="9997" width="3.42578125" style="20" customWidth="1"/>
    <col min="9998" max="9998" width="3.7109375" style="20" customWidth="1"/>
    <col min="9999" max="10005" width="3.42578125" style="20" customWidth="1"/>
    <col min="10006" max="10006" width="3.7109375" style="20" customWidth="1"/>
    <col min="10007" max="10012" width="3.42578125" style="20" customWidth="1"/>
    <col min="10013" max="10015" width="3.7109375" style="20" customWidth="1"/>
    <col min="10016" max="10240" width="9.140625" style="20"/>
    <col min="10241" max="10249" width="3.7109375" style="20" customWidth="1"/>
    <col min="10250" max="10253" width="3.42578125" style="20" customWidth="1"/>
    <col min="10254" max="10254" width="3.7109375" style="20" customWidth="1"/>
    <col min="10255" max="10261" width="3.42578125" style="20" customWidth="1"/>
    <col min="10262" max="10262" width="3.7109375" style="20" customWidth="1"/>
    <col min="10263" max="10268" width="3.42578125" style="20" customWidth="1"/>
    <col min="10269" max="10271" width="3.7109375" style="20" customWidth="1"/>
    <col min="10272" max="10496" width="9.140625" style="20"/>
    <col min="10497" max="10505" width="3.7109375" style="20" customWidth="1"/>
    <col min="10506" max="10509" width="3.42578125" style="20" customWidth="1"/>
    <col min="10510" max="10510" width="3.7109375" style="20" customWidth="1"/>
    <col min="10511" max="10517" width="3.42578125" style="20" customWidth="1"/>
    <col min="10518" max="10518" width="3.7109375" style="20" customWidth="1"/>
    <col min="10519" max="10524" width="3.42578125" style="20" customWidth="1"/>
    <col min="10525" max="10527" width="3.7109375" style="20" customWidth="1"/>
    <col min="10528" max="10752" width="9.140625" style="20"/>
    <col min="10753" max="10761" width="3.7109375" style="20" customWidth="1"/>
    <col min="10762" max="10765" width="3.42578125" style="20" customWidth="1"/>
    <col min="10766" max="10766" width="3.7109375" style="20" customWidth="1"/>
    <col min="10767" max="10773" width="3.42578125" style="20" customWidth="1"/>
    <col min="10774" max="10774" width="3.7109375" style="20" customWidth="1"/>
    <col min="10775" max="10780" width="3.42578125" style="20" customWidth="1"/>
    <col min="10781" max="10783" width="3.7109375" style="20" customWidth="1"/>
    <col min="10784" max="11008" width="9.140625" style="20"/>
    <col min="11009" max="11017" width="3.7109375" style="20" customWidth="1"/>
    <col min="11018" max="11021" width="3.42578125" style="20" customWidth="1"/>
    <col min="11022" max="11022" width="3.7109375" style="20" customWidth="1"/>
    <col min="11023" max="11029" width="3.42578125" style="20" customWidth="1"/>
    <col min="11030" max="11030" width="3.7109375" style="20" customWidth="1"/>
    <col min="11031" max="11036" width="3.42578125" style="20" customWidth="1"/>
    <col min="11037" max="11039" width="3.7109375" style="20" customWidth="1"/>
    <col min="11040" max="11264" width="9.140625" style="20"/>
    <col min="11265" max="11273" width="3.7109375" style="20" customWidth="1"/>
    <col min="11274" max="11277" width="3.42578125" style="20" customWidth="1"/>
    <col min="11278" max="11278" width="3.7109375" style="20" customWidth="1"/>
    <col min="11279" max="11285" width="3.42578125" style="20" customWidth="1"/>
    <col min="11286" max="11286" width="3.7109375" style="20" customWidth="1"/>
    <col min="11287" max="11292" width="3.42578125" style="20" customWidth="1"/>
    <col min="11293" max="11295" width="3.7109375" style="20" customWidth="1"/>
    <col min="11296" max="11520" width="9.140625" style="20"/>
    <col min="11521" max="11529" width="3.7109375" style="20" customWidth="1"/>
    <col min="11530" max="11533" width="3.42578125" style="20" customWidth="1"/>
    <col min="11534" max="11534" width="3.7109375" style="20" customWidth="1"/>
    <col min="11535" max="11541" width="3.42578125" style="20" customWidth="1"/>
    <col min="11542" max="11542" width="3.7109375" style="20" customWidth="1"/>
    <col min="11543" max="11548" width="3.42578125" style="20" customWidth="1"/>
    <col min="11549" max="11551" width="3.7109375" style="20" customWidth="1"/>
    <col min="11552" max="11776" width="9.140625" style="20"/>
    <col min="11777" max="11785" width="3.7109375" style="20" customWidth="1"/>
    <col min="11786" max="11789" width="3.42578125" style="20" customWidth="1"/>
    <col min="11790" max="11790" width="3.7109375" style="20" customWidth="1"/>
    <col min="11791" max="11797" width="3.42578125" style="20" customWidth="1"/>
    <col min="11798" max="11798" width="3.7109375" style="20" customWidth="1"/>
    <col min="11799" max="11804" width="3.42578125" style="20" customWidth="1"/>
    <col min="11805" max="11807" width="3.7109375" style="20" customWidth="1"/>
    <col min="11808" max="12032" width="9.140625" style="20"/>
    <col min="12033" max="12041" width="3.7109375" style="20" customWidth="1"/>
    <col min="12042" max="12045" width="3.42578125" style="20" customWidth="1"/>
    <col min="12046" max="12046" width="3.7109375" style="20" customWidth="1"/>
    <col min="12047" max="12053" width="3.42578125" style="20" customWidth="1"/>
    <col min="12054" max="12054" width="3.7109375" style="20" customWidth="1"/>
    <col min="12055" max="12060" width="3.42578125" style="20" customWidth="1"/>
    <col min="12061" max="12063" width="3.7109375" style="20" customWidth="1"/>
    <col min="12064" max="12288" width="9.140625" style="20"/>
    <col min="12289" max="12297" width="3.7109375" style="20" customWidth="1"/>
    <col min="12298" max="12301" width="3.42578125" style="20" customWidth="1"/>
    <col min="12302" max="12302" width="3.7109375" style="20" customWidth="1"/>
    <col min="12303" max="12309" width="3.42578125" style="20" customWidth="1"/>
    <col min="12310" max="12310" width="3.7109375" style="20" customWidth="1"/>
    <col min="12311" max="12316" width="3.42578125" style="20" customWidth="1"/>
    <col min="12317" max="12319" width="3.7109375" style="20" customWidth="1"/>
    <col min="12320" max="12544" width="9.140625" style="20"/>
    <col min="12545" max="12553" width="3.7109375" style="20" customWidth="1"/>
    <col min="12554" max="12557" width="3.42578125" style="20" customWidth="1"/>
    <col min="12558" max="12558" width="3.7109375" style="20" customWidth="1"/>
    <col min="12559" max="12565" width="3.42578125" style="20" customWidth="1"/>
    <col min="12566" max="12566" width="3.7109375" style="20" customWidth="1"/>
    <col min="12567" max="12572" width="3.42578125" style="20" customWidth="1"/>
    <col min="12573" max="12575" width="3.7109375" style="20" customWidth="1"/>
    <col min="12576" max="12800" width="9.140625" style="20"/>
    <col min="12801" max="12809" width="3.7109375" style="20" customWidth="1"/>
    <col min="12810" max="12813" width="3.42578125" style="20" customWidth="1"/>
    <col min="12814" max="12814" width="3.7109375" style="20" customWidth="1"/>
    <col min="12815" max="12821" width="3.42578125" style="20" customWidth="1"/>
    <col min="12822" max="12822" width="3.7109375" style="20" customWidth="1"/>
    <col min="12823" max="12828" width="3.42578125" style="20" customWidth="1"/>
    <col min="12829" max="12831" width="3.7109375" style="20" customWidth="1"/>
    <col min="12832" max="13056" width="9.140625" style="20"/>
    <col min="13057" max="13065" width="3.7109375" style="20" customWidth="1"/>
    <col min="13066" max="13069" width="3.42578125" style="20" customWidth="1"/>
    <col min="13070" max="13070" width="3.7109375" style="20" customWidth="1"/>
    <col min="13071" max="13077" width="3.42578125" style="20" customWidth="1"/>
    <col min="13078" max="13078" width="3.7109375" style="20" customWidth="1"/>
    <col min="13079" max="13084" width="3.42578125" style="20" customWidth="1"/>
    <col min="13085" max="13087" width="3.7109375" style="20" customWidth="1"/>
    <col min="13088" max="13312" width="9.140625" style="20"/>
    <col min="13313" max="13321" width="3.7109375" style="20" customWidth="1"/>
    <col min="13322" max="13325" width="3.42578125" style="20" customWidth="1"/>
    <col min="13326" max="13326" width="3.7109375" style="20" customWidth="1"/>
    <col min="13327" max="13333" width="3.42578125" style="20" customWidth="1"/>
    <col min="13334" max="13334" width="3.7109375" style="20" customWidth="1"/>
    <col min="13335" max="13340" width="3.42578125" style="20" customWidth="1"/>
    <col min="13341" max="13343" width="3.7109375" style="20" customWidth="1"/>
    <col min="13344" max="13568" width="9.140625" style="20"/>
    <col min="13569" max="13577" width="3.7109375" style="20" customWidth="1"/>
    <col min="13578" max="13581" width="3.42578125" style="20" customWidth="1"/>
    <col min="13582" max="13582" width="3.7109375" style="20" customWidth="1"/>
    <col min="13583" max="13589" width="3.42578125" style="20" customWidth="1"/>
    <col min="13590" max="13590" width="3.7109375" style="20" customWidth="1"/>
    <col min="13591" max="13596" width="3.42578125" style="20" customWidth="1"/>
    <col min="13597" max="13599" width="3.7109375" style="20" customWidth="1"/>
    <col min="13600" max="13824" width="9.140625" style="20"/>
    <col min="13825" max="13833" width="3.7109375" style="20" customWidth="1"/>
    <col min="13834" max="13837" width="3.42578125" style="20" customWidth="1"/>
    <col min="13838" max="13838" width="3.7109375" style="20" customWidth="1"/>
    <col min="13839" max="13845" width="3.42578125" style="20" customWidth="1"/>
    <col min="13846" max="13846" width="3.7109375" style="20" customWidth="1"/>
    <col min="13847" max="13852" width="3.42578125" style="20" customWidth="1"/>
    <col min="13853" max="13855" width="3.7109375" style="20" customWidth="1"/>
    <col min="13856" max="14080" width="9.140625" style="20"/>
    <col min="14081" max="14089" width="3.7109375" style="20" customWidth="1"/>
    <col min="14090" max="14093" width="3.42578125" style="20" customWidth="1"/>
    <col min="14094" max="14094" width="3.7109375" style="20" customWidth="1"/>
    <col min="14095" max="14101" width="3.42578125" style="20" customWidth="1"/>
    <col min="14102" max="14102" width="3.7109375" style="20" customWidth="1"/>
    <col min="14103" max="14108" width="3.42578125" style="20" customWidth="1"/>
    <col min="14109" max="14111" width="3.7109375" style="20" customWidth="1"/>
    <col min="14112" max="14336" width="9.140625" style="20"/>
    <col min="14337" max="14345" width="3.7109375" style="20" customWidth="1"/>
    <col min="14346" max="14349" width="3.42578125" style="20" customWidth="1"/>
    <col min="14350" max="14350" width="3.7109375" style="20" customWidth="1"/>
    <col min="14351" max="14357" width="3.42578125" style="20" customWidth="1"/>
    <col min="14358" max="14358" width="3.7109375" style="20" customWidth="1"/>
    <col min="14359" max="14364" width="3.42578125" style="20" customWidth="1"/>
    <col min="14365" max="14367" width="3.7109375" style="20" customWidth="1"/>
    <col min="14368" max="14592" width="9.140625" style="20"/>
    <col min="14593" max="14601" width="3.7109375" style="20" customWidth="1"/>
    <col min="14602" max="14605" width="3.42578125" style="20" customWidth="1"/>
    <col min="14606" max="14606" width="3.7109375" style="20" customWidth="1"/>
    <col min="14607" max="14613" width="3.42578125" style="20" customWidth="1"/>
    <col min="14614" max="14614" width="3.7109375" style="20" customWidth="1"/>
    <col min="14615" max="14620" width="3.42578125" style="20" customWidth="1"/>
    <col min="14621" max="14623" width="3.7109375" style="20" customWidth="1"/>
    <col min="14624" max="14848" width="9.140625" style="20"/>
    <col min="14849" max="14857" width="3.7109375" style="20" customWidth="1"/>
    <col min="14858" max="14861" width="3.42578125" style="20" customWidth="1"/>
    <col min="14862" max="14862" width="3.7109375" style="20" customWidth="1"/>
    <col min="14863" max="14869" width="3.42578125" style="20" customWidth="1"/>
    <col min="14870" max="14870" width="3.7109375" style="20" customWidth="1"/>
    <col min="14871" max="14876" width="3.42578125" style="20" customWidth="1"/>
    <col min="14877" max="14879" width="3.7109375" style="20" customWidth="1"/>
    <col min="14880" max="15104" width="9.140625" style="20"/>
    <col min="15105" max="15113" width="3.7109375" style="20" customWidth="1"/>
    <col min="15114" max="15117" width="3.42578125" style="20" customWidth="1"/>
    <col min="15118" max="15118" width="3.7109375" style="20" customWidth="1"/>
    <col min="15119" max="15125" width="3.42578125" style="20" customWidth="1"/>
    <col min="15126" max="15126" width="3.7109375" style="20" customWidth="1"/>
    <col min="15127" max="15132" width="3.42578125" style="20" customWidth="1"/>
    <col min="15133" max="15135" width="3.7109375" style="20" customWidth="1"/>
    <col min="15136" max="15360" width="9.140625" style="20"/>
    <col min="15361" max="15369" width="3.7109375" style="20" customWidth="1"/>
    <col min="15370" max="15373" width="3.42578125" style="20" customWidth="1"/>
    <col min="15374" max="15374" width="3.7109375" style="20" customWidth="1"/>
    <col min="15375" max="15381" width="3.42578125" style="20" customWidth="1"/>
    <col min="15382" max="15382" width="3.7109375" style="20" customWidth="1"/>
    <col min="15383" max="15388" width="3.42578125" style="20" customWidth="1"/>
    <col min="15389" max="15391" width="3.7109375" style="20" customWidth="1"/>
    <col min="15392" max="15616" width="9.140625" style="20"/>
    <col min="15617" max="15625" width="3.7109375" style="20" customWidth="1"/>
    <col min="15626" max="15629" width="3.42578125" style="20" customWidth="1"/>
    <col min="15630" max="15630" width="3.7109375" style="20" customWidth="1"/>
    <col min="15631" max="15637" width="3.42578125" style="20" customWidth="1"/>
    <col min="15638" max="15638" width="3.7109375" style="20" customWidth="1"/>
    <col min="15639" max="15644" width="3.42578125" style="20" customWidth="1"/>
    <col min="15645" max="15647" width="3.7109375" style="20" customWidth="1"/>
    <col min="15648" max="15872" width="9.140625" style="20"/>
    <col min="15873" max="15881" width="3.7109375" style="20" customWidth="1"/>
    <col min="15882" max="15885" width="3.42578125" style="20" customWidth="1"/>
    <col min="15886" max="15886" width="3.7109375" style="20" customWidth="1"/>
    <col min="15887" max="15893" width="3.42578125" style="20" customWidth="1"/>
    <col min="15894" max="15894" width="3.7109375" style="20" customWidth="1"/>
    <col min="15895" max="15900" width="3.42578125" style="20" customWidth="1"/>
    <col min="15901" max="15903" width="3.7109375" style="20" customWidth="1"/>
    <col min="15904" max="16128" width="9.140625" style="20"/>
    <col min="16129" max="16137" width="3.7109375" style="20" customWidth="1"/>
    <col min="16138" max="16141" width="3.42578125" style="20" customWidth="1"/>
    <col min="16142" max="16142" width="3.7109375" style="20" customWidth="1"/>
    <col min="16143" max="16149" width="3.42578125" style="20" customWidth="1"/>
    <col min="16150" max="16150" width="3.7109375" style="20" customWidth="1"/>
    <col min="16151" max="16156" width="3.42578125" style="20" customWidth="1"/>
    <col min="16157" max="16159" width="3.7109375" style="20" customWidth="1"/>
    <col min="16160" max="16384" width="9.140625" style="20"/>
  </cols>
  <sheetData>
    <row r="1" spans="1:30" ht="13.5" customHeight="1"/>
    <row r="2" spans="1:30" ht="14.1" customHeight="1"/>
    <row r="3" spans="1:30" ht="35.450000000000003" customHeight="1">
      <c r="A3" s="280" t="s">
        <v>9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  <c r="R3" s="280"/>
      <c r="S3" s="280"/>
      <c r="T3" s="280"/>
      <c r="U3" s="280"/>
      <c r="V3" s="280"/>
      <c r="W3" s="280"/>
      <c r="X3" s="280"/>
      <c r="Y3" s="280"/>
      <c r="Z3" s="280"/>
      <c r="AA3" s="280"/>
      <c r="AB3" s="280"/>
      <c r="AC3" s="280"/>
      <c r="AD3" s="280"/>
    </row>
    <row r="4" spans="1:30" s="22" customFormat="1" ht="20.100000000000001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30" s="22" customFormat="1" ht="24" customHeight="1">
      <c r="A5" s="23"/>
      <c r="B5" s="23"/>
      <c r="C5" s="137" t="s">
        <v>10</v>
      </c>
      <c r="D5" s="137"/>
      <c r="E5" s="138"/>
      <c r="F5" s="137"/>
      <c r="G5" s="138"/>
      <c r="H5" s="138"/>
      <c r="I5" s="139" t="s">
        <v>11</v>
      </c>
      <c r="J5" s="140" t="str">
        <f>'Data Record (Lenght)'!N1</f>
        <v>SPR15120045-1</v>
      </c>
      <c r="K5" s="141"/>
      <c r="L5" s="141"/>
      <c r="M5" s="140"/>
      <c r="N5" s="140"/>
      <c r="O5" s="140"/>
      <c r="P5" s="140"/>
      <c r="Q5" s="140"/>
      <c r="R5" s="141"/>
      <c r="S5" s="141"/>
      <c r="T5" s="141"/>
      <c r="U5" s="141"/>
      <c r="V5" s="141"/>
      <c r="W5" s="141"/>
      <c r="Z5" s="169" t="s">
        <v>111</v>
      </c>
    </row>
    <row r="6" spans="1:30" s="22" customFormat="1" ht="24" customHeight="1">
      <c r="A6" s="23"/>
      <c r="B6" s="23"/>
      <c r="C6" s="138"/>
      <c r="D6" s="138"/>
      <c r="E6" s="138"/>
      <c r="F6" s="137"/>
      <c r="G6" s="142"/>
      <c r="H6" s="142"/>
      <c r="I6" s="137"/>
      <c r="J6" s="140"/>
      <c r="K6" s="141"/>
      <c r="L6" s="141"/>
      <c r="M6" s="140"/>
      <c r="N6" s="140"/>
      <c r="O6" s="140"/>
      <c r="P6" s="140"/>
      <c r="Q6" s="140"/>
      <c r="R6" s="141"/>
      <c r="S6" s="141"/>
      <c r="T6" s="141"/>
      <c r="U6" s="141"/>
      <c r="V6" s="141"/>
      <c r="W6" s="141"/>
      <c r="X6" s="141"/>
    </row>
    <row r="7" spans="1:30" s="22" customFormat="1" ht="24" customHeight="1">
      <c r="A7" s="23"/>
      <c r="B7" s="23"/>
      <c r="C7" s="143" t="s">
        <v>12</v>
      </c>
      <c r="D7" s="143"/>
      <c r="E7" s="138"/>
      <c r="F7" s="138"/>
      <c r="G7" s="138"/>
      <c r="H7" s="138"/>
      <c r="I7" s="139" t="s">
        <v>11</v>
      </c>
      <c r="J7" s="144" t="str">
        <f>'Data Record (Lenght)'!F5</f>
        <v>SP METROLOGY SYSTEM (THAILAND) CO.,LTD.</v>
      </c>
      <c r="K7" s="141"/>
      <c r="L7" s="141"/>
      <c r="M7" s="145"/>
      <c r="N7" s="145"/>
      <c r="O7" s="145"/>
      <c r="P7" s="145"/>
      <c r="Q7" s="145"/>
      <c r="R7" s="145"/>
      <c r="S7" s="145"/>
      <c r="T7" s="145"/>
      <c r="U7" s="145"/>
      <c r="V7" s="146"/>
      <c r="W7" s="146"/>
      <c r="X7" s="146"/>
      <c r="Y7" s="50"/>
      <c r="Z7" s="50"/>
      <c r="AA7" s="50"/>
    </row>
    <row r="8" spans="1:30" s="22" customFormat="1" ht="24" customHeight="1">
      <c r="A8" s="23"/>
      <c r="B8" s="23"/>
      <c r="C8" s="138"/>
      <c r="D8" s="143"/>
      <c r="E8" s="143"/>
      <c r="F8" s="138"/>
      <c r="G8" s="138"/>
      <c r="H8" s="138"/>
      <c r="I8" s="139"/>
      <c r="J8" s="147"/>
      <c r="K8" s="141"/>
      <c r="L8" s="144"/>
      <c r="M8" s="148"/>
      <c r="N8" s="148"/>
      <c r="O8" s="145"/>
      <c r="P8" s="145"/>
      <c r="Q8" s="145"/>
      <c r="R8" s="145"/>
      <c r="S8" s="145"/>
      <c r="T8" s="145"/>
      <c r="U8" s="145"/>
      <c r="V8" s="145"/>
      <c r="W8" s="146"/>
      <c r="X8" s="146"/>
      <c r="Y8" s="41"/>
      <c r="Z8" s="41"/>
      <c r="AA8" s="41"/>
    </row>
    <row r="9" spans="1:30" s="22" customFormat="1" ht="24" customHeight="1">
      <c r="A9" s="23"/>
      <c r="B9" s="23"/>
      <c r="C9" s="110"/>
      <c r="D9" s="113"/>
      <c r="E9" s="113"/>
      <c r="F9" s="110"/>
      <c r="G9" s="110"/>
      <c r="H9" s="110"/>
      <c r="I9" s="110"/>
      <c r="J9" s="55"/>
      <c r="L9" s="55"/>
      <c r="M9" s="114"/>
      <c r="N9" s="114"/>
      <c r="O9" s="39"/>
      <c r="P9" s="39"/>
      <c r="Q9" s="39"/>
      <c r="R9" s="39"/>
      <c r="S9" s="39"/>
      <c r="T9" s="39"/>
      <c r="U9" s="39"/>
      <c r="V9" s="39"/>
      <c r="W9" s="40"/>
      <c r="X9" s="41"/>
      <c r="Y9" s="41"/>
      <c r="Z9" s="41"/>
      <c r="AA9" s="41"/>
    </row>
    <row r="10" spans="1:30" s="50" customFormat="1" ht="15" customHeight="1">
      <c r="A10" s="42"/>
      <c r="B10" s="42"/>
      <c r="C10" s="115"/>
      <c r="D10" s="115"/>
      <c r="E10" s="115"/>
      <c r="F10" s="115"/>
      <c r="G10" s="115"/>
      <c r="H10" s="116"/>
      <c r="I10" s="115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117"/>
      <c r="V10" s="117"/>
      <c r="W10" s="48"/>
      <c r="X10" s="149"/>
      <c r="Y10" s="150"/>
      <c r="Z10" s="150"/>
      <c r="AA10" s="150"/>
      <c r="AB10" s="160"/>
      <c r="AC10" s="160"/>
    </row>
    <row r="11" spans="1:30" s="22" customFormat="1" ht="15" customHeight="1">
      <c r="A11" s="23"/>
      <c r="B11" s="23"/>
      <c r="C11" s="113"/>
      <c r="D11" s="113"/>
      <c r="E11" s="113"/>
      <c r="F11" s="113"/>
      <c r="G11" s="113"/>
      <c r="H11" s="118"/>
      <c r="I11" s="119"/>
      <c r="J11" s="40"/>
      <c r="K11" s="114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  <c r="W11" s="28"/>
      <c r="Y11" s="120"/>
      <c r="Z11" s="120"/>
      <c r="AA11" s="120"/>
    </row>
    <row r="12" spans="1:30" s="22" customFormat="1" ht="24" customHeight="1">
      <c r="A12" s="23"/>
      <c r="B12" s="23"/>
      <c r="C12" s="143" t="s">
        <v>13</v>
      </c>
      <c r="D12" s="113"/>
      <c r="E12" s="113"/>
      <c r="F12" s="113"/>
      <c r="G12" s="110"/>
      <c r="H12" s="110"/>
      <c r="I12" s="118" t="s">
        <v>11</v>
      </c>
      <c r="J12" s="144" t="str">
        <f>'Data Record (Lenght)'!F6</f>
        <v>Measuring Micro Scope</v>
      </c>
      <c r="K12" s="141"/>
      <c r="L12" s="144"/>
      <c r="M12" s="29"/>
      <c r="N12" s="29"/>
      <c r="P12" s="29"/>
      <c r="Q12" s="55"/>
      <c r="R12" s="55"/>
      <c r="S12" s="55"/>
      <c r="T12" s="55"/>
      <c r="U12" s="55"/>
      <c r="V12" s="55"/>
      <c r="W12" s="55"/>
      <c r="X12" s="57"/>
      <c r="Y12" s="57"/>
      <c r="Z12" s="57"/>
      <c r="AA12" s="57"/>
    </row>
    <row r="13" spans="1:30" s="22" customFormat="1" ht="24" customHeight="1">
      <c r="A13" s="23"/>
      <c r="B13" s="23"/>
      <c r="C13" s="151" t="s">
        <v>14</v>
      </c>
      <c r="D13" s="113"/>
      <c r="E13" s="113"/>
      <c r="F13" s="113"/>
      <c r="G13" s="110"/>
      <c r="H13" s="110"/>
      <c r="I13" s="118" t="s">
        <v>11</v>
      </c>
      <c r="J13" s="144" t="str">
        <f>'Data Record (Lenght)'!Q6</f>
        <v>OPI</v>
      </c>
      <c r="K13" s="141"/>
      <c r="L13" s="144"/>
      <c r="M13" s="29"/>
      <c r="N13" s="29"/>
      <c r="P13" s="29"/>
      <c r="Q13" s="55"/>
      <c r="R13" s="55"/>
      <c r="S13" s="29"/>
      <c r="T13" s="29"/>
      <c r="U13" s="29"/>
      <c r="V13" s="29"/>
      <c r="W13" s="29"/>
    </row>
    <row r="14" spans="1:30" s="22" customFormat="1" ht="24" customHeight="1">
      <c r="A14" s="23"/>
      <c r="B14" s="23"/>
      <c r="C14" s="143" t="s">
        <v>15</v>
      </c>
      <c r="D14" s="113"/>
      <c r="E14" s="113"/>
      <c r="F14" s="113"/>
      <c r="G14" s="110"/>
      <c r="H14" s="110"/>
      <c r="I14" s="118" t="s">
        <v>11</v>
      </c>
      <c r="J14" s="281">
        <f>'Data Record (Lenght)'!C7</f>
        <v>123</v>
      </c>
      <c r="K14" s="281"/>
      <c r="L14" s="281"/>
      <c r="M14" s="281"/>
      <c r="N14" s="281"/>
      <c r="P14" s="29"/>
      <c r="Q14" s="55"/>
      <c r="R14" s="55"/>
      <c r="S14" s="55"/>
      <c r="T14" s="55"/>
      <c r="U14" s="55"/>
      <c r="V14" s="113"/>
      <c r="W14" s="29"/>
      <c r="X14" s="57"/>
    </row>
    <row r="15" spans="1:30" s="22" customFormat="1" ht="24" customHeight="1">
      <c r="A15" s="23"/>
      <c r="B15" s="23"/>
      <c r="C15" s="143" t="s">
        <v>16</v>
      </c>
      <c r="D15" s="113"/>
      <c r="E15" s="113"/>
      <c r="F15" s="113"/>
      <c r="G15" s="110"/>
      <c r="H15" s="110"/>
      <c r="I15" s="118" t="s">
        <v>11</v>
      </c>
      <c r="J15" s="278">
        <f>'Data Record (Lenght)'!J7</f>
        <v>456</v>
      </c>
      <c r="K15" s="278"/>
      <c r="L15" s="278"/>
      <c r="M15" s="152"/>
      <c r="N15" s="152"/>
      <c r="P15" s="29"/>
      <c r="Q15" s="29"/>
      <c r="R15" s="55"/>
      <c r="S15" s="29"/>
      <c r="T15" s="29"/>
      <c r="U15" s="29"/>
      <c r="V15" s="29"/>
      <c r="W15" s="29"/>
    </row>
    <row r="16" spans="1:30" s="22" customFormat="1" ht="24" customHeight="1">
      <c r="A16" s="23"/>
      <c r="B16" s="23"/>
      <c r="C16" s="143" t="s">
        <v>17</v>
      </c>
      <c r="D16" s="113"/>
      <c r="E16" s="113"/>
      <c r="F16" s="113"/>
      <c r="G16" s="110"/>
      <c r="H16" s="110"/>
      <c r="I16" s="118" t="s">
        <v>11</v>
      </c>
      <c r="J16" s="282">
        <f>'Data Record (Lenght)'!P7</f>
        <v>789</v>
      </c>
      <c r="K16" s="282"/>
      <c r="L16" s="282"/>
      <c r="M16" s="282"/>
      <c r="N16" s="29"/>
      <c r="P16" s="29"/>
      <c r="Q16" s="29"/>
      <c r="R16" s="55"/>
      <c r="S16" s="55"/>
      <c r="T16" s="55"/>
      <c r="U16" s="55"/>
      <c r="V16" s="59"/>
      <c r="W16" s="29"/>
      <c r="X16" s="57"/>
    </row>
    <row r="17" spans="1:36" s="22" customFormat="1" ht="18.95" customHeight="1">
      <c r="A17" s="23"/>
      <c r="B17" s="23"/>
      <c r="C17" s="113"/>
      <c r="D17" s="113"/>
      <c r="E17" s="113"/>
      <c r="F17" s="113"/>
      <c r="G17" s="110"/>
      <c r="H17" s="110"/>
      <c r="I17" s="59"/>
      <c r="J17" s="133"/>
      <c r="K17" s="29"/>
      <c r="L17" s="29"/>
      <c r="M17" s="55"/>
      <c r="N17" s="55"/>
      <c r="P17" s="29"/>
      <c r="Q17" s="55"/>
      <c r="R17" s="55"/>
      <c r="S17" s="55"/>
      <c r="T17" s="59"/>
      <c r="U17" s="29"/>
      <c r="V17" s="55"/>
      <c r="W17" s="29"/>
    </row>
    <row r="18" spans="1:36" s="22" customFormat="1" ht="24" customHeight="1">
      <c r="A18" s="23"/>
      <c r="B18" s="23"/>
      <c r="C18" s="143" t="s">
        <v>21</v>
      </c>
      <c r="D18" s="143"/>
      <c r="E18" s="113"/>
      <c r="F18" s="113"/>
      <c r="G18" s="113"/>
      <c r="H18" s="113"/>
      <c r="I18" s="134"/>
      <c r="J18" s="55"/>
      <c r="K18" s="55"/>
      <c r="L18" s="110"/>
      <c r="M18" s="153"/>
      <c r="N18" s="153"/>
      <c r="W18" s="29"/>
    </row>
    <row r="19" spans="1:36" s="22" customFormat="1" ht="24" customHeight="1">
      <c r="A19" s="23"/>
      <c r="B19" s="23"/>
      <c r="C19" s="143" t="s">
        <v>22</v>
      </c>
      <c r="D19" s="143"/>
      <c r="E19" s="113"/>
      <c r="F19" s="113"/>
      <c r="G19" s="110"/>
      <c r="H19" s="110"/>
      <c r="J19" s="111" t="s">
        <v>11</v>
      </c>
      <c r="K19" s="154" t="s">
        <v>89</v>
      </c>
      <c r="L19" s="141"/>
      <c r="M19" s="153"/>
      <c r="Q19" s="110"/>
      <c r="R19" s="151" t="s">
        <v>18</v>
      </c>
      <c r="S19" s="110"/>
      <c r="Z19" s="118" t="s">
        <v>11</v>
      </c>
      <c r="AA19" s="284">
        <f>'[23]Data Record'!Q2</f>
        <v>42377</v>
      </c>
      <c r="AB19" s="284"/>
      <c r="AC19" s="284"/>
      <c r="AD19" s="284"/>
    </row>
    <row r="20" spans="1:36" s="22" customFormat="1" ht="24" customHeight="1">
      <c r="A20" s="23"/>
      <c r="B20" s="23"/>
      <c r="C20" s="143" t="s">
        <v>23</v>
      </c>
      <c r="D20" s="137"/>
      <c r="E20" s="109"/>
      <c r="F20" s="109"/>
      <c r="G20" s="110"/>
      <c r="H20" s="110"/>
      <c r="J20" s="112" t="s">
        <v>11</v>
      </c>
      <c r="K20" s="155" t="s">
        <v>90</v>
      </c>
      <c r="L20" s="141"/>
      <c r="M20" s="156"/>
      <c r="Q20" s="110"/>
      <c r="R20" s="151" t="s">
        <v>19</v>
      </c>
      <c r="S20" s="110"/>
      <c r="Z20" s="118" t="s">
        <v>11</v>
      </c>
      <c r="AA20" s="284">
        <f>'[23]Data Record'!AA2</f>
        <v>42382</v>
      </c>
      <c r="AB20" s="284"/>
      <c r="AC20" s="284"/>
      <c r="AD20" s="284"/>
    </row>
    <row r="21" spans="1:36" s="22" customFormat="1" ht="24" customHeight="1">
      <c r="A21" s="23"/>
      <c r="B21" s="23"/>
      <c r="C21" s="143" t="s">
        <v>24</v>
      </c>
      <c r="D21" s="137"/>
      <c r="E21" s="109"/>
      <c r="F21" s="109"/>
      <c r="G21" s="110"/>
      <c r="H21" s="110"/>
      <c r="J21" s="112" t="s">
        <v>11</v>
      </c>
      <c r="K21" s="154" t="s">
        <v>25</v>
      </c>
      <c r="L21" s="141"/>
      <c r="M21" s="55"/>
      <c r="Q21" s="110"/>
      <c r="R21" s="137" t="s">
        <v>20</v>
      </c>
      <c r="S21" s="110"/>
      <c r="Z21" s="118" t="s">
        <v>11</v>
      </c>
      <c r="AA21" s="285">
        <f>AA20+365</f>
        <v>42747</v>
      </c>
      <c r="AB21" s="285"/>
      <c r="AC21" s="285"/>
      <c r="AD21" s="285"/>
    </row>
    <row r="22" spans="1:36" s="22" customFormat="1" ht="24" customHeight="1">
      <c r="A22" s="23"/>
      <c r="B22" s="23"/>
      <c r="C22" s="143" t="s">
        <v>91</v>
      </c>
      <c r="D22" s="141"/>
      <c r="J22" s="112" t="s">
        <v>11</v>
      </c>
      <c r="K22" s="141" t="s">
        <v>92</v>
      </c>
      <c r="L22" s="141"/>
      <c r="M22" s="29"/>
      <c r="N22" s="29"/>
      <c r="P22" s="29"/>
      <c r="Q22" s="67"/>
      <c r="R22" s="67"/>
      <c r="S22" s="29"/>
      <c r="T22" s="29"/>
      <c r="U22" s="29"/>
      <c r="V22" s="29"/>
      <c r="W22" s="29"/>
    </row>
    <row r="23" spans="1:36" s="22" customFormat="1" ht="18.95" customHeight="1">
      <c r="A23" s="23"/>
      <c r="B23" s="23"/>
      <c r="M23" s="29"/>
      <c r="N23" s="29"/>
      <c r="P23" s="29"/>
      <c r="Q23" s="29"/>
      <c r="R23" s="29"/>
      <c r="S23" s="29"/>
      <c r="T23" s="29"/>
      <c r="U23" s="29"/>
      <c r="V23" s="29"/>
      <c r="W23" s="29"/>
    </row>
    <row r="24" spans="1:36" s="22" customFormat="1" ht="24" customHeight="1">
      <c r="A24" s="23"/>
      <c r="B24" s="23"/>
      <c r="C24" s="110" t="s">
        <v>26</v>
      </c>
      <c r="D24" s="72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22"/>
      <c r="X24" s="74"/>
      <c r="Y24" s="123"/>
      <c r="Z24" s="123"/>
      <c r="AA24" s="123"/>
    </row>
    <row r="25" spans="1:36" s="22" customFormat="1" ht="24" customHeight="1">
      <c r="A25" s="23"/>
      <c r="B25" s="23"/>
      <c r="C25" s="124" t="s">
        <v>93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3"/>
    </row>
    <row r="26" spans="1:36" s="22" customFormat="1" ht="24" customHeight="1">
      <c r="A26" s="23"/>
      <c r="B26" s="23"/>
      <c r="C26" s="124" t="s">
        <v>94</v>
      </c>
      <c r="D26" s="29"/>
      <c r="E26" s="23"/>
      <c r="F26" s="23"/>
      <c r="G26" s="23"/>
      <c r="H26" s="135"/>
      <c r="I26" s="135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3"/>
    </row>
    <row r="27" spans="1:36" s="22" customFormat="1" ht="24" customHeight="1">
      <c r="A27" s="23"/>
      <c r="B27" s="23"/>
      <c r="C27" s="124" t="s">
        <v>95</v>
      </c>
      <c r="D27" s="29"/>
      <c r="E27" s="135"/>
      <c r="F27" s="135"/>
      <c r="G27" s="135"/>
      <c r="H27" s="135"/>
      <c r="I27" s="135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3"/>
    </row>
    <row r="28" spans="1:36" s="22" customFormat="1" ht="24" customHeight="1">
      <c r="A28" s="23"/>
      <c r="B28" s="23"/>
      <c r="C28" s="124" t="s">
        <v>96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3"/>
    </row>
    <row r="29" spans="1:36" s="22" customFormat="1" ht="24" customHeight="1">
      <c r="A29" s="23"/>
      <c r="B29" s="23"/>
      <c r="C29" s="124" t="s">
        <v>97</v>
      </c>
      <c r="D29" s="29"/>
    </row>
    <row r="30" spans="1:36" s="22" customFormat="1" ht="24" customHeight="1">
      <c r="A30" s="23"/>
      <c r="B30" s="23"/>
      <c r="C30" s="124" t="s">
        <v>98</v>
      </c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3"/>
    </row>
    <row r="31" spans="1:36" s="22" customFormat="1" ht="24" customHeight="1">
      <c r="A31" s="23"/>
      <c r="B31" s="23"/>
      <c r="C31" s="34"/>
      <c r="D31" s="34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3"/>
      <c r="V31" s="23"/>
      <c r="AE31" s="157"/>
      <c r="AF31" s="125"/>
      <c r="AG31" s="126"/>
      <c r="AH31" s="126"/>
      <c r="AI31" s="126"/>
      <c r="AJ31" s="126"/>
    </row>
    <row r="32" spans="1:36" s="22" customFormat="1" ht="24" customHeight="1">
      <c r="A32" s="23"/>
      <c r="B32" s="23"/>
      <c r="C32" s="34"/>
      <c r="D32" s="34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3"/>
      <c r="V32" s="23"/>
      <c r="AE32" s="157"/>
      <c r="AF32" s="125"/>
      <c r="AG32" s="126"/>
      <c r="AH32" s="126"/>
      <c r="AI32" s="126"/>
      <c r="AJ32" s="126"/>
    </row>
    <row r="33" spans="1:36" s="22" customFormat="1" ht="24" customHeight="1">
      <c r="A33" s="23"/>
      <c r="B33" s="23"/>
      <c r="C33" s="34"/>
      <c r="D33" s="34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3"/>
      <c r="V33" s="23"/>
      <c r="AE33" s="157"/>
      <c r="AF33" s="125"/>
      <c r="AG33" s="126"/>
      <c r="AH33" s="126"/>
      <c r="AI33" s="126"/>
      <c r="AJ33" s="126"/>
    </row>
    <row r="34" spans="1:36" s="22" customFormat="1" ht="24" customHeight="1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AE34" s="157"/>
      <c r="AF34" s="125"/>
      <c r="AG34" s="126"/>
      <c r="AH34" s="126"/>
      <c r="AI34" s="126"/>
      <c r="AJ34" s="126"/>
    </row>
    <row r="35" spans="1:36" s="22" customFormat="1" ht="24" customHeight="1">
      <c r="A35" s="23"/>
      <c r="B35" s="23"/>
      <c r="C35" s="137" t="s">
        <v>99</v>
      </c>
      <c r="D35" s="141"/>
      <c r="E35" s="141"/>
      <c r="F35" s="141"/>
      <c r="G35" s="118" t="s">
        <v>11</v>
      </c>
      <c r="H35" s="279">
        <f>AA20+1</f>
        <v>42383</v>
      </c>
      <c r="I35" s="279"/>
      <c r="J35" s="279"/>
      <c r="K35" s="158"/>
      <c r="L35" s="141"/>
      <c r="M35" s="141"/>
      <c r="N35" s="137"/>
      <c r="P35" s="137"/>
      <c r="Q35" s="137" t="s">
        <v>27</v>
      </c>
      <c r="R35" s="141"/>
      <c r="S35" s="140"/>
      <c r="V35" s="159"/>
      <c r="W35" s="159"/>
      <c r="X35" s="159"/>
      <c r="Y35" s="159"/>
      <c r="Z35" s="159"/>
      <c r="AA35" s="160"/>
      <c r="AB35" s="160"/>
      <c r="AC35" s="160"/>
      <c r="AE35" s="157"/>
      <c r="AF35" s="125"/>
      <c r="AG35" s="126"/>
      <c r="AH35" s="126"/>
      <c r="AI35" s="126"/>
      <c r="AJ35" s="126"/>
    </row>
    <row r="36" spans="1:36" s="22" customFormat="1" ht="9.9499999999999993" customHeight="1">
      <c r="A36" s="23"/>
      <c r="B36" s="23"/>
      <c r="C36" s="137"/>
      <c r="D36" s="141"/>
      <c r="E36" s="141"/>
      <c r="F36" s="141"/>
      <c r="G36" s="118"/>
      <c r="H36" s="172"/>
      <c r="I36" s="172"/>
      <c r="J36" s="172"/>
      <c r="K36" s="158"/>
      <c r="L36" s="141"/>
      <c r="M36" s="141"/>
      <c r="N36" s="137"/>
      <c r="O36" s="137"/>
      <c r="P36" s="137"/>
      <c r="Q36" s="137"/>
      <c r="R36" s="141"/>
      <c r="S36" s="140"/>
      <c r="T36" s="140"/>
      <c r="U36" s="140"/>
      <c r="V36" s="140"/>
      <c r="W36" s="140"/>
      <c r="X36" s="140"/>
      <c r="Y36" s="50"/>
      <c r="AE36" s="157"/>
      <c r="AF36" s="125"/>
      <c r="AG36" s="126"/>
      <c r="AH36" s="126"/>
      <c r="AI36" s="126"/>
      <c r="AJ36" s="126"/>
    </row>
    <row r="37" spans="1:36" s="22" customFormat="1" ht="24" customHeight="1">
      <c r="A37" s="76"/>
      <c r="B37" s="76"/>
      <c r="C37" s="137" t="s">
        <v>100</v>
      </c>
      <c r="D37" s="137"/>
      <c r="E37" s="137"/>
      <c r="F37" s="141"/>
      <c r="G37" s="118" t="s">
        <v>11</v>
      </c>
      <c r="H37" s="161" t="str">
        <f>'[23]Data Record'!H39</f>
        <v>Ms. Arunkamon Raramanus</v>
      </c>
      <c r="I37" s="141"/>
      <c r="J37" s="162"/>
      <c r="K37" s="141"/>
      <c r="L37" s="141"/>
      <c r="M37" s="141"/>
      <c r="N37" s="141"/>
      <c r="O37" s="141"/>
      <c r="P37" s="163"/>
      <c r="Q37" s="164">
        <v>3</v>
      </c>
      <c r="R37" s="141"/>
      <c r="V37" s="286" t="str">
        <f>IF(Q37=1,"( Mr.Sombut Srikampa )",IF(Q37=3,"( Mr. Natthaphol Boonmee )"))</f>
        <v>( Mr. Natthaphol Boonmee )</v>
      </c>
      <c r="W37" s="286"/>
      <c r="X37" s="286"/>
      <c r="Y37" s="286"/>
      <c r="Z37" s="286"/>
      <c r="AA37" s="286"/>
      <c r="AB37" s="286"/>
      <c r="AC37" s="286"/>
      <c r="AE37" s="157"/>
      <c r="AF37" s="125"/>
      <c r="AG37" s="126"/>
      <c r="AH37" s="126"/>
      <c r="AI37" s="126"/>
      <c r="AJ37" s="126"/>
    </row>
    <row r="38" spans="1:36" s="22" customFormat="1" ht="21" customHeight="1">
      <c r="A38" s="23"/>
      <c r="B38" s="23"/>
      <c r="C38" s="141"/>
      <c r="D38" s="141"/>
      <c r="E38" s="141"/>
      <c r="F38" s="141"/>
      <c r="G38" s="141"/>
      <c r="H38" s="158"/>
      <c r="I38" s="158"/>
      <c r="J38" s="158"/>
      <c r="K38" s="141"/>
      <c r="L38" s="141"/>
      <c r="M38" s="140"/>
      <c r="N38" s="140"/>
      <c r="O38" s="141"/>
      <c r="P38" s="141"/>
      <c r="Q38" s="141"/>
      <c r="R38" s="141"/>
      <c r="V38" s="287" t="s">
        <v>28</v>
      </c>
      <c r="W38" s="287"/>
      <c r="X38" s="287"/>
      <c r="Y38" s="287"/>
      <c r="Z38" s="287"/>
      <c r="AA38" s="287"/>
      <c r="AB38" s="287"/>
      <c r="AC38" s="287"/>
      <c r="AD38" s="166"/>
      <c r="AE38" s="167"/>
      <c r="AF38" s="167"/>
      <c r="AG38" s="167"/>
    </row>
    <row r="39" spans="1:36" s="22" customFormat="1" ht="20.100000000000001" customHeight="1">
      <c r="A39" s="23"/>
      <c r="B39" s="23"/>
      <c r="E39" s="28"/>
      <c r="F39" s="28"/>
      <c r="G39" s="28"/>
      <c r="H39" s="28"/>
      <c r="I39" s="28"/>
      <c r="L39" s="42"/>
      <c r="M39" s="23"/>
      <c r="N39" s="23"/>
      <c r="O39" s="23"/>
      <c r="P39" s="134"/>
      <c r="Q39" s="134"/>
      <c r="R39" s="134"/>
      <c r="S39" s="134"/>
      <c r="T39" s="134"/>
      <c r="U39" s="25"/>
      <c r="V39" s="78"/>
      <c r="W39" s="78"/>
      <c r="X39" s="78"/>
      <c r="Y39" s="78"/>
      <c r="Z39" s="78"/>
      <c r="AA39" s="78"/>
    </row>
    <row r="40" spans="1:36" s="22" customFormat="1" ht="16.5" customHeight="1">
      <c r="A40" s="283"/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87"/>
    </row>
    <row r="41" spans="1:36" ht="18.75" customHeight="1">
      <c r="C41" s="136">
        <v>11</v>
      </c>
      <c r="D41" s="165" t="s">
        <v>62</v>
      </c>
      <c r="T41" s="27">
        <v>1</v>
      </c>
      <c r="U41" s="168" t="s">
        <v>60</v>
      </c>
    </row>
    <row r="42" spans="1:36" ht="18.75" customHeight="1">
      <c r="T42" s="108">
        <v>3</v>
      </c>
      <c r="U42" s="165" t="s">
        <v>61</v>
      </c>
    </row>
    <row r="43" spans="1:36" ht="18.75" customHeight="1">
      <c r="T43" s="108"/>
      <c r="U43" s="165"/>
    </row>
    <row r="44" spans="1:36" ht="18.75" customHeight="1">
      <c r="T44" s="136"/>
      <c r="U44" s="165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11">
    <mergeCell ref="A40:V40"/>
    <mergeCell ref="AA19:AD19"/>
    <mergeCell ref="AA20:AD20"/>
    <mergeCell ref="AA21:AD21"/>
    <mergeCell ref="V37:AC37"/>
    <mergeCell ref="V38:AC38"/>
    <mergeCell ref="J15:L15"/>
    <mergeCell ref="H35:J35"/>
    <mergeCell ref="A3:AD3"/>
    <mergeCell ref="J14:N14"/>
    <mergeCell ref="J16:M16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1200" verticalDpi="1200" r:id="rId1"/>
  <headerFooter>
    <oddFooter>&amp;R&amp;"Gulim,Regular"&amp;10SP-FM-04-15 REV.0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177"/>
  <sheetViews>
    <sheetView view="pageBreakPreview" topLeftCell="B1" zoomScaleNormal="100" zoomScaleSheetLayoutView="100" workbookViewId="0">
      <selection activeCell="K6" sqref="K6"/>
    </sheetView>
  </sheetViews>
  <sheetFormatPr defaultRowHeight="15"/>
  <cols>
    <col min="1" max="21" width="4.140625" customWidth="1"/>
    <col min="22" max="47" width="4.42578125" customWidth="1"/>
  </cols>
  <sheetData>
    <row r="1" spans="1:26" ht="21.7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</row>
    <row r="2" spans="1:26" ht="13.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 spans="1:26" ht="34.5" customHeight="1">
      <c r="B3" s="306" t="s">
        <v>29</v>
      </c>
      <c r="C3" s="306"/>
      <c r="D3" s="306"/>
      <c r="E3" s="306"/>
      <c r="F3" s="306"/>
      <c r="G3" s="306"/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</row>
    <row r="4" spans="1:26" ht="18.75" customHeight="1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  <c r="V4" s="22"/>
    </row>
    <row r="5" spans="1:26" ht="17.25" customHeight="1">
      <c r="A5" s="23"/>
      <c r="B5" s="109" t="s">
        <v>10</v>
      </c>
      <c r="C5" s="109"/>
      <c r="D5" s="110"/>
      <c r="E5" s="109"/>
      <c r="F5" s="20"/>
      <c r="G5" s="111" t="s">
        <v>11</v>
      </c>
      <c r="H5" s="28" t="str">
        <f>[24]Certificate!J5</f>
        <v>SPR16070004-24</v>
      </c>
      <c r="I5" s="29"/>
      <c r="J5" s="29"/>
      <c r="K5" s="29"/>
      <c r="L5" s="28"/>
      <c r="M5" s="28"/>
      <c r="N5" s="28"/>
      <c r="O5" s="28"/>
      <c r="P5" s="29"/>
      <c r="Q5" s="29"/>
      <c r="R5" s="20"/>
      <c r="T5" s="110" t="s">
        <v>112</v>
      </c>
      <c r="U5" s="110"/>
      <c r="V5" s="110"/>
    </row>
    <row r="6" spans="1:26" ht="18" customHeight="1">
      <c r="A6" s="23"/>
      <c r="B6" s="30"/>
      <c r="C6" s="26"/>
      <c r="D6" s="26"/>
      <c r="E6" s="25"/>
      <c r="F6" s="31"/>
      <c r="G6" s="31"/>
      <c r="H6" s="31"/>
      <c r="I6" s="32"/>
      <c r="J6" s="33"/>
      <c r="K6" s="34"/>
      <c r="L6" s="33"/>
      <c r="M6" s="33"/>
      <c r="N6" s="28"/>
      <c r="O6" s="28"/>
      <c r="P6" s="29"/>
      <c r="Q6" s="29"/>
      <c r="R6" s="29"/>
      <c r="S6" s="20"/>
      <c r="T6" s="20"/>
      <c r="U6" s="20"/>
      <c r="V6" s="22"/>
    </row>
    <row r="7" spans="1:26" ht="17.25" customHeight="1">
      <c r="A7" s="23"/>
      <c r="B7" s="35"/>
      <c r="C7" s="36"/>
      <c r="D7" s="26"/>
      <c r="E7" s="26"/>
      <c r="F7" s="26"/>
      <c r="G7" s="26"/>
      <c r="H7" s="26"/>
      <c r="I7" s="27"/>
      <c r="J7" s="37"/>
      <c r="K7" s="34"/>
      <c r="L7" s="38"/>
      <c r="M7" s="38"/>
      <c r="N7" s="39"/>
      <c r="O7" s="39"/>
      <c r="P7" s="39"/>
      <c r="Q7" s="39"/>
      <c r="R7" s="39"/>
      <c r="S7" s="39"/>
      <c r="T7" s="40"/>
      <c r="U7" s="40"/>
      <c r="V7" s="41"/>
    </row>
    <row r="8" spans="1:26" ht="13.5" customHeight="1">
      <c r="A8" s="23"/>
      <c r="B8" s="30"/>
      <c r="C8" s="36"/>
      <c r="D8" s="36"/>
      <c r="E8" s="26"/>
      <c r="F8" s="26"/>
      <c r="G8" s="308" t="s">
        <v>102</v>
      </c>
      <c r="H8" s="308"/>
      <c r="I8" s="308"/>
      <c r="J8" s="308"/>
      <c r="K8" s="308"/>
      <c r="L8" s="308"/>
      <c r="M8" s="308"/>
      <c r="N8" s="308"/>
      <c r="O8" s="308"/>
      <c r="P8" s="308"/>
      <c r="Q8" s="39"/>
      <c r="R8" s="39"/>
      <c r="S8" s="39"/>
      <c r="T8" s="39"/>
      <c r="U8" s="40"/>
      <c r="V8" s="41"/>
    </row>
    <row r="9" spans="1:26" ht="13.5" customHeight="1">
      <c r="A9" s="23"/>
      <c r="B9" s="30"/>
      <c r="C9" s="36"/>
      <c r="D9" s="36"/>
      <c r="E9" s="26"/>
      <c r="F9" s="26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9"/>
      <c r="R9" s="39"/>
      <c r="S9" s="39"/>
      <c r="T9" s="39"/>
      <c r="U9" s="40"/>
      <c r="V9" s="41"/>
    </row>
    <row r="10" spans="1:26" ht="17.100000000000001" customHeight="1">
      <c r="A10" s="42"/>
      <c r="B10" s="43"/>
      <c r="C10" s="44"/>
      <c r="D10" s="44"/>
      <c r="E10" s="44"/>
      <c r="F10" s="44"/>
      <c r="G10" s="45"/>
      <c r="H10" s="46"/>
      <c r="I10" s="47"/>
      <c r="J10" s="47"/>
      <c r="K10" s="47"/>
      <c r="L10" s="47"/>
      <c r="M10" s="47"/>
      <c r="N10" s="48"/>
      <c r="O10" s="48"/>
      <c r="P10" s="48"/>
      <c r="Q10" s="49"/>
      <c r="R10" s="42"/>
      <c r="S10" s="53"/>
      <c r="T10" s="41"/>
      <c r="U10" s="50"/>
      <c r="V10" s="51"/>
    </row>
    <row r="11" spans="1:26" s="29" customFormat="1" ht="23.1" customHeight="1">
      <c r="B11" s="309" t="s">
        <v>13</v>
      </c>
      <c r="C11" s="310"/>
      <c r="D11" s="310"/>
      <c r="E11" s="310"/>
      <c r="F11" s="310"/>
      <c r="G11" s="311"/>
      <c r="H11" s="307" t="s">
        <v>15</v>
      </c>
      <c r="I11" s="307"/>
      <c r="J11" s="307"/>
      <c r="K11" s="307"/>
      <c r="L11" s="309" t="s">
        <v>30</v>
      </c>
      <c r="M11" s="310"/>
      <c r="N11" s="311"/>
      <c r="O11" s="309" t="s">
        <v>31</v>
      </c>
      <c r="P11" s="310"/>
      <c r="Q11" s="310"/>
      <c r="R11" s="311"/>
      <c r="S11" s="307" t="s">
        <v>32</v>
      </c>
      <c r="T11" s="307"/>
      <c r="U11" s="307"/>
      <c r="V11" s="307"/>
      <c r="W11" s="124"/>
    </row>
    <row r="12" spans="1:26" s="29" customFormat="1" ht="23.1" customHeight="1">
      <c r="B12" s="297" t="s">
        <v>132</v>
      </c>
      <c r="C12" s="298"/>
      <c r="D12" s="298"/>
      <c r="E12" s="298"/>
      <c r="F12" s="298"/>
      <c r="G12" s="299"/>
      <c r="H12" s="300" t="s">
        <v>133</v>
      </c>
      <c r="I12" s="301"/>
      <c r="J12" s="301"/>
      <c r="K12" s="302"/>
      <c r="L12" s="303" t="s">
        <v>134</v>
      </c>
      <c r="M12" s="304"/>
      <c r="N12" s="305"/>
      <c r="O12" s="300" t="s">
        <v>135</v>
      </c>
      <c r="P12" s="301"/>
      <c r="Q12" s="301"/>
      <c r="R12" s="302"/>
      <c r="S12" s="288">
        <v>42870</v>
      </c>
      <c r="T12" s="289"/>
      <c r="U12" s="289"/>
      <c r="V12" s="290"/>
      <c r="W12" s="55"/>
      <c r="X12" s="55"/>
      <c r="Y12" s="55"/>
      <c r="Z12" s="132"/>
    </row>
    <row r="13" spans="1:26" s="173" customFormat="1" ht="17.100000000000001" customHeight="1">
      <c r="A13" s="29"/>
      <c r="B13" s="135"/>
      <c r="C13" s="174"/>
      <c r="D13" s="174"/>
      <c r="E13" s="174"/>
      <c r="F13" s="174"/>
      <c r="G13" s="174"/>
      <c r="H13" s="135"/>
      <c r="I13" s="135"/>
      <c r="J13" s="135"/>
      <c r="K13" s="175"/>
      <c r="L13" s="135"/>
      <c r="M13" s="135"/>
      <c r="N13" s="135"/>
      <c r="O13" s="135"/>
      <c r="P13" s="135"/>
      <c r="Q13" s="135"/>
      <c r="R13" s="176"/>
      <c r="S13" s="176"/>
      <c r="T13" s="176"/>
      <c r="U13" s="176"/>
      <c r="V13" s="55"/>
    </row>
    <row r="14" spans="1:26" s="173" customFormat="1" ht="17.100000000000001" customHeight="1">
      <c r="A14" s="29"/>
      <c r="B14" s="121" t="s">
        <v>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55"/>
      <c r="Q14" s="29"/>
      <c r="R14" s="29"/>
      <c r="S14" s="29"/>
      <c r="T14" s="29"/>
      <c r="U14" s="29"/>
      <c r="V14" s="29"/>
    </row>
    <row r="15" spans="1:26" s="173" customFormat="1" ht="17.100000000000001" customHeight="1">
      <c r="A15" s="29"/>
      <c r="B15" s="29"/>
      <c r="C15" s="29" t="s">
        <v>34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55"/>
      <c r="Q15" s="55"/>
      <c r="R15" s="55"/>
      <c r="S15" s="55"/>
      <c r="T15" s="59"/>
      <c r="U15" s="29"/>
      <c r="V15" s="55"/>
    </row>
    <row r="16" spans="1:26" s="173" customFormat="1" ht="17.100000000000001" customHeight="1">
      <c r="A16" s="29"/>
      <c r="B16" s="72" t="s">
        <v>35</v>
      </c>
      <c r="C16" s="135"/>
      <c r="D16" s="135"/>
      <c r="E16" s="135"/>
      <c r="F16" s="135"/>
      <c r="G16" s="135"/>
      <c r="H16" s="135"/>
      <c r="I16" s="29"/>
      <c r="J16" s="29"/>
      <c r="K16" s="29"/>
      <c r="L16" s="29"/>
      <c r="M16" s="29"/>
      <c r="N16" s="29"/>
      <c r="O16" s="29"/>
      <c r="P16" s="55"/>
      <c r="Q16" s="55"/>
      <c r="R16" s="59"/>
      <c r="S16" s="29"/>
      <c r="T16" s="55"/>
      <c r="U16" s="29"/>
      <c r="V16" s="29"/>
    </row>
    <row r="17" spans="1:22" ht="17.100000000000001" customHeight="1">
      <c r="A17" s="23"/>
      <c r="B17" s="58"/>
      <c r="C17" s="52"/>
      <c r="D17" s="26"/>
      <c r="E17" s="60"/>
      <c r="F17" s="26"/>
      <c r="G17" s="26"/>
      <c r="H17" s="26"/>
      <c r="I17" s="54"/>
      <c r="J17" s="291"/>
      <c r="K17" s="292"/>
      <c r="L17" s="292"/>
      <c r="M17" s="292"/>
      <c r="N17" s="22"/>
      <c r="O17" s="55"/>
      <c r="P17" s="55"/>
      <c r="Q17" s="55"/>
      <c r="R17" s="59"/>
      <c r="S17" s="23"/>
      <c r="T17" s="56"/>
      <c r="U17" s="23"/>
      <c r="V17" s="22"/>
    </row>
    <row r="18" spans="1:22" ht="17.100000000000001" customHeight="1">
      <c r="A18" s="23"/>
      <c r="B18" s="58"/>
      <c r="C18" s="52"/>
      <c r="D18" s="26"/>
      <c r="E18" s="61"/>
      <c r="F18" s="26"/>
      <c r="G18" s="26"/>
      <c r="H18" s="26"/>
      <c r="I18" s="54"/>
      <c r="J18" s="291"/>
      <c r="K18" s="292"/>
      <c r="L18" s="292"/>
      <c r="M18" s="292"/>
      <c r="N18" s="22"/>
      <c r="O18" s="55"/>
      <c r="P18" s="55"/>
      <c r="Q18" s="55"/>
      <c r="R18" s="59"/>
      <c r="S18" s="23"/>
      <c r="T18" s="56"/>
      <c r="U18" s="23"/>
      <c r="V18" s="22"/>
    </row>
    <row r="19" spans="1:22" ht="17.100000000000001" customHeight="1">
      <c r="A19" s="23"/>
      <c r="B19" s="24"/>
      <c r="C19" s="52"/>
      <c r="D19" s="26"/>
      <c r="E19" s="25"/>
      <c r="F19" s="26"/>
      <c r="G19" s="26"/>
      <c r="H19" s="26"/>
      <c r="I19" s="54"/>
      <c r="J19" s="292"/>
      <c r="K19" s="292"/>
      <c r="L19" s="292"/>
      <c r="M19" s="292"/>
      <c r="N19" s="22"/>
      <c r="O19" s="55"/>
      <c r="P19" s="55"/>
      <c r="Q19" s="55"/>
      <c r="R19" s="59"/>
      <c r="S19" s="23"/>
      <c r="T19" s="56"/>
      <c r="U19" s="23"/>
      <c r="V19" s="22"/>
    </row>
    <row r="20" spans="1:22" ht="17.100000000000001" customHeight="1">
      <c r="A20" s="23"/>
      <c r="B20" s="24"/>
      <c r="C20" s="52"/>
      <c r="D20" s="26"/>
      <c r="E20" s="25"/>
      <c r="F20" s="26"/>
      <c r="G20" s="52"/>
      <c r="H20" s="62"/>
      <c r="I20" s="63"/>
      <c r="J20" s="63"/>
      <c r="K20" s="63"/>
      <c r="L20" s="37"/>
      <c r="M20" s="37"/>
      <c r="N20" s="22"/>
      <c r="O20" s="55"/>
      <c r="P20" s="59"/>
      <c r="Q20" s="23"/>
      <c r="R20" s="56"/>
      <c r="S20" s="23"/>
      <c r="T20" s="22"/>
      <c r="U20" s="22"/>
      <c r="V20" s="22"/>
    </row>
    <row r="21" spans="1:22" ht="17.100000000000001" customHeight="1">
      <c r="A21" s="23"/>
      <c r="B21" s="35"/>
      <c r="C21" s="36"/>
      <c r="D21" s="36"/>
      <c r="E21" s="36"/>
      <c r="F21" s="36"/>
      <c r="G21" s="36"/>
      <c r="H21" s="64"/>
      <c r="I21" s="65"/>
      <c r="J21" s="37"/>
      <c r="K21" s="37"/>
      <c r="L21" s="66"/>
      <c r="M21" s="34"/>
      <c r="N21" s="22"/>
      <c r="O21" s="67"/>
      <c r="P21" s="67"/>
      <c r="Q21" s="23"/>
      <c r="R21" s="23"/>
      <c r="S21" s="23"/>
      <c r="T21" s="22"/>
      <c r="U21" s="22"/>
      <c r="V21" s="22"/>
    </row>
    <row r="22" spans="1:22" ht="17.100000000000001" customHeight="1">
      <c r="A22" s="23"/>
      <c r="B22" s="35"/>
      <c r="C22" s="36"/>
      <c r="D22" s="36"/>
      <c r="E22" s="36"/>
      <c r="F22" s="26"/>
      <c r="G22" s="26"/>
      <c r="H22" s="26"/>
      <c r="I22" s="27"/>
      <c r="J22" s="68"/>
      <c r="K22" s="34"/>
      <c r="L22" s="34"/>
      <c r="M22" s="34"/>
      <c r="N22" s="22"/>
      <c r="O22" s="29"/>
      <c r="P22" s="29"/>
      <c r="Q22" s="29"/>
      <c r="R22" s="29"/>
      <c r="S22" s="23"/>
      <c r="T22" s="23"/>
      <c r="U22" s="23"/>
      <c r="V22" s="22"/>
    </row>
    <row r="23" spans="1:22" ht="17.100000000000001" customHeight="1">
      <c r="A23" s="23"/>
      <c r="B23" s="35"/>
      <c r="C23" s="25"/>
      <c r="D23" s="25"/>
      <c r="E23" s="25"/>
      <c r="F23" s="26"/>
      <c r="G23" s="26"/>
      <c r="H23" s="26"/>
      <c r="I23" s="69"/>
      <c r="J23" s="68"/>
      <c r="K23" s="34"/>
      <c r="L23" s="34"/>
      <c r="M23" s="34"/>
      <c r="N23" s="22"/>
      <c r="O23" s="29"/>
      <c r="P23" s="29"/>
      <c r="Q23" s="29"/>
      <c r="R23" s="29"/>
      <c r="S23" s="23"/>
      <c r="T23" s="23"/>
      <c r="U23" s="23"/>
      <c r="V23" s="50"/>
    </row>
    <row r="24" spans="1:22" ht="17.100000000000001" customHeight="1">
      <c r="A24" s="23"/>
      <c r="B24" s="35"/>
      <c r="C24" s="25"/>
      <c r="D24" s="25"/>
      <c r="E24" s="25"/>
      <c r="F24" s="26"/>
      <c r="G24" s="26"/>
      <c r="H24" s="26"/>
      <c r="I24" s="69"/>
      <c r="J24" s="68"/>
      <c r="K24" s="34"/>
      <c r="L24" s="34"/>
      <c r="M24" s="34"/>
      <c r="N24" s="22"/>
      <c r="O24" s="29"/>
      <c r="P24" s="29"/>
      <c r="Q24" s="29"/>
      <c r="R24" s="29"/>
      <c r="S24" s="23"/>
      <c r="T24" s="23"/>
      <c r="U24" s="23"/>
      <c r="V24" s="50"/>
    </row>
    <row r="25" spans="1:22" ht="17.100000000000001" customHeight="1">
      <c r="A25" s="23"/>
      <c r="B25" s="30"/>
      <c r="C25" s="26"/>
      <c r="D25" s="25"/>
      <c r="E25" s="25"/>
      <c r="F25" s="25"/>
      <c r="G25" s="25"/>
      <c r="H25" s="31"/>
      <c r="I25" s="34"/>
      <c r="J25" s="34"/>
      <c r="K25" s="34"/>
      <c r="L25" s="34"/>
      <c r="M25" s="34"/>
      <c r="N25" s="56"/>
      <c r="O25" s="23"/>
      <c r="P25" s="23"/>
      <c r="Q25" s="23"/>
      <c r="R25" s="23"/>
      <c r="S25" s="23"/>
      <c r="T25" s="23"/>
      <c r="U25" s="50"/>
      <c r="V25" s="50"/>
    </row>
    <row r="26" spans="1:22" ht="17.100000000000001" customHeight="1">
      <c r="A26" s="42"/>
      <c r="B26" s="24"/>
      <c r="C26" s="26"/>
      <c r="D26" s="25"/>
      <c r="E26" s="25"/>
      <c r="F26" s="25"/>
      <c r="G26" s="25"/>
      <c r="H26" s="70"/>
      <c r="I26" s="71"/>
      <c r="J26" s="70"/>
      <c r="K26" s="70"/>
      <c r="L26" s="70"/>
      <c r="M26" s="71"/>
      <c r="N26" s="70"/>
      <c r="O26" s="70"/>
      <c r="P26" s="70"/>
      <c r="Q26" s="70"/>
      <c r="R26" s="70"/>
      <c r="S26" s="70"/>
      <c r="T26" s="71"/>
      <c r="U26" s="22"/>
      <c r="V26" s="22"/>
    </row>
    <row r="27" spans="1:22" ht="17.100000000000001" customHeight="1">
      <c r="A27" s="23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81"/>
    </row>
    <row r="28" spans="1:22" ht="17.100000000000001" customHeight="1">
      <c r="A28" s="23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81"/>
    </row>
    <row r="29" spans="1:22" ht="17.100000000000001" customHeight="1">
      <c r="A29" s="23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4"/>
    </row>
    <row r="30" spans="1:22" ht="17.100000000000001" customHeight="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73"/>
      <c r="Q30" s="73"/>
      <c r="R30" s="73"/>
      <c r="S30" s="73"/>
      <c r="T30" s="73"/>
      <c r="U30" s="74"/>
      <c r="V30" s="74"/>
    </row>
    <row r="31" spans="1:22" ht="17.100000000000001" customHeight="1">
      <c r="A31" s="23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9"/>
      <c r="Q31" s="29"/>
      <c r="R31" s="29"/>
      <c r="S31" s="29"/>
      <c r="T31" s="23"/>
      <c r="U31" s="22"/>
      <c r="V31" s="22"/>
    </row>
    <row r="32" spans="1:22" ht="17.100000000000001" customHeight="1">
      <c r="A32" s="23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9"/>
      <c r="Q32" s="29"/>
      <c r="R32" s="29"/>
      <c r="S32" s="29"/>
      <c r="T32" s="23"/>
      <c r="U32" s="22"/>
      <c r="V32" s="22"/>
    </row>
    <row r="33" spans="1:22" ht="17.100000000000001" customHeight="1">
      <c r="A33" s="23"/>
      <c r="B33" s="72"/>
      <c r="C33" s="75"/>
      <c r="D33" s="75"/>
      <c r="E33" s="75"/>
      <c r="F33" s="75"/>
      <c r="G33" s="75"/>
      <c r="H33" s="75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3"/>
      <c r="U33" s="22"/>
      <c r="V33" s="22"/>
    </row>
    <row r="34" spans="1:22" ht="17.100000000000001" customHeight="1">
      <c r="A34" s="23"/>
      <c r="B34" s="24"/>
      <c r="C34" s="82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42"/>
      <c r="U34" s="22"/>
      <c r="V34" s="22"/>
    </row>
    <row r="35" spans="1:22" ht="17.100000000000001" customHeight="1">
      <c r="A35" s="23"/>
      <c r="B35" s="33"/>
      <c r="C35" s="3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42"/>
      <c r="T35" s="42"/>
      <c r="U35" s="22"/>
      <c r="V35" s="22"/>
    </row>
    <row r="36" spans="1:22" ht="17.100000000000001" customHeight="1">
      <c r="A36" s="23"/>
      <c r="B36" s="83"/>
      <c r="C36" s="80"/>
      <c r="D36" s="75"/>
      <c r="E36" s="75"/>
      <c r="F36" s="75"/>
      <c r="G36" s="75"/>
      <c r="H36" s="75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42"/>
      <c r="T36" s="42"/>
      <c r="U36" s="22"/>
      <c r="V36" s="22"/>
    </row>
    <row r="37" spans="1:22" ht="17.100000000000001" customHeight="1">
      <c r="A37" s="23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22"/>
      <c r="V37" s="22"/>
    </row>
    <row r="38" spans="1:22" ht="17.100000000000001" customHeight="1">
      <c r="A38" s="23"/>
      <c r="B38" s="24"/>
      <c r="C38" s="50"/>
      <c r="D38" s="50"/>
      <c r="E38" s="50"/>
      <c r="F38" s="293"/>
      <c r="G38" s="293"/>
      <c r="H38" s="293"/>
      <c r="I38" s="293"/>
      <c r="J38" s="84"/>
      <c r="K38" s="50"/>
      <c r="L38" s="294"/>
      <c r="M38" s="294"/>
      <c r="N38" s="294"/>
      <c r="O38" s="294"/>
      <c r="P38" s="28"/>
      <c r="Q38" s="28"/>
      <c r="R38" s="28"/>
      <c r="S38" s="28"/>
      <c r="T38" s="28"/>
      <c r="U38" s="22"/>
      <c r="V38" s="22"/>
    </row>
    <row r="39" spans="1:22" ht="17.100000000000001" customHeight="1">
      <c r="A39" s="76"/>
      <c r="B39" s="50"/>
      <c r="C39" s="50"/>
      <c r="D39" s="50"/>
      <c r="E39" s="50"/>
      <c r="F39" s="33"/>
      <c r="G39" s="33"/>
      <c r="H39" s="33"/>
      <c r="I39" s="80"/>
      <c r="J39" s="42"/>
      <c r="K39" s="50"/>
      <c r="L39" s="42"/>
      <c r="M39" s="42"/>
      <c r="N39" s="77"/>
      <c r="O39" s="85"/>
      <c r="P39" s="80"/>
      <c r="Q39" s="80"/>
      <c r="R39" s="80"/>
      <c r="S39" s="80"/>
      <c r="T39" s="80"/>
      <c r="U39" s="78"/>
      <c r="V39" s="78"/>
    </row>
    <row r="40" spans="1:22" ht="17.100000000000001" customHeight="1">
      <c r="A40" s="23"/>
      <c r="B40" s="24"/>
      <c r="C40" s="25"/>
      <c r="D40" s="25"/>
      <c r="E40" s="50"/>
      <c r="F40" s="33"/>
      <c r="G40" s="86"/>
      <c r="H40" s="86"/>
      <c r="I40" s="86"/>
      <c r="J40" s="50"/>
      <c r="K40" s="50"/>
      <c r="L40" s="42"/>
      <c r="M40" s="42"/>
      <c r="N40" s="42"/>
      <c r="O40" s="42"/>
      <c r="P40" s="295"/>
      <c r="Q40" s="295"/>
      <c r="R40" s="295"/>
      <c r="S40" s="295"/>
      <c r="T40" s="295"/>
      <c r="U40" s="78"/>
      <c r="V40" s="78"/>
    </row>
    <row r="41" spans="1:22" ht="17.100000000000001" customHeight="1">
      <c r="A41" s="23"/>
      <c r="B41" s="22"/>
      <c r="C41" s="22"/>
      <c r="D41" s="296"/>
      <c r="E41" s="296"/>
      <c r="F41" s="296"/>
      <c r="G41" s="296"/>
      <c r="H41" s="296"/>
      <c r="I41" s="22"/>
      <c r="J41" s="22"/>
      <c r="K41" s="42"/>
      <c r="L41" s="23"/>
      <c r="M41" s="23"/>
      <c r="N41" s="79"/>
      <c r="O41" s="79"/>
      <c r="P41" s="79"/>
      <c r="Q41" s="79"/>
      <c r="R41" s="79"/>
      <c r="S41" s="25"/>
      <c r="T41" s="78"/>
      <c r="U41" s="78"/>
      <c r="V41" s="78"/>
    </row>
    <row r="42" spans="1:22" ht="17.100000000000001" customHeight="1">
      <c r="A42" s="283"/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  <c r="O42" s="283"/>
      <c r="P42" s="283"/>
      <c r="Q42" s="283"/>
      <c r="R42" s="283"/>
      <c r="S42" s="283"/>
      <c r="T42" s="283"/>
      <c r="U42" s="87"/>
      <c r="V42" s="22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B3:W3"/>
    <mergeCell ref="H11:K11"/>
    <mergeCell ref="G8:P9"/>
    <mergeCell ref="B11:G11"/>
    <mergeCell ref="L11:N11"/>
    <mergeCell ref="O11:R11"/>
    <mergeCell ref="S11:V11"/>
    <mergeCell ref="S12:V12"/>
    <mergeCell ref="A42:T42"/>
    <mergeCell ref="J18:M18"/>
    <mergeCell ref="J19:M19"/>
    <mergeCell ref="F38:I38"/>
    <mergeCell ref="L38:O38"/>
    <mergeCell ref="P40:T40"/>
    <mergeCell ref="D41:H41"/>
    <mergeCell ref="J17:M17"/>
    <mergeCell ref="B12:G12"/>
    <mergeCell ref="H12:K12"/>
    <mergeCell ref="L12:N12"/>
    <mergeCell ref="O12:R12"/>
  </mergeCells>
  <pageMargins left="0.51181102362204722" right="0.31496062992125984" top="0.98425196850393704" bottom="0.19685039370078741" header="0.31496062992125984" footer="0.11811023622047245"/>
  <pageSetup paperSize="9" scale="88" orientation="portrait" r:id="rId1"/>
  <headerFooter>
    <oddFooter>&amp;R&amp;"Gulim,Regular"&amp;10SP-FM-04-15 REV.0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194"/>
  <sheetViews>
    <sheetView view="pageBreakPreview" zoomScaleNormal="100" zoomScaleSheetLayoutView="100" workbookViewId="0">
      <selection activeCell="K6" sqref="K6"/>
    </sheetView>
  </sheetViews>
  <sheetFormatPr defaultRowHeight="15"/>
  <cols>
    <col min="1" max="42" width="4.42578125" customWidth="1"/>
  </cols>
  <sheetData>
    <row r="1" spans="1:26" ht="13.5" customHeight="1"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6" ht="21.75" customHeight="1"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6" ht="34.5" customHeight="1">
      <c r="B3" s="184"/>
      <c r="C3" s="336" t="s">
        <v>36</v>
      </c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</row>
    <row r="4" spans="1:26" ht="18.75" customHeight="1"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R4" s="178"/>
      <c r="S4" s="178"/>
      <c r="T4" s="178"/>
      <c r="U4" s="178"/>
      <c r="V4" s="178"/>
    </row>
    <row r="5" spans="1:26" ht="17.25" customHeight="1">
      <c r="A5" s="179"/>
      <c r="B5" s="89"/>
      <c r="C5" s="90" t="s">
        <v>103</v>
      </c>
      <c r="D5" s="90"/>
      <c r="E5" s="90"/>
      <c r="G5" s="177" t="s">
        <v>11</v>
      </c>
      <c r="H5" s="180" t="str">
        <f>[25]Report!H5</f>
        <v>SPR16070004-1</v>
      </c>
      <c r="I5" s="180"/>
      <c r="J5" s="180"/>
      <c r="K5" s="180"/>
      <c r="L5" s="180"/>
      <c r="M5" s="88"/>
      <c r="N5" s="88"/>
      <c r="O5" s="89"/>
      <c r="P5" s="181"/>
      <c r="Q5" s="173"/>
      <c r="T5" s="182" t="s">
        <v>113</v>
      </c>
      <c r="U5" s="183"/>
      <c r="V5" s="95"/>
      <c r="W5" s="179"/>
    </row>
    <row r="6" spans="1:26" ht="17.100000000000001" customHeight="1">
      <c r="A6" s="89"/>
      <c r="K6" s="88"/>
      <c r="L6" s="88"/>
      <c r="M6" s="88"/>
      <c r="N6" s="88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6" ht="17.100000000000001" customHeight="1">
      <c r="A7" s="89"/>
      <c r="B7" s="89"/>
      <c r="C7" s="88" t="s">
        <v>83</v>
      </c>
      <c r="D7" s="89"/>
      <c r="E7" s="90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7" t="s">
        <v>87</v>
      </c>
      <c r="R7" s="317"/>
      <c r="S7" s="246" t="s">
        <v>7</v>
      </c>
      <c r="T7" s="89"/>
      <c r="U7" s="89"/>
      <c r="V7" s="89"/>
      <c r="W7" s="89"/>
      <c r="X7" s="89"/>
      <c r="Y7" s="89"/>
      <c r="Z7" s="89"/>
    </row>
    <row r="8" spans="1:26" s="173" customFormat="1" ht="18" customHeight="1">
      <c r="B8" s="89"/>
      <c r="C8" s="89"/>
      <c r="D8" s="328" t="s">
        <v>125</v>
      </c>
      <c r="E8" s="328"/>
      <c r="F8" s="328"/>
      <c r="G8" s="328"/>
      <c r="H8" s="328" t="s">
        <v>126</v>
      </c>
      <c r="I8" s="328"/>
      <c r="J8" s="328"/>
      <c r="K8" s="328"/>
      <c r="L8" s="329" t="s">
        <v>49</v>
      </c>
      <c r="M8" s="329"/>
      <c r="N8" s="329"/>
      <c r="O8" s="329"/>
      <c r="P8" s="330" t="s">
        <v>127</v>
      </c>
      <c r="Q8" s="331"/>
      <c r="R8" s="331"/>
      <c r="S8" s="332"/>
      <c r="U8" s="247"/>
    </row>
    <row r="9" spans="1:26" s="173" customFormat="1" ht="18" customHeight="1">
      <c r="B9" s="89"/>
      <c r="C9" s="89"/>
      <c r="D9" s="328"/>
      <c r="E9" s="328"/>
      <c r="F9" s="328"/>
      <c r="G9" s="328"/>
      <c r="H9" s="328"/>
      <c r="I9" s="328"/>
      <c r="J9" s="328"/>
      <c r="K9" s="328"/>
      <c r="L9" s="329"/>
      <c r="M9" s="329"/>
      <c r="N9" s="329"/>
      <c r="O9" s="329"/>
      <c r="P9" s="333"/>
      <c r="Q9" s="334"/>
      <c r="R9" s="334"/>
      <c r="S9" s="335"/>
      <c r="U9" s="247"/>
    </row>
    <row r="10" spans="1:26" ht="20.100000000000001" customHeight="1">
      <c r="A10" s="89"/>
      <c r="B10" s="89"/>
      <c r="C10" s="89"/>
      <c r="D10" s="326">
        <f>'Data Record (Lenght)'!P17</f>
        <v>0</v>
      </c>
      <c r="E10" s="326"/>
      <c r="F10" s="326"/>
      <c r="G10" s="326"/>
      <c r="H10" s="327">
        <f>'Data Record (Lenght)'!P17</f>
        <v>0</v>
      </c>
      <c r="I10" s="327"/>
      <c r="J10" s="327"/>
      <c r="K10" s="327"/>
      <c r="L10" s="327">
        <f>'Data Record (Lenght)'!S17</f>
        <v>0</v>
      </c>
      <c r="M10" s="327"/>
      <c r="N10" s="327"/>
      <c r="O10" s="327"/>
      <c r="P10" s="323">
        <f>'Uncertainty Budget'!P7</f>
        <v>2.0008331597945221</v>
      </c>
      <c r="Q10" s="324"/>
      <c r="R10" s="324"/>
      <c r="S10" s="325"/>
      <c r="T10" s="89"/>
      <c r="U10" s="89"/>
      <c r="V10" s="89"/>
      <c r="W10" s="89"/>
      <c r="X10" s="89"/>
      <c r="Y10" s="89"/>
    </row>
    <row r="11" spans="1:26" ht="20.100000000000001" customHeight="1">
      <c r="A11" s="89"/>
      <c r="B11" s="89"/>
      <c r="C11" s="89"/>
      <c r="D11" s="318">
        <f>'Data Record (Lenght)'!P18</f>
        <v>30.001000000000001</v>
      </c>
      <c r="E11" s="318"/>
      <c r="F11" s="318"/>
      <c r="G11" s="318"/>
      <c r="H11" s="319">
        <f>'Data Record (Lenght)'!P18</f>
        <v>30.001000000000001</v>
      </c>
      <c r="I11" s="319"/>
      <c r="J11" s="319"/>
      <c r="K11" s="319"/>
      <c r="L11" s="319">
        <f>'Data Record (Lenght)'!S18</f>
        <v>1.0000000000012221E-3</v>
      </c>
      <c r="M11" s="319"/>
      <c r="N11" s="319"/>
      <c r="O11" s="319"/>
      <c r="P11" s="320">
        <f>'Uncertainty Budget'!P8</f>
        <v>2.0401062063856705</v>
      </c>
      <c r="Q11" s="321"/>
      <c r="R11" s="321"/>
      <c r="S11" s="322"/>
      <c r="T11" s="89"/>
      <c r="U11" s="89"/>
      <c r="V11" s="89"/>
      <c r="W11" s="89"/>
      <c r="X11" s="89"/>
      <c r="Y11" s="89"/>
    </row>
    <row r="12" spans="1:26" ht="20.100000000000001" customHeight="1">
      <c r="A12" s="89"/>
      <c r="B12" s="89"/>
      <c r="C12" s="89"/>
      <c r="D12" s="318">
        <f>'Data Record (Lenght)'!P19</f>
        <v>60.000999999999998</v>
      </c>
      <c r="E12" s="318"/>
      <c r="F12" s="318"/>
      <c r="G12" s="318"/>
      <c r="H12" s="319">
        <f>'Data Record (Lenght)'!P19</f>
        <v>60.000999999999998</v>
      </c>
      <c r="I12" s="319"/>
      <c r="J12" s="319"/>
      <c r="K12" s="319"/>
      <c r="L12" s="319">
        <f>'Data Record (Lenght)'!S19</f>
        <v>9.9999999999766942E-4</v>
      </c>
      <c r="M12" s="319"/>
      <c r="N12" s="319"/>
      <c r="O12" s="319"/>
      <c r="P12" s="320">
        <f>'Uncertainty Budget'!P9</f>
        <v>2.1536325901446918</v>
      </c>
      <c r="Q12" s="321"/>
      <c r="R12" s="321"/>
      <c r="S12" s="322"/>
      <c r="T12" s="89"/>
      <c r="U12" s="89"/>
      <c r="V12" s="89"/>
      <c r="W12" s="89"/>
      <c r="X12" s="89"/>
      <c r="Y12" s="89"/>
    </row>
    <row r="13" spans="1:26" ht="20.100000000000001" customHeight="1">
      <c r="A13" s="89"/>
      <c r="B13" s="89"/>
      <c r="C13" s="89"/>
      <c r="D13" s="318">
        <f>'Data Record (Lenght)'!P20</f>
        <v>90.001000000000005</v>
      </c>
      <c r="E13" s="318"/>
      <c r="F13" s="318"/>
      <c r="G13" s="318"/>
      <c r="H13" s="319">
        <f>'Data Record (Lenght)'!P20</f>
        <v>90.001000000000005</v>
      </c>
      <c r="I13" s="319"/>
      <c r="J13" s="319"/>
      <c r="K13" s="319"/>
      <c r="L13" s="319">
        <f>'Data Record (Lenght)'!S20</f>
        <v>1.0000000000047748E-3</v>
      </c>
      <c r="M13" s="319"/>
      <c r="N13" s="319"/>
      <c r="O13" s="319"/>
      <c r="P13" s="320">
        <f>'Uncertainty Budget'!P10</f>
        <v>2.3305864784069552</v>
      </c>
      <c r="Q13" s="321"/>
      <c r="R13" s="321"/>
      <c r="S13" s="322"/>
      <c r="T13" s="89"/>
      <c r="U13" s="89"/>
      <c r="V13" s="89"/>
      <c r="W13" s="89"/>
      <c r="X13" s="89"/>
      <c r="Y13" s="89"/>
    </row>
    <row r="14" spans="1:26" ht="20.100000000000001" customHeight="1">
      <c r="A14" s="89"/>
      <c r="B14" s="89"/>
      <c r="C14" s="89"/>
      <c r="D14" s="318">
        <f>'Data Record (Lenght)'!P21</f>
        <v>120.001</v>
      </c>
      <c r="E14" s="318"/>
      <c r="F14" s="318"/>
      <c r="G14" s="318"/>
      <c r="H14" s="319">
        <f>'Data Record (Lenght)'!P21</f>
        <v>120.001</v>
      </c>
      <c r="I14" s="319"/>
      <c r="J14" s="319"/>
      <c r="K14" s="319"/>
      <c r="L14" s="319">
        <f>'Data Record (Lenght)'!S21</f>
        <v>1.0000000000047748E-3</v>
      </c>
      <c r="M14" s="319"/>
      <c r="N14" s="319"/>
      <c r="O14" s="319"/>
      <c r="P14" s="320">
        <f>'Uncertainty Budget'!P11</f>
        <v>2.5578376284145428</v>
      </c>
      <c r="Q14" s="321"/>
      <c r="R14" s="321"/>
      <c r="S14" s="322"/>
      <c r="T14" s="89"/>
      <c r="U14" s="89"/>
      <c r="V14" s="89"/>
      <c r="W14" s="89"/>
      <c r="X14" s="89"/>
      <c r="Y14" s="89"/>
    </row>
    <row r="15" spans="1:26" ht="20.100000000000001" customHeight="1">
      <c r="A15" s="89"/>
      <c r="B15" s="89"/>
      <c r="C15" s="89"/>
      <c r="D15" s="318">
        <f>'Data Record (Lenght)'!P22</f>
        <v>150</v>
      </c>
      <c r="E15" s="318"/>
      <c r="F15" s="318"/>
      <c r="G15" s="318"/>
      <c r="H15" s="319">
        <f>'Data Record (Lenght)'!P22</f>
        <v>150</v>
      </c>
      <c r="I15" s="319"/>
      <c r="J15" s="319"/>
      <c r="K15" s="319"/>
      <c r="L15" s="319">
        <f>'Data Record (Lenght)'!S22</f>
        <v>0</v>
      </c>
      <c r="M15" s="319"/>
      <c r="N15" s="319"/>
      <c r="O15" s="319"/>
      <c r="P15" s="320">
        <f>'Uncertainty Budget'!P12</f>
        <v>2.8232664297464618</v>
      </c>
      <c r="Q15" s="321"/>
      <c r="R15" s="321"/>
      <c r="S15" s="322"/>
      <c r="T15" s="89"/>
      <c r="U15" s="89"/>
      <c r="V15" s="89"/>
      <c r="W15" s="89"/>
      <c r="X15" s="89"/>
      <c r="Y15" s="89"/>
    </row>
    <row r="16" spans="1:26" ht="20.100000000000001" customHeight="1">
      <c r="A16" s="89"/>
      <c r="B16" s="89"/>
      <c r="C16" s="89"/>
      <c r="D16" s="318">
        <f>'Data Record (Lenght)'!P23</f>
        <v>180.00299999999999</v>
      </c>
      <c r="E16" s="318"/>
      <c r="F16" s="318"/>
      <c r="G16" s="318"/>
      <c r="H16" s="319">
        <f>'Data Record (Lenght)'!P23</f>
        <v>180.00299999999999</v>
      </c>
      <c r="I16" s="319"/>
      <c r="J16" s="319"/>
      <c r="K16" s="319"/>
      <c r="L16" s="319">
        <f>'Data Record (Lenght)'!S23</f>
        <v>2.9999999999859028E-3</v>
      </c>
      <c r="M16" s="319"/>
      <c r="N16" s="319"/>
      <c r="O16" s="319"/>
      <c r="P16" s="320">
        <f>'Uncertainty Budget'!P13</f>
        <v>3.1171354371174398</v>
      </c>
      <c r="Q16" s="321"/>
      <c r="R16" s="321"/>
      <c r="S16" s="322"/>
      <c r="T16" s="89"/>
      <c r="U16" s="89"/>
      <c r="V16" s="89"/>
      <c r="W16" s="89"/>
      <c r="X16" s="89"/>
      <c r="Y16" s="89"/>
    </row>
    <row r="17" spans="1:25" ht="20.100000000000001" customHeight="1">
      <c r="A17" s="89"/>
      <c r="B17" s="89"/>
      <c r="C17" s="89"/>
      <c r="D17" s="318">
        <f>'Data Record (Lenght)'!P24</f>
        <v>210.00299999999999</v>
      </c>
      <c r="E17" s="318"/>
      <c r="F17" s="318"/>
      <c r="G17" s="318"/>
      <c r="H17" s="319">
        <f>'Data Record (Lenght)'!P24</f>
        <v>210.00299999999999</v>
      </c>
      <c r="I17" s="319"/>
      <c r="J17" s="319"/>
      <c r="K17" s="319"/>
      <c r="L17" s="319">
        <f>'Data Record (Lenght)'!S24</f>
        <v>2.9999999999859028E-3</v>
      </c>
      <c r="M17" s="319"/>
      <c r="N17" s="319"/>
      <c r="O17" s="319"/>
      <c r="P17" s="320">
        <f>'Uncertainty Budget'!P14</f>
        <v>5.7988524152053857</v>
      </c>
      <c r="Q17" s="321"/>
      <c r="R17" s="321"/>
      <c r="S17" s="322"/>
      <c r="T17" s="89"/>
      <c r="U17" s="89"/>
      <c r="V17" s="89"/>
      <c r="W17" s="89"/>
      <c r="X17" s="89"/>
      <c r="Y17" s="89"/>
    </row>
    <row r="18" spans="1:25" ht="20.100000000000001" customHeight="1">
      <c r="A18" s="89"/>
      <c r="B18" s="89"/>
      <c r="C18" s="88"/>
      <c r="D18" s="318">
        <f>'Data Record (Lenght)'!P25</f>
        <v>240.00299999999999</v>
      </c>
      <c r="E18" s="318"/>
      <c r="F18" s="318"/>
      <c r="G18" s="318"/>
      <c r="H18" s="319">
        <f>'Data Record (Lenght)'!P25</f>
        <v>240.00299999999999</v>
      </c>
      <c r="I18" s="319"/>
      <c r="J18" s="319"/>
      <c r="K18" s="319"/>
      <c r="L18" s="319">
        <f>'Data Record (Lenght)'!S25</f>
        <v>2.9999999999859028E-3</v>
      </c>
      <c r="M18" s="319"/>
      <c r="N18" s="319"/>
      <c r="O18" s="319"/>
      <c r="P18" s="320">
        <f>'Uncertainty Budget'!P15</f>
        <v>6.0124651627542374</v>
      </c>
      <c r="Q18" s="321"/>
      <c r="R18" s="321"/>
      <c r="S18" s="322"/>
      <c r="T18" s="89"/>
      <c r="U18" s="89"/>
      <c r="V18" s="89"/>
      <c r="W18" s="89"/>
      <c r="X18" s="89"/>
      <c r="Y18" s="89"/>
    </row>
    <row r="19" spans="1:25" ht="20.100000000000001" customHeight="1">
      <c r="A19" s="89"/>
      <c r="B19" s="89"/>
      <c r="C19" s="88"/>
      <c r="D19" s="318">
        <f>'Data Record (Lenght)'!P26</f>
        <v>270.00299999999999</v>
      </c>
      <c r="E19" s="318"/>
      <c r="F19" s="318"/>
      <c r="G19" s="318"/>
      <c r="H19" s="319">
        <f>'Data Record (Lenght)'!P26</f>
        <v>270.00299999999999</v>
      </c>
      <c r="I19" s="319"/>
      <c r="J19" s="319"/>
      <c r="K19" s="319"/>
      <c r="L19" s="319">
        <f>'Data Record (Lenght)'!S26</f>
        <v>2.9999999999859028E-3</v>
      </c>
      <c r="M19" s="319"/>
      <c r="N19" s="319"/>
      <c r="O19" s="319"/>
      <c r="P19" s="320">
        <f>'Uncertainty Budget'!P16</f>
        <v>6.2327872844605672</v>
      </c>
      <c r="Q19" s="321"/>
      <c r="R19" s="321"/>
      <c r="S19" s="322"/>
      <c r="T19" s="89"/>
      <c r="U19" s="89"/>
      <c r="V19" s="89"/>
      <c r="W19" s="89"/>
      <c r="X19" s="89"/>
      <c r="Y19" s="89"/>
    </row>
    <row r="20" spans="1:25" ht="20.100000000000001" customHeight="1">
      <c r="A20" s="89"/>
      <c r="B20" s="89"/>
      <c r="C20" s="88"/>
      <c r="D20" s="312">
        <f>'Data Record (Lenght)'!P27</f>
        <v>300.005</v>
      </c>
      <c r="E20" s="312"/>
      <c r="F20" s="312"/>
      <c r="G20" s="312"/>
      <c r="H20" s="313">
        <f>'Data Record (Lenght)'!P27</f>
        <v>300.005</v>
      </c>
      <c r="I20" s="313"/>
      <c r="J20" s="313"/>
      <c r="K20" s="313"/>
      <c r="L20" s="313">
        <f>'Data Record (Lenght)'!S27</f>
        <v>4.9999999999954525E-3</v>
      </c>
      <c r="M20" s="313"/>
      <c r="N20" s="313"/>
      <c r="O20" s="313"/>
      <c r="P20" s="314">
        <f>'Uncertainty Budget'!P17</f>
        <v>6.481194128656643</v>
      </c>
      <c r="Q20" s="315"/>
      <c r="R20" s="315"/>
      <c r="S20" s="316"/>
      <c r="T20" s="89"/>
      <c r="U20" s="89"/>
      <c r="V20" s="89"/>
      <c r="W20" s="89"/>
      <c r="X20" s="89"/>
      <c r="Y20" s="89"/>
    </row>
    <row r="21" spans="1:25" ht="21" customHeight="1">
      <c r="A21" s="89"/>
      <c r="B21" s="88"/>
      <c r="C21" s="88"/>
      <c r="D21" s="90"/>
      <c r="E21" s="98"/>
      <c r="F21" s="98"/>
      <c r="G21" s="9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9"/>
      <c r="S21" s="89"/>
      <c r="T21" s="89"/>
      <c r="U21" s="89"/>
      <c r="V21" s="89"/>
      <c r="W21" s="89"/>
      <c r="X21" s="89"/>
      <c r="Y21" s="89"/>
    </row>
    <row r="22" spans="1:25" ht="17.100000000000001" customHeight="1">
      <c r="A22" s="89"/>
      <c r="C22" s="88" t="s">
        <v>84</v>
      </c>
      <c r="D22" s="88"/>
      <c r="E22" s="89"/>
      <c r="F22" s="102"/>
      <c r="G22" s="102"/>
      <c r="H22" s="102"/>
      <c r="I22" s="102"/>
      <c r="J22" s="102"/>
      <c r="K22" s="93"/>
      <c r="L22" s="93"/>
      <c r="M22" s="93"/>
      <c r="P22" s="93"/>
      <c r="Q22" s="317" t="s">
        <v>87</v>
      </c>
      <c r="R22" s="317"/>
      <c r="S22" s="246" t="s">
        <v>7</v>
      </c>
      <c r="T22" s="89"/>
      <c r="U22" s="89"/>
      <c r="V22" s="89"/>
      <c r="W22" s="89"/>
      <c r="X22" s="89"/>
      <c r="Y22" s="89"/>
    </row>
    <row r="23" spans="1:25" ht="21" customHeight="1">
      <c r="A23" s="89"/>
      <c r="B23" s="89"/>
      <c r="D23" s="328" t="s">
        <v>125</v>
      </c>
      <c r="E23" s="328"/>
      <c r="F23" s="328"/>
      <c r="G23" s="328"/>
      <c r="H23" s="328" t="s">
        <v>126</v>
      </c>
      <c r="I23" s="328"/>
      <c r="J23" s="328"/>
      <c r="K23" s="328"/>
      <c r="L23" s="329" t="s">
        <v>49</v>
      </c>
      <c r="M23" s="329"/>
      <c r="N23" s="329"/>
      <c r="O23" s="329"/>
      <c r="P23" s="330" t="s">
        <v>127</v>
      </c>
      <c r="Q23" s="331"/>
      <c r="R23" s="331"/>
      <c r="S23" s="332"/>
    </row>
    <row r="24" spans="1:25" ht="21" customHeight="1">
      <c r="A24" s="89"/>
      <c r="B24" s="89"/>
      <c r="D24" s="328"/>
      <c r="E24" s="328"/>
      <c r="F24" s="328"/>
      <c r="G24" s="328"/>
      <c r="H24" s="328"/>
      <c r="I24" s="328"/>
      <c r="J24" s="328"/>
      <c r="K24" s="328"/>
      <c r="L24" s="329"/>
      <c r="M24" s="329"/>
      <c r="N24" s="329"/>
      <c r="O24" s="329"/>
      <c r="P24" s="333"/>
      <c r="Q24" s="334"/>
      <c r="R24" s="334"/>
      <c r="S24" s="335"/>
    </row>
    <row r="25" spans="1:25" ht="21" customHeight="1">
      <c r="B25" s="89"/>
      <c r="D25" s="326">
        <f>'Data Record (Lenght)'!P32</f>
        <v>0</v>
      </c>
      <c r="E25" s="326"/>
      <c r="F25" s="326"/>
      <c r="G25" s="326"/>
      <c r="H25" s="327">
        <f>'Data Record (Lenght)'!P32</f>
        <v>0</v>
      </c>
      <c r="I25" s="327"/>
      <c r="J25" s="327"/>
      <c r="K25" s="327"/>
      <c r="L25" s="327">
        <f>'Data Record (Lenght)'!S32</f>
        <v>0</v>
      </c>
      <c r="M25" s="327"/>
      <c r="N25" s="327"/>
      <c r="O25" s="327"/>
      <c r="P25" s="323" t="str">
        <f>'Uncertainty Budget'!P22</f>
        <v>Value</v>
      </c>
      <c r="Q25" s="324"/>
      <c r="R25" s="324"/>
      <c r="S25" s="325"/>
    </row>
    <row r="26" spans="1:25" ht="21" customHeight="1">
      <c r="A26" s="89"/>
      <c r="B26" s="89"/>
      <c r="D26" s="318">
        <f>'Data Record (Lenght)'!P33</f>
        <v>30.001000000000001</v>
      </c>
      <c r="E26" s="318"/>
      <c r="F26" s="318"/>
      <c r="G26" s="318"/>
      <c r="H26" s="319">
        <f>'Data Record (Lenght)'!P33</f>
        <v>30.001000000000001</v>
      </c>
      <c r="I26" s="319"/>
      <c r="J26" s="319"/>
      <c r="K26" s="319"/>
      <c r="L26" s="319">
        <f>'Data Record (Lenght)'!S33</f>
        <v>1.0000000000012221E-3</v>
      </c>
      <c r="M26" s="319"/>
      <c r="N26" s="319"/>
      <c r="O26" s="319"/>
      <c r="P26" s="320">
        <f>'Uncertainty Budget'!P23</f>
        <v>2.0008331597945221</v>
      </c>
      <c r="Q26" s="321"/>
      <c r="R26" s="321"/>
      <c r="S26" s="322"/>
    </row>
    <row r="27" spans="1:25" ht="21" customHeight="1">
      <c r="A27" s="89"/>
      <c r="B27" s="89"/>
      <c r="D27" s="318">
        <f>'Data Record (Lenght)'!P34</f>
        <v>60.000999999999998</v>
      </c>
      <c r="E27" s="318"/>
      <c r="F27" s="318"/>
      <c r="G27" s="318"/>
      <c r="H27" s="319">
        <f>'Data Record (Lenght)'!P34</f>
        <v>60.000999999999998</v>
      </c>
      <c r="I27" s="319"/>
      <c r="J27" s="319"/>
      <c r="K27" s="319"/>
      <c r="L27" s="319">
        <f>'Data Record (Lenght)'!S34</f>
        <v>9.9999999999766942E-4</v>
      </c>
      <c r="M27" s="319"/>
      <c r="N27" s="319"/>
      <c r="O27" s="319"/>
      <c r="P27" s="320">
        <f>'Uncertainty Budget'!P24</f>
        <v>2.0401062063856705</v>
      </c>
      <c r="Q27" s="321"/>
      <c r="R27" s="321"/>
      <c r="S27" s="322"/>
    </row>
    <row r="28" spans="1:25" ht="21" customHeight="1">
      <c r="A28" s="89"/>
      <c r="B28" s="89"/>
      <c r="D28" s="318">
        <f>'Data Record (Lenght)'!P35</f>
        <v>90.001000000000005</v>
      </c>
      <c r="E28" s="318"/>
      <c r="F28" s="318"/>
      <c r="G28" s="318"/>
      <c r="H28" s="319">
        <f>'Data Record (Lenght)'!P35</f>
        <v>90.001000000000005</v>
      </c>
      <c r="I28" s="319"/>
      <c r="J28" s="319"/>
      <c r="K28" s="319"/>
      <c r="L28" s="319">
        <f>'Data Record (Lenght)'!S35</f>
        <v>1.0000000000047748E-3</v>
      </c>
      <c r="M28" s="319"/>
      <c r="N28" s="319"/>
      <c r="O28" s="319"/>
      <c r="P28" s="320">
        <f>'Uncertainty Budget'!P25</f>
        <v>2.1536325901446918</v>
      </c>
      <c r="Q28" s="321"/>
      <c r="R28" s="321"/>
      <c r="S28" s="322"/>
    </row>
    <row r="29" spans="1:25" ht="21" customHeight="1">
      <c r="A29" s="89"/>
      <c r="B29" s="89"/>
      <c r="D29" s="318">
        <f>'Data Record (Lenght)'!P36</f>
        <v>120.001</v>
      </c>
      <c r="E29" s="318"/>
      <c r="F29" s="318"/>
      <c r="G29" s="318"/>
      <c r="H29" s="319">
        <f>'Data Record (Lenght)'!P36</f>
        <v>120.001</v>
      </c>
      <c r="I29" s="319"/>
      <c r="J29" s="319"/>
      <c r="K29" s="319"/>
      <c r="L29" s="319">
        <f>'Data Record (Lenght)'!S36</f>
        <v>1.0000000000047748E-3</v>
      </c>
      <c r="M29" s="319"/>
      <c r="N29" s="319"/>
      <c r="O29" s="319"/>
      <c r="P29" s="320">
        <f>'Uncertainty Budget'!P26</f>
        <v>2.3305864784069552</v>
      </c>
      <c r="Q29" s="321"/>
      <c r="R29" s="321"/>
      <c r="S29" s="322"/>
    </row>
    <row r="30" spans="1:25" ht="21" customHeight="1">
      <c r="A30" s="89"/>
      <c r="B30" s="89"/>
      <c r="D30" s="318">
        <f>'Data Record (Lenght)'!P37</f>
        <v>150</v>
      </c>
      <c r="E30" s="318"/>
      <c r="F30" s="318"/>
      <c r="G30" s="318"/>
      <c r="H30" s="319">
        <f>'Data Record (Lenght)'!P37</f>
        <v>150</v>
      </c>
      <c r="I30" s="319"/>
      <c r="J30" s="319"/>
      <c r="K30" s="319"/>
      <c r="L30" s="319">
        <f>'Data Record (Lenght)'!S37</f>
        <v>0</v>
      </c>
      <c r="M30" s="319"/>
      <c r="N30" s="319"/>
      <c r="O30" s="319"/>
      <c r="P30" s="320">
        <f>'Uncertainty Budget'!P27</f>
        <v>2.5578376284145428</v>
      </c>
      <c r="Q30" s="321"/>
      <c r="R30" s="321"/>
      <c r="S30" s="322"/>
    </row>
    <row r="31" spans="1:25" ht="21" customHeight="1">
      <c r="A31" s="89"/>
      <c r="B31" s="89"/>
      <c r="D31" s="318">
        <f>'Data Record (Lenght)'!P38</f>
        <v>180.00299999999999</v>
      </c>
      <c r="E31" s="318"/>
      <c r="F31" s="318"/>
      <c r="G31" s="318"/>
      <c r="H31" s="319">
        <f>'Data Record (Lenght)'!P38</f>
        <v>180.00299999999999</v>
      </c>
      <c r="I31" s="319"/>
      <c r="J31" s="319"/>
      <c r="K31" s="319"/>
      <c r="L31" s="319">
        <f>'Data Record (Lenght)'!S38</f>
        <v>2.9999999999859028E-3</v>
      </c>
      <c r="M31" s="319"/>
      <c r="N31" s="319"/>
      <c r="O31" s="319"/>
      <c r="P31" s="320">
        <f>'Uncertainty Budget'!P28</f>
        <v>2.8232664297464618</v>
      </c>
      <c r="Q31" s="321"/>
      <c r="R31" s="321"/>
      <c r="S31" s="322"/>
    </row>
    <row r="32" spans="1:25" ht="21" customHeight="1">
      <c r="A32" s="89"/>
      <c r="B32" s="89"/>
      <c r="D32" s="318">
        <f>'Data Record (Lenght)'!P39</f>
        <v>210.00299999999999</v>
      </c>
      <c r="E32" s="318"/>
      <c r="F32" s="318"/>
      <c r="G32" s="318"/>
      <c r="H32" s="319">
        <f>'Data Record (Lenght)'!P39</f>
        <v>210.00299999999999</v>
      </c>
      <c r="I32" s="319"/>
      <c r="J32" s="319"/>
      <c r="K32" s="319"/>
      <c r="L32" s="319">
        <f>'Data Record (Lenght)'!S39</f>
        <v>2.9999999999859028E-3</v>
      </c>
      <c r="M32" s="319"/>
      <c r="N32" s="319"/>
      <c r="O32" s="319"/>
      <c r="P32" s="320">
        <f>'Uncertainty Budget'!P29</f>
        <v>3.1171354371174398</v>
      </c>
      <c r="Q32" s="321"/>
      <c r="R32" s="321"/>
      <c r="S32" s="322"/>
    </row>
    <row r="33" spans="1:25" ht="21" customHeight="1">
      <c r="A33" s="89"/>
      <c r="B33" s="89"/>
      <c r="D33" s="318">
        <f>'Data Record (Lenght)'!P40</f>
        <v>240.00299999999999</v>
      </c>
      <c r="E33" s="318"/>
      <c r="F33" s="318"/>
      <c r="G33" s="318"/>
      <c r="H33" s="319">
        <f>'Data Record (Lenght)'!P40</f>
        <v>240.00299999999999</v>
      </c>
      <c r="I33" s="319"/>
      <c r="J33" s="319"/>
      <c r="K33" s="319"/>
      <c r="L33" s="319">
        <f>'Data Record (Lenght)'!S40</f>
        <v>2.9999999999859028E-3</v>
      </c>
      <c r="M33" s="319"/>
      <c r="N33" s="319"/>
      <c r="O33" s="319"/>
      <c r="P33" s="320">
        <f>'Uncertainty Budget'!P30</f>
        <v>5.7988524152053857</v>
      </c>
      <c r="Q33" s="321"/>
      <c r="R33" s="321"/>
      <c r="S33" s="322"/>
    </row>
    <row r="34" spans="1:25" ht="21" customHeight="1">
      <c r="A34" s="89"/>
      <c r="B34" s="89"/>
      <c r="D34" s="318">
        <f>'Data Record (Lenght)'!P41</f>
        <v>270.00299999999999</v>
      </c>
      <c r="E34" s="318"/>
      <c r="F34" s="318"/>
      <c r="G34" s="318"/>
      <c r="H34" s="319">
        <f>'Data Record (Lenght)'!P41</f>
        <v>270.00299999999999</v>
      </c>
      <c r="I34" s="319"/>
      <c r="J34" s="319"/>
      <c r="K34" s="319"/>
      <c r="L34" s="319">
        <f>'Data Record (Lenght)'!S41</f>
        <v>2.9999999999859028E-3</v>
      </c>
      <c r="M34" s="319"/>
      <c r="N34" s="319"/>
      <c r="O34" s="319"/>
      <c r="P34" s="320">
        <f>'Uncertainty Budget'!P31</f>
        <v>6.0005990812029202</v>
      </c>
      <c r="Q34" s="321"/>
      <c r="R34" s="321"/>
      <c r="S34" s="322"/>
    </row>
    <row r="35" spans="1:25" ht="21" customHeight="1">
      <c r="A35" s="89"/>
      <c r="B35" s="89"/>
      <c r="D35" s="312">
        <f>'Data Record (Lenght)'!P42</f>
        <v>300.005</v>
      </c>
      <c r="E35" s="312"/>
      <c r="F35" s="312"/>
      <c r="G35" s="312"/>
      <c r="H35" s="313">
        <f>'Data Record (Lenght)'!P42</f>
        <v>300.005</v>
      </c>
      <c r="I35" s="313"/>
      <c r="J35" s="313"/>
      <c r="K35" s="313"/>
      <c r="L35" s="313">
        <f>'Data Record (Lenght)'!S42</f>
        <v>4.9999999999954525E-3</v>
      </c>
      <c r="M35" s="313"/>
      <c r="N35" s="313"/>
      <c r="O35" s="313"/>
      <c r="P35" s="314">
        <f>'Uncertainty Budget'!P32</f>
        <v>6.2327872844605672</v>
      </c>
      <c r="Q35" s="315"/>
      <c r="R35" s="315"/>
      <c r="S35" s="316"/>
    </row>
    <row r="36" spans="1:25" ht="17.100000000000001" customHeight="1">
      <c r="A36" s="113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29"/>
      <c r="V36" s="129"/>
      <c r="W36" s="89"/>
      <c r="X36" s="89"/>
      <c r="Y36" s="89"/>
    </row>
    <row r="37" spans="1:25" ht="17.100000000000001" customHeight="1">
      <c r="A37" s="129"/>
      <c r="B37" s="131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29"/>
      <c r="W37" s="89"/>
      <c r="X37" s="89"/>
      <c r="Y37" s="89"/>
    </row>
    <row r="38" spans="1:25" ht="17.100000000000001" customHeight="1">
      <c r="A38" s="13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29"/>
      <c r="W38" s="89"/>
      <c r="X38" s="89"/>
      <c r="Y38" s="89"/>
    </row>
    <row r="39" spans="1:25" ht="17.100000000000001" customHeight="1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29"/>
      <c r="V39" s="129"/>
      <c r="W39" s="89"/>
      <c r="X39" s="89"/>
      <c r="Y39" s="89"/>
    </row>
    <row r="40" spans="1:25" ht="17.100000000000001" customHeight="1">
      <c r="A40" s="337"/>
      <c r="B40" s="337"/>
      <c r="C40" s="337"/>
      <c r="D40" s="337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132"/>
      <c r="V40" s="129"/>
      <c r="W40" s="89"/>
      <c r="X40" s="89"/>
      <c r="Y40" s="89"/>
    </row>
    <row r="41" spans="1:25" ht="17.100000000000001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ht="17.100000000000001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ht="17.100000000000001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ht="17.100000000000001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ht="17.100000000000001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 spans="1:25" ht="17.100000000000001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ht="17.100000000000001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ht="17.100000000000001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17.100000000000001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ht="17.100000000000001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ht="17.100000000000001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ht="17.100000000000001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ht="17.100000000000001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ht="17.100000000000001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ht="17.100000000000001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ht="17.100000000000001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ht="17.100000000000001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ht="17.100000000000001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ht="17.100000000000001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ht="17.100000000000001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ht="17.100000000000001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17.100000000000001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ht="17.10000000000000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17.100000000000001" customHeight="1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</row>
    <row r="65" spans="1:25" ht="17.100000000000001" customHeight="1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</row>
    <row r="66" spans="1:25" ht="17.100000000000001" customHeight="1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7.100000000000001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ht="17.100000000000001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ht="17.100000000000001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ht="17.100000000000001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ht="17.100000000000001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ht="17.100000000000001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ht="17.100000000000001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ht="17.100000000000001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ht="17.100000000000001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ht="17.100000000000001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ht="17.100000000000001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ht="17.100000000000001" customHeight="1">
      <c r="A78" s="90" t="s">
        <v>37</v>
      </c>
      <c r="B78" s="89"/>
      <c r="C78" s="89"/>
      <c r="D78" s="89"/>
      <c r="E78" s="89"/>
      <c r="F78" s="89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4"/>
      <c r="T78" s="94"/>
      <c r="U78" s="89"/>
      <c r="V78" s="89"/>
      <c r="W78" s="89"/>
      <c r="X78" s="89"/>
      <c r="Y78" s="89"/>
    </row>
    <row r="79" spans="1:25" ht="17.100000000000001" customHeight="1">
      <c r="A79" s="89"/>
      <c r="B79" s="339" t="s">
        <v>50</v>
      </c>
      <c r="C79" s="339"/>
      <c r="D79" s="339"/>
      <c r="E79" s="339"/>
      <c r="F79" s="339"/>
      <c r="G79" s="339"/>
      <c r="H79" s="339"/>
      <c r="I79" s="339"/>
      <c r="J79" s="339"/>
      <c r="K79" s="339"/>
      <c r="L79" s="339"/>
      <c r="M79" s="339"/>
      <c r="N79" s="339"/>
      <c r="O79" s="339"/>
      <c r="P79" s="339"/>
      <c r="Q79" s="339"/>
      <c r="R79" s="339"/>
      <c r="S79" s="339"/>
      <c r="T79" s="339"/>
      <c r="U79" s="89"/>
      <c r="V79" s="89"/>
      <c r="W79" s="89"/>
      <c r="X79" s="89"/>
      <c r="Y79" s="89"/>
    </row>
    <row r="80" spans="1:25" ht="17.100000000000001" customHeight="1">
      <c r="A80" s="338"/>
      <c r="B80" s="338"/>
      <c r="C80" s="338"/>
      <c r="D80" s="338"/>
      <c r="E80" s="338"/>
      <c r="F80" s="338"/>
      <c r="G80" s="338"/>
      <c r="H80" s="338"/>
      <c r="I80" s="338"/>
      <c r="J80" s="338"/>
      <c r="K80" s="338"/>
      <c r="L80" s="338"/>
      <c r="M80" s="338"/>
      <c r="N80" s="338"/>
      <c r="O80" s="338"/>
      <c r="P80" s="338"/>
      <c r="Q80" s="338"/>
      <c r="R80" s="338"/>
      <c r="S80" s="338"/>
      <c r="T80" s="338"/>
      <c r="U80" s="89"/>
      <c r="V80" s="89"/>
      <c r="W80" s="89"/>
      <c r="X80" s="89"/>
      <c r="Y80" s="89"/>
    </row>
    <row r="81" spans="1:25" ht="17.100000000000001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17.100000000000001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ht="17.100000000000001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ht="17.100000000000001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ht="17.100000000000001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ht="17.100000000000001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ht="17.100000000000001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ht="17.100000000000001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 spans="1:25" ht="17.100000000000001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</row>
    <row r="90" spans="1:25" ht="17.100000000000001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ht="17.100000000000001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</row>
    <row r="92" spans="1:25" ht="17.100000000000001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ht="17.100000000000001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 spans="1:25" ht="17.100000000000001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ht="17.100000000000001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 spans="1:25" ht="17.100000000000001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spans="1:25" ht="17.100000000000001" customHeight="1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</row>
    <row r="98" spans="1:25" ht="17.100000000000001" customHeight="1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</row>
    <row r="99" spans="1:25" ht="17.100000000000001" customHeight="1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</row>
    <row r="100" spans="1:25" ht="17.100000000000001" customHeight="1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</row>
    <row r="101" spans="1:25" ht="17.100000000000001" customHeight="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</row>
    <row r="102" spans="1:25" ht="17.100000000000001" customHeight="1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  <c r="Y102" s="89"/>
    </row>
    <row r="103" spans="1:25" ht="17.100000000000001" customHeight="1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  <c r="Y103" s="89"/>
    </row>
    <row r="104" spans="1:25" ht="17.100000000000001" customHeight="1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89"/>
      <c r="W104" s="89"/>
      <c r="X104" s="89"/>
      <c r="Y104" s="89"/>
    </row>
    <row r="105" spans="1:25" ht="17.100000000000001" customHeight="1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  <c r="Y105" s="89"/>
    </row>
    <row r="106" spans="1:25" ht="17.100000000000001" customHeight="1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89"/>
      <c r="W106" s="89"/>
      <c r="X106" s="89"/>
      <c r="Y106" s="89"/>
    </row>
    <row r="107" spans="1:25" ht="17.100000000000001" customHeight="1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  <c r="Y107" s="89"/>
    </row>
    <row r="108" spans="1:25" ht="17.100000000000001" customHeight="1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  <c r="Y108" s="89"/>
    </row>
    <row r="109" spans="1:25" ht="17.100000000000001" customHeight="1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  <c r="Y109" s="89"/>
    </row>
    <row r="110" spans="1:25" ht="17.100000000000001" customHeight="1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  <c r="Y110" s="89"/>
    </row>
    <row r="111" spans="1:25" ht="17.100000000000001" customHeight="1"/>
    <row r="112" spans="1:25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  <row r="193" ht="17.100000000000001" customHeight="1"/>
    <row r="194" ht="17.100000000000001" customHeight="1"/>
  </sheetData>
  <mergeCells count="102">
    <mergeCell ref="A40:T40"/>
    <mergeCell ref="A80:T80"/>
    <mergeCell ref="B79:T79"/>
    <mergeCell ref="D14:G14"/>
    <mergeCell ref="H14:K14"/>
    <mergeCell ref="D15:G15"/>
    <mergeCell ref="H15:K15"/>
    <mergeCell ref="D16:G16"/>
    <mergeCell ref="H16:K16"/>
    <mergeCell ref="D17:G17"/>
    <mergeCell ref="H17:K17"/>
    <mergeCell ref="L16:O16"/>
    <mergeCell ref="L17:O17"/>
    <mergeCell ref="D18:G18"/>
    <mergeCell ref="H18:K18"/>
    <mergeCell ref="D19:G19"/>
    <mergeCell ref="H19:K19"/>
    <mergeCell ref="L18:O18"/>
    <mergeCell ref="L19:O19"/>
    <mergeCell ref="D29:G29"/>
    <mergeCell ref="H29:K29"/>
    <mergeCell ref="L29:O29"/>
    <mergeCell ref="D31:G31"/>
    <mergeCell ref="H31:K31"/>
    <mergeCell ref="D11:G11"/>
    <mergeCell ref="H11:K11"/>
    <mergeCell ref="D12:G12"/>
    <mergeCell ref="H12:K12"/>
    <mergeCell ref="D13:G13"/>
    <mergeCell ref="H13:K13"/>
    <mergeCell ref="C3:V3"/>
    <mergeCell ref="Q7:R7"/>
    <mergeCell ref="D8:G9"/>
    <mergeCell ref="H8:K9"/>
    <mergeCell ref="L8:O9"/>
    <mergeCell ref="P8:S9"/>
    <mergeCell ref="D10:G10"/>
    <mergeCell ref="H10:K10"/>
    <mergeCell ref="L10:O10"/>
    <mergeCell ref="P10:S10"/>
    <mergeCell ref="P11:S11"/>
    <mergeCell ref="P12:S12"/>
    <mergeCell ref="P13:S13"/>
    <mergeCell ref="L11:O11"/>
    <mergeCell ref="L12:O12"/>
    <mergeCell ref="L13:O13"/>
    <mergeCell ref="L14:O14"/>
    <mergeCell ref="P20:S20"/>
    <mergeCell ref="D23:G24"/>
    <mergeCell ref="H23:K24"/>
    <mergeCell ref="L23:O24"/>
    <mergeCell ref="P23:S24"/>
    <mergeCell ref="P15:S15"/>
    <mergeCell ref="P16:S16"/>
    <mergeCell ref="P17:S17"/>
    <mergeCell ref="P18:S18"/>
    <mergeCell ref="P19:S19"/>
    <mergeCell ref="L15:O15"/>
    <mergeCell ref="D20:G20"/>
    <mergeCell ref="H20:K20"/>
    <mergeCell ref="L20:O20"/>
    <mergeCell ref="P14:S14"/>
    <mergeCell ref="P27:S27"/>
    <mergeCell ref="D28:G28"/>
    <mergeCell ref="H28:K28"/>
    <mergeCell ref="L28:O28"/>
    <mergeCell ref="P28:S28"/>
    <mergeCell ref="P25:S25"/>
    <mergeCell ref="D26:G26"/>
    <mergeCell ref="H26:K26"/>
    <mergeCell ref="L26:O26"/>
    <mergeCell ref="P26:S26"/>
    <mergeCell ref="H27:K27"/>
    <mergeCell ref="L27:O27"/>
    <mergeCell ref="D25:G25"/>
    <mergeCell ref="H25:K25"/>
    <mergeCell ref="L25:O25"/>
    <mergeCell ref="D27:G27"/>
    <mergeCell ref="D35:G35"/>
    <mergeCell ref="H35:K35"/>
    <mergeCell ref="L35:O35"/>
    <mergeCell ref="P35:S35"/>
    <mergeCell ref="Q22:R22"/>
    <mergeCell ref="D33:G33"/>
    <mergeCell ref="H33:K33"/>
    <mergeCell ref="L33:O33"/>
    <mergeCell ref="P33:S33"/>
    <mergeCell ref="D34:G34"/>
    <mergeCell ref="H34:K34"/>
    <mergeCell ref="L34:O34"/>
    <mergeCell ref="P34:S34"/>
    <mergeCell ref="L31:O31"/>
    <mergeCell ref="P31:S31"/>
    <mergeCell ref="D32:G32"/>
    <mergeCell ref="H32:K32"/>
    <mergeCell ref="L32:O32"/>
    <mergeCell ref="P32:S32"/>
    <mergeCell ref="P29:S29"/>
    <mergeCell ref="D30:G30"/>
    <mergeCell ref="H30:K30"/>
    <mergeCell ref="L30:O30"/>
    <mergeCell ref="P30:S30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Y180"/>
  <sheetViews>
    <sheetView view="pageBreakPreview" zoomScaleNormal="100" zoomScaleSheetLayoutView="100" workbookViewId="0">
      <selection activeCell="K6" sqref="K6"/>
    </sheetView>
  </sheetViews>
  <sheetFormatPr defaultRowHeight="15"/>
  <cols>
    <col min="1" max="42" width="4.42578125" customWidth="1"/>
  </cols>
  <sheetData>
    <row r="1" spans="1:25" ht="13.5" customHeight="1"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8"/>
    </row>
    <row r="2" spans="1:25" ht="21.75" customHeight="1">
      <c r="B2" s="178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8"/>
      <c r="P2" s="178"/>
      <c r="Q2" s="178"/>
      <c r="R2" s="178"/>
      <c r="S2" s="178"/>
      <c r="T2" s="178"/>
      <c r="U2" s="178"/>
      <c r="V2" s="178"/>
    </row>
    <row r="3" spans="1:25" ht="34.5" customHeight="1">
      <c r="B3" s="184"/>
      <c r="C3" s="336" t="s">
        <v>36</v>
      </c>
      <c r="D3" s="336"/>
      <c r="E3" s="336"/>
      <c r="F3" s="336"/>
      <c r="G3" s="336"/>
      <c r="H3" s="336"/>
      <c r="I3" s="336"/>
      <c r="J3" s="336"/>
      <c r="K3" s="336"/>
      <c r="L3" s="336"/>
      <c r="M3" s="336"/>
      <c r="N3" s="336"/>
      <c r="O3" s="336"/>
      <c r="P3" s="336"/>
      <c r="Q3" s="336"/>
      <c r="R3" s="336"/>
      <c r="S3" s="336"/>
      <c r="T3" s="336"/>
      <c r="U3" s="336"/>
      <c r="V3" s="336"/>
    </row>
    <row r="4" spans="1:25" ht="18.75" customHeight="1">
      <c r="B4" s="178"/>
      <c r="C4" s="178"/>
      <c r="D4" s="178"/>
      <c r="E4" s="178"/>
      <c r="F4" s="178"/>
      <c r="G4" s="178"/>
      <c r="H4" s="178"/>
      <c r="I4" s="178"/>
      <c r="J4" s="178"/>
      <c r="K4" s="178"/>
      <c r="L4" s="178"/>
      <c r="M4" s="178"/>
      <c r="N4" s="178"/>
      <c r="O4" s="178"/>
      <c r="P4" s="178"/>
      <c r="R4" s="178"/>
      <c r="S4" s="178"/>
      <c r="T4" s="178"/>
      <c r="U4" s="178"/>
      <c r="V4" s="178"/>
    </row>
    <row r="5" spans="1:25" ht="17.25" customHeight="1">
      <c r="A5" s="179"/>
      <c r="B5" s="89"/>
      <c r="C5" s="90" t="s">
        <v>103</v>
      </c>
      <c r="D5" s="90"/>
      <c r="E5" s="90"/>
      <c r="G5" s="177" t="s">
        <v>11</v>
      </c>
      <c r="H5" s="180" t="str">
        <f>[25]Report!H5</f>
        <v>SPR16070004-1</v>
      </c>
      <c r="I5" s="180"/>
      <c r="J5" s="180"/>
      <c r="K5" s="180"/>
      <c r="L5" s="180"/>
      <c r="M5" s="88"/>
      <c r="N5" s="88"/>
      <c r="O5" s="89"/>
      <c r="P5" s="181"/>
      <c r="Q5" s="173"/>
      <c r="T5" s="182" t="s">
        <v>114</v>
      </c>
      <c r="U5" s="183"/>
      <c r="V5" s="95"/>
      <c r="W5" s="179"/>
    </row>
    <row r="6" spans="1:25" ht="17.100000000000001" customHeight="1">
      <c r="A6" s="89"/>
      <c r="K6" s="88"/>
      <c r="L6" s="88"/>
      <c r="M6" s="88"/>
      <c r="N6" s="88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5" ht="17.100000000000001" customHeight="1">
      <c r="A7" s="89"/>
      <c r="C7" s="88" t="s">
        <v>131</v>
      </c>
      <c r="D7" s="89"/>
      <c r="E7" s="90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317" t="s">
        <v>87</v>
      </c>
      <c r="R7" s="317"/>
      <c r="S7" s="246" t="s">
        <v>7</v>
      </c>
      <c r="T7" s="89"/>
      <c r="U7" s="89"/>
      <c r="V7" s="89"/>
      <c r="W7" s="89"/>
      <c r="X7" s="89"/>
      <c r="Y7" s="89"/>
    </row>
    <row r="8" spans="1:25" ht="17.100000000000001" customHeight="1">
      <c r="A8" s="89"/>
      <c r="B8" s="88"/>
      <c r="C8" s="89"/>
      <c r="D8" s="328" t="s">
        <v>125</v>
      </c>
      <c r="E8" s="328"/>
      <c r="F8" s="328"/>
      <c r="G8" s="328"/>
      <c r="H8" s="328" t="s">
        <v>126</v>
      </c>
      <c r="I8" s="328"/>
      <c r="J8" s="328"/>
      <c r="K8" s="328"/>
      <c r="L8" s="329" t="s">
        <v>49</v>
      </c>
      <c r="M8" s="329"/>
      <c r="N8" s="329"/>
      <c r="O8" s="329"/>
      <c r="P8" s="330" t="s">
        <v>127</v>
      </c>
      <c r="Q8" s="331"/>
      <c r="R8" s="331"/>
      <c r="S8" s="332"/>
      <c r="T8" s="89"/>
      <c r="U8" s="89"/>
      <c r="V8" s="89"/>
      <c r="W8" s="89"/>
      <c r="X8" s="89"/>
      <c r="Y8" s="89"/>
    </row>
    <row r="9" spans="1:25" ht="21" customHeight="1">
      <c r="A9" s="89"/>
      <c r="B9" s="89"/>
      <c r="C9" s="89"/>
      <c r="D9" s="328"/>
      <c r="E9" s="328"/>
      <c r="F9" s="328"/>
      <c r="G9" s="328"/>
      <c r="H9" s="328"/>
      <c r="I9" s="328"/>
      <c r="J9" s="328"/>
      <c r="K9" s="328"/>
      <c r="L9" s="329"/>
      <c r="M9" s="329"/>
      <c r="N9" s="329"/>
      <c r="O9" s="329"/>
      <c r="P9" s="333"/>
      <c r="Q9" s="334"/>
      <c r="R9" s="334"/>
      <c r="S9" s="335"/>
    </row>
    <row r="10" spans="1:25" ht="21" customHeight="1">
      <c r="A10" s="89"/>
      <c r="B10" s="89"/>
      <c r="C10" s="89"/>
      <c r="D10" s="326">
        <f>'Data Record (Lenght)'!A47</f>
        <v>0</v>
      </c>
      <c r="E10" s="326"/>
      <c r="F10" s="326"/>
      <c r="G10" s="326"/>
      <c r="H10" s="327">
        <f>'Data Record (Lenght)'!P47</f>
        <v>0</v>
      </c>
      <c r="I10" s="327"/>
      <c r="J10" s="327"/>
      <c r="K10" s="327"/>
      <c r="L10" s="327">
        <f>'Data Record (Lenght)'!S47</f>
        <v>0</v>
      </c>
      <c r="M10" s="327"/>
      <c r="N10" s="327"/>
      <c r="O10" s="327"/>
      <c r="P10" s="323">
        <f>'Uncertainty Budget'!P39</f>
        <v>2.0008331597945221</v>
      </c>
      <c r="Q10" s="324"/>
      <c r="R10" s="324"/>
      <c r="S10" s="325"/>
    </row>
    <row r="11" spans="1:25" ht="21" customHeight="1">
      <c r="A11" s="89"/>
      <c r="B11" s="89"/>
      <c r="C11" s="89"/>
      <c r="D11" s="318">
        <f>'Data Record (Lenght)'!A48</f>
        <v>30</v>
      </c>
      <c r="E11" s="318"/>
      <c r="F11" s="318"/>
      <c r="G11" s="318"/>
      <c r="H11" s="319">
        <f>'Data Record (Lenght)'!P48</f>
        <v>30.001000000000001</v>
      </c>
      <c r="I11" s="319"/>
      <c r="J11" s="319"/>
      <c r="K11" s="319"/>
      <c r="L11" s="319">
        <f>'Data Record (Lenght)'!S48</f>
        <v>1.0000000000012221E-3</v>
      </c>
      <c r="M11" s="319"/>
      <c r="N11" s="319"/>
      <c r="O11" s="319"/>
      <c r="P11" s="320">
        <f>'Uncertainty Budget'!P40</f>
        <v>2.0401062063856705</v>
      </c>
      <c r="Q11" s="321"/>
      <c r="R11" s="321"/>
      <c r="S11" s="322"/>
    </row>
    <row r="12" spans="1:25" ht="21" customHeight="1">
      <c r="A12" s="89"/>
      <c r="B12" s="89"/>
      <c r="C12" s="89"/>
      <c r="D12" s="318">
        <f>'Data Record (Lenght)'!A49</f>
        <v>60</v>
      </c>
      <c r="E12" s="318"/>
      <c r="F12" s="318"/>
      <c r="G12" s="318"/>
      <c r="H12" s="319">
        <f>'Data Record (Lenght)'!P49</f>
        <v>60.000999999999998</v>
      </c>
      <c r="I12" s="319"/>
      <c r="J12" s="319"/>
      <c r="K12" s="319"/>
      <c r="L12" s="319">
        <f>'Data Record (Lenght)'!S49</f>
        <v>9.9999999999766942E-4</v>
      </c>
      <c r="M12" s="319"/>
      <c r="N12" s="319"/>
      <c r="O12" s="319"/>
      <c r="P12" s="320">
        <f>'Uncertainty Budget'!P41</f>
        <v>2.1536325901446918</v>
      </c>
      <c r="Q12" s="321"/>
      <c r="R12" s="321"/>
      <c r="S12" s="322"/>
    </row>
    <row r="13" spans="1:25" ht="21" customHeight="1">
      <c r="A13" s="89"/>
      <c r="B13" s="89"/>
      <c r="C13" s="89"/>
      <c r="D13" s="318">
        <f>'Data Record (Lenght)'!A50</f>
        <v>90</v>
      </c>
      <c r="E13" s="318"/>
      <c r="F13" s="318"/>
      <c r="G13" s="318"/>
      <c r="H13" s="319">
        <f>'Data Record (Lenght)'!P50</f>
        <v>90.001000000000005</v>
      </c>
      <c r="I13" s="319"/>
      <c r="J13" s="319"/>
      <c r="K13" s="319"/>
      <c r="L13" s="319">
        <f>'Data Record (Lenght)'!S50</f>
        <v>1.0000000000047748E-3</v>
      </c>
      <c r="M13" s="319"/>
      <c r="N13" s="319"/>
      <c r="O13" s="319"/>
      <c r="P13" s="320">
        <f>'Uncertainty Budget'!P42</f>
        <v>2.3305864784069552</v>
      </c>
      <c r="Q13" s="321"/>
      <c r="R13" s="321"/>
      <c r="S13" s="322"/>
    </row>
    <row r="14" spans="1:25" ht="21" customHeight="1">
      <c r="A14" s="89"/>
      <c r="B14" s="89"/>
      <c r="C14" s="89"/>
      <c r="D14" s="318">
        <f>'Data Record (Lenght)'!A51</f>
        <v>120</v>
      </c>
      <c r="E14" s="318"/>
      <c r="F14" s="318"/>
      <c r="G14" s="318"/>
      <c r="H14" s="319">
        <f>'Data Record (Lenght)'!P51</f>
        <v>120.001</v>
      </c>
      <c r="I14" s="319"/>
      <c r="J14" s="319"/>
      <c r="K14" s="319"/>
      <c r="L14" s="319">
        <f>'Data Record (Lenght)'!S51</f>
        <v>1.0000000000047748E-3</v>
      </c>
      <c r="M14" s="319"/>
      <c r="N14" s="319"/>
      <c r="O14" s="319"/>
      <c r="P14" s="320">
        <f>'Uncertainty Budget'!P43</f>
        <v>2.5578376284145428</v>
      </c>
      <c r="Q14" s="321"/>
      <c r="R14" s="321"/>
      <c r="S14" s="322"/>
    </row>
    <row r="15" spans="1:25" ht="21" customHeight="1">
      <c r="A15" s="89"/>
      <c r="B15" s="89"/>
      <c r="C15" s="89"/>
      <c r="D15" s="318">
        <f>'Data Record (Lenght)'!A52</f>
        <v>150</v>
      </c>
      <c r="E15" s="318"/>
      <c r="F15" s="318"/>
      <c r="G15" s="318"/>
      <c r="H15" s="319">
        <f>'Data Record (Lenght)'!P52</f>
        <v>150</v>
      </c>
      <c r="I15" s="319"/>
      <c r="J15" s="319"/>
      <c r="K15" s="319"/>
      <c r="L15" s="319">
        <f>'Data Record (Lenght)'!S52</f>
        <v>0</v>
      </c>
      <c r="M15" s="319"/>
      <c r="N15" s="319"/>
      <c r="O15" s="319"/>
      <c r="P15" s="320">
        <f>'Uncertainty Budget'!P44</f>
        <v>2.8232664297464618</v>
      </c>
      <c r="Q15" s="321"/>
      <c r="R15" s="321"/>
      <c r="S15" s="322"/>
    </row>
    <row r="16" spans="1:25" ht="21" customHeight="1">
      <c r="A16" s="89"/>
      <c r="B16" s="89"/>
      <c r="C16" s="89"/>
      <c r="D16" s="318">
        <f>'Data Record (Lenght)'!A53</f>
        <v>180</v>
      </c>
      <c r="E16" s="318"/>
      <c r="F16" s="318"/>
      <c r="G16" s="318"/>
      <c r="H16" s="319">
        <f>'Data Record (Lenght)'!P53</f>
        <v>180.00299999999999</v>
      </c>
      <c r="I16" s="319"/>
      <c r="J16" s="319"/>
      <c r="K16" s="319"/>
      <c r="L16" s="319">
        <f>'Data Record (Lenght)'!S53</f>
        <v>2.9999999999859028E-3</v>
      </c>
      <c r="M16" s="319"/>
      <c r="N16" s="319"/>
      <c r="O16" s="319"/>
      <c r="P16" s="320">
        <f>'Uncertainty Budget'!P45</f>
        <v>3.1171354371174398</v>
      </c>
      <c r="Q16" s="321"/>
      <c r="R16" s="321"/>
      <c r="S16" s="322"/>
    </row>
    <row r="17" spans="1:25" ht="21" customHeight="1">
      <c r="A17" s="89"/>
      <c r="B17" s="89"/>
      <c r="C17" s="89"/>
      <c r="D17" s="318">
        <f>'Data Record (Lenght)'!A54</f>
        <v>210</v>
      </c>
      <c r="E17" s="318"/>
      <c r="F17" s="318"/>
      <c r="G17" s="318"/>
      <c r="H17" s="319">
        <f>'Data Record (Lenght)'!P54</f>
        <v>210.00299999999999</v>
      </c>
      <c r="I17" s="319"/>
      <c r="J17" s="319"/>
      <c r="K17" s="319"/>
      <c r="L17" s="319">
        <f>'Data Record (Lenght)'!S54</f>
        <v>2.9999999999859028E-3</v>
      </c>
      <c r="M17" s="319"/>
      <c r="N17" s="319"/>
      <c r="O17" s="319"/>
      <c r="P17" s="320">
        <f>'Uncertainty Budget'!P46</f>
        <v>5.7988524152053857</v>
      </c>
      <c r="Q17" s="321"/>
      <c r="R17" s="321"/>
      <c r="S17" s="322"/>
    </row>
    <row r="18" spans="1:25" ht="21" customHeight="1">
      <c r="A18" s="89"/>
      <c r="B18" s="89"/>
      <c r="C18" s="88"/>
      <c r="D18" s="318">
        <f>'Data Record (Lenght)'!A55</f>
        <v>240</v>
      </c>
      <c r="E18" s="318"/>
      <c r="F18" s="318"/>
      <c r="G18" s="318"/>
      <c r="H18" s="319">
        <f>'Data Record (Lenght)'!P55</f>
        <v>240.00299999999999</v>
      </c>
      <c r="I18" s="319"/>
      <c r="J18" s="319"/>
      <c r="K18" s="319"/>
      <c r="L18" s="319">
        <f>'Data Record (Lenght)'!S55</f>
        <v>2.9999999999859028E-3</v>
      </c>
      <c r="M18" s="319"/>
      <c r="N18" s="319"/>
      <c r="O18" s="319"/>
      <c r="P18" s="320">
        <f>'Uncertainty Budget'!P47</f>
        <v>6.0005990812029202</v>
      </c>
      <c r="Q18" s="321"/>
      <c r="R18" s="321"/>
      <c r="S18" s="322"/>
    </row>
    <row r="19" spans="1:25" ht="21" customHeight="1">
      <c r="A19" s="89"/>
      <c r="B19" s="88"/>
      <c r="C19" s="88"/>
      <c r="D19" s="318">
        <f>'Data Record (Lenght)'!A56</f>
        <v>270</v>
      </c>
      <c r="E19" s="318"/>
      <c r="F19" s="318"/>
      <c r="G19" s="318"/>
      <c r="H19" s="319">
        <f>'Data Record (Lenght)'!P56</f>
        <v>270.00299999999999</v>
      </c>
      <c r="I19" s="319"/>
      <c r="J19" s="319"/>
      <c r="K19" s="319"/>
      <c r="L19" s="319">
        <f>'Data Record (Lenght)'!S56</f>
        <v>2.9999999999859028E-3</v>
      </c>
      <c r="M19" s="319"/>
      <c r="N19" s="319"/>
      <c r="O19" s="319"/>
      <c r="P19" s="320">
        <f>'Uncertainty Budget'!P48</f>
        <v>6.2327872844605672</v>
      </c>
      <c r="Q19" s="321"/>
      <c r="R19" s="321"/>
      <c r="S19" s="322"/>
    </row>
    <row r="20" spans="1:25" ht="21" customHeight="1">
      <c r="A20" s="89"/>
      <c r="B20" s="88"/>
      <c r="C20" s="88"/>
      <c r="D20" s="312">
        <f>'Data Record (Lenght)'!A57</f>
        <v>300</v>
      </c>
      <c r="E20" s="312"/>
      <c r="F20" s="312"/>
      <c r="G20" s="312"/>
      <c r="H20" s="313">
        <f>'Data Record (Lenght)'!P57</f>
        <v>300.005</v>
      </c>
      <c r="I20" s="313"/>
      <c r="J20" s="313"/>
      <c r="K20" s="313"/>
      <c r="L20" s="313">
        <f>'Data Record (Lenght)'!S57</f>
        <v>4.9999999999954525E-3</v>
      </c>
      <c r="M20" s="313"/>
      <c r="N20" s="313"/>
      <c r="O20" s="313"/>
      <c r="P20" s="314">
        <f>'Uncertainty Budget'!P49</f>
        <v>6.481194128656643</v>
      </c>
      <c r="Q20" s="315"/>
      <c r="R20" s="315"/>
      <c r="S20" s="316"/>
    </row>
    <row r="21" spans="1:25" ht="21" customHeight="1">
      <c r="A21" s="89"/>
      <c r="B21" s="88"/>
      <c r="E21" s="185"/>
      <c r="F21" s="185"/>
      <c r="G21" s="185"/>
      <c r="H21" s="186"/>
      <c r="I21" s="186"/>
      <c r="J21" s="186"/>
      <c r="K21" s="186"/>
      <c r="L21" s="186"/>
      <c r="M21" s="186"/>
      <c r="N21" s="186"/>
      <c r="O21" s="186"/>
      <c r="P21" s="186"/>
      <c r="Q21" s="186"/>
    </row>
    <row r="22" spans="1:25" ht="21" customHeight="1">
      <c r="A22" s="173"/>
      <c r="B22" s="132"/>
      <c r="C22" s="113" t="s">
        <v>37</v>
      </c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2"/>
      <c r="V22" s="132"/>
      <c r="W22" s="173"/>
    </row>
    <row r="23" spans="1:25" ht="21" customHeight="1">
      <c r="A23" s="173"/>
      <c r="B23" s="132"/>
      <c r="C23" s="131" t="s">
        <v>88</v>
      </c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2"/>
      <c r="V23" s="132"/>
      <c r="W23" s="173"/>
    </row>
    <row r="24" spans="1:25" ht="21" customHeight="1">
      <c r="B24" s="131" t="s">
        <v>104</v>
      </c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2"/>
      <c r="V24" s="132"/>
      <c r="W24" s="173"/>
    </row>
    <row r="25" spans="1:25" ht="21" customHeight="1">
      <c r="A25" s="340" t="s">
        <v>105</v>
      </c>
      <c r="B25" s="340"/>
      <c r="C25" s="340"/>
      <c r="D25" s="340"/>
      <c r="E25" s="340"/>
      <c r="F25" s="340"/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  <c r="T25" s="340"/>
      <c r="U25" s="340"/>
      <c r="V25" s="340"/>
      <c r="W25" s="173"/>
    </row>
    <row r="26" spans="1:25" ht="17.100000000000001" customHeight="1">
      <c r="A26" s="337"/>
      <c r="B26" s="337"/>
      <c r="C26" s="337"/>
      <c r="D26" s="337"/>
      <c r="E26" s="337"/>
      <c r="F26" s="337"/>
      <c r="G26" s="337"/>
      <c r="H26" s="337"/>
      <c r="I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132"/>
      <c r="V26" s="129"/>
      <c r="W26" s="89"/>
      <c r="X26" s="89"/>
      <c r="Y26" s="89"/>
    </row>
    <row r="27" spans="1:25" ht="17.100000000000001" customHeight="1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</row>
    <row r="28" spans="1:25" ht="17.100000000000001" customHeight="1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</row>
    <row r="29" spans="1:25" ht="17.100000000000001" customHeight="1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</row>
    <row r="30" spans="1:25" ht="17.100000000000001" customHeight="1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</row>
    <row r="31" spans="1:25" ht="17.100000000000001" customHeight="1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</row>
    <row r="32" spans="1:25" ht="17.100000000000001" customHeight="1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5" ht="17.100000000000001" customHeight="1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</row>
    <row r="34" spans="1:25" ht="17.100000000000001" customHeight="1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</row>
    <row r="35" spans="1:25" ht="17.100000000000001" customHeight="1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</row>
    <row r="36" spans="1:25" ht="17.100000000000001" customHeight="1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</row>
    <row r="37" spans="1:25" ht="17.100000000000001" customHeight="1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</row>
    <row r="38" spans="1:25" ht="17.100000000000001" customHeight="1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</row>
    <row r="39" spans="1:25" ht="17.100000000000001" customHeight="1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</row>
    <row r="40" spans="1:25" ht="17.100000000000001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7.100000000000001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</row>
    <row r="42" spans="1:25" ht="17.100000000000001" customHeight="1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</row>
    <row r="43" spans="1:25" ht="17.100000000000001" customHeight="1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</row>
    <row r="44" spans="1:25" ht="17.100000000000001" customHeight="1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</row>
    <row r="45" spans="1:25" ht="17.100000000000001" customHeight="1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</row>
    <row r="46" spans="1:25" ht="17.100000000000001" customHeight="1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</row>
    <row r="47" spans="1:25" ht="17.100000000000001" customHeight="1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</row>
    <row r="48" spans="1:25" ht="17.100000000000001" customHeight="1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</row>
    <row r="49" spans="1:25" ht="17.100000000000001" customHeight="1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</row>
    <row r="50" spans="1:25" ht="17.100000000000001" customHeight="1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</row>
    <row r="51" spans="1:25" ht="17.100000000000001" customHeight="1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</row>
    <row r="52" spans="1:25" ht="17.100000000000001" customHeight="1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</row>
    <row r="53" spans="1:25" ht="17.100000000000001" customHeight="1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</row>
    <row r="54" spans="1:25" ht="17.100000000000001" customHeight="1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</row>
    <row r="55" spans="1:25" ht="17.100000000000001" customHeight="1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</row>
    <row r="56" spans="1:25" ht="17.100000000000001" customHeight="1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</row>
    <row r="57" spans="1:25" ht="17.100000000000001" customHeight="1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</row>
    <row r="58" spans="1:25" ht="17.100000000000001" customHeight="1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</row>
    <row r="59" spans="1:25" ht="17.100000000000001" customHeight="1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</row>
    <row r="60" spans="1:25" ht="17.100000000000001" customHeight="1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</row>
    <row r="61" spans="1:25" ht="17.100000000000001" customHeight="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</row>
    <row r="62" spans="1:25" ht="17.100000000000001" customHeight="1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</row>
    <row r="63" spans="1:25" ht="17.100000000000001" customHeight="1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</row>
    <row r="64" spans="1:25" ht="17.100000000000001" customHeight="1">
      <c r="A64" s="90" t="s">
        <v>37</v>
      </c>
      <c r="B64" s="89"/>
      <c r="C64" s="89"/>
      <c r="D64" s="89"/>
      <c r="E64" s="89"/>
      <c r="F64" s="89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4"/>
      <c r="T64" s="94"/>
      <c r="U64" s="89"/>
      <c r="V64" s="89"/>
      <c r="W64" s="89"/>
      <c r="X64" s="89"/>
      <c r="Y64" s="89"/>
    </row>
    <row r="65" spans="1:25" ht="17.100000000000001" customHeight="1">
      <c r="A65" s="89"/>
      <c r="B65" s="339" t="s">
        <v>50</v>
      </c>
      <c r="C65" s="339"/>
      <c r="D65" s="339"/>
      <c r="E65" s="339"/>
      <c r="F65" s="339"/>
      <c r="G65" s="339"/>
      <c r="H65" s="339"/>
      <c r="I65" s="339"/>
      <c r="J65" s="339"/>
      <c r="K65" s="339"/>
      <c r="L65" s="339"/>
      <c r="M65" s="339"/>
      <c r="N65" s="339"/>
      <c r="O65" s="339"/>
      <c r="P65" s="339"/>
      <c r="Q65" s="339"/>
      <c r="R65" s="339"/>
      <c r="S65" s="339"/>
      <c r="T65" s="339"/>
      <c r="U65" s="89"/>
      <c r="V65" s="89"/>
      <c r="W65" s="89"/>
      <c r="X65" s="89"/>
      <c r="Y65" s="89"/>
    </row>
    <row r="66" spans="1:25" ht="17.100000000000001" customHeight="1">
      <c r="A66" s="338"/>
      <c r="B66" s="338"/>
      <c r="C66" s="338"/>
      <c r="D66" s="338"/>
      <c r="E66" s="338"/>
      <c r="F66" s="338"/>
      <c r="G66" s="338"/>
      <c r="H66" s="338"/>
      <c r="I66" s="338"/>
      <c r="J66" s="338"/>
      <c r="K66" s="338"/>
      <c r="L66" s="338"/>
      <c r="M66" s="338"/>
      <c r="N66" s="338"/>
      <c r="O66" s="338"/>
      <c r="P66" s="338"/>
      <c r="Q66" s="338"/>
      <c r="R66" s="338"/>
      <c r="S66" s="338"/>
      <c r="T66" s="338"/>
      <c r="U66" s="89"/>
      <c r="V66" s="89"/>
      <c r="W66" s="89"/>
      <c r="X66" s="89"/>
      <c r="Y66" s="89"/>
    </row>
    <row r="67" spans="1:25" ht="17.100000000000001" customHeight="1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</row>
    <row r="68" spans="1:25" ht="17.100000000000001" customHeight="1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</row>
    <row r="69" spans="1:25" ht="17.100000000000001" customHeight="1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</row>
    <row r="70" spans="1:25" ht="17.100000000000001" customHeight="1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</row>
    <row r="71" spans="1:25" ht="17.100000000000001" customHeight="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</row>
    <row r="72" spans="1:25" ht="17.100000000000001" customHeight="1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</row>
    <row r="73" spans="1:25" ht="17.100000000000001" customHeight="1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</row>
    <row r="74" spans="1:25" ht="17.100000000000001" customHeight="1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</row>
    <row r="75" spans="1:25" ht="17.100000000000001" customHeight="1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</row>
    <row r="76" spans="1:25" ht="17.100000000000001" customHeight="1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</row>
    <row r="77" spans="1:25" ht="17.100000000000001" customHeight="1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</row>
    <row r="78" spans="1:25" ht="17.100000000000001" customHeight="1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</row>
    <row r="79" spans="1:25" ht="17.100000000000001" customHeight="1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</row>
    <row r="80" spans="1:25" ht="17.100000000000001" customHeight="1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</row>
    <row r="81" spans="1:25" ht="17.100000000000001" customHeight="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</row>
    <row r="82" spans="1:25" ht="17.100000000000001" customHeight="1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</row>
    <row r="83" spans="1:25" ht="17.100000000000001" customHeight="1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</row>
    <row r="84" spans="1:25" ht="17.100000000000001" customHeight="1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</row>
    <row r="85" spans="1:25" ht="17.100000000000001" customHeight="1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</row>
    <row r="86" spans="1:25" ht="17.100000000000001" customHeight="1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</row>
    <row r="87" spans="1:25" ht="17.100000000000001" customHeight="1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</row>
    <row r="88" spans="1:25" ht="17.100000000000001" customHeight="1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</row>
    <row r="89" spans="1:25" ht="17.100000000000001" customHeight="1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</row>
    <row r="90" spans="1:25" ht="17.100000000000001" customHeight="1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</row>
    <row r="91" spans="1:25" ht="17.100000000000001" customHeight="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</row>
    <row r="92" spans="1:25" ht="17.100000000000001" customHeight="1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</row>
    <row r="93" spans="1:25" ht="17.100000000000001" customHeight="1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</row>
    <row r="94" spans="1:25" ht="17.100000000000001" customHeight="1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</row>
    <row r="95" spans="1:25" ht="17.100000000000001" customHeight="1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</row>
    <row r="96" spans="1:25" ht="17.100000000000001" customHeight="1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</row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</sheetData>
  <mergeCells count="54">
    <mergeCell ref="A26:T26"/>
    <mergeCell ref="B65:T65"/>
    <mergeCell ref="A66:T66"/>
    <mergeCell ref="A25:V25"/>
    <mergeCell ref="C3:V3"/>
    <mergeCell ref="D10:G10"/>
    <mergeCell ref="H10:K10"/>
    <mergeCell ref="L10:O10"/>
    <mergeCell ref="P10:S10"/>
    <mergeCell ref="D17:G17"/>
    <mergeCell ref="H17:K17"/>
    <mergeCell ref="L17:O17"/>
    <mergeCell ref="Q7:R7"/>
    <mergeCell ref="D8:G9"/>
    <mergeCell ref="H8:K9"/>
    <mergeCell ref="L8:O9"/>
    <mergeCell ref="P8:S9"/>
    <mergeCell ref="D11:G11"/>
    <mergeCell ref="H11:K11"/>
    <mergeCell ref="L11:O11"/>
    <mergeCell ref="P11:S11"/>
    <mergeCell ref="D12:G12"/>
    <mergeCell ref="H12:K12"/>
    <mergeCell ref="L12:O12"/>
    <mergeCell ref="P12:S12"/>
    <mergeCell ref="D13:G13"/>
    <mergeCell ref="H13:K13"/>
    <mergeCell ref="L13:O13"/>
    <mergeCell ref="P13:S13"/>
    <mergeCell ref="D14:G14"/>
    <mergeCell ref="H14:K14"/>
    <mergeCell ref="L14:O14"/>
    <mergeCell ref="P14:S14"/>
    <mergeCell ref="D15:G15"/>
    <mergeCell ref="H15:K15"/>
    <mergeCell ref="L15:O15"/>
    <mergeCell ref="P15:S15"/>
    <mergeCell ref="D16:G16"/>
    <mergeCell ref="H16:K16"/>
    <mergeCell ref="L16:O16"/>
    <mergeCell ref="P16:S16"/>
    <mergeCell ref="P17:S17"/>
    <mergeCell ref="D18:G18"/>
    <mergeCell ref="H18:K18"/>
    <mergeCell ref="L18:O18"/>
    <mergeCell ref="P18:S18"/>
    <mergeCell ref="P19:S19"/>
    <mergeCell ref="D20:G20"/>
    <mergeCell ref="H20:K20"/>
    <mergeCell ref="L20:O20"/>
    <mergeCell ref="P20:S20"/>
    <mergeCell ref="D19:G19"/>
    <mergeCell ref="H19:K19"/>
    <mergeCell ref="L19:O19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12"/>
  <sheetViews>
    <sheetView tabSelected="1" topLeftCell="A21" workbookViewId="0">
      <selection activeCell="O39" sqref="O39:O49"/>
    </sheetView>
  </sheetViews>
  <sheetFormatPr defaultRowHeight="12.75"/>
  <cols>
    <col min="1" max="1" width="1.28515625" style="187" customWidth="1"/>
    <col min="2" max="16" width="8.28515625" style="187" customWidth="1"/>
    <col min="17" max="256" width="9.140625" style="189"/>
    <col min="257" max="257" width="1.28515625" style="189" customWidth="1"/>
    <col min="258" max="272" width="8.28515625" style="189" customWidth="1"/>
    <col min="273" max="512" width="9.140625" style="189"/>
    <col min="513" max="513" width="1.28515625" style="189" customWidth="1"/>
    <col min="514" max="528" width="8.28515625" style="189" customWidth="1"/>
    <col min="529" max="768" width="9.140625" style="189"/>
    <col min="769" max="769" width="1.28515625" style="189" customWidth="1"/>
    <col min="770" max="784" width="8.28515625" style="189" customWidth="1"/>
    <col min="785" max="1024" width="9.140625" style="189"/>
    <col min="1025" max="1025" width="1.28515625" style="189" customWidth="1"/>
    <col min="1026" max="1040" width="8.28515625" style="189" customWidth="1"/>
    <col min="1041" max="1280" width="9.140625" style="189"/>
    <col min="1281" max="1281" width="1.28515625" style="189" customWidth="1"/>
    <col min="1282" max="1296" width="8.28515625" style="189" customWidth="1"/>
    <col min="1297" max="1536" width="9.140625" style="189"/>
    <col min="1537" max="1537" width="1.28515625" style="189" customWidth="1"/>
    <col min="1538" max="1552" width="8.28515625" style="189" customWidth="1"/>
    <col min="1553" max="1792" width="9.140625" style="189"/>
    <col min="1793" max="1793" width="1.28515625" style="189" customWidth="1"/>
    <col min="1794" max="1808" width="8.28515625" style="189" customWidth="1"/>
    <col min="1809" max="2048" width="9.140625" style="189"/>
    <col min="2049" max="2049" width="1.28515625" style="189" customWidth="1"/>
    <col min="2050" max="2064" width="8.28515625" style="189" customWidth="1"/>
    <col min="2065" max="2304" width="9.140625" style="189"/>
    <col min="2305" max="2305" width="1.28515625" style="189" customWidth="1"/>
    <col min="2306" max="2320" width="8.28515625" style="189" customWidth="1"/>
    <col min="2321" max="2560" width="9.140625" style="189"/>
    <col min="2561" max="2561" width="1.28515625" style="189" customWidth="1"/>
    <col min="2562" max="2576" width="8.28515625" style="189" customWidth="1"/>
    <col min="2577" max="2816" width="9.140625" style="189"/>
    <col min="2817" max="2817" width="1.28515625" style="189" customWidth="1"/>
    <col min="2818" max="2832" width="8.28515625" style="189" customWidth="1"/>
    <col min="2833" max="3072" width="9.140625" style="189"/>
    <col min="3073" max="3073" width="1.28515625" style="189" customWidth="1"/>
    <col min="3074" max="3088" width="8.28515625" style="189" customWidth="1"/>
    <col min="3089" max="3328" width="9.140625" style="189"/>
    <col min="3329" max="3329" width="1.28515625" style="189" customWidth="1"/>
    <col min="3330" max="3344" width="8.28515625" style="189" customWidth="1"/>
    <col min="3345" max="3584" width="9.140625" style="189"/>
    <col min="3585" max="3585" width="1.28515625" style="189" customWidth="1"/>
    <col min="3586" max="3600" width="8.28515625" style="189" customWidth="1"/>
    <col min="3601" max="3840" width="9.140625" style="189"/>
    <col min="3841" max="3841" width="1.28515625" style="189" customWidth="1"/>
    <col min="3842" max="3856" width="8.28515625" style="189" customWidth="1"/>
    <col min="3857" max="4096" width="9.140625" style="189"/>
    <col min="4097" max="4097" width="1.28515625" style="189" customWidth="1"/>
    <col min="4098" max="4112" width="8.28515625" style="189" customWidth="1"/>
    <col min="4113" max="4352" width="9.140625" style="189"/>
    <col min="4353" max="4353" width="1.28515625" style="189" customWidth="1"/>
    <col min="4354" max="4368" width="8.28515625" style="189" customWidth="1"/>
    <col min="4369" max="4608" width="9.140625" style="189"/>
    <col min="4609" max="4609" width="1.28515625" style="189" customWidth="1"/>
    <col min="4610" max="4624" width="8.28515625" style="189" customWidth="1"/>
    <col min="4625" max="4864" width="9.140625" style="189"/>
    <col min="4865" max="4865" width="1.28515625" style="189" customWidth="1"/>
    <col min="4866" max="4880" width="8.28515625" style="189" customWidth="1"/>
    <col min="4881" max="5120" width="9.140625" style="189"/>
    <col min="5121" max="5121" width="1.28515625" style="189" customWidth="1"/>
    <col min="5122" max="5136" width="8.28515625" style="189" customWidth="1"/>
    <col min="5137" max="5376" width="9.140625" style="189"/>
    <col min="5377" max="5377" width="1.28515625" style="189" customWidth="1"/>
    <col min="5378" max="5392" width="8.28515625" style="189" customWidth="1"/>
    <col min="5393" max="5632" width="9.140625" style="189"/>
    <col min="5633" max="5633" width="1.28515625" style="189" customWidth="1"/>
    <col min="5634" max="5648" width="8.28515625" style="189" customWidth="1"/>
    <col min="5649" max="5888" width="9.140625" style="189"/>
    <col min="5889" max="5889" width="1.28515625" style="189" customWidth="1"/>
    <col min="5890" max="5904" width="8.28515625" style="189" customWidth="1"/>
    <col min="5905" max="6144" width="9.140625" style="189"/>
    <col min="6145" max="6145" width="1.28515625" style="189" customWidth="1"/>
    <col min="6146" max="6160" width="8.28515625" style="189" customWidth="1"/>
    <col min="6161" max="6400" width="9.140625" style="189"/>
    <col min="6401" max="6401" width="1.28515625" style="189" customWidth="1"/>
    <col min="6402" max="6416" width="8.28515625" style="189" customWidth="1"/>
    <col min="6417" max="6656" width="9.140625" style="189"/>
    <col min="6657" max="6657" width="1.28515625" style="189" customWidth="1"/>
    <col min="6658" max="6672" width="8.28515625" style="189" customWidth="1"/>
    <col min="6673" max="6912" width="9.140625" style="189"/>
    <col min="6913" max="6913" width="1.28515625" style="189" customWidth="1"/>
    <col min="6914" max="6928" width="8.28515625" style="189" customWidth="1"/>
    <col min="6929" max="7168" width="9.140625" style="189"/>
    <col min="7169" max="7169" width="1.28515625" style="189" customWidth="1"/>
    <col min="7170" max="7184" width="8.28515625" style="189" customWidth="1"/>
    <col min="7185" max="7424" width="9.140625" style="189"/>
    <col min="7425" max="7425" width="1.28515625" style="189" customWidth="1"/>
    <col min="7426" max="7440" width="8.28515625" style="189" customWidth="1"/>
    <col min="7441" max="7680" width="9.140625" style="189"/>
    <col min="7681" max="7681" width="1.28515625" style="189" customWidth="1"/>
    <col min="7682" max="7696" width="8.28515625" style="189" customWidth="1"/>
    <col min="7697" max="7936" width="9.140625" style="189"/>
    <col min="7937" max="7937" width="1.28515625" style="189" customWidth="1"/>
    <col min="7938" max="7952" width="8.28515625" style="189" customWidth="1"/>
    <col min="7953" max="8192" width="9.140625" style="189"/>
    <col min="8193" max="8193" width="1.28515625" style="189" customWidth="1"/>
    <col min="8194" max="8208" width="8.28515625" style="189" customWidth="1"/>
    <col min="8209" max="8448" width="9.140625" style="189"/>
    <col min="8449" max="8449" width="1.28515625" style="189" customWidth="1"/>
    <col min="8450" max="8464" width="8.28515625" style="189" customWidth="1"/>
    <col min="8465" max="8704" width="9.140625" style="189"/>
    <col min="8705" max="8705" width="1.28515625" style="189" customWidth="1"/>
    <col min="8706" max="8720" width="8.28515625" style="189" customWidth="1"/>
    <col min="8721" max="8960" width="9.140625" style="189"/>
    <col min="8961" max="8961" width="1.28515625" style="189" customWidth="1"/>
    <col min="8962" max="8976" width="8.28515625" style="189" customWidth="1"/>
    <col min="8977" max="9216" width="9.140625" style="189"/>
    <col min="9217" max="9217" width="1.28515625" style="189" customWidth="1"/>
    <col min="9218" max="9232" width="8.28515625" style="189" customWidth="1"/>
    <col min="9233" max="9472" width="9.140625" style="189"/>
    <col min="9473" max="9473" width="1.28515625" style="189" customWidth="1"/>
    <col min="9474" max="9488" width="8.28515625" style="189" customWidth="1"/>
    <col min="9489" max="9728" width="9.140625" style="189"/>
    <col min="9729" max="9729" width="1.28515625" style="189" customWidth="1"/>
    <col min="9730" max="9744" width="8.28515625" style="189" customWidth="1"/>
    <col min="9745" max="9984" width="9.140625" style="189"/>
    <col min="9985" max="9985" width="1.28515625" style="189" customWidth="1"/>
    <col min="9986" max="10000" width="8.28515625" style="189" customWidth="1"/>
    <col min="10001" max="10240" width="9.140625" style="189"/>
    <col min="10241" max="10241" width="1.28515625" style="189" customWidth="1"/>
    <col min="10242" max="10256" width="8.28515625" style="189" customWidth="1"/>
    <col min="10257" max="10496" width="9.140625" style="189"/>
    <col min="10497" max="10497" width="1.28515625" style="189" customWidth="1"/>
    <col min="10498" max="10512" width="8.28515625" style="189" customWidth="1"/>
    <col min="10513" max="10752" width="9.140625" style="189"/>
    <col min="10753" max="10753" width="1.28515625" style="189" customWidth="1"/>
    <col min="10754" max="10768" width="8.28515625" style="189" customWidth="1"/>
    <col min="10769" max="11008" width="9.140625" style="189"/>
    <col min="11009" max="11009" width="1.28515625" style="189" customWidth="1"/>
    <col min="11010" max="11024" width="8.28515625" style="189" customWidth="1"/>
    <col min="11025" max="11264" width="9.140625" style="189"/>
    <col min="11265" max="11265" width="1.28515625" style="189" customWidth="1"/>
    <col min="11266" max="11280" width="8.28515625" style="189" customWidth="1"/>
    <col min="11281" max="11520" width="9.140625" style="189"/>
    <col min="11521" max="11521" width="1.28515625" style="189" customWidth="1"/>
    <col min="11522" max="11536" width="8.28515625" style="189" customWidth="1"/>
    <col min="11537" max="11776" width="9.140625" style="189"/>
    <col min="11777" max="11777" width="1.28515625" style="189" customWidth="1"/>
    <col min="11778" max="11792" width="8.28515625" style="189" customWidth="1"/>
    <col min="11793" max="12032" width="9.140625" style="189"/>
    <col min="12033" max="12033" width="1.28515625" style="189" customWidth="1"/>
    <col min="12034" max="12048" width="8.28515625" style="189" customWidth="1"/>
    <col min="12049" max="12288" width="9.140625" style="189"/>
    <col min="12289" max="12289" width="1.28515625" style="189" customWidth="1"/>
    <col min="12290" max="12304" width="8.28515625" style="189" customWidth="1"/>
    <col min="12305" max="12544" width="9.140625" style="189"/>
    <col min="12545" max="12545" width="1.28515625" style="189" customWidth="1"/>
    <col min="12546" max="12560" width="8.28515625" style="189" customWidth="1"/>
    <col min="12561" max="12800" width="9.140625" style="189"/>
    <col min="12801" max="12801" width="1.28515625" style="189" customWidth="1"/>
    <col min="12802" max="12816" width="8.28515625" style="189" customWidth="1"/>
    <col min="12817" max="13056" width="9.140625" style="189"/>
    <col min="13057" max="13057" width="1.28515625" style="189" customWidth="1"/>
    <col min="13058" max="13072" width="8.28515625" style="189" customWidth="1"/>
    <col min="13073" max="13312" width="9.140625" style="189"/>
    <col min="13313" max="13313" width="1.28515625" style="189" customWidth="1"/>
    <col min="13314" max="13328" width="8.28515625" style="189" customWidth="1"/>
    <col min="13329" max="13568" width="9.140625" style="189"/>
    <col min="13569" max="13569" width="1.28515625" style="189" customWidth="1"/>
    <col min="13570" max="13584" width="8.28515625" style="189" customWidth="1"/>
    <col min="13585" max="13824" width="9.140625" style="189"/>
    <col min="13825" max="13825" width="1.28515625" style="189" customWidth="1"/>
    <col min="13826" max="13840" width="8.28515625" style="189" customWidth="1"/>
    <col min="13841" max="14080" width="9.140625" style="189"/>
    <col min="14081" max="14081" width="1.28515625" style="189" customWidth="1"/>
    <col min="14082" max="14096" width="8.28515625" style="189" customWidth="1"/>
    <col min="14097" max="14336" width="9.140625" style="189"/>
    <col min="14337" max="14337" width="1.28515625" style="189" customWidth="1"/>
    <col min="14338" max="14352" width="8.28515625" style="189" customWidth="1"/>
    <col min="14353" max="14592" width="9.140625" style="189"/>
    <col min="14593" max="14593" width="1.28515625" style="189" customWidth="1"/>
    <col min="14594" max="14608" width="8.28515625" style="189" customWidth="1"/>
    <col min="14609" max="14848" width="9.140625" style="189"/>
    <col min="14849" max="14849" width="1.28515625" style="189" customWidth="1"/>
    <col min="14850" max="14864" width="8.28515625" style="189" customWidth="1"/>
    <col min="14865" max="15104" width="9.140625" style="189"/>
    <col min="15105" max="15105" width="1.28515625" style="189" customWidth="1"/>
    <col min="15106" max="15120" width="8.28515625" style="189" customWidth="1"/>
    <col min="15121" max="15360" width="9.140625" style="189"/>
    <col min="15361" max="15361" width="1.28515625" style="189" customWidth="1"/>
    <col min="15362" max="15376" width="8.28515625" style="189" customWidth="1"/>
    <col min="15377" max="15616" width="9.140625" style="189"/>
    <col min="15617" max="15617" width="1.28515625" style="189" customWidth="1"/>
    <col min="15618" max="15632" width="8.28515625" style="189" customWidth="1"/>
    <col min="15633" max="15872" width="9.140625" style="189"/>
    <col min="15873" max="15873" width="1.28515625" style="189" customWidth="1"/>
    <col min="15874" max="15888" width="8.28515625" style="189" customWidth="1"/>
    <col min="15889" max="16128" width="9.140625" style="189"/>
    <col min="16129" max="16129" width="1.28515625" style="189" customWidth="1"/>
    <col min="16130" max="16144" width="8.28515625" style="189" customWidth="1"/>
    <col min="16145" max="16384" width="9.140625" style="189"/>
  </cols>
  <sheetData>
    <row r="1" spans="1:16">
      <c r="B1" s="188"/>
      <c r="C1" s="188"/>
      <c r="D1" s="188"/>
      <c r="E1" s="188"/>
      <c r="F1" s="188"/>
      <c r="G1" s="188"/>
    </row>
    <row r="2" spans="1:16" ht="23.25">
      <c r="B2" s="355" t="s">
        <v>58</v>
      </c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</row>
    <row r="3" spans="1:16">
      <c r="B3" s="190"/>
      <c r="C3" s="190"/>
      <c r="D3" s="190"/>
      <c r="E3" s="190"/>
      <c r="F3" s="190"/>
      <c r="G3" s="190"/>
      <c r="H3" s="191"/>
      <c r="I3" s="191"/>
      <c r="J3" s="192"/>
      <c r="K3" s="192"/>
      <c r="L3" s="193"/>
      <c r="M3" s="193"/>
      <c r="P3" s="187" t="s">
        <v>128</v>
      </c>
    </row>
    <row r="4" spans="1:16" ht="18.75">
      <c r="B4" s="349" t="s">
        <v>0</v>
      </c>
      <c r="C4" s="350"/>
      <c r="D4" s="351" t="s">
        <v>2</v>
      </c>
      <c r="E4" s="352"/>
      <c r="F4" s="351" t="s">
        <v>52</v>
      </c>
      <c r="G4" s="352"/>
      <c r="H4" s="353" t="s">
        <v>1</v>
      </c>
      <c r="I4" s="354"/>
      <c r="J4" s="351" t="s">
        <v>53</v>
      </c>
      <c r="K4" s="352"/>
      <c r="L4" s="345" t="s">
        <v>3</v>
      </c>
      <c r="M4" s="345" t="s">
        <v>4</v>
      </c>
      <c r="N4" s="345" t="s">
        <v>106</v>
      </c>
      <c r="O4" s="345" t="s">
        <v>107</v>
      </c>
      <c r="P4" s="194" t="s">
        <v>108</v>
      </c>
    </row>
    <row r="5" spans="1:16" ht="21">
      <c r="B5" s="347" t="s">
        <v>109</v>
      </c>
      <c r="C5" s="348"/>
      <c r="D5" s="347" t="s">
        <v>109</v>
      </c>
      <c r="E5" s="348"/>
      <c r="F5" s="347" t="s">
        <v>109</v>
      </c>
      <c r="G5" s="348"/>
      <c r="H5" s="347" t="s">
        <v>109</v>
      </c>
      <c r="I5" s="348"/>
      <c r="J5" s="347" t="s">
        <v>109</v>
      </c>
      <c r="K5" s="348"/>
      <c r="L5" s="346"/>
      <c r="M5" s="346"/>
      <c r="N5" s="346"/>
      <c r="O5" s="346"/>
      <c r="P5" s="195" t="s">
        <v>110</v>
      </c>
    </row>
    <row r="6" spans="1:16" ht="18.75">
      <c r="B6" s="343" t="s">
        <v>5</v>
      </c>
      <c r="C6" s="344"/>
      <c r="D6" s="196" t="s">
        <v>5</v>
      </c>
      <c r="E6" s="197" t="s">
        <v>4</v>
      </c>
      <c r="F6" s="196" t="s">
        <v>5</v>
      </c>
      <c r="G6" s="197" t="s">
        <v>4</v>
      </c>
      <c r="H6" s="196" t="s">
        <v>5</v>
      </c>
      <c r="I6" s="197" t="s">
        <v>4</v>
      </c>
      <c r="J6" s="196" t="s">
        <v>5</v>
      </c>
      <c r="K6" s="197" t="s">
        <v>4</v>
      </c>
      <c r="L6" s="198" t="s">
        <v>5</v>
      </c>
      <c r="M6" s="198" t="s">
        <v>5</v>
      </c>
      <c r="N6" s="198" t="s">
        <v>5</v>
      </c>
      <c r="O6" s="199" t="s">
        <v>5</v>
      </c>
      <c r="P6" s="200" t="s">
        <v>5</v>
      </c>
    </row>
    <row r="7" spans="1:16" ht="18.75">
      <c r="A7" s="201"/>
      <c r="B7" s="341">
        <f>'Data Record (Lenght)'!A17</f>
        <v>0</v>
      </c>
      <c r="C7" s="342"/>
      <c r="D7" s="202">
        <f>'Data Record (Lenght)'!V17</f>
        <v>0</v>
      </c>
      <c r="E7" s="203">
        <f>D7/1</f>
        <v>0</v>
      </c>
      <c r="F7" s="204">
        <f>'Uncert of STD'!K7</f>
        <v>2E-3</v>
      </c>
      <c r="G7" s="203">
        <f>F7/2</f>
        <v>1E-3</v>
      </c>
      <c r="H7" s="203">
        <f>((B7)*(11.5*10^-6)*1)</f>
        <v>0</v>
      </c>
      <c r="I7" s="203">
        <f>H7/SQRT(3)</f>
        <v>0</v>
      </c>
      <c r="J7" s="202">
        <f>'Data Record (Lenght)'!W7/2</f>
        <v>5.0000000000000002E-5</v>
      </c>
      <c r="K7" s="205">
        <f>(J7/SQRT(3))</f>
        <v>2.8867513459481293E-5</v>
      </c>
      <c r="L7" s="203">
        <f>SQRT(E7^2+G7^2+I7^2+K7^2)</f>
        <v>1.0004165798972611E-3</v>
      </c>
      <c r="M7" s="206">
        <f>E7/1</f>
        <v>0</v>
      </c>
      <c r="N7" s="207" t="str">
        <f>IF(M7=0,"∞",(L7^4/(M7^4/3)))</f>
        <v>∞</v>
      </c>
      <c r="O7" s="208">
        <f>IF(N7="∞",2,_xlfn.T.INV.2T(0.0455,N7))</f>
        <v>2</v>
      </c>
      <c r="P7" s="209">
        <f>L7*O7*1000</f>
        <v>2.0008331597945221</v>
      </c>
    </row>
    <row r="8" spans="1:16" ht="18.75">
      <c r="A8" s="201"/>
      <c r="B8" s="341">
        <f>'Data Record (Lenght)'!A18</f>
        <v>30</v>
      </c>
      <c r="C8" s="342"/>
      <c r="D8" s="202">
        <f>'Data Record (Lenght)'!V18</f>
        <v>0</v>
      </c>
      <c r="E8" s="203">
        <f>D8/1</f>
        <v>0</v>
      </c>
      <c r="F8" s="204">
        <f>'Uncert of STD'!K12</f>
        <v>2E-3</v>
      </c>
      <c r="G8" s="203">
        <f>F8/2</f>
        <v>1E-3</v>
      </c>
      <c r="H8" s="203">
        <f>((B8)*(11.5*10^-6)*1)</f>
        <v>3.4499999999999998E-4</v>
      </c>
      <c r="I8" s="203">
        <f>H8/SQRT(3)</f>
        <v>1.9918584287042089E-4</v>
      </c>
      <c r="J8" s="202">
        <f>J7</f>
        <v>5.0000000000000002E-5</v>
      </c>
      <c r="K8" s="205">
        <f>(J8/SQRT(3))</f>
        <v>2.8867513459481293E-5</v>
      </c>
      <c r="L8" s="203">
        <f>SQRT(E8^2+G8^2+I8^2+K8^2)</f>
        <v>1.0200531031928353E-3</v>
      </c>
      <c r="M8" s="206">
        <f>E8/1</f>
        <v>0</v>
      </c>
      <c r="N8" s="207" t="str">
        <f t="shared" ref="N8:N17" si="0">IF(M8=0,"∞",(L8^4/(M8^4/3)))</f>
        <v>∞</v>
      </c>
      <c r="O8" s="208">
        <f t="shared" ref="O8:O17" si="1">IF(N8="∞",2,_xlfn.T.INV.2T(0.0455,N8))</f>
        <v>2</v>
      </c>
      <c r="P8" s="209">
        <f>L8*O8*1000</f>
        <v>2.0401062063856705</v>
      </c>
    </row>
    <row r="9" spans="1:16" ht="18.75">
      <c r="A9" s="201"/>
      <c r="B9" s="341">
        <f>'Data Record (Lenght)'!A19</f>
        <v>60</v>
      </c>
      <c r="C9" s="342"/>
      <c r="D9" s="202">
        <f>'Data Record (Lenght)'!V19</f>
        <v>0</v>
      </c>
      <c r="E9" s="203">
        <f>D9/1</f>
        <v>0</v>
      </c>
      <c r="F9" s="204">
        <f>'Uncert of STD'!K14</f>
        <v>2E-3</v>
      </c>
      <c r="G9" s="203">
        <f>F9/2</f>
        <v>1E-3</v>
      </c>
      <c r="H9" s="203">
        <f>((B9)*(11.5*10^-6)*1)</f>
        <v>6.8999999999999997E-4</v>
      </c>
      <c r="I9" s="203">
        <f>H9/SQRT(3)</f>
        <v>3.9837168574084178E-4</v>
      </c>
      <c r="J9" s="202">
        <f t="shared" ref="J9:J17" si="2">J8</f>
        <v>5.0000000000000002E-5</v>
      </c>
      <c r="K9" s="205">
        <f>(J9/SQRT(3))</f>
        <v>2.8867513459481293E-5</v>
      </c>
      <c r="L9" s="203">
        <f>SQRT(E9^2+G9^2+I9^2+K9^2)</f>
        <v>1.0768162950723459E-3</v>
      </c>
      <c r="M9" s="206">
        <f>E9/1</f>
        <v>0</v>
      </c>
      <c r="N9" s="207" t="str">
        <f t="shared" si="0"/>
        <v>∞</v>
      </c>
      <c r="O9" s="208">
        <f t="shared" si="1"/>
        <v>2</v>
      </c>
      <c r="P9" s="209">
        <f>L9*O9*1000</f>
        <v>2.1536325901446918</v>
      </c>
    </row>
    <row r="10" spans="1:16" ht="18.75">
      <c r="B10" s="341">
        <f>'Data Record (Lenght)'!A20</f>
        <v>90</v>
      </c>
      <c r="C10" s="342"/>
      <c r="D10" s="202">
        <f>'Data Record (Lenght)'!V20</f>
        <v>0</v>
      </c>
      <c r="E10" s="203">
        <f t="shared" ref="E10:E17" si="3">D10/1</f>
        <v>0</v>
      </c>
      <c r="F10" s="204">
        <f>'Uncert of STD'!K15</f>
        <v>2E-3</v>
      </c>
      <c r="G10" s="203">
        <f t="shared" ref="G10:G17" si="4">F10/2</f>
        <v>1E-3</v>
      </c>
      <c r="H10" s="203">
        <f t="shared" ref="H10:H17" si="5">((B10)*(11.5*10^-6)*1)</f>
        <v>1.0349999999999999E-3</v>
      </c>
      <c r="I10" s="203">
        <f t="shared" ref="I10:I17" si="6">H10/SQRT(3)</f>
        <v>5.9755752861126259E-4</v>
      </c>
      <c r="J10" s="202">
        <f t="shared" si="2"/>
        <v>5.0000000000000002E-5</v>
      </c>
      <c r="K10" s="205">
        <f t="shared" ref="K10:K17" si="7">(J10/SQRT(3))</f>
        <v>2.8867513459481293E-5</v>
      </c>
      <c r="L10" s="203">
        <f t="shared" ref="L10:L17" si="8">SQRT(E10^2+G10^2+I10^2+K10^2)</f>
        <v>1.1652932392034775E-3</v>
      </c>
      <c r="M10" s="206">
        <f t="shared" ref="M10:M17" si="9">E10/1</f>
        <v>0</v>
      </c>
      <c r="N10" s="207" t="str">
        <f t="shared" si="0"/>
        <v>∞</v>
      </c>
      <c r="O10" s="208">
        <f t="shared" si="1"/>
        <v>2</v>
      </c>
      <c r="P10" s="209">
        <f t="shared" ref="P10:P17" si="10">L10*O10*1000</f>
        <v>2.3305864784069552</v>
      </c>
    </row>
    <row r="11" spans="1:16" ht="18.75">
      <c r="B11" s="341">
        <f>'Data Record (Lenght)'!A21</f>
        <v>120</v>
      </c>
      <c r="C11" s="342"/>
      <c r="D11" s="202">
        <f>'Data Record (Lenght)'!V21</f>
        <v>0</v>
      </c>
      <c r="E11" s="203">
        <f t="shared" si="3"/>
        <v>0</v>
      </c>
      <c r="F11" s="204">
        <f>'Uncert of STD'!K16</f>
        <v>2E-3</v>
      </c>
      <c r="G11" s="203">
        <f t="shared" si="4"/>
        <v>1E-3</v>
      </c>
      <c r="H11" s="203">
        <f t="shared" si="5"/>
        <v>1.3799999999999999E-3</v>
      </c>
      <c r="I11" s="203">
        <f t="shared" si="6"/>
        <v>7.9674337148168356E-4</v>
      </c>
      <c r="J11" s="202">
        <f t="shared" si="2"/>
        <v>5.0000000000000002E-5</v>
      </c>
      <c r="K11" s="205">
        <f t="shared" si="7"/>
        <v>2.8867513459481293E-5</v>
      </c>
      <c r="L11" s="203">
        <f t="shared" si="8"/>
        <v>1.2789188142072715E-3</v>
      </c>
      <c r="M11" s="206">
        <f t="shared" si="9"/>
        <v>0</v>
      </c>
      <c r="N11" s="207" t="str">
        <f t="shared" si="0"/>
        <v>∞</v>
      </c>
      <c r="O11" s="208">
        <f t="shared" si="1"/>
        <v>2</v>
      </c>
      <c r="P11" s="209">
        <f t="shared" si="10"/>
        <v>2.5578376284145428</v>
      </c>
    </row>
    <row r="12" spans="1:16" ht="18.75">
      <c r="B12" s="341">
        <f>'Data Record (Lenght)'!A22</f>
        <v>150</v>
      </c>
      <c r="C12" s="342"/>
      <c r="D12" s="202">
        <f>'Data Record (Lenght)'!V22</f>
        <v>0</v>
      </c>
      <c r="E12" s="203">
        <f t="shared" si="3"/>
        <v>0</v>
      </c>
      <c r="F12" s="204">
        <f>'Uncert of STD'!K17</f>
        <v>2E-3</v>
      </c>
      <c r="G12" s="203">
        <f t="shared" si="4"/>
        <v>1E-3</v>
      </c>
      <c r="H12" s="203">
        <f t="shared" si="5"/>
        <v>1.725E-3</v>
      </c>
      <c r="I12" s="203">
        <f t="shared" si="6"/>
        <v>9.9592921435210442E-4</v>
      </c>
      <c r="J12" s="202">
        <f t="shared" si="2"/>
        <v>5.0000000000000002E-5</v>
      </c>
      <c r="K12" s="205">
        <f t="shared" si="7"/>
        <v>2.8867513459481293E-5</v>
      </c>
      <c r="L12" s="203">
        <f t="shared" si="8"/>
        <v>1.411633214873231E-3</v>
      </c>
      <c r="M12" s="206">
        <f t="shared" si="9"/>
        <v>0</v>
      </c>
      <c r="N12" s="207" t="str">
        <f t="shared" si="0"/>
        <v>∞</v>
      </c>
      <c r="O12" s="208">
        <f t="shared" si="1"/>
        <v>2</v>
      </c>
      <c r="P12" s="209">
        <f t="shared" si="10"/>
        <v>2.8232664297464618</v>
      </c>
    </row>
    <row r="13" spans="1:16" ht="18.75">
      <c r="B13" s="341">
        <f>'Data Record (Lenght)'!A23</f>
        <v>180</v>
      </c>
      <c r="C13" s="342"/>
      <c r="D13" s="202">
        <f>'Data Record (Lenght)'!V23</f>
        <v>0</v>
      </c>
      <c r="E13" s="203">
        <f t="shared" si="3"/>
        <v>0</v>
      </c>
      <c r="F13" s="204">
        <f>'Uncert of STD'!K18</f>
        <v>2E-3</v>
      </c>
      <c r="G13" s="203">
        <f t="shared" si="4"/>
        <v>1E-3</v>
      </c>
      <c r="H13" s="203">
        <f t="shared" si="5"/>
        <v>2.0699999999999998E-3</v>
      </c>
      <c r="I13" s="203">
        <f t="shared" si="6"/>
        <v>1.1951150572225252E-3</v>
      </c>
      <c r="J13" s="202">
        <f t="shared" si="2"/>
        <v>5.0000000000000002E-5</v>
      </c>
      <c r="K13" s="205">
        <f t="shared" si="7"/>
        <v>2.8867513459481293E-5</v>
      </c>
      <c r="L13" s="203">
        <f t="shared" si="8"/>
        <v>1.55856771855872E-3</v>
      </c>
      <c r="M13" s="206">
        <f t="shared" si="9"/>
        <v>0</v>
      </c>
      <c r="N13" s="207" t="str">
        <f t="shared" si="0"/>
        <v>∞</v>
      </c>
      <c r="O13" s="208">
        <f t="shared" si="1"/>
        <v>2</v>
      </c>
      <c r="P13" s="209">
        <f t="shared" si="10"/>
        <v>3.1171354371174398</v>
      </c>
    </row>
    <row r="14" spans="1:16" ht="18.75">
      <c r="A14" s="211"/>
      <c r="B14" s="341">
        <f>'Data Record (Lenght)'!A24</f>
        <v>210</v>
      </c>
      <c r="C14" s="342"/>
      <c r="D14" s="202">
        <f>'Data Record (Lenght)'!V24</f>
        <v>0</v>
      </c>
      <c r="E14" s="203">
        <f t="shared" si="3"/>
        <v>0</v>
      </c>
      <c r="F14" s="204">
        <f>'Uncert of STD'!Q12</f>
        <v>5.084E-3</v>
      </c>
      <c r="G14" s="203">
        <f t="shared" si="4"/>
        <v>2.542E-3</v>
      </c>
      <c r="H14" s="203">
        <f t="shared" si="5"/>
        <v>2.415E-3</v>
      </c>
      <c r="I14" s="203">
        <f t="shared" si="6"/>
        <v>1.3943009000929464E-3</v>
      </c>
      <c r="J14" s="202">
        <f t="shared" si="2"/>
        <v>5.0000000000000002E-5</v>
      </c>
      <c r="K14" s="205">
        <f t="shared" si="7"/>
        <v>2.8867513459481293E-5</v>
      </c>
      <c r="L14" s="203">
        <f t="shared" si="8"/>
        <v>2.8994262076026929E-3</v>
      </c>
      <c r="M14" s="206">
        <f t="shared" si="9"/>
        <v>0</v>
      </c>
      <c r="N14" s="207" t="str">
        <f t="shared" si="0"/>
        <v>∞</v>
      </c>
      <c r="O14" s="208">
        <f t="shared" si="1"/>
        <v>2</v>
      </c>
      <c r="P14" s="209">
        <f t="shared" si="10"/>
        <v>5.7988524152053857</v>
      </c>
    </row>
    <row r="15" spans="1:16" ht="18.75">
      <c r="A15" s="211"/>
      <c r="B15" s="341">
        <f>'Data Record (Lenght)'!A25</f>
        <v>240</v>
      </c>
      <c r="C15" s="342"/>
      <c r="D15" s="202">
        <f>'Data Record (Lenght)'!V25</f>
        <v>0</v>
      </c>
      <c r="E15" s="203">
        <f t="shared" si="3"/>
        <v>0</v>
      </c>
      <c r="F15" s="204">
        <f>'Uncert of STD'!Q13</f>
        <v>5.0980000000000001E-3</v>
      </c>
      <c r="G15" s="203">
        <f t="shared" si="4"/>
        <v>2.5490000000000001E-3</v>
      </c>
      <c r="H15" s="203">
        <f t="shared" si="5"/>
        <v>2.7599999999999999E-3</v>
      </c>
      <c r="I15" s="203">
        <f t="shared" si="6"/>
        <v>1.5934867429633671E-3</v>
      </c>
      <c r="J15" s="202">
        <f t="shared" si="2"/>
        <v>5.0000000000000002E-5</v>
      </c>
      <c r="K15" s="205">
        <f t="shared" si="7"/>
        <v>2.8867513459481293E-5</v>
      </c>
      <c r="L15" s="203">
        <f t="shared" si="8"/>
        <v>3.0062325813771185E-3</v>
      </c>
      <c r="M15" s="206">
        <f t="shared" si="9"/>
        <v>0</v>
      </c>
      <c r="N15" s="207" t="str">
        <f t="shared" si="0"/>
        <v>∞</v>
      </c>
      <c r="O15" s="208">
        <f t="shared" si="1"/>
        <v>2</v>
      </c>
      <c r="P15" s="209">
        <f t="shared" si="10"/>
        <v>6.0124651627542374</v>
      </c>
    </row>
    <row r="16" spans="1:16" ht="18.75">
      <c r="A16" s="211"/>
      <c r="B16" s="341">
        <f>'Data Record (Lenght)'!A26</f>
        <v>270</v>
      </c>
      <c r="C16" s="342"/>
      <c r="D16" s="202">
        <f>'Data Record (Lenght)'!V26</f>
        <v>0</v>
      </c>
      <c r="E16" s="203">
        <f t="shared" si="3"/>
        <v>0</v>
      </c>
      <c r="F16" s="204">
        <f>'Uncert of STD'!Q13</f>
        <v>5.0980000000000001E-3</v>
      </c>
      <c r="G16" s="203">
        <f t="shared" si="4"/>
        <v>2.5490000000000001E-3</v>
      </c>
      <c r="H16" s="203">
        <f t="shared" si="5"/>
        <v>3.1050000000000001E-3</v>
      </c>
      <c r="I16" s="203">
        <f t="shared" si="6"/>
        <v>1.7926725858337881E-3</v>
      </c>
      <c r="J16" s="202">
        <f t="shared" si="2"/>
        <v>5.0000000000000002E-5</v>
      </c>
      <c r="K16" s="205">
        <f t="shared" si="7"/>
        <v>2.8867513459481293E-5</v>
      </c>
      <c r="L16" s="203">
        <f t="shared" si="8"/>
        <v>3.1163936422302836E-3</v>
      </c>
      <c r="M16" s="206">
        <f t="shared" si="9"/>
        <v>0</v>
      </c>
      <c r="N16" s="207" t="str">
        <f t="shared" si="0"/>
        <v>∞</v>
      </c>
      <c r="O16" s="208">
        <f t="shared" si="1"/>
        <v>2</v>
      </c>
      <c r="P16" s="209">
        <f t="shared" si="10"/>
        <v>6.2327872844605672</v>
      </c>
    </row>
    <row r="17" spans="1:16" ht="18.75">
      <c r="A17" s="211"/>
      <c r="B17" s="341">
        <f>'Data Record (Lenght)'!A27</f>
        <v>300</v>
      </c>
      <c r="C17" s="342"/>
      <c r="D17" s="202">
        <f>'Data Record (Lenght)'!V27</f>
        <v>0</v>
      </c>
      <c r="E17" s="203">
        <f t="shared" si="3"/>
        <v>0</v>
      </c>
      <c r="F17" s="204">
        <f>'Uncert of STD'!Q14</f>
        <v>5.1120000000000002E-3</v>
      </c>
      <c r="G17" s="203">
        <f t="shared" si="4"/>
        <v>2.5560000000000001E-3</v>
      </c>
      <c r="H17" s="203">
        <f t="shared" si="5"/>
        <v>3.4499999999999999E-3</v>
      </c>
      <c r="I17" s="203">
        <f t="shared" si="6"/>
        <v>1.9918584287042088E-3</v>
      </c>
      <c r="J17" s="202">
        <f t="shared" si="2"/>
        <v>5.0000000000000002E-5</v>
      </c>
      <c r="K17" s="205">
        <f t="shared" si="7"/>
        <v>2.8867513459481293E-5</v>
      </c>
      <c r="L17" s="203">
        <f t="shared" si="8"/>
        <v>3.2405970643283213E-3</v>
      </c>
      <c r="M17" s="206">
        <f t="shared" si="9"/>
        <v>0</v>
      </c>
      <c r="N17" s="207" t="str">
        <f t="shared" si="0"/>
        <v>∞</v>
      </c>
      <c r="O17" s="208">
        <f t="shared" si="1"/>
        <v>2</v>
      </c>
      <c r="P17" s="209">
        <f t="shared" si="10"/>
        <v>6.481194128656643</v>
      </c>
    </row>
    <row r="18" spans="1:16">
      <c r="A18" s="211"/>
      <c r="B18" s="210"/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</row>
    <row r="19" spans="1:16">
      <c r="A19" s="211"/>
      <c r="B19" s="210"/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7" t="s">
        <v>129</v>
      </c>
    </row>
    <row r="20" spans="1:16" ht="18.75">
      <c r="B20" s="349" t="s">
        <v>0</v>
      </c>
      <c r="C20" s="350"/>
      <c r="D20" s="351" t="s">
        <v>2</v>
      </c>
      <c r="E20" s="352"/>
      <c r="F20" s="351" t="s">
        <v>52</v>
      </c>
      <c r="G20" s="352"/>
      <c r="H20" s="353" t="s">
        <v>1</v>
      </c>
      <c r="I20" s="354"/>
      <c r="J20" s="351" t="s">
        <v>53</v>
      </c>
      <c r="K20" s="352"/>
      <c r="L20" s="345" t="s">
        <v>3</v>
      </c>
      <c r="M20" s="345" t="s">
        <v>4</v>
      </c>
      <c r="N20" s="345" t="s">
        <v>106</v>
      </c>
      <c r="O20" s="345" t="s">
        <v>107</v>
      </c>
      <c r="P20" s="194" t="s">
        <v>108</v>
      </c>
    </row>
    <row r="21" spans="1:16" ht="21">
      <c r="B21" s="347" t="s">
        <v>109</v>
      </c>
      <c r="C21" s="348"/>
      <c r="D21" s="347" t="s">
        <v>109</v>
      </c>
      <c r="E21" s="348"/>
      <c r="F21" s="347" t="s">
        <v>109</v>
      </c>
      <c r="G21" s="348"/>
      <c r="H21" s="347" t="s">
        <v>109</v>
      </c>
      <c r="I21" s="348"/>
      <c r="J21" s="347" t="s">
        <v>109</v>
      </c>
      <c r="K21" s="348"/>
      <c r="L21" s="346"/>
      <c r="M21" s="346"/>
      <c r="N21" s="346"/>
      <c r="O21" s="346"/>
      <c r="P21" s="195" t="s">
        <v>110</v>
      </c>
    </row>
    <row r="22" spans="1:16" ht="18.75">
      <c r="B22" s="343" t="s">
        <v>5</v>
      </c>
      <c r="C22" s="344"/>
      <c r="D22" s="196" t="s">
        <v>5</v>
      </c>
      <c r="E22" s="197" t="s">
        <v>4</v>
      </c>
      <c r="F22" s="196" t="s">
        <v>5</v>
      </c>
      <c r="G22" s="197" t="s">
        <v>4</v>
      </c>
      <c r="H22" s="196" t="s">
        <v>5</v>
      </c>
      <c r="I22" s="197" t="s">
        <v>4</v>
      </c>
      <c r="J22" s="196" t="s">
        <v>5</v>
      </c>
      <c r="K22" s="197" t="s">
        <v>4</v>
      </c>
      <c r="L22" s="198" t="s">
        <v>5</v>
      </c>
      <c r="M22" s="198" t="s">
        <v>5</v>
      </c>
      <c r="N22" s="198" t="s">
        <v>5</v>
      </c>
      <c r="O22" s="199" t="s">
        <v>5</v>
      </c>
      <c r="P22" s="200" t="s">
        <v>5</v>
      </c>
    </row>
    <row r="23" spans="1:16" ht="18.75">
      <c r="A23" s="201"/>
      <c r="B23" s="341">
        <f>'Data Record (Lenght)'!A32</f>
        <v>0</v>
      </c>
      <c r="C23" s="342"/>
      <c r="D23" s="202">
        <f>'Data Record (Lenght)'!V32</f>
        <v>0</v>
      </c>
      <c r="E23" s="203">
        <f>D23/1</f>
        <v>0</v>
      </c>
      <c r="F23" s="204">
        <f>'Uncert of STD'!K7</f>
        <v>2E-3</v>
      </c>
      <c r="G23" s="203">
        <f>F23/2</f>
        <v>1E-3</v>
      </c>
      <c r="H23" s="203">
        <f>((B23)*(11.5*10^-6)*1)</f>
        <v>0</v>
      </c>
      <c r="I23" s="203">
        <f>H23/SQRT(3)</f>
        <v>0</v>
      </c>
      <c r="J23" s="202">
        <f>'Data Record (Lenght)'!W7/2</f>
        <v>5.0000000000000002E-5</v>
      </c>
      <c r="K23" s="205">
        <f>(J23/SQRT(3))</f>
        <v>2.8867513459481293E-5</v>
      </c>
      <c r="L23" s="203">
        <f>SQRT(E23^2+G23^2+I23^2+K23^2)</f>
        <v>1.0004165798972611E-3</v>
      </c>
      <c r="M23" s="206">
        <f>E23/1</f>
        <v>0</v>
      </c>
      <c r="N23" s="207" t="str">
        <f>IF(M23=0,"∞",(L23^4/(M23^4/3)))</f>
        <v>∞</v>
      </c>
      <c r="O23" s="208">
        <f>IF(N23="∞",2,_xlfn.T.INV.2T(0.0455,N23))</f>
        <v>2</v>
      </c>
      <c r="P23" s="209">
        <f>L23*O23*1000</f>
        <v>2.0008331597945221</v>
      </c>
    </row>
    <row r="24" spans="1:16" ht="18.75">
      <c r="A24" s="201"/>
      <c r="B24" s="341">
        <f>'Data Record (Lenght)'!A33</f>
        <v>30</v>
      </c>
      <c r="C24" s="342"/>
      <c r="D24" s="202">
        <f>'Data Record (Lenght)'!V33</f>
        <v>0</v>
      </c>
      <c r="E24" s="203">
        <f>D24/1</f>
        <v>0</v>
      </c>
      <c r="F24" s="204">
        <f>'Uncert of STD'!K12</f>
        <v>2E-3</v>
      </c>
      <c r="G24" s="203">
        <f>F24/2</f>
        <v>1E-3</v>
      </c>
      <c r="H24" s="203">
        <f>((B24)*(11.5*10^-6)*1)</f>
        <v>3.4499999999999998E-4</v>
      </c>
      <c r="I24" s="203">
        <f>H24/SQRT(3)</f>
        <v>1.9918584287042089E-4</v>
      </c>
      <c r="J24" s="202">
        <f>J23</f>
        <v>5.0000000000000002E-5</v>
      </c>
      <c r="K24" s="205">
        <f>(J24/SQRT(3))</f>
        <v>2.8867513459481293E-5</v>
      </c>
      <c r="L24" s="203">
        <f>SQRT(E24^2+G24^2+I24^2+K24^2)</f>
        <v>1.0200531031928353E-3</v>
      </c>
      <c r="M24" s="206">
        <f>E24/1</f>
        <v>0</v>
      </c>
      <c r="N24" s="207" t="str">
        <f t="shared" ref="N24:N33" si="11">IF(M24=0,"∞",(L24^4/(M24^4/3)))</f>
        <v>∞</v>
      </c>
      <c r="O24" s="208">
        <f t="shared" ref="O24:O33" si="12">IF(N24="∞",2,_xlfn.T.INV.2T(0.0455,N24))</f>
        <v>2</v>
      </c>
      <c r="P24" s="209">
        <f>L24*O24*1000</f>
        <v>2.0401062063856705</v>
      </c>
    </row>
    <row r="25" spans="1:16" ht="18.75">
      <c r="A25" s="201"/>
      <c r="B25" s="341">
        <f>'Data Record (Lenght)'!A34</f>
        <v>60</v>
      </c>
      <c r="C25" s="342"/>
      <c r="D25" s="202">
        <f>'Data Record (Lenght)'!V34</f>
        <v>0</v>
      </c>
      <c r="E25" s="203">
        <f>D25/1</f>
        <v>0</v>
      </c>
      <c r="F25" s="204">
        <f>'Uncert of STD'!K14</f>
        <v>2E-3</v>
      </c>
      <c r="G25" s="203">
        <f>F25/2</f>
        <v>1E-3</v>
      </c>
      <c r="H25" s="203">
        <f>((B25)*(11.5*10^-6)*1)</f>
        <v>6.8999999999999997E-4</v>
      </c>
      <c r="I25" s="203">
        <f>H25/SQRT(3)</f>
        <v>3.9837168574084178E-4</v>
      </c>
      <c r="J25" s="202">
        <f t="shared" ref="J25:J31" si="13">J24</f>
        <v>5.0000000000000002E-5</v>
      </c>
      <c r="K25" s="205">
        <f>(J25/SQRT(3))</f>
        <v>2.8867513459481293E-5</v>
      </c>
      <c r="L25" s="203">
        <f>SQRT(E25^2+G25^2+I25^2+K25^2)</f>
        <v>1.0768162950723459E-3</v>
      </c>
      <c r="M25" s="206">
        <f>E25/1</f>
        <v>0</v>
      </c>
      <c r="N25" s="207" t="str">
        <f t="shared" si="11"/>
        <v>∞</v>
      </c>
      <c r="O25" s="208">
        <f t="shared" si="12"/>
        <v>2</v>
      </c>
      <c r="P25" s="209">
        <f>L25*O25*1000</f>
        <v>2.1536325901446918</v>
      </c>
    </row>
    <row r="26" spans="1:16" ht="18.75">
      <c r="B26" s="341">
        <f>'Data Record (Lenght)'!A35</f>
        <v>90</v>
      </c>
      <c r="C26" s="342"/>
      <c r="D26" s="202">
        <f>'Data Record (Lenght)'!V35</f>
        <v>0</v>
      </c>
      <c r="E26" s="203">
        <f t="shared" ref="E26:E33" si="14">D26/1</f>
        <v>0</v>
      </c>
      <c r="F26" s="204">
        <f>'Uncert of STD'!K15</f>
        <v>2E-3</v>
      </c>
      <c r="G26" s="203">
        <f t="shared" ref="G26:G33" si="15">F26/2</f>
        <v>1E-3</v>
      </c>
      <c r="H26" s="203">
        <f t="shared" ref="H26:H33" si="16">((B26)*(11.5*10^-6)*1)</f>
        <v>1.0349999999999999E-3</v>
      </c>
      <c r="I26" s="203">
        <f t="shared" ref="I26:I33" si="17">H26/SQRT(3)</f>
        <v>5.9755752861126259E-4</v>
      </c>
      <c r="J26" s="202">
        <f t="shared" si="13"/>
        <v>5.0000000000000002E-5</v>
      </c>
      <c r="K26" s="205">
        <f t="shared" ref="K26:K33" si="18">(J26/SQRT(3))</f>
        <v>2.8867513459481293E-5</v>
      </c>
      <c r="L26" s="203">
        <f t="shared" ref="L26:L33" si="19">SQRT(E26^2+G26^2+I26^2+K26^2)</f>
        <v>1.1652932392034775E-3</v>
      </c>
      <c r="M26" s="206">
        <f t="shared" ref="M26:M33" si="20">E26/1</f>
        <v>0</v>
      </c>
      <c r="N26" s="207" t="str">
        <f t="shared" si="11"/>
        <v>∞</v>
      </c>
      <c r="O26" s="208">
        <f t="shared" si="12"/>
        <v>2</v>
      </c>
      <c r="P26" s="209">
        <f t="shared" ref="P26:P33" si="21">L26*O26*1000</f>
        <v>2.3305864784069552</v>
      </c>
    </row>
    <row r="27" spans="1:16" ht="18.75">
      <c r="B27" s="341">
        <f>'Data Record (Lenght)'!A36</f>
        <v>120</v>
      </c>
      <c r="C27" s="342"/>
      <c r="D27" s="202">
        <f>'Data Record (Lenght)'!V36</f>
        <v>0</v>
      </c>
      <c r="E27" s="203">
        <f t="shared" si="14"/>
        <v>0</v>
      </c>
      <c r="F27" s="204">
        <f>'Uncert of STD'!K16</f>
        <v>2E-3</v>
      </c>
      <c r="G27" s="203">
        <f t="shared" si="15"/>
        <v>1E-3</v>
      </c>
      <c r="H27" s="203">
        <f t="shared" si="16"/>
        <v>1.3799999999999999E-3</v>
      </c>
      <c r="I27" s="203">
        <f t="shared" si="17"/>
        <v>7.9674337148168356E-4</v>
      </c>
      <c r="J27" s="202">
        <f t="shared" si="13"/>
        <v>5.0000000000000002E-5</v>
      </c>
      <c r="K27" s="205">
        <f t="shared" si="18"/>
        <v>2.8867513459481293E-5</v>
      </c>
      <c r="L27" s="203">
        <f t="shared" si="19"/>
        <v>1.2789188142072715E-3</v>
      </c>
      <c r="M27" s="206">
        <f t="shared" si="20"/>
        <v>0</v>
      </c>
      <c r="N27" s="207" t="str">
        <f t="shared" si="11"/>
        <v>∞</v>
      </c>
      <c r="O27" s="208">
        <f t="shared" si="12"/>
        <v>2</v>
      </c>
      <c r="P27" s="209">
        <f t="shared" si="21"/>
        <v>2.5578376284145428</v>
      </c>
    </row>
    <row r="28" spans="1:16" ht="18.75">
      <c r="B28" s="341">
        <f>'Data Record (Lenght)'!A37</f>
        <v>150</v>
      </c>
      <c r="C28" s="342"/>
      <c r="D28" s="202">
        <f>'Data Record (Lenght)'!V37</f>
        <v>0</v>
      </c>
      <c r="E28" s="203">
        <f t="shared" si="14"/>
        <v>0</v>
      </c>
      <c r="F28" s="204">
        <f>'Uncert of STD'!K17</f>
        <v>2E-3</v>
      </c>
      <c r="G28" s="203">
        <f t="shared" si="15"/>
        <v>1E-3</v>
      </c>
      <c r="H28" s="203">
        <f t="shared" si="16"/>
        <v>1.725E-3</v>
      </c>
      <c r="I28" s="203">
        <f t="shared" si="17"/>
        <v>9.9592921435210442E-4</v>
      </c>
      <c r="J28" s="202">
        <f t="shared" si="13"/>
        <v>5.0000000000000002E-5</v>
      </c>
      <c r="K28" s="205">
        <f t="shared" si="18"/>
        <v>2.8867513459481293E-5</v>
      </c>
      <c r="L28" s="203">
        <f t="shared" si="19"/>
        <v>1.411633214873231E-3</v>
      </c>
      <c r="M28" s="206">
        <f t="shared" si="20"/>
        <v>0</v>
      </c>
      <c r="N28" s="207" t="str">
        <f t="shared" si="11"/>
        <v>∞</v>
      </c>
      <c r="O28" s="208">
        <f t="shared" si="12"/>
        <v>2</v>
      </c>
      <c r="P28" s="209">
        <f t="shared" si="21"/>
        <v>2.8232664297464618</v>
      </c>
    </row>
    <row r="29" spans="1:16" ht="18.75">
      <c r="B29" s="341">
        <f>'Data Record (Lenght)'!A38</f>
        <v>180</v>
      </c>
      <c r="C29" s="342"/>
      <c r="D29" s="202">
        <f>'Data Record (Lenght)'!V38</f>
        <v>0</v>
      </c>
      <c r="E29" s="203">
        <f t="shared" si="14"/>
        <v>0</v>
      </c>
      <c r="F29" s="204">
        <f>'Uncert of STD'!K18</f>
        <v>2E-3</v>
      </c>
      <c r="G29" s="203">
        <f t="shared" si="15"/>
        <v>1E-3</v>
      </c>
      <c r="H29" s="203">
        <f t="shared" si="16"/>
        <v>2.0699999999999998E-3</v>
      </c>
      <c r="I29" s="203">
        <f t="shared" si="17"/>
        <v>1.1951150572225252E-3</v>
      </c>
      <c r="J29" s="202">
        <f t="shared" si="13"/>
        <v>5.0000000000000002E-5</v>
      </c>
      <c r="K29" s="205">
        <f t="shared" si="18"/>
        <v>2.8867513459481293E-5</v>
      </c>
      <c r="L29" s="203">
        <f t="shared" si="19"/>
        <v>1.55856771855872E-3</v>
      </c>
      <c r="M29" s="206">
        <f t="shared" si="20"/>
        <v>0</v>
      </c>
      <c r="N29" s="207" t="str">
        <f t="shared" si="11"/>
        <v>∞</v>
      </c>
      <c r="O29" s="208">
        <f t="shared" si="12"/>
        <v>2</v>
      </c>
      <c r="P29" s="209">
        <f t="shared" si="21"/>
        <v>3.1171354371174398</v>
      </c>
    </row>
    <row r="30" spans="1:16" ht="18.75">
      <c r="A30" s="211"/>
      <c r="B30" s="341">
        <f>'Data Record (Lenght)'!A39</f>
        <v>210</v>
      </c>
      <c r="C30" s="342"/>
      <c r="D30" s="202">
        <f>'Data Record (Lenght)'!V39</f>
        <v>0</v>
      </c>
      <c r="E30" s="203">
        <f t="shared" si="14"/>
        <v>0</v>
      </c>
      <c r="F30" s="204">
        <f>'Uncert of STD'!Q12</f>
        <v>5.084E-3</v>
      </c>
      <c r="G30" s="203">
        <f t="shared" si="15"/>
        <v>2.542E-3</v>
      </c>
      <c r="H30" s="203">
        <f t="shared" si="16"/>
        <v>2.415E-3</v>
      </c>
      <c r="I30" s="203">
        <f t="shared" si="17"/>
        <v>1.3943009000929464E-3</v>
      </c>
      <c r="J30" s="202">
        <f t="shared" si="13"/>
        <v>5.0000000000000002E-5</v>
      </c>
      <c r="K30" s="205">
        <f t="shared" si="18"/>
        <v>2.8867513459481293E-5</v>
      </c>
      <c r="L30" s="203">
        <f t="shared" si="19"/>
        <v>2.8994262076026929E-3</v>
      </c>
      <c r="M30" s="206">
        <f t="shared" si="20"/>
        <v>0</v>
      </c>
      <c r="N30" s="207" t="str">
        <f t="shared" si="11"/>
        <v>∞</v>
      </c>
      <c r="O30" s="208">
        <f t="shared" si="12"/>
        <v>2</v>
      </c>
      <c r="P30" s="209">
        <f t="shared" si="21"/>
        <v>5.7988524152053857</v>
      </c>
    </row>
    <row r="31" spans="1:16" ht="18.75">
      <c r="A31" s="211"/>
      <c r="B31" s="341">
        <f>'Data Record (Lenght)'!A40</f>
        <v>240</v>
      </c>
      <c r="C31" s="342"/>
      <c r="D31" s="202">
        <f>'Data Record (Lenght)'!V40</f>
        <v>0</v>
      </c>
      <c r="E31" s="203">
        <f t="shared" si="14"/>
        <v>0</v>
      </c>
      <c r="F31" s="204">
        <f>'Uncert of STD'!Q12</f>
        <v>5.084E-3</v>
      </c>
      <c r="G31" s="203">
        <f t="shared" si="15"/>
        <v>2.542E-3</v>
      </c>
      <c r="H31" s="203">
        <f t="shared" si="16"/>
        <v>2.7599999999999999E-3</v>
      </c>
      <c r="I31" s="203">
        <f t="shared" si="17"/>
        <v>1.5934867429633671E-3</v>
      </c>
      <c r="J31" s="202">
        <f t="shared" si="13"/>
        <v>5.0000000000000002E-5</v>
      </c>
      <c r="K31" s="205">
        <f t="shared" si="18"/>
        <v>2.8867513459481293E-5</v>
      </c>
      <c r="L31" s="203">
        <f t="shared" si="19"/>
        <v>3.00029954060146E-3</v>
      </c>
      <c r="M31" s="206">
        <f t="shared" si="20"/>
        <v>0</v>
      </c>
      <c r="N31" s="207" t="str">
        <f t="shared" si="11"/>
        <v>∞</v>
      </c>
      <c r="O31" s="208">
        <f t="shared" si="12"/>
        <v>2</v>
      </c>
      <c r="P31" s="209">
        <f t="shared" si="21"/>
        <v>6.0005990812029202</v>
      </c>
    </row>
    <row r="32" spans="1:16" ht="18.75">
      <c r="A32" s="211"/>
      <c r="B32" s="341">
        <f>'Data Record (Lenght)'!A41</f>
        <v>270</v>
      </c>
      <c r="C32" s="342"/>
      <c r="D32" s="202">
        <f>'Data Record (Lenght)'!V41</f>
        <v>0</v>
      </c>
      <c r="E32" s="203">
        <f t="shared" si="14"/>
        <v>0</v>
      </c>
      <c r="F32" s="204">
        <f>'Uncert of STD'!Q13</f>
        <v>5.0980000000000001E-3</v>
      </c>
      <c r="G32" s="203">
        <f t="shared" si="15"/>
        <v>2.5490000000000001E-3</v>
      </c>
      <c r="H32" s="203">
        <f t="shared" ref="H32" si="22">((B32)*(11.5*10^-6)*1)</f>
        <v>3.1050000000000001E-3</v>
      </c>
      <c r="I32" s="203">
        <f t="shared" si="17"/>
        <v>1.7926725858337881E-3</v>
      </c>
      <c r="J32" s="202">
        <f t="shared" ref="J32" si="23">J31</f>
        <v>5.0000000000000002E-5</v>
      </c>
      <c r="K32" s="205">
        <f t="shared" si="18"/>
        <v>2.8867513459481293E-5</v>
      </c>
      <c r="L32" s="203">
        <f t="shared" ref="L32" si="24">SQRT(E32^2+G32^2+I32^2+K32^2)</f>
        <v>3.1163936422302836E-3</v>
      </c>
      <c r="M32" s="206">
        <f t="shared" ref="M32" si="25">E32/1</f>
        <v>0</v>
      </c>
      <c r="N32" s="207" t="str">
        <f t="shared" si="11"/>
        <v>∞</v>
      </c>
      <c r="O32" s="208">
        <f t="shared" si="12"/>
        <v>2</v>
      </c>
      <c r="P32" s="209">
        <f t="shared" ref="P32" si="26">L32*O32*1000</f>
        <v>6.2327872844605672</v>
      </c>
    </row>
    <row r="33" spans="1:16" ht="18.75">
      <c r="A33" s="211"/>
      <c r="B33" s="341">
        <f>'Data Record (Lenght)'!A42</f>
        <v>300</v>
      </c>
      <c r="C33" s="342"/>
      <c r="D33" s="202">
        <f>'Data Record (Lenght)'!V42</f>
        <v>0</v>
      </c>
      <c r="E33" s="203">
        <f t="shared" si="14"/>
        <v>0</v>
      </c>
      <c r="F33" s="204">
        <f>'Uncert of STD'!Q14</f>
        <v>5.1120000000000002E-3</v>
      </c>
      <c r="G33" s="203">
        <f t="shared" si="15"/>
        <v>2.5560000000000001E-3</v>
      </c>
      <c r="H33" s="203">
        <f t="shared" si="16"/>
        <v>3.4499999999999999E-3</v>
      </c>
      <c r="I33" s="203">
        <f t="shared" si="17"/>
        <v>1.9918584287042088E-3</v>
      </c>
      <c r="J33" s="202">
        <f>J31</f>
        <v>5.0000000000000002E-5</v>
      </c>
      <c r="K33" s="205">
        <f t="shared" si="18"/>
        <v>2.8867513459481293E-5</v>
      </c>
      <c r="L33" s="203">
        <f t="shared" si="19"/>
        <v>3.2405970643283213E-3</v>
      </c>
      <c r="M33" s="206">
        <f t="shared" si="20"/>
        <v>0</v>
      </c>
      <c r="N33" s="207" t="str">
        <f t="shared" si="11"/>
        <v>∞</v>
      </c>
      <c r="O33" s="208">
        <f t="shared" si="12"/>
        <v>2</v>
      </c>
      <c r="P33" s="209">
        <f t="shared" si="21"/>
        <v>6.481194128656643</v>
      </c>
    </row>
    <row r="34" spans="1:16">
      <c r="A34" s="211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</row>
    <row r="35" spans="1:16">
      <c r="A35" s="211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7" t="s">
        <v>130</v>
      </c>
    </row>
    <row r="36" spans="1:16" ht="18.75">
      <c r="B36" s="349" t="s">
        <v>0</v>
      </c>
      <c r="C36" s="350"/>
      <c r="D36" s="351" t="s">
        <v>2</v>
      </c>
      <c r="E36" s="352"/>
      <c r="F36" s="351" t="s">
        <v>52</v>
      </c>
      <c r="G36" s="352"/>
      <c r="H36" s="353" t="s">
        <v>1</v>
      </c>
      <c r="I36" s="354"/>
      <c r="J36" s="351" t="s">
        <v>53</v>
      </c>
      <c r="K36" s="352"/>
      <c r="L36" s="345" t="s">
        <v>3</v>
      </c>
      <c r="M36" s="345" t="s">
        <v>4</v>
      </c>
      <c r="N36" s="345" t="s">
        <v>106</v>
      </c>
      <c r="O36" s="345" t="s">
        <v>107</v>
      </c>
      <c r="P36" s="194" t="s">
        <v>108</v>
      </c>
    </row>
    <row r="37" spans="1:16" ht="21">
      <c r="B37" s="347" t="s">
        <v>109</v>
      </c>
      <c r="C37" s="348"/>
      <c r="D37" s="347" t="s">
        <v>109</v>
      </c>
      <c r="E37" s="348"/>
      <c r="F37" s="347" t="s">
        <v>109</v>
      </c>
      <c r="G37" s="348"/>
      <c r="H37" s="347" t="s">
        <v>109</v>
      </c>
      <c r="I37" s="348"/>
      <c r="J37" s="347" t="s">
        <v>109</v>
      </c>
      <c r="K37" s="348"/>
      <c r="L37" s="346"/>
      <c r="M37" s="346"/>
      <c r="N37" s="346"/>
      <c r="O37" s="346"/>
      <c r="P37" s="195" t="s">
        <v>110</v>
      </c>
    </row>
    <row r="38" spans="1:16" ht="18.75">
      <c r="B38" s="343" t="s">
        <v>5</v>
      </c>
      <c r="C38" s="344"/>
      <c r="D38" s="196" t="s">
        <v>5</v>
      </c>
      <c r="E38" s="197" t="s">
        <v>4</v>
      </c>
      <c r="F38" s="196" t="s">
        <v>5</v>
      </c>
      <c r="G38" s="197" t="s">
        <v>4</v>
      </c>
      <c r="H38" s="196" t="s">
        <v>5</v>
      </c>
      <c r="I38" s="197" t="s">
        <v>4</v>
      </c>
      <c r="J38" s="196" t="s">
        <v>5</v>
      </c>
      <c r="K38" s="197" t="s">
        <v>4</v>
      </c>
      <c r="L38" s="198" t="s">
        <v>5</v>
      </c>
      <c r="M38" s="198" t="s">
        <v>5</v>
      </c>
      <c r="N38" s="198" t="s">
        <v>5</v>
      </c>
      <c r="O38" s="199" t="s">
        <v>5</v>
      </c>
      <c r="P38" s="200" t="s">
        <v>5</v>
      </c>
    </row>
    <row r="39" spans="1:16" ht="18.75">
      <c r="A39" s="201"/>
      <c r="B39" s="341">
        <f>'Data Record (Lenght)'!A47</f>
        <v>0</v>
      </c>
      <c r="C39" s="342"/>
      <c r="D39" s="202">
        <f>'Data Record (Lenght)'!V47</f>
        <v>0</v>
      </c>
      <c r="E39" s="203">
        <f>D39/1</f>
        <v>0</v>
      </c>
      <c r="F39" s="204">
        <f>'Uncert of STD'!K7</f>
        <v>2E-3</v>
      </c>
      <c r="G39" s="203">
        <f>F39/2</f>
        <v>1E-3</v>
      </c>
      <c r="H39" s="203">
        <f>((B39)*(11.5*10^-6)*1)</f>
        <v>0</v>
      </c>
      <c r="I39" s="203">
        <f>H39/SQRT(3)</f>
        <v>0</v>
      </c>
      <c r="J39" s="202">
        <f>'Data Record (Lenght)'!W7/2</f>
        <v>5.0000000000000002E-5</v>
      </c>
      <c r="K39" s="205">
        <f>(J39/SQRT(3))</f>
        <v>2.8867513459481293E-5</v>
      </c>
      <c r="L39" s="203">
        <f>SQRT(E39^2+G39^2+I39^2+K39^2)</f>
        <v>1.0004165798972611E-3</v>
      </c>
      <c r="M39" s="206">
        <f>E39/1</f>
        <v>0</v>
      </c>
      <c r="N39" s="207" t="str">
        <f>IF(M39=0,"∞",(L39^4/(M39^4/3)))</f>
        <v>∞</v>
      </c>
      <c r="O39" s="208">
        <f>IF(N39="∞",2,_xlfn.T.INV.2T(0.0455,N39))</f>
        <v>2</v>
      </c>
      <c r="P39" s="209">
        <f>L39*O39*1000</f>
        <v>2.0008331597945221</v>
      </c>
    </row>
    <row r="40" spans="1:16" ht="18.75">
      <c r="A40" s="201"/>
      <c r="B40" s="341">
        <f>'Data Record (Lenght)'!A48</f>
        <v>30</v>
      </c>
      <c r="C40" s="342"/>
      <c r="D40" s="202">
        <f>'Data Record (Lenght)'!V48</f>
        <v>0</v>
      </c>
      <c r="E40" s="203">
        <f>D40/1</f>
        <v>0</v>
      </c>
      <c r="F40" s="204">
        <f>'Uncert of STD'!K12</f>
        <v>2E-3</v>
      </c>
      <c r="G40" s="203">
        <f>F40/2</f>
        <v>1E-3</v>
      </c>
      <c r="H40" s="203">
        <f>((B40)*(11.5*10^-6)*1)</f>
        <v>3.4499999999999998E-4</v>
      </c>
      <c r="I40" s="203">
        <f>H40/SQRT(3)</f>
        <v>1.9918584287042089E-4</v>
      </c>
      <c r="J40" s="202">
        <f>J39</f>
        <v>5.0000000000000002E-5</v>
      </c>
      <c r="K40" s="205">
        <f>(J40/SQRT(3))</f>
        <v>2.8867513459481293E-5</v>
      </c>
      <c r="L40" s="203">
        <f>SQRT(E40^2+G40^2+I40^2+K40^2)</f>
        <v>1.0200531031928353E-3</v>
      </c>
      <c r="M40" s="206">
        <f>E40/1</f>
        <v>0</v>
      </c>
      <c r="N40" s="207" t="str">
        <f t="shared" ref="N40:N49" si="27">IF(M40=0,"∞",(L40^4/(M40^4/3)))</f>
        <v>∞</v>
      </c>
      <c r="O40" s="208">
        <f t="shared" ref="O40:O49" si="28">IF(N40="∞",2,_xlfn.T.INV.2T(0.0455,N40))</f>
        <v>2</v>
      </c>
      <c r="P40" s="209">
        <f>L40*O40*1000</f>
        <v>2.0401062063856705</v>
      </c>
    </row>
    <row r="41" spans="1:16" ht="18.75">
      <c r="A41" s="201"/>
      <c r="B41" s="341">
        <f>'Data Record (Lenght)'!A49</f>
        <v>60</v>
      </c>
      <c r="C41" s="342"/>
      <c r="D41" s="202">
        <f>'Data Record (Lenght)'!V49</f>
        <v>0</v>
      </c>
      <c r="E41" s="203">
        <f>D41/1</f>
        <v>0</v>
      </c>
      <c r="F41" s="204">
        <f>'Uncert of STD'!K14</f>
        <v>2E-3</v>
      </c>
      <c r="G41" s="203">
        <f>F41/2</f>
        <v>1E-3</v>
      </c>
      <c r="H41" s="203">
        <f>((B41)*(11.5*10^-6)*1)</f>
        <v>6.8999999999999997E-4</v>
      </c>
      <c r="I41" s="203">
        <f>H41/SQRT(3)</f>
        <v>3.9837168574084178E-4</v>
      </c>
      <c r="J41" s="202">
        <f t="shared" ref="J41:J49" si="29">J40</f>
        <v>5.0000000000000002E-5</v>
      </c>
      <c r="K41" s="205">
        <f>(J41/SQRT(3))</f>
        <v>2.8867513459481293E-5</v>
      </c>
      <c r="L41" s="203">
        <f>SQRT(E41^2+G41^2+I41^2+K41^2)</f>
        <v>1.0768162950723459E-3</v>
      </c>
      <c r="M41" s="206">
        <f>E41/1</f>
        <v>0</v>
      </c>
      <c r="N41" s="207" t="str">
        <f t="shared" si="27"/>
        <v>∞</v>
      </c>
      <c r="O41" s="208">
        <f t="shared" si="28"/>
        <v>2</v>
      </c>
      <c r="P41" s="209">
        <f>L41*O41*1000</f>
        <v>2.1536325901446918</v>
      </c>
    </row>
    <row r="42" spans="1:16" ht="18.75">
      <c r="B42" s="341">
        <f>'Data Record (Lenght)'!A50</f>
        <v>90</v>
      </c>
      <c r="C42" s="342"/>
      <c r="D42" s="202">
        <f>'Data Record (Lenght)'!V50</f>
        <v>0</v>
      </c>
      <c r="E42" s="203">
        <f t="shared" ref="E42:E49" si="30">D42/1</f>
        <v>0</v>
      </c>
      <c r="F42" s="204">
        <f>'Uncert of STD'!K15</f>
        <v>2E-3</v>
      </c>
      <c r="G42" s="203">
        <f t="shared" ref="G42:G49" si="31">F42/2</f>
        <v>1E-3</v>
      </c>
      <c r="H42" s="203">
        <f t="shared" ref="H42:H49" si="32">((B42)*(11.5*10^-6)*1)</f>
        <v>1.0349999999999999E-3</v>
      </c>
      <c r="I42" s="203">
        <f t="shared" ref="I42:I49" si="33">H42/SQRT(3)</f>
        <v>5.9755752861126259E-4</v>
      </c>
      <c r="J42" s="202">
        <f t="shared" si="29"/>
        <v>5.0000000000000002E-5</v>
      </c>
      <c r="K42" s="205">
        <f t="shared" ref="K42:K49" si="34">(J42/SQRT(3))</f>
        <v>2.8867513459481293E-5</v>
      </c>
      <c r="L42" s="203">
        <f t="shared" ref="L42:L49" si="35">SQRT(E42^2+G42^2+I42^2+K42^2)</f>
        <v>1.1652932392034775E-3</v>
      </c>
      <c r="M42" s="206">
        <f t="shared" ref="M42:M49" si="36">E42/1</f>
        <v>0</v>
      </c>
      <c r="N42" s="207" t="str">
        <f t="shared" si="27"/>
        <v>∞</v>
      </c>
      <c r="O42" s="208">
        <f t="shared" si="28"/>
        <v>2</v>
      </c>
      <c r="P42" s="209">
        <f t="shared" ref="P42:P49" si="37">L42*O42*1000</f>
        <v>2.3305864784069552</v>
      </c>
    </row>
    <row r="43" spans="1:16" ht="18.75">
      <c r="B43" s="341">
        <f>'Data Record (Lenght)'!A51</f>
        <v>120</v>
      </c>
      <c r="C43" s="342"/>
      <c r="D43" s="202">
        <f>'Data Record (Lenght)'!V51</f>
        <v>0</v>
      </c>
      <c r="E43" s="203">
        <f t="shared" si="30"/>
        <v>0</v>
      </c>
      <c r="F43" s="204">
        <f>'Uncert of STD'!K16</f>
        <v>2E-3</v>
      </c>
      <c r="G43" s="203">
        <f t="shared" si="31"/>
        <v>1E-3</v>
      </c>
      <c r="H43" s="203">
        <f t="shared" si="32"/>
        <v>1.3799999999999999E-3</v>
      </c>
      <c r="I43" s="203">
        <f t="shared" si="33"/>
        <v>7.9674337148168356E-4</v>
      </c>
      <c r="J43" s="202">
        <f t="shared" si="29"/>
        <v>5.0000000000000002E-5</v>
      </c>
      <c r="K43" s="205">
        <f t="shared" si="34"/>
        <v>2.8867513459481293E-5</v>
      </c>
      <c r="L43" s="203">
        <f t="shared" si="35"/>
        <v>1.2789188142072715E-3</v>
      </c>
      <c r="M43" s="206">
        <f t="shared" si="36"/>
        <v>0</v>
      </c>
      <c r="N43" s="207" t="str">
        <f t="shared" si="27"/>
        <v>∞</v>
      </c>
      <c r="O43" s="208">
        <f t="shared" si="28"/>
        <v>2</v>
      </c>
      <c r="P43" s="209">
        <f t="shared" si="37"/>
        <v>2.5578376284145428</v>
      </c>
    </row>
    <row r="44" spans="1:16" ht="18.75">
      <c r="B44" s="341">
        <f>'Data Record (Lenght)'!A52</f>
        <v>150</v>
      </c>
      <c r="C44" s="342"/>
      <c r="D44" s="202">
        <f>'Data Record (Lenght)'!V52</f>
        <v>0</v>
      </c>
      <c r="E44" s="203">
        <f t="shared" si="30"/>
        <v>0</v>
      </c>
      <c r="F44" s="204">
        <f>'Uncert of STD'!K17</f>
        <v>2E-3</v>
      </c>
      <c r="G44" s="203">
        <f t="shared" si="31"/>
        <v>1E-3</v>
      </c>
      <c r="H44" s="203">
        <f t="shared" si="32"/>
        <v>1.725E-3</v>
      </c>
      <c r="I44" s="203">
        <f t="shared" si="33"/>
        <v>9.9592921435210442E-4</v>
      </c>
      <c r="J44" s="202">
        <f t="shared" si="29"/>
        <v>5.0000000000000002E-5</v>
      </c>
      <c r="K44" s="205">
        <f t="shared" si="34"/>
        <v>2.8867513459481293E-5</v>
      </c>
      <c r="L44" s="203">
        <f t="shared" si="35"/>
        <v>1.411633214873231E-3</v>
      </c>
      <c r="M44" s="206">
        <f t="shared" si="36"/>
        <v>0</v>
      </c>
      <c r="N44" s="207" t="str">
        <f t="shared" si="27"/>
        <v>∞</v>
      </c>
      <c r="O44" s="208">
        <f t="shared" si="28"/>
        <v>2</v>
      </c>
      <c r="P44" s="209">
        <f t="shared" si="37"/>
        <v>2.8232664297464618</v>
      </c>
    </row>
    <row r="45" spans="1:16" ht="18.75">
      <c r="B45" s="341">
        <f>'Data Record (Lenght)'!A53</f>
        <v>180</v>
      </c>
      <c r="C45" s="342"/>
      <c r="D45" s="202">
        <f>'Data Record (Lenght)'!V53</f>
        <v>0</v>
      </c>
      <c r="E45" s="203">
        <f t="shared" si="30"/>
        <v>0</v>
      </c>
      <c r="F45" s="204">
        <f>'Uncert of STD'!K18</f>
        <v>2E-3</v>
      </c>
      <c r="G45" s="203">
        <f t="shared" si="31"/>
        <v>1E-3</v>
      </c>
      <c r="H45" s="203">
        <f t="shared" si="32"/>
        <v>2.0699999999999998E-3</v>
      </c>
      <c r="I45" s="203">
        <f t="shared" si="33"/>
        <v>1.1951150572225252E-3</v>
      </c>
      <c r="J45" s="202">
        <f t="shared" si="29"/>
        <v>5.0000000000000002E-5</v>
      </c>
      <c r="K45" s="205">
        <f t="shared" si="34"/>
        <v>2.8867513459481293E-5</v>
      </c>
      <c r="L45" s="203">
        <f t="shared" si="35"/>
        <v>1.55856771855872E-3</v>
      </c>
      <c r="M45" s="206">
        <f t="shared" si="36"/>
        <v>0</v>
      </c>
      <c r="N45" s="207" t="str">
        <f t="shared" si="27"/>
        <v>∞</v>
      </c>
      <c r="O45" s="208">
        <f t="shared" si="28"/>
        <v>2</v>
      </c>
      <c r="P45" s="209">
        <f t="shared" si="37"/>
        <v>3.1171354371174398</v>
      </c>
    </row>
    <row r="46" spans="1:16" ht="18.75">
      <c r="A46" s="211"/>
      <c r="B46" s="341">
        <f>'Data Record (Lenght)'!A54</f>
        <v>210</v>
      </c>
      <c r="C46" s="342"/>
      <c r="D46" s="202">
        <f>'Data Record (Lenght)'!V54</f>
        <v>0</v>
      </c>
      <c r="E46" s="203">
        <f t="shared" si="30"/>
        <v>0</v>
      </c>
      <c r="F46" s="204">
        <f>'Uncert of STD'!Q12</f>
        <v>5.084E-3</v>
      </c>
      <c r="G46" s="203">
        <f t="shared" si="31"/>
        <v>2.542E-3</v>
      </c>
      <c r="H46" s="203">
        <f t="shared" si="32"/>
        <v>2.415E-3</v>
      </c>
      <c r="I46" s="203">
        <f t="shared" si="33"/>
        <v>1.3943009000929464E-3</v>
      </c>
      <c r="J46" s="202">
        <f t="shared" si="29"/>
        <v>5.0000000000000002E-5</v>
      </c>
      <c r="K46" s="205">
        <f t="shared" si="34"/>
        <v>2.8867513459481293E-5</v>
      </c>
      <c r="L46" s="203">
        <f t="shared" si="35"/>
        <v>2.8994262076026929E-3</v>
      </c>
      <c r="M46" s="206">
        <f t="shared" si="36"/>
        <v>0</v>
      </c>
      <c r="N46" s="207" t="str">
        <f t="shared" si="27"/>
        <v>∞</v>
      </c>
      <c r="O46" s="208">
        <f t="shared" si="28"/>
        <v>2</v>
      </c>
      <c r="P46" s="209">
        <f t="shared" si="37"/>
        <v>5.7988524152053857</v>
      </c>
    </row>
    <row r="47" spans="1:16" ht="18.75">
      <c r="A47" s="211"/>
      <c r="B47" s="341">
        <f>'Data Record (Lenght)'!A55</f>
        <v>240</v>
      </c>
      <c r="C47" s="342"/>
      <c r="D47" s="202">
        <f>'Data Record (Lenght)'!V55</f>
        <v>0</v>
      </c>
      <c r="E47" s="203">
        <f t="shared" si="30"/>
        <v>0</v>
      </c>
      <c r="F47" s="204">
        <f>'Uncert of STD'!Q12</f>
        <v>5.084E-3</v>
      </c>
      <c r="G47" s="203">
        <f t="shared" si="31"/>
        <v>2.542E-3</v>
      </c>
      <c r="H47" s="203">
        <f t="shared" si="32"/>
        <v>2.7599999999999999E-3</v>
      </c>
      <c r="I47" s="203">
        <f t="shared" si="33"/>
        <v>1.5934867429633671E-3</v>
      </c>
      <c r="J47" s="202">
        <f t="shared" si="29"/>
        <v>5.0000000000000002E-5</v>
      </c>
      <c r="K47" s="205">
        <f t="shared" si="34"/>
        <v>2.8867513459481293E-5</v>
      </c>
      <c r="L47" s="203">
        <f t="shared" si="35"/>
        <v>3.00029954060146E-3</v>
      </c>
      <c r="M47" s="206">
        <f t="shared" si="36"/>
        <v>0</v>
      </c>
      <c r="N47" s="207" t="str">
        <f t="shared" si="27"/>
        <v>∞</v>
      </c>
      <c r="O47" s="208">
        <f t="shared" si="28"/>
        <v>2</v>
      </c>
      <c r="P47" s="209">
        <f t="shared" si="37"/>
        <v>6.0005990812029202</v>
      </c>
    </row>
    <row r="48" spans="1:16" ht="18.75">
      <c r="A48" s="211"/>
      <c r="B48" s="341">
        <f>'Data Record (Lenght)'!A56</f>
        <v>270</v>
      </c>
      <c r="C48" s="342"/>
      <c r="D48" s="202">
        <f>'Data Record (Lenght)'!V56</f>
        <v>0</v>
      </c>
      <c r="E48" s="203">
        <f t="shared" si="30"/>
        <v>0</v>
      </c>
      <c r="F48" s="204">
        <f>'Uncert of STD'!Q13</f>
        <v>5.0980000000000001E-3</v>
      </c>
      <c r="G48" s="203">
        <f t="shared" si="31"/>
        <v>2.5490000000000001E-3</v>
      </c>
      <c r="H48" s="203">
        <f t="shared" si="32"/>
        <v>3.1050000000000001E-3</v>
      </c>
      <c r="I48" s="203">
        <f t="shared" si="33"/>
        <v>1.7926725858337881E-3</v>
      </c>
      <c r="J48" s="202">
        <f t="shared" si="29"/>
        <v>5.0000000000000002E-5</v>
      </c>
      <c r="K48" s="205">
        <f t="shared" si="34"/>
        <v>2.8867513459481293E-5</v>
      </c>
      <c r="L48" s="203">
        <f t="shared" si="35"/>
        <v>3.1163936422302836E-3</v>
      </c>
      <c r="M48" s="206">
        <f t="shared" si="36"/>
        <v>0</v>
      </c>
      <c r="N48" s="207" t="str">
        <f t="shared" si="27"/>
        <v>∞</v>
      </c>
      <c r="O48" s="208">
        <f t="shared" si="28"/>
        <v>2</v>
      </c>
      <c r="P48" s="209">
        <f t="shared" si="37"/>
        <v>6.2327872844605672</v>
      </c>
    </row>
    <row r="49" spans="1:16" ht="18.75">
      <c r="A49" s="211"/>
      <c r="B49" s="341">
        <f>'Data Record (Lenght)'!A57</f>
        <v>300</v>
      </c>
      <c r="C49" s="342"/>
      <c r="D49" s="202">
        <f>'Data Record (Lenght)'!V57</f>
        <v>0</v>
      </c>
      <c r="E49" s="203">
        <f t="shared" si="30"/>
        <v>0</v>
      </c>
      <c r="F49" s="204">
        <f>'Uncert of STD'!Q14</f>
        <v>5.1120000000000002E-3</v>
      </c>
      <c r="G49" s="203">
        <f t="shared" si="31"/>
        <v>2.5560000000000001E-3</v>
      </c>
      <c r="H49" s="203">
        <f t="shared" si="32"/>
        <v>3.4499999999999999E-3</v>
      </c>
      <c r="I49" s="203">
        <f t="shared" si="33"/>
        <v>1.9918584287042088E-3</v>
      </c>
      <c r="J49" s="202">
        <f t="shared" si="29"/>
        <v>5.0000000000000002E-5</v>
      </c>
      <c r="K49" s="205">
        <f t="shared" si="34"/>
        <v>2.8867513459481293E-5</v>
      </c>
      <c r="L49" s="203">
        <f t="shared" si="35"/>
        <v>3.2405970643283213E-3</v>
      </c>
      <c r="M49" s="206">
        <f t="shared" si="36"/>
        <v>0</v>
      </c>
      <c r="N49" s="207" t="str">
        <f t="shared" si="27"/>
        <v>∞</v>
      </c>
      <c r="O49" s="208">
        <f t="shared" si="28"/>
        <v>2</v>
      </c>
      <c r="P49" s="209">
        <f t="shared" si="37"/>
        <v>6.481194128656643</v>
      </c>
    </row>
    <row r="50" spans="1:16">
      <c r="A50" s="211"/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</row>
    <row r="51" spans="1:16">
      <c r="A51" s="211"/>
      <c r="B51" s="210"/>
      <c r="C51" s="210"/>
      <c r="D51" s="210"/>
      <c r="E51" s="210"/>
      <c r="F51" s="210"/>
      <c r="G51" s="210"/>
      <c r="H51" s="210"/>
      <c r="I51" s="210"/>
      <c r="J51" s="210"/>
      <c r="K51" s="210"/>
      <c r="L51" s="210"/>
      <c r="M51" s="210"/>
      <c r="N51" s="210"/>
      <c r="O51" s="210"/>
      <c r="P51" s="210"/>
    </row>
    <row r="52" spans="1:16">
      <c r="A52" s="211"/>
      <c r="B52" s="210"/>
      <c r="C52" s="210"/>
      <c r="D52" s="210"/>
      <c r="E52" s="210"/>
      <c r="F52" s="210"/>
      <c r="G52" s="210"/>
      <c r="H52" s="210"/>
      <c r="I52" s="210"/>
      <c r="J52" s="210"/>
      <c r="K52" s="210"/>
      <c r="L52" s="210"/>
      <c r="M52" s="210"/>
      <c r="N52" s="210"/>
      <c r="O52" s="210"/>
      <c r="P52" s="210"/>
    </row>
    <row r="53" spans="1:16">
      <c r="A53" s="211"/>
      <c r="B53" s="210"/>
      <c r="C53" s="210"/>
      <c r="D53" s="210"/>
      <c r="E53" s="210"/>
      <c r="F53" s="210"/>
      <c r="G53" s="210"/>
      <c r="H53" s="210"/>
      <c r="I53" s="210"/>
      <c r="J53" s="210"/>
      <c r="K53" s="210"/>
      <c r="L53" s="210"/>
      <c r="M53" s="210"/>
      <c r="N53" s="210"/>
      <c r="O53" s="210"/>
      <c r="P53" s="210"/>
    </row>
    <row r="54" spans="1:16">
      <c r="A54" s="211"/>
      <c r="B54" s="210"/>
      <c r="C54" s="210"/>
      <c r="D54" s="210"/>
      <c r="E54" s="210"/>
      <c r="F54" s="210"/>
      <c r="G54" s="210"/>
      <c r="H54" s="210"/>
      <c r="I54" s="210"/>
      <c r="J54" s="210"/>
      <c r="K54" s="210"/>
      <c r="L54" s="210"/>
      <c r="M54" s="210"/>
      <c r="N54" s="210"/>
      <c r="O54" s="210"/>
      <c r="P54" s="210"/>
    </row>
    <row r="55" spans="1:16">
      <c r="A55" s="211"/>
      <c r="B55" s="210"/>
      <c r="C55" s="210"/>
      <c r="D55" s="210"/>
      <c r="E55" s="210"/>
      <c r="F55" s="210"/>
      <c r="G55" s="210"/>
      <c r="H55" s="210"/>
      <c r="I55" s="210"/>
      <c r="J55" s="210"/>
      <c r="K55" s="210"/>
      <c r="L55" s="210"/>
      <c r="M55" s="210"/>
      <c r="N55" s="210"/>
      <c r="O55" s="210"/>
      <c r="P55" s="210"/>
    </row>
    <row r="56" spans="1:16">
      <c r="A56" s="211"/>
      <c r="B56" s="210"/>
      <c r="C56" s="210"/>
      <c r="D56" s="210"/>
      <c r="E56" s="210"/>
      <c r="F56" s="210"/>
      <c r="G56" s="210"/>
      <c r="H56" s="210"/>
      <c r="I56" s="210"/>
      <c r="J56" s="210"/>
      <c r="K56" s="210"/>
      <c r="L56" s="210"/>
      <c r="M56" s="210"/>
      <c r="N56" s="210"/>
      <c r="O56" s="210"/>
      <c r="P56" s="210"/>
    </row>
    <row r="57" spans="1:16">
      <c r="A57" s="211"/>
      <c r="B57" s="210"/>
      <c r="C57" s="210"/>
      <c r="D57" s="210"/>
      <c r="E57" s="210"/>
      <c r="F57" s="210"/>
      <c r="G57" s="210"/>
      <c r="H57" s="210"/>
      <c r="I57" s="210"/>
      <c r="J57" s="210"/>
      <c r="K57" s="210"/>
      <c r="L57" s="210"/>
      <c r="M57" s="210"/>
      <c r="N57" s="210"/>
      <c r="O57" s="210"/>
      <c r="P57" s="210"/>
    </row>
    <row r="58" spans="1:16">
      <c r="A58" s="211"/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  <c r="M58" s="210"/>
      <c r="N58" s="210"/>
      <c r="O58" s="210"/>
      <c r="P58" s="210"/>
    </row>
    <row r="59" spans="1:16">
      <c r="A59" s="211"/>
      <c r="B59" s="210"/>
      <c r="C59" s="210"/>
      <c r="D59" s="210"/>
      <c r="E59" s="210"/>
      <c r="F59" s="210"/>
      <c r="G59" s="210"/>
      <c r="H59" s="210"/>
      <c r="I59" s="210"/>
      <c r="J59" s="210"/>
      <c r="K59" s="210"/>
      <c r="L59" s="210"/>
      <c r="M59" s="210"/>
      <c r="N59" s="210"/>
      <c r="O59" s="210"/>
      <c r="P59" s="210"/>
    </row>
    <row r="60" spans="1:16">
      <c r="A60" s="211"/>
      <c r="B60" s="210"/>
      <c r="C60" s="210"/>
      <c r="D60" s="210"/>
      <c r="E60" s="210"/>
      <c r="F60" s="210"/>
      <c r="G60" s="210"/>
      <c r="H60" s="210"/>
      <c r="I60" s="210"/>
      <c r="J60" s="210"/>
      <c r="K60" s="210"/>
      <c r="L60" s="210"/>
      <c r="M60" s="210"/>
      <c r="N60" s="210"/>
      <c r="O60" s="210"/>
      <c r="P60" s="210"/>
    </row>
    <row r="61" spans="1:16">
      <c r="A61" s="211"/>
      <c r="B61" s="210"/>
      <c r="C61" s="210"/>
      <c r="D61" s="210"/>
      <c r="E61" s="210"/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</row>
    <row r="62" spans="1:16">
      <c r="A62" s="211"/>
      <c r="B62" s="210"/>
      <c r="C62" s="210"/>
      <c r="D62" s="210"/>
      <c r="E62" s="210"/>
      <c r="F62" s="210"/>
      <c r="G62" s="210"/>
      <c r="H62" s="210"/>
      <c r="I62" s="210"/>
      <c r="J62" s="210"/>
      <c r="K62" s="210"/>
      <c r="L62" s="210"/>
      <c r="M62" s="210"/>
      <c r="N62" s="210"/>
      <c r="O62" s="210"/>
      <c r="P62" s="210"/>
    </row>
    <row r="63" spans="1:16">
      <c r="A63" s="211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10"/>
      <c r="P63" s="210"/>
    </row>
    <row r="64" spans="1:16">
      <c r="A64" s="211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0"/>
      <c r="P64" s="210"/>
    </row>
    <row r="65" spans="1:16">
      <c r="A65" s="211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</row>
    <row r="66" spans="1:16">
      <c r="A66" s="211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</row>
    <row r="67" spans="1:16">
      <c r="A67" s="211"/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</row>
    <row r="68" spans="1:16">
      <c r="A68" s="211"/>
      <c r="B68" s="210"/>
      <c r="C68" s="210"/>
      <c r="D68" s="210"/>
      <c r="E68" s="210"/>
      <c r="F68" s="210"/>
      <c r="G68" s="210"/>
      <c r="H68" s="210"/>
      <c r="I68" s="210"/>
      <c r="J68" s="210"/>
      <c r="K68" s="210"/>
      <c r="L68" s="210"/>
      <c r="M68" s="210"/>
      <c r="N68" s="210"/>
      <c r="O68" s="210"/>
      <c r="P68" s="210"/>
    </row>
    <row r="69" spans="1:16">
      <c r="A69" s="211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10"/>
      <c r="P69" s="210"/>
    </row>
    <row r="70" spans="1:16">
      <c r="A70" s="211"/>
      <c r="B70" s="4"/>
      <c r="C70" s="4"/>
      <c r="D70" s="4"/>
      <c r="E70" s="4"/>
      <c r="F70" s="5"/>
      <c r="G70" s="6"/>
      <c r="H70" s="8"/>
      <c r="I70" s="8"/>
      <c r="J70" s="8"/>
      <c r="K70" s="9"/>
      <c r="L70" s="5"/>
      <c r="M70" s="6"/>
      <c r="N70" s="212"/>
      <c r="O70" s="213"/>
      <c r="P70" s="214"/>
    </row>
    <row r="71" spans="1:16">
      <c r="A71" s="211"/>
      <c r="B71" s="4"/>
      <c r="C71" s="4"/>
      <c r="D71" s="4"/>
      <c r="E71" s="4"/>
      <c r="F71" s="5"/>
      <c r="G71" s="6"/>
      <c r="H71" s="8"/>
      <c r="I71" s="8"/>
      <c r="J71" s="8"/>
      <c r="K71" s="9"/>
      <c r="L71" s="5"/>
      <c r="M71" s="6"/>
      <c r="N71" s="212"/>
      <c r="O71" s="213"/>
      <c r="P71" s="214"/>
    </row>
    <row r="72" spans="1:16">
      <c r="A72" s="211"/>
      <c r="B72" s="4"/>
      <c r="C72" s="4"/>
      <c r="D72" s="4"/>
      <c r="E72" s="4"/>
      <c r="F72" s="5"/>
      <c r="G72" s="6"/>
      <c r="H72" s="8"/>
      <c r="I72" s="8"/>
      <c r="J72" s="8"/>
      <c r="K72" s="9"/>
      <c r="L72" s="5"/>
      <c r="M72" s="6"/>
      <c r="N72" s="212"/>
      <c r="O72" s="213"/>
      <c r="P72" s="214"/>
    </row>
    <row r="73" spans="1:16">
      <c r="A73" s="211"/>
      <c r="B73" s="4"/>
      <c r="C73" s="4"/>
      <c r="D73" s="4"/>
      <c r="E73" s="4"/>
      <c r="F73" s="5"/>
      <c r="G73" s="6"/>
      <c r="H73" s="8"/>
      <c r="I73" s="8"/>
      <c r="J73" s="8"/>
      <c r="K73" s="9"/>
      <c r="L73" s="5"/>
      <c r="M73" s="6"/>
      <c r="N73" s="212"/>
      <c r="O73" s="213"/>
      <c r="P73" s="214"/>
    </row>
    <row r="74" spans="1:16">
      <c r="A74" s="211"/>
      <c r="B74" s="4"/>
      <c r="C74" s="4"/>
      <c r="D74" s="4"/>
      <c r="E74" s="4"/>
      <c r="F74" s="5"/>
      <c r="G74" s="6"/>
      <c r="H74" s="8"/>
      <c r="I74" s="8"/>
      <c r="J74" s="8"/>
      <c r="K74" s="9"/>
      <c r="L74" s="5"/>
      <c r="M74" s="6"/>
      <c r="N74" s="212"/>
      <c r="O74" s="213"/>
      <c r="P74" s="214"/>
    </row>
    <row r="75" spans="1:16">
      <c r="A75" s="211"/>
      <c r="B75" s="4"/>
      <c r="C75" s="4"/>
      <c r="D75" s="4"/>
      <c r="E75" s="4"/>
      <c r="F75" s="5"/>
      <c r="G75" s="6"/>
      <c r="H75" s="8"/>
      <c r="I75" s="8"/>
      <c r="J75" s="8"/>
      <c r="K75" s="9"/>
      <c r="L75" s="5"/>
      <c r="M75" s="6"/>
      <c r="N75" s="212"/>
      <c r="O75" s="213"/>
      <c r="P75" s="214"/>
    </row>
    <row r="76" spans="1:16">
      <c r="A76" s="211"/>
      <c r="B76" s="4"/>
      <c r="C76" s="4"/>
      <c r="D76" s="4"/>
      <c r="E76" s="4"/>
      <c r="F76" s="5"/>
      <c r="G76" s="6"/>
      <c r="H76" s="8"/>
      <c r="I76" s="8"/>
      <c r="J76" s="8"/>
      <c r="K76" s="9"/>
      <c r="L76" s="5"/>
      <c r="M76" s="6"/>
      <c r="N76" s="212"/>
      <c r="O76" s="213"/>
      <c r="P76" s="214"/>
    </row>
    <row r="77" spans="1:16">
      <c r="A77" s="211"/>
      <c r="B77" s="4"/>
      <c r="C77" s="4"/>
      <c r="D77" s="4"/>
      <c r="E77" s="4"/>
      <c r="F77" s="5"/>
      <c r="G77" s="6"/>
      <c r="H77" s="8"/>
      <c r="I77" s="8"/>
      <c r="J77" s="8"/>
      <c r="K77" s="9"/>
      <c r="L77" s="5"/>
      <c r="M77" s="6"/>
      <c r="N77" s="212"/>
      <c r="O77" s="213"/>
      <c r="P77" s="214"/>
    </row>
    <row r="78" spans="1:16">
      <c r="A78" s="211"/>
      <c r="B78" s="4"/>
      <c r="C78" s="4"/>
      <c r="D78" s="4"/>
      <c r="E78" s="4"/>
      <c r="F78" s="5"/>
      <c r="G78" s="6"/>
      <c r="H78" s="8"/>
      <c r="I78" s="8"/>
      <c r="J78" s="8"/>
      <c r="K78" s="9"/>
      <c r="L78" s="5"/>
      <c r="M78" s="6"/>
      <c r="N78" s="212"/>
      <c r="O78" s="213"/>
      <c r="P78" s="214"/>
    </row>
    <row r="79" spans="1:16">
      <c r="A79" s="211"/>
      <c r="B79" s="4"/>
      <c r="C79" s="4"/>
      <c r="D79" s="4"/>
      <c r="E79" s="4"/>
      <c r="F79" s="5"/>
      <c r="G79" s="6"/>
      <c r="H79" s="8"/>
      <c r="I79" s="8"/>
      <c r="J79" s="8"/>
      <c r="K79" s="9"/>
      <c r="L79" s="5"/>
      <c r="M79" s="6"/>
      <c r="N79" s="212"/>
      <c r="O79" s="213"/>
      <c r="P79" s="214"/>
    </row>
    <row r="80" spans="1:16">
      <c r="A80" s="211"/>
      <c r="B80" s="4"/>
      <c r="C80" s="4"/>
      <c r="D80" s="4"/>
      <c r="E80" s="4"/>
      <c r="F80" s="5"/>
      <c r="G80" s="6"/>
      <c r="H80" s="8"/>
      <c r="I80" s="8"/>
      <c r="J80" s="8"/>
      <c r="K80" s="9"/>
      <c r="L80" s="5"/>
      <c r="M80" s="6"/>
      <c r="N80" s="212"/>
      <c r="O80" s="213"/>
      <c r="P80" s="214"/>
    </row>
    <row r="81" spans="1:16">
      <c r="A81" s="211"/>
      <c r="B81" s="4"/>
      <c r="C81" s="4"/>
      <c r="D81" s="4"/>
      <c r="E81" s="4"/>
      <c r="F81" s="5"/>
      <c r="G81" s="6"/>
      <c r="H81" s="8"/>
      <c r="I81" s="8"/>
      <c r="J81" s="8"/>
      <c r="K81" s="9"/>
      <c r="L81" s="5"/>
      <c r="M81" s="6"/>
      <c r="N81" s="212"/>
      <c r="O81" s="213"/>
      <c r="P81" s="214"/>
    </row>
    <row r="82" spans="1:16">
      <c r="A82" s="211"/>
      <c r="B82" s="4"/>
      <c r="C82" s="4"/>
      <c r="D82" s="4"/>
      <c r="E82" s="4"/>
      <c r="F82" s="5"/>
      <c r="G82" s="6"/>
      <c r="H82" s="8"/>
      <c r="I82" s="8"/>
      <c r="J82" s="8"/>
      <c r="K82" s="9"/>
      <c r="L82" s="5"/>
      <c r="M82" s="6"/>
      <c r="N82" s="212"/>
      <c r="O82" s="213"/>
      <c r="P82" s="214"/>
    </row>
    <row r="83" spans="1:16">
      <c r="A83" s="211"/>
      <c r="B83" s="4"/>
      <c r="C83" s="4"/>
      <c r="D83" s="4"/>
      <c r="E83" s="4"/>
      <c r="F83" s="5"/>
      <c r="G83" s="6"/>
      <c r="H83" s="8"/>
      <c r="I83" s="8"/>
      <c r="J83" s="8"/>
      <c r="K83" s="9"/>
      <c r="L83" s="5"/>
      <c r="M83" s="6"/>
      <c r="N83" s="212"/>
      <c r="O83" s="213"/>
      <c r="P83" s="214"/>
    </row>
    <row r="84" spans="1:16">
      <c r="A84" s="211"/>
      <c r="B84" s="4"/>
      <c r="C84" s="4"/>
      <c r="D84" s="4"/>
      <c r="E84" s="4"/>
      <c r="F84" s="5"/>
      <c r="G84" s="6"/>
      <c r="H84" s="8"/>
      <c r="I84" s="8"/>
      <c r="J84" s="8"/>
      <c r="K84" s="9"/>
      <c r="L84" s="5"/>
      <c r="M84" s="6"/>
      <c r="N84" s="212"/>
      <c r="O84" s="213"/>
      <c r="P84" s="214"/>
    </row>
    <row r="85" spans="1:16">
      <c r="A85" s="211"/>
      <c r="B85" s="4"/>
      <c r="C85" s="4"/>
      <c r="D85" s="4"/>
      <c r="E85" s="4"/>
      <c r="F85" s="5"/>
      <c r="G85" s="6"/>
      <c r="H85" s="8"/>
      <c r="I85" s="8"/>
      <c r="J85" s="8"/>
      <c r="K85" s="9"/>
      <c r="L85" s="5"/>
      <c r="M85" s="6"/>
      <c r="N85" s="212"/>
      <c r="O85" s="213"/>
      <c r="P85" s="214"/>
    </row>
    <row r="86" spans="1:16">
      <c r="A86" s="211"/>
      <c r="B86" s="215"/>
      <c r="C86" s="215"/>
      <c r="D86" s="215"/>
      <c r="E86" s="215"/>
      <c r="F86" s="215"/>
      <c r="G86" s="216"/>
      <c r="H86" s="216"/>
      <c r="I86" s="216"/>
      <c r="J86" s="216"/>
      <c r="K86" s="216"/>
      <c r="L86" s="216"/>
      <c r="M86" s="216"/>
      <c r="N86" s="212"/>
      <c r="O86" s="213"/>
      <c r="P86" s="214"/>
    </row>
    <row r="87" spans="1:16">
      <c r="A87" s="211"/>
      <c r="B87" s="4"/>
      <c r="C87" s="4"/>
      <c r="D87" s="4"/>
      <c r="E87" s="4"/>
      <c r="F87" s="5"/>
      <c r="G87" s="9"/>
      <c r="H87" s="7"/>
      <c r="I87" s="7"/>
      <c r="J87" s="7"/>
      <c r="K87" s="9"/>
      <c r="L87" s="7"/>
      <c r="M87" s="9"/>
      <c r="N87" s="212"/>
      <c r="O87" s="213"/>
      <c r="P87" s="214"/>
    </row>
    <row r="88" spans="1:16">
      <c r="A88" s="211"/>
      <c r="B88" s="215"/>
      <c r="C88" s="215"/>
      <c r="D88" s="215"/>
      <c r="E88" s="215"/>
      <c r="F88" s="215"/>
      <c r="G88" s="216"/>
      <c r="H88" s="216"/>
      <c r="I88" s="216"/>
      <c r="J88" s="216"/>
      <c r="K88" s="216"/>
      <c r="L88" s="216"/>
      <c r="M88" s="216"/>
      <c r="N88" s="212"/>
      <c r="O88" s="213"/>
      <c r="P88" s="214"/>
    </row>
    <row r="89" spans="1:16">
      <c r="A89" s="211"/>
      <c r="B89" s="4"/>
      <c r="C89" s="4"/>
      <c r="D89" s="4"/>
      <c r="E89" s="4"/>
      <c r="F89" s="5"/>
      <c r="G89" s="9"/>
      <c r="H89" s="8"/>
      <c r="I89" s="8"/>
      <c r="J89" s="8"/>
      <c r="K89" s="9"/>
      <c r="L89" s="5"/>
      <c r="M89" s="6"/>
      <c r="N89" s="212"/>
      <c r="O89" s="213"/>
      <c r="P89" s="214"/>
    </row>
    <row r="90" spans="1:16">
      <c r="A90" s="211"/>
      <c r="B90" s="4"/>
      <c r="C90" s="4"/>
      <c r="D90" s="4"/>
      <c r="E90" s="4"/>
      <c r="F90" s="5"/>
      <c r="G90" s="6"/>
      <c r="H90" s="8"/>
      <c r="I90" s="8"/>
      <c r="J90" s="8"/>
      <c r="K90" s="9"/>
      <c r="L90" s="5"/>
      <c r="M90" s="6"/>
      <c r="N90" s="212"/>
      <c r="O90" s="213"/>
      <c r="P90" s="214"/>
    </row>
    <row r="91" spans="1:16">
      <c r="A91" s="211"/>
      <c r="B91" s="4"/>
      <c r="C91" s="4"/>
      <c r="D91" s="4"/>
      <c r="E91" s="4"/>
      <c r="F91" s="5"/>
      <c r="G91" s="10"/>
      <c r="H91" s="5"/>
      <c r="I91" s="5"/>
      <c r="J91" s="8"/>
      <c r="K91" s="9"/>
      <c r="L91" s="5"/>
      <c r="M91" s="10"/>
      <c r="N91" s="212"/>
      <c r="O91" s="213"/>
      <c r="P91" s="214"/>
    </row>
    <row r="92" spans="1:16">
      <c r="A92" s="211"/>
      <c r="B92" s="4"/>
      <c r="C92" s="4"/>
      <c r="D92" s="4"/>
      <c r="E92" s="4"/>
      <c r="F92" s="5"/>
      <c r="G92" s="10"/>
      <c r="H92" s="5"/>
      <c r="I92" s="5"/>
      <c r="J92" s="8"/>
      <c r="K92" s="9"/>
      <c r="L92" s="5"/>
      <c r="M92" s="10"/>
      <c r="N92" s="212"/>
      <c r="O92" s="213"/>
      <c r="P92" s="214"/>
    </row>
    <row r="93" spans="1:16">
      <c r="A93" s="211"/>
      <c r="B93" s="4"/>
      <c r="C93" s="4"/>
      <c r="D93" s="4"/>
      <c r="E93" s="4"/>
      <c r="F93" s="5"/>
      <c r="G93" s="10"/>
      <c r="H93" s="5"/>
      <c r="I93" s="5"/>
      <c r="J93" s="8"/>
      <c r="K93" s="9"/>
      <c r="L93" s="5"/>
      <c r="M93" s="10"/>
      <c r="N93" s="212"/>
      <c r="O93" s="213"/>
      <c r="P93" s="214"/>
    </row>
    <row r="94" spans="1:16">
      <c r="A94" s="211"/>
      <c r="B94" s="4"/>
      <c r="C94" s="4"/>
      <c r="D94" s="4"/>
      <c r="E94" s="4"/>
      <c r="F94" s="5"/>
      <c r="G94" s="10"/>
      <c r="H94" s="5"/>
      <c r="I94" s="5"/>
      <c r="J94" s="8"/>
      <c r="K94" s="9"/>
      <c r="L94" s="5"/>
      <c r="M94" s="10"/>
      <c r="N94" s="212"/>
      <c r="O94" s="213"/>
      <c r="P94" s="214"/>
    </row>
    <row r="95" spans="1:16">
      <c r="A95" s="211"/>
      <c r="B95" s="4"/>
      <c r="C95" s="4"/>
      <c r="D95" s="4"/>
      <c r="E95" s="4"/>
      <c r="F95" s="5"/>
      <c r="G95" s="10"/>
      <c r="H95" s="5"/>
      <c r="I95" s="5"/>
      <c r="J95" s="8"/>
      <c r="K95" s="9"/>
      <c r="L95" s="5"/>
      <c r="M95" s="10"/>
      <c r="N95" s="212"/>
      <c r="O95" s="213"/>
      <c r="P95" s="214"/>
    </row>
    <row r="96" spans="1:16">
      <c r="A96" s="211"/>
      <c r="B96" s="4"/>
      <c r="C96" s="4"/>
      <c r="D96" s="4"/>
      <c r="E96" s="4"/>
      <c r="F96" s="5"/>
      <c r="G96" s="10"/>
      <c r="H96" s="5"/>
      <c r="I96" s="5"/>
      <c r="J96" s="8"/>
      <c r="K96" s="9"/>
      <c r="L96" s="5"/>
      <c r="M96" s="10"/>
      <c r="N96" s="212"/>
      <c r="O96" s="213"/>
      <c r="P96" s="214"/>
    </row>
    <row r="97" spans="1:16">
      <c r="A97" s="211"/>
      <c r="B97" s="4"/>
      <c r="C97" s="4"/>
      <c r="D97" s="4"/>
      <c r="E97" s="4"/>
      <c r="F97" s="5"/>
      <c r="G97" s="10"/>
      <c r="H97" s="5"/>
      <c r="I97" s="5"/>
      <c r="J97" s="8"/>
      <c r="K97" s="9"/>
      <c r="L97" s="5"/>
      <c r="M97" s="10"/>
      <c r="N97" s="212"/>
      <c r="O97" s="213"/>
      <c r="P97" s="214"/>
    </row>
    <row r="98" spans="1:16">
      <c r="A98" s="211"/>
      <c r="B98" s="4"/>
      <c r="C98" s="4"/>
      <c r="D98" s="4"/>
      <c r="E98" s="4"/>
      <c r="F98" s="5"/>
      <c r="G98" s="10"/>
      <c r="H98" s="5"/>
      <c r="I98" s="5"/>
      <c r="J98" s="8"/>
      <c r="K98" s="9"/>
      <c r="L98" s="5"/>
      <c r="M98" s="10"/>
      <c r="N98" s="212"/>
      <c r="O98" s="213"/>
      <c r="P98" s="214"/>
    </row>
    <row r="99" spans="1:16">
      <c r="A99" s="211"/>
      <c r="B99" s="4"/>
      <c r="C99" s="4"/>
      <c r="D99" s="4"/>
      <c r="E99" s="4"/>
      <c r="F99" s="5"/>
      <c r="G99" s="10"/>
      <c r="H99" s="5"/>
      <c r="I99" s="5"/>
      <c r="J99" s="8"/>
      <c r="K99" s="9"/>
      <c r="L99" s="5"/>
      <c r="M99" s="10"/>
      <c r="N99" s="212"/>
      <c r="O99" s="213"/>
      <c r="P99" s="214"/>
    </row>
    <row r="100" spans="1:16">
      <c r="A100" s="211"/>
      <c r="B100" s="4"/>
      <c r="C100" s="4"/>
      <c r="D100" s="4"/>
      <c r="E100" s="4"/>
      <c r="F100" s="5"/>
      <c r="G100" s="10"/>
      <c r="H100" s="5"/>
      <c r="I100" s="5"/>
      <c r="J100" s="8"/>
      <c r="K100" s="9"/>
      <c r="L100" s="5"/>
      <c r="M100" s="10"/>
      <c r="N100" s="212"/>
      <c r="O100" s="213"/>
      <c r="P100" s="214"/>
    </row>
    <row r="101" spans="1:16">
      <c r="A101" s="211"/>
      <c r="B101" s="4"/>
      <c r="C101" s="4"/>
      <c r="D101" s="4"/>
      <c r="E101" s="4"/>
      <c r="F101" s="5"/>
      <c r="G101" s="10"/>
      <c r="H101" s="5"/>
      <c r="I101" s="5"/>
      <c r="J101" s="8"/>
      <c r="K101" s="9"/>
      <c r="L101" s="5"/>
      <c r="M101" s="10"/>
      <c r="N101" s="212"/>
      <c r="O101" s="213"/>
      <c r="P101" s="214"/>
    </row>
    <row r="102" spans="1:16">
      <c r="A102" s="211"/>
      <c r="B102" s="4"/>
      <c r="C102" s="4"/>
      <c r="D102" s="4"/>
      <c r="E102" s="4"/>
      <c r="F102" s="5"/>
      <c r="G102" s="10"/>
      <c r="H102" s="5"/>
      <c r="I102" s="5"/>
      <c r="J102" s="8"/>
      <c r="K102" s="9"/>
      <c r="L102" s="5"/>
      <c r="M102" s="10"/>
      <c r="N102" s="212"/>
      <c r="O102" s="213"/>
      <c r="P102" s="214"/>
    </row>
    <row r="103" spans="1:16">
      <c r="A103" s="211"/>
      <c r="B103" s="4"/>
      <c r="C103" s="4"/>
      <c r="D103" s="4"/>
      <c r="E103" s="4"/>
      <c r="F103" s="5"/>
      <c r="G103" s="10"/>
      <c r="H103" s="5"/>
      <c r="I103" s="5"/>
      <c r="J103" s="8"/>
      <c r="K103" s="9"/>
      <c r="L103" s="5"/>
      <c r="M103" s="10"/>
      <c r="N103" s="212"/>
      <c r="O103" s="213"/>
      <c r="P103" s="214"/>
    </row>
    <row r="104" spans="1:16">
      <c r="A104" s="211"/>
      <c r="B104" s="217"/>
      <c r="C104" s="217"/>
      <c r="D104" s="217"/>
      <c r="E104" s="217"/>
      <c r="F104" s="216"/>
      <c r="G104" s="214"/>
      <c r="H104" s="214"/>
      <c r="I104" s="214"/>
      <c r="J104" s="218"/>
      <c r="K104" s="214"/>
      <c r="L104" s="214"/>
      <c r="M104" s="214"/>
      <c r="N104" s="212"/>
      <c r="O104" s="213"/>
      <c r="P104" s="214"/>
    </row>
    <row r="105" spans="1:16">
      <c r="A105" s="211"/>
      <c r="B105" s="217"/>
      <c r="C105" s="217"/>
      <c r="D105" s="217"/>
      <c r="E105" s="217"/>
      <c r="F105" s="216"/>
      <c r="G105" s="214"/>
      <c r="H105" s="214"/>
      <c r="I105" s="214"/>
      <c r="J105" s="218"/>
      <c r="K105" s="214"/>
      <c r="L105" s="214"/>
      <c r="M105" s="214"/>
      <c r="N105" s="212"/>
      <c r="O105" s="213"/>
      <c r="P105" s="214"/>
    </row>
    <row r="106" spans="1:16">
      <c r="A106" s="211"/>
      <c r="B106" s="217"/>
      <c r="C106" s="217"/>
      <c r="D106" s="217"/>
      <c r="E106" s="217"/>
      <c r="F106" s="216"/>
      <c r="G106" s="214"/>
      <c r="H106" s="214"/>
      <c r="I106" s="214"/>
      <c r="J106" s="218"/>
      <c r="K106" s="214"/>
      <c r="L106" s="214"/>
      <c r="M106" s="214"/>
      <c r="N106" s="212"/>
      <c r="O106" s="213"/>
      <c r="P106" s="214"/>
    </row>
    <row r="107" spans="1:16">
      <c r="A107" s="211"/>
      <c r="B107" s="217"/>
      <c r="C107" s="217"/>
      <c r="D107" s="217"/>
      <c r="E107" s="217"/>
      <c r="F107" s="216"/>
      <c r="G107" s="214"/>
      <c r="H107" s="214"/>
      <c r="I107" s="214"/>
      <c r="J107" s="218"/>
      <c r="K107" s="214"/>
      <c r="L107" s="214"/>
      <c r="M107" s="214"/>
      <c r="N107" s="212"/>
      <c r="O107" s="213"/>
      <c r="P107" s="214"/>
    </row>
    <row r="108" spans="1:16">
      <c r="A108" s="211"/>
      <c r="B108" s="217"/>
      <c r="C108" s="217"/>
      <c r="D108" s="217"/>
      <c r="E108" s="217"/>
      <c r="F108" s="216"/>
      <c r="G108" s="214"/>
      <c r="H108" s="214"/>
      <c r="I108" s="214"/>
      <c r="J108" s="218"/>
      <c r="K108" s="214"/>
      <c r="L108" s="214"/>
      <c r="M108" s="214"/>
      <c r="N108" s="212"/>
      <c r="O108" s="213"/>
      <c r="P108" s="214"/>
    </row>
    <row r="109" spans="1:16">
      <c r="A109" s="211"/>
      <c r="B109" s="217"/>
      <c r="C109" s="217"/>
      <c r="D109" s="217"/>
      <c r="E109" s="217"/>
      <c r="F109" s="216"/>
      <c r="G109" s="214"/>
      <c r="H109" s="214"/>
      <c r="I109" s="214"/>
      <c r="J109" s="218"/>
      <c r="K109" s="214"/>
      <c r="L109" s="214"/>
      <c r="M109" s="214"/>
      <c r="N109" s="212"/>
      <c r="O109" s="213"/>
      <c r="P109" s="214"/>
    </row>
    <row r="110" spans="1:16">
      <c r="A110" s="211"/>
      <c r="B110" s="217"/>
      <c r="C110" s="217"/>
      <c r="D110" s="217"/>
      <c r="E110" s="217"/>
      <c r="F110" s="216"/>
      <c r="G110" s="214"/>
      <c r="H110" s="214"/>
      <c r="I110" s="214"/>
      <c r="J110" s="218"/>
      <c r="K110" s="214"/>
      <c r="L110" s="214"/>
      <c r="M110" s="214"/>
      <c r="N110" s="212"/>
      <c r="O110" s="213"/>
      <c r="P110" s="214"/>
    </row>
    <row r="111" spans="1:16">
      <c r="A111" s="211"/>
      <c r="B111" s="217"/>
      <c r="C111" s="217"/>
      <c r="D111" s="217"/>
      <c r="E111" s="217"/>
      <c r="F111" s="216"/>
      <c r="G111" s="214"/>
      <c r="H111" s="214"/>
      <c r="I111" s="214"/>
      <c r="J111" s="218"/>
      <c r="K111" s="214"/>
      <c r="L111" s="214"/>
      <c r="M111" s="214"/>
      <c r="N111" s="212"/>
      <c r="O111" s="213"/>
      <c r="P111" s="214"/>
    </row>
    <row r="112" spans="1:16">
      <c r="A112" s="211"/>
      <c r="B112" s="217"/>
      <c r="C112" s="217"/>
      <c r="D112" s="217"/>
      <c r="E112" s="217"/>
      <c r="F112" s="216"/>
      <c r="G112" s="214"/>
      <c r="H112" s="214"/>
      <c r="I112" s="214"/>
      <c r="J112" s="218"/>
      <c r="K112" s="214"/>
      <c r="L112" s="214"/>
      <c r="M112" s="214"/>
      <c r="N112" s="212"/>
      <c r="O112" s="213"/>
      <c r="P112" s="214"/>
    </row>
  </sheetData>
  <mergeCells count="79">
    <mergeCell ref="B7:C7"/>
    <mergeCell ref="B8:C8"/>
    <mergeCell ref="B9:C9"/>
    <mergeCell ref="B5:C5"/>
    <mergeCell ref="D5:E5"/>
    <mergeCell ref="F5:G5"/>
    <mergeCell ref="H5:I5"/>
    <mergeCell ref="J5:K5"/>
    <mergeCell ref="B6:C6"/>
    <mergeCell ref="B2:P2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15:C15"/>
    <mergeCell ref="B16:C16"/>
    <mergeCell ref="B17:C17"/>
    <mergeCell ref="B10:C10"/>
    <mergeCell ref="B11:C11"/>
    <mergeCell ref="B12:C12"/>
    <mergeCell ref="B13:C13"/>
    <mergeCell ref="B14:C14"/>
    <mergeCell ref="B20:C20"/>
    <mergeCell ref="B21:C21"/>
    <mergeCell ref="B22:C22"/>
    <mergeCell ref="B23:C23"/>
    <mergeCell ref="D20:E20"/>
    <mergeCell ref="N20:N21"/>
    <mergeCell ref="O20:O21"/>
    <mergeCell ref="D21:E21"/>
    <mergeCell ref="F21:G21"/>
    <mergeCell ref="H21:I21"/>
    <mergeCell ref="J21:K21"/>
    <mergeCell ref="F20:G20"/>
    <mergeCell ref="H20:I20"/>
    <mergeCell ref="J20:K20"/>
    <mergeCell ref="L20:L21"/>
    <mergeCell ref="M20:M21"/>
    <mergeCell ref="B29:C29"/>
    <mergeCell ref="B30:C30"/>
    <mergeCell ref="B31:C31"/>
    <mergeCell ref="B33:C33"/>
    <mergeCell ref="B24:C24"/>
    <mergeCell ref="B25:C25"/>
    <mergeCell ref="B26:C26"/>
    <mergeCell ref="B27:C27"/>
    <mergeCell ref="B28:C28"/>
    <mergeCell ref="L36:L37"/>
    <mergeCell ref="M36:M37"/>
    <mergeCell ref="N36:N37"/>
    <mergeCell ref="O36:O37"/>
    <mergeCell ref="B37:C37"/>
    <mergeCell ref="D37:E37"/>
    <mergeCell ref="F37:G37"/>
    <mergeCell ref="H37:I37"/>
    <mergeCell ref="J37:K37"/>
    <mergeCell ref="B36:C36"/>
    <mergeCell ref="D36:E36"/>
    <mergeCell ref="F36:G36"/>
    <mergeCell ref="H36:I36"/>
    <mergeCell ref="J36:K36"/>
    <mergeCell ref="B48:C48"/>
    <mergeCell ref="B49:C49"/>
    <mergeCell ref="B32:C32"/>
    <mergeCell ref="B43:C43"/>
    <mergeCell ref="B44:C44"/>
    <mergeCell ref="B45:C45"/>
    <mergeCell ref="B46:C46"/>
    <mergeCell ref="B47:C47"/>
    <mergeCell ref="B38:C38"/>
    <mergeCell ref="B39:C39"/>
    <mergeCell ref="B40:C40"/>
    <mergeCell ref="B41:C41"/>
    <mergeCell ref="B42:C42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56"/>
  <sheetViews>
    <sheetView topLeftCell="A5" workbookViewId="0">
      <selection activeCell="AB18" sqref="AB18"/>
    </sheetView>
  </sheetViews>
  <sheetFormatPr defaultRowHeight="23.25"/>
  <cols>
    <col min="1" max="6" width="5.5703125" customWidth="1"/>
    <col min="7" max="16" width="5.5703125" style="2" customWidth="1"/>
    <col min="17" max="17" width="8" style="2" customWidth="1"/>
    <col min="18" max="20" width="5.5703125" style="2" customWidth="1"/>
    <col min="21" max="21" width="2.7109375" style="2" customWidth="1"/>
    <col min="22" max="22" width="7" style="2" customWidth="1"/>
    <col min="23" max="23" width="6" style="2" customWidth="1"/>
    <col min="24" max="24" width="1.5703125" style="2" customWidth="1"/>
    <col min="25" max="26" width="5.5703125" style="2" customWidth="1"/>
    <col min="27" max="27" width="2.7109375" style="2" customWidth="1"/>
    <col min="28" max="28" width="7" style="2" customWidth="1"/>
    <col min="29" max="29" width="6" style="2" customWidth="1"/>
  </cols>
  <sheetData>
    <row r="1" spans="1:38" ht="26.25" customHeight="1">
      <c r="A1" s="103"/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</row>
    <row r="2" spans="1:38" ht="26.2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</row>
    <row r="3" spans="1:38" ht="26.25" customHeight="1">
      <c r="A3" s="10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</row>
    <row r="4" spans="1:38" ht="26.25" customHeight="1">
      <c r="A4" s="103"/>
      <c r="B4" s="361" t="s">
        <v>54</v>
      </c>
      <c r="C4" s="362"/>
      <c r="D4" s="362"/>
      <c r="E4" s="362"/>
      <c r="F4" s="363"/>
      <c r="H4" s="361" t="s">
        <v>54</v>
      </c>
      <c r="I4" s="362"/>
      <c r="J4" s="362"/>
      <c r="K4" s="362"/>
      <c r="L4" s="363"/>
      <c r="N4" s="361" t="s">
        <v>54</v>
      </c>
      <c r="O4" s="362"/>
      <c r="P4" s="362"/>
      <c r="Q4" s="362"/>
      <c r="R4" s="36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</row>
    <row r="5" spans="1:38" ht="26.25" customHeight="1">
      <c r="A5" s="103"/>
      <c r="B5" s="364" t="s">
        <v>55</v>
      </c>
      <c r="C5" s="365"/>
      <c r="D5" s="365"/>
      <c r="E5" s="365"/>
      <c r="F5" s="366"/>
      <c r="H5" s="364" t="s">
        <v>56</v>
      </c>
      <c r="I5" s="365"/>
      <c r="J5" s="365"/>
      <c r="K5" s="365"/>
      <c r="L5" s="366"/>
      <c r="N5" s="364" t="s">
        <v>57</v>
      </c>
      <c r="O5" s="365"/>
      <c r="P5" s="365"/>
      <c r="Q5" s="365"/>
      <c r="R5" s="366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</row>
    <row r="6" spans="1:38" ht="26.25" customHeight="1">
      <c r="A6" s="103"/>
      <c r="B6" s="356" t="s">
        <v>6</v>
      </c>
      <c r="C6" s="357"/>
      <c r="D6" s="358">
        <v>42505</v>
      </c>
      <c r="E6" s="359"/>
      <c r="F6" s="360"/>
      <c r="H6" s="356" t="s">
        <v>6</v>
      </c>
      <c r="I6" s="357"/>
      <c r="J6" s="358">
        <v>42505</v>
      </c>
      <c r="K6" s="359"/>
      <c r="L6" s="360"/>
      <c r="N6" s="356" t="s">
        <v>6</v>
      </c>
      <c r="O6" s="357"/>
      <c r="P6" s="358">
        <v>42505</v>
      </c>
      <c r="Q6" s="359"/>
      <c r="R6" s="360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</row>
    <row r="7" spans="1:38" ht="26.25" customHeight="1">
      <c r="A7" s="103"/>
      <c r="B7" s="17">
        <v>0</v>
      </c>
      <c r="C7" s="104"/>
      <c r="D7" s="12" t="s">
        <v>8</v>
      </c>
      <c r="E7" s="105">
        <v>2E-3</v>
      </c>
      <c r="F7" s="13" t="s">
        <v>7</v>
      </c>
      <c r="H7" s="17">
        <v>0</v>
      </c>
      <c r="I7" s="104"/>
      <c r="J7" s="12" t="s">
        <v>8</v>
      </c>
      <c r="K7" s="105">
        <v>2E-3</v>
      </c>
      <c r="L7" s="13" t="s">
        <v>7</v>
      </c>
      <c r="N7" s="17">
        <v>40</v>
      </c>
      <c r="O7" s="104"/>
      <c r="P7" s="12" t="s">
        <v>8</v>
      </c>
      <c r="Q7" s="106">
        <f>(0.005+0.35*10^-6*N7)</f>
        <v>5.0140000000000002E-3</v>
      </c>
      <c r="R7" s="13" t="s">
        <v>7</v>
      </c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</row>
    <row r="8" spans="1:38" ht="26.25" customHeight="1">
      <c r="A8" s="103"/>
      <c r="B8" s="17">
        <v>1</v>
      </c>
      <c r="C8" s="107"/>
      <c r="D8" s="12" t="s">
        <v>8</v>
      </c>
      <c r="E8" s="105">
        <v>2E-3</v>
      </c>
      <c r="F8" s="13" t="s">
        <v>7</v>
      </c>
      <c r="H8" s="17">
        <v>5</v>
      </c>
      <c r="I8" s="107"/>
      <c r="J8" s="12" t="s">
        <v>8</v>
      </c>
      <c r="K8" s="105">
        <v>2E-3</v>
      </c>
      <c r="L8" s="13" t="s">
        <v>7</v>
      </c>
      <c r="N8" s="17">
        <v>80</v>
      </c>
      <c r="O8" s="107"/>
      <c r="P8" s="12" t="s">
        <v>8</v>
      </c>
      <c r="Q8" s="106">
        <f t="shared" ref="Q8:Q17" si="0">(0.005+0.35*10^-6*N8)</f>
        <v>5.0280000000000004E-3</v>
      </c>
      <c r="R8" s="13" t="s">
        <v>7</v>
      </c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</row>
    <row r="9" spans="1:38" ht="26.25" customHeight="1">
      <c r="A9" s="103"/>
      <c r="B9" s="17">
        <v>3</v>
      </c>
      <c r="C9" s="107"/>
      <c r="D9" s="12" t="s">
        <v>8</v>
      </c>
      <c r="E9" s="105">
        <v>2E-3</v>
      </c>
      <c r="F9" s="13" t="s">
        <v>7</v>
      </c>
      <c r="H9" s="17">
        <v>10</v>
      </c>
      <c r="I9" s="107"/>
      <c r="J9" s="12" t="s">
        <v>8</v>
      </c>
      <c r="K9" s="105">
        <v>2E-3</v>
      </c>
      <c r="L9" s="13" t="s">
        <v>7</v>
      </c>
      <c r="N9" s="17">
        <v>120</v>
      </c>
      <c r="O9" s="107"/>
      <c r="P9" s="12" t="s">
        <v>8</v>
      </c>
      <c r="Q9" s="106">
        <f t="shared" si="0"/>
        <v>5.0420000000000005E-3</v>
      </c>
      <c r="R9" s="13" t="s">
        <v>7</v>
      </c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</row>
    <row r="10" spans="1:38" ht="26.25" customHeight="1">
      <c r="A10" s="103"/>
      <c r="B10" s="17">
        <v>5</v>
      </c>
      <c r="C10" s="107"/>
      <c r="D10" s="12" t="s">
        <v>8</v>
      </c>
      <c r="E10" s="105">
        <v>2E-3</v>
      </c>
      <c r="F10" s="13" t="s">
        <v>7</v>
      </c>
      <c r="H10" s="17">
        <v>15</v>
      </c>
      <c r="I10" s="107"/>
      <c r="J10" s="12" t="s">
        <v>8</v>
      </c>
      <c r="K10" s="105">
        <v>2E-3</v>
      </c>
      <c r="L10" s="13" t="s">
        <v>7</v>
      </c>
      <c r="N10" s="17">
        <v>160</v>
      </c>
      <c r="O10" s="107"/>
      <c r="P10" s="12" t="s">
        <v>8</v>
      </c>
      <c r="Q10" s="106">
        <f t="shared" si="0"/>
        <v>5.0559999999999997E-3</v>
      </c>
      <c r="R10" s="13" t="s">
        <v>7</v>
      </c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</row>
    <row r="11" spans="1:38" ht="26.25" customHeight="1">
      <c r="A11" s="103"/>
      <c r="B11" s="17">
        <v>10</v>
      </c>
      <c r="C11" s="107"/>
      <c r="D11" s="12" t="s">
        <v>8</v>
      </c>
      <c r="E11" s="105">
        <v>2E-3</v>
      </c>
      <c r="F11" s="13" t="s">
        <v>7</v>
      </c>
      <c r="H11" s="17">
        <v>20</v>
      </c>
      <c r="I11" s="107"/>
      <c r="J11" s="12" t="s">
        <v>8</v>
      </c>
      <c r="K11" s="105">
        <v>2E-3</v>
      </c>
      <c r="L11" s="13" t="s">
        <v>7</v>
      </c>
      <c r="N11" s="17">
        <v>200</v>
      </c>
      <c r="O11" s="107"/>
      <c r="P11" s="12" t="s">
        <v>8</v>
      </c>
      <c r="Q11" s="106">
        <f t="shared" si="0"/>
        <v>5.0699999999999999E-3</v>
      </c>
      <c r="R11" s="13" t="s">
        <v>7</v>
      </c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</row>
    <row r="12" spans="1:38" ht="26.25" customHeight="1">
      <c r="A12" s="103"/>
      <c r="B12" s="17">
        <v>15</v>
      </c>
      <c r="C12" s="107"/>
      <c r="D12" s="12" t="s">
        <v>8</v>
      </c>
      <c r="E12" s="105">
        <v>2E-3</v>
      </c>
      <c r="F12" s="13" t="s">
        <v>7</v>
      </c>
      <c r="H12" s="17">
        <v>30</v>
      </c>
      <c r="I12" s="107"/>
      <c r="J12" s="12" t="s">
        <v>8</v>
      </c>
      <c r="K12" s="105">
        <v>2E-3</v>
      </c>
      <c r="L12" s="13" t="s">
        <v>7</v>
      </c>
      <c r="N12" s="17">
        <v>240</v>
      </c>
      <c r="O12" s="107"/>
      <c r="P12" s="12" t="s">
        <v>8</v>
      </c>
      <c r="Q12" s="106">
        <f t="shared" si="0"/>
        <v>5.084E-3</v>
      </c>
      <c r="R12" s="13" t="s">
        <v>7</v>
      </c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</row>
    <row r="13" spans="1:38" ht="26.25" customHeight="1">
      <c r="A13" s="103"/>
      <c r="B13" s="17">
        <v>20</v>
      </c>
      <c r="C13" s="107"/>
      <c r="D13" s="12" t="s">
        <v>8</v>
      </c>
      <c r="E13" s="105">
        <v>2E-3</v>
      </c>
      <c r="F13" s="13" t="s">
        <v>7</v>
      </c>
      <c r="H13" s="17">
        <v>50</v>
      </c>
      <c r="I13" s="107"/>
      <c r="J13" s="12" t="s">
        <v>8</v>
      </c>
      <c r="K13" s="105">
        <v>2E-3</v>
      </c>
      <c r="L13" s="13" t="s">
        <v>7</v>
      </c>
      <c r="N13" s="17">
        <v>280</v>
      </c>
      <c r="O13" s="107"/>
      <c r="P13" s="12" t="s">
        <v>8</v>
      </c>
      <c r="Q13" s="106">
        <f t="shared" si="0"/>
        <v>5.0980000000000001E-3</v>
      </c>
      <c r="R13" s="13" t="s">
        <v>7</v>
      </c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</row>
    <row r="14" spans="1:38" ht="26.25" customHeight="1">
      <c r="A14" s="103"/>
      <c r="B14" s="17">
        <v>25</v>
      </c>
      <c r="C14" s="107"/>
      <c r="D14" s="12" t="s">
        <v>8</v>
      </c>
      <c r="E14" s="105">
        <v>2E-3</v>
      </c>
      <c r="F14" s="13" t="s">
        <v>7</v>
      </c>
      <c r="H14" s="17">
        <v>80</v>
      </c>
      <c r="I14" s="107"/>
      <c r="J14" s="12" t="s">
        <v>8</v>
      </c>
      <c r="K14" s="105">
        <v>2E-3</v>
      </c>
      <c r="L14" s="13" t="s">
        <v>7</v>
      </c>
      <c r="N14" s="17">
        <v>320</v>
      </c>
      <c r="O14" s="107"/>
      <c r="P14" s="12" t="s">
        <v>8</v>
      </c>
      <c r="Q14" s="106">
        <f t="shared" si="0"/>
        <v>5.1120000000000002E-3</v>
      </c>
      <c r="R14" s="13" t="s">
        <v>7</v>
      </c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</row>
    <row r="15" spans="1:38" ht="26.25" customHeight="1">
      <c r="A15" s="103"/>
      <c r="B15" s="17">
        <v>30</v>
      </c>
      <c r="C15" s="107"/>
      <c r="D15" s="12" t="s">
        <v>8</v>
      </c>
      <c r="E15" s="105">
        <v>2E-3</v>
      </c>
      <c r="F15" s="13" t="s">
        <v>7</v>
      </c>
      <c r="H15" s="17">
        <v>100</v>
      </c>
      <c r="I15" s="107"/>
      <c r="J15" s="12" t="s">
        <v>8</v>
      </c>
      <c r="K15" s="105">
        <v>2E-3</v>
      </c>
      <c r="L15" s="13" t="s">
        <v>7</v>
      </c>
      <c r="N15" s="17">
        <v>360</v>
      </c>
      <c r="O15" s="107"/>
      <c r="P15" s="12" t="s">
        <v>8</v>
      </c>
      <c r="Q15" s="106">
        <f t="shared" si="0"/>
        <v>5.1260000000000003E-3</v>
      </c>
      <c r="R15" s="13" t="s">
        <v>7</v>
      </c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</row>
    <row r="16" spans="1:38" ht="26.25" customHeight="1">
      <c r="A16" s="103"/>
      <c r="B16" s="17">
        <v>35</v>
      </c>
      <c r="C16" s="107"/>
      <c r="D16" s="18" t="s">
        <v>8</v>
      </c>
      <c r="E16" s="105">
        <v>2E-3</v>
      </c>
      <c r="F16" s="13" t="s">
        <v>7</v>
      </c>
      <c r="H16" s="17">
        <v>120</v>
      </c>
      <c r="I16" s="107"/>
      <c r="J16" s="18" t="s">
        <v>8</v>
      </c>
      <c r="K16" s="105">
        <v>2E-3</v>
      </c>
      <c r="L16" s="13" t="s">
        <v>7</v>
      </c>
      <c r="N16" s="17">
        <v>400</v>
      </c>
      <c r="O16" s="107"/>
      <c r="P16" s="18" t="s">
        <v>8</v>
      </c>
      <c r="Q16" s="106">
        <f t="shared" si="0"/>
        <v>5.1400000000000005E-3</v>
      </c>
      <c r="R16" s="13" t="s">
        <v>7</v>
      </c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</row>
    <row r="17" spans="1:38" ht="26.25" customHeight="1">
      <c r="A17" s="103"/>
      <c r="B17" s="17">
        <v>40</v>
      </c>
      <c r="C17" s="107"/>
      <c r="D17" s="18" t="s">
        <v>8</v>
      </c>
      <c r="E17" s="105">
        <v>2E-3</v>
      </c>
      <c r="F17" s="13" t="s">
        <v>7</v>
      </c>
      <c r="H17" s="17">
        <v>150</v>
      </c>
      <c r="I17" s="107"/>
      <c r="J17" s="18" t="s">
        <v>8</v>
      </c>
      <c r="K17" s="105">
        <v>2E-3</v>
      </c>
      <c r="L17" s="13" t="s">
        <v>7</v>
      </c>
      <c r="N17" s="17">
        <v>410</v>
      </c>
      <c r="O17" s="107"/>
      <c r="P17" s="18" t="s">
        <v>8</v>
      </c>
      <c r="Q17" s="106">
        <f t="shared" si="0"/>
        <v>5.1435000000000005E-3</v>
      </c>
      <c r="R17" s="13" t="s">
        <v>7</v>
      </c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</row>
    <row r="18" spans="1:38" ht="26.25" customHeight="1">
      <c r="A18" s="103"/>
      <c r="B18" s="17">
        <v>45</v>
      </c>
      <c r="C18" s="107"/>
      <c r="D18" s="18" t="s">
        <v>8</v>
      </c>
      <c r="E18" s="105">
        <v>2E-3</v>
      </c>
      <c r="F18" s="13" t="s">
        <v>7</v>
      </c>
      <c r="H18" s="17">
        <v>200</v>
      </c>
      <c r="I18" s="107"/>
      <c r="J18" s="18" t="s">
        <v>8</v>
      </c>
      <c r="K18" s="105">
        <v>2E-3</v>
      </c>
      <c r="L18" s="13" t="s">
        <v>7</v>
      </c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</row>
    <row r="19" spans="1:38" ht="26.25" customHeight="1">
      <c r="A19" s="103"/>
      <c r="B19" s="17">
        <v>50</v>
      </c>
      <c r="C19" s="107"/>
      <c r="D19" s="18" t="s">
        <v>8</v>
      </c>
      <c r="E19" s="105">
        <v>2E-3</v>
      </c>
      <c r="F19" s="13" t="s">
        <v>7</v>
      </c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</row>
    <row r="20" spans="1:38" ht="26.25" customHeight="1">
      <c r="A20" s="103"/>
      <c r="B20" s="2"/>
      <c r="C20" s="2"/>
      <c r="D20" s="2"/>
      <c r="E20" s="2"/>
      <c r="F20" s="2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</row>
    <row r="21" spans="1:38" ht="26.2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</row>
    <row r="22" spans="1:38" ht="26.25" customHeight="1">
      <c r="A22" s="103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</row>
    <row r="23" spans="1:38" ht="26.25" customHeight="1">
      <c r="A23" s="103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</row>
    <row r="24" spans="1:38" ht="26.25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</row>
    <row r="25" spans="1:38" ht="26.25" customHeight="1">
      <c r="A25" s="103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</row>
    <row r="26" spans="1:38" ht="26.25" customHeight="1">
      <c r="A26" s="103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</row>
    <row r="27" spans="1:38" ht="26.25" customHeight="1">
      <c r="A27" s="103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</row>
    <row r="28" spans="1:38" ht="23.25" customHeight="1">
      <c r="A28" s="103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</row>
    <row r="29" spans="1:38" ht="23.25" customHeight="1">
      <c r="A29" s="103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</row>
    <row r="30" spans="1:38" ht="23.25" customHeight="1">
      <c r="A30" s="103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</row>
    <row r="31" spans="1:38" ht="23.25" customHeight="1">
      <c r="A31" s="103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</row>
    <row r="32" spans="1:38" ht="23.25" customHeight="1">
      <c r="A32" s="103"/>
      <c r="B32" s="103"/>
      <c r="C32" s="103"/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</row>
    <row r="33" spans="1:38" ht="23.25" customHeight="1">
      <c r="A33" s="103"/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</row>
    <row r="34" spans="1:38" ht="23.25" customHeight="1">
      <c r="A34" s="103"/>
      <c r="B34" s="103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</row>
    <row r="35" spans="1:38" ht="23.25" customHeight="1">
      <c r="A35" s="103"/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</row>
    <row r="36" spans="1:38" ht="23.25" customHeight="1">
      <c r="A36" s="103"/>
      <c r="B36" s="103"/>
      <c r="C36" s="103"/>
      <c r="D36" s="103"/>
      <c r="E36" s="103"/>
      <c r="F36" s="103"/>
      <c r="G36" s="103"/>
      <c r="H36" s="103"/>
      <c r="I36" s="103"/>
      <c r="J36" s="103"/>
      <c r="K36" s="103"/>
      <c r="L36" s="103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</row>
    <row r="37" spans="1:38" ht="23.25" customHeight="1">
      <c r="A37" s="103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</row>
    <row r="38" spans="1:38" ht="23.25" customHeight="1">
      <c r="A38" s="103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</row>
    <row r="39" spans="1:38" ht="23.25" customHeight="1">
      <c r="A39" s="103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</row>
    <row r="40" spans="1:38" ht="23.25" customHeight="1">
      <c r="A40" s="103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</row>
    <row r="41" spans="1:38" ht="23.25" customHeight="1">
      <c r="A41" s="103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</row>
    <row r="42" spans="1:38" ht="23.25" customHeight="1">
      <c r="A42" s="103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</row>
    <row r="43" spans="1:38" ht="23.25" customHeight="1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</row>
    <row r="44" spans="1:38" ht="23.25" customHeight="1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</row>
    <row r="45" spans="1:38" ht="23.25" customHeight="1">
      <c r="A45" s="103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</row>
    <row r="46" spans="1:38" ht="23.25" customHeight="1">
      <c r="A46" s="103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</row>
    <row r="47" spans="1:38" ht="23.25" customHeight="1">
      <c r="A47" s="103"/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</row>
    <row r="48" spans="1:38" ht="23.25" customHeight="1">
      <c r="A48" s="103"/>
      <c r="B48" s="103"/>
      <c r="C48" s="103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</row>
    <row r="49" spans="1:36">
      <c r="A49" s="2"/>
      <c r="B49" s="2"/>
      <c r="C49" s="2"/>
      <c r="D49" s="2"/>
      <c r="E49" s="2"/>
      <c r="F49" s="2"/>
      <c r="G49"/>
      <c r="H49"/>
      <c r="I49"/>
      <c r="J49"/>
      <c r="K49"/>
      <c r="L49"/>
      <c r="M49"/>
      <c r="T49" s="17">
        <v>50</v>
      </c>
      <c r="U49" s="11">
        <v>0.09</v>
      </c>
      <c r="V49" s="14" t="s">
        <v>8</v>
      </c>
      <c r="W49" s="15">
        <f t="shared" ref="W49:W51" si="1">U49/1000</f>
        <v>8.9999999999999992E-5</v>
      </c>
      <c r="X49" s="16" t="s">
        <v>7</v>
      </c>
      <c r="AD49" s="2"/>
      <c r="AE49" s="2"/>
      <c r="AF49" s="2"/>
      <c r="AG49" s="2"/>
      <c r="AH49" s="2"/>
      <c r="AI49" s="2"/>
      <c r="AJ49" s="2"/>
    </row>
    <row r="50" spans="1:36">
      <c r="A50" s="2"/>
      <c r="B50" s="2"/>
      <c r="C50" s="2"/>
      <c r="D50" s="2"/>
      <c r="E50" s="2"/>
      <c r="F50" s="2"/>
      <c r="G50"/>
      <c r="H50"/>
      <c r="I50"/>
      <c r="J50"/>
      <c r="K50"/>
      <c r="L50"/>
      <c r="M50"/>
      <c r="T50" s="17">
        <v>75</v>
      </c>
      <c r="U50" s="11">
        <v>0.1</v>
      </c>
      <c r="V50" s="14" t="s">
        <v>8</v>
      </c>
      <c r="W50" s="15">
        <f t="shared" si="1"/>
        <v>1E-4</v>
      </c>
      <c r="X50" s="16" t="s">
        <v>7</v>
      </c>
      <c r="AD50" s="2"/>
      <c r="AE50" s="2"/>
      <c r="AF50" s="2"/>
      <c r="AG50" s="2"/>
      <c r="AH50" s="2"/>
      <c r="AI50" s="2"/>
      <c r="AJ50" s="2"/>
    </row>
    <row r="51" spans="1:36">
      <c r="A51" s="2"/>
      <c r="B51" s="2"/>
      <c r="C51" s="2"/>
      <c r="D51" s="2"/>
      <c r="E51" s="2"/>
      <c r="F51" s="2"/>
      <c r="G51"/>
      <c r="H51"/>
      <c r="I51"/>
      <c r="J51"/>
      <c r="K51"/>
      <c r="L51"/>
      <c r="M51"/>
      <c r="T51" s="17">
        <v>100</v>
      </c>
      <c r="U51" s="11">
        <v>0.12</v>
      </c>
      <c r="V51" s="14" t="s">
        <v>8</v>
      </c>
      <c r="W51" s="15">
        <f t="shared" si="1"/>
        <v>1.1999999999999999E-4</v>
      </c>
      <c r="X51" s="16" t="s">
        <v>7</v>
      </c>
      <c r="AD51" s="2"/>
      <c r="AE51" s="2"/>
      <c r="AF51" s="2"/>
      <c r="AG51" s="2"/>
      <c r="AH51" s="2"/>
      <c r="AI51" s="2"/>
      <c r="AJ51" s="2"/>
    </row>
    <row r="52" spans="1:36">
      <c r="A52" s="2"/>
      <c r="B52" s="2"/>
      <c r="C52" s="2"/>
      <c r="D52" s="2"/>
      <c r="E52" s="2"/>
      <c r="F52" s="2"/>
      <c r="G52"/>
      <c r="H52"/>
      <c r="I52"/>
      <c r="J52"/>
      <c r="K52"/>
      <c r="L52"/>
      <c r="M52"/>
      <c r="T52" s="3"/>
      <c r="U52" s="3"/>
      <c r="V52" s="3"/>
      <c r="W52" s="3"/>
      <c r="X52" s="3"/>
      <c r="AD52" s="2"/>
      <c r="AE52" s="2"/>
      <c r="AF52" s="2"/>
      <c r="AG52" s="2"/>
      <c r="AH52" s="2"/>
      <c r="AI52" s="2"/>
      <c r="AJ52" s="2"/>
    </row>
    <row r="53" spans="1:36">
      <c r="A53" s="2"/>
      <c r="B53" s="2"/>
      <c r="C53" s="2"/>
      <c r="D53" s="2"/>
      <c r="E53" s="2"/>
      <c r="F53" s="2"/>
      <c r="G53"/>
      <c r="H53"/>
      <c r="I53"/>
      <c r="J53"/>
      <c r="K53"/>
      <c r="L53"/>
      <c r="M53"/>
      <c r="T53" s="3"/>
      <c r="U53" s="3"/>
      <c r="V53" s="3"/>
      <c r="W53" s="3"/>
      <c r="X53" s="3"/>
      <c r="AD53" s="2"/>
      <c r="AE53" s="2"/>
      <c r="AF53" s="2"/>
      <c r="AG53" s="2"/>
      <c r="AH53" s="2"/>
      <c r="AI53" s="2"/>
      <c r="AJ53" s="2"/>
    </row>
    <row r="54" spans="1:36">
      <c r="A54" s="2"/>
      <c r="B54" s="2"/>
      <c r="C54" s="2"/>
      <c r="D54" s="2"/>
      <c r="E54" s="2"/>
      <c r="F54" s="2"/>
      <c r="G54"/>
      <c r="H54"/>
      <c r="I54"/>
      <c r="J54"/>
      <c r="K54"/>
      <c r="L54"/>
      <c r="M54"/>
      <c r="T54" s="3"/>
      <c r="U54" s="3"/>
      <c r="V54" s="3"/>
      <c r="W54" s="3"/>
      <c r="X54" s="3"/>
      <c r="AD54" s="2"/>
      <c r="AE54" s="2"/>
      <c r="AF54" s="2"/>
      <c r="AG54" s="2"/>
      <c r="AH54" s="2"/>
      <c r="AI54" s="2"/>
      <c r="AJ54" s="2"/>
    </row>
    <row r="55" spans="1:36">
      <c r="A55" s="2"/>
      <c r="B55" s="2"/>
      <c r="C55" s="2"/>
      <c r="D55" s="2"/>
      <c r="E55" s="2"/>
      <c r="F55" s="2"/>
      <c r="G55"/>
      <c r="H55"/>
      <c r="I55"/>
      <c r="J55"/>
      <c r="K55"/>
      <c r="L55"/>
      <c r="M55"/>
      <c r="T55" s="3"/>
      <c r="U55" s="3"/>
      <c r="V55" s="3"/>
      <c r="W55" s="3"/>
      <c r="X55" s="3"/>
      <c r="AD55" s="2"/>
      <c r="AE55" s="2"/>
      <c r="AF55" s="2"/>
      <c r="AG55" s="2"/>
      <c r="AH55" s="2"/>
      <c r="AI55" s="2"/>
      <c r="AJ55" s="2"/>
    </row>
    <row r="56" spans="1:36">
      <c r="M56" s="3"/>
      <c r="N56" s="3"/>
      <c r="O56" s="3"/>
      <c r="P56" s="3"/>
      <c r="Q56" s="3"/>
    </row>
  </sheetData>
  <mergeCells count="12">
    <mergeCell ref="H6:I6"/>
    <mergeCell ref="J6:L6"/>
    <mergeCell ref="N6:O6"/>
    <mergeCell ref="P6:R6"/>
    <mergeCell ref="B4:F4"/>
    <mergeCell ref="H4:L4"/>
    <mergeCell ref="N4:R4"/>
    <mergeCell ref="B5:F5"/>
    <mergeCell ref="H5:L5"/>
    <mergeCell ref="N5:R5"/>
    <mergeCell ref="B6:C6"/>
    <mergeCell ref="D6:F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 Record (Lenght)</vt:lpstr>
      <vt:lpstr>Certificate</vt:lpstr>
      <vt:lpstr>Report</vt:lpstr>
      <vt:lpstr>Result</vt:lpstr>
      <vt:lpstr>Result (2)</vt:lpstr>
      <vt:lpstr>Uncertainty Budget</vt:lpstr>
      <vt:lpstr>Uncert of STD</vt:lpstr>
      <vt:lpstr>Certificate!Print_Area</vt:lpstr>
      <vt:lpstr>'Data Record (Lenght)'!Print_Area</vt:lpstr>
      <vt:lpstr>Report!Print_Area</vt:lpstr>
      <vt:lpstr>Result!Print_Area</vt:lpstr>
      <vt:lpstr>'Result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2016-08-12T14:49:34Z</cp:lastPrinted>
  <dcterms:created xsi:type="dcterms:W3CDTF">2015-10-01T03:04:34Z</dcterms:created>
  <dcterms:modified xsi:type="dcterms:W3CDTF">2017-08-22T07:37:38Z</dcterms:modified>
</cp:coreProperties>
</file>