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120" yWindow="705" windowWidth="19320" windowHeight="9315" tabRatio="898"/>
  </bookViews>
  <sheets>
    <sheet name="Data Record" sheetId="12" r:id="rId1"/>
    <sheet name="Certificate" sheetId="14" r:id="rId2"/>
    <sheet name="Report" sheetId="15" r:id="rId3"/>
    <sheet name="Result" sheetId="16" r:id="rId4"/>
    <sheet name="Uncertainty Budget(Angle)" sheetId="9" r:id="rId5"/>
    <sheet name="Uncertainty Budget(Length)" sheetId="10" r:id="rId6"/>
    <sheet name="Cert STD" sheetId="11" r:id="rId7"/>
  </sheets>
  <externalReferences>
    <externalReference r:id="rId8"/>
  </externalReferences>
  <definedNames>
    <definedName name="_xlnm.Print_Area" localSheetId="1">Certificate!$A$1:$U$42</definedName>
    <definedName name="_xlnm.Print_Area" localSheetId="0">'Data Record'!$A$1:$Y$44</definedName>
    <definedName name="_xlnm.Print_Area" localSheetId="2">Report!$A$1:$V$17</definedName>
    <definedName name="_xlnm.Print_Area" localSheetId="3">Result!$A$1:$V$39</definedName>
  </definedNames>
  <calcPr calcId="162913"/>
</workbook>
</file>

<file path=xl/calcChain.xml><?xml version="1.0" encoding="utf-8"?>
<calcChain xmlns="http://schemas.openxmlformats.org/spreadsheetml/2006/main">
  <c r="R8" i="9" l="1"/>
  <c r="R9" i="9"/>
  <c r="R10" i="9"/>
  <c r="R11" i="9"/>
  <c r="R12" i="9"/>
  <c r="R13" i="9"/>
  <c r="R14" i="9"/>
  <c r="R15" i="9"/>
  <c r="R16" i="9"/>
  <c r="R7" i="9"/>
  <c r="Q8" i="9"/>
  <c r="Q9" i="9"/>
  <c r="Q10" i="9"/>
  <c r="Q11" i="9"/>
  <c r="Q12" i="9"/>
  <c r="Q13" i="9"/>
  <c r="Q14" i="9"/>
  <c r="Q15" i="9"/>
  <c r="Q16" i="9"/>
  <c r="Q7" i="9"/>
  <c r="T33" i="12"/>
  <c r="T34" i="12"/>
  <c r="T35" i="12"/>
  <c r="T36" i="12"/>
  <c r="T37" i="12"/>
  <c r="T38" i="12"/>
  <c r="T39" i="12"/>
  <c r="T40" i="12"/>
  <c r="T41" i="12"/>
  <c r="T32" i="12"/>
  <c r="V18" i="12"/>
  <c r="V19" i="12"/>
  <c r="V20" i="12"/>
  <c r="V21" i="12"/>
  <c r="V22" i="12"/>
  <c r="V23" i="12"/>
  <c r="V24" i="12"/>
  <c r="V25" i="12"/>
  <c r="V26" i="12"/>
  <c r="V27" i="12"/>
  <c r="V17" i="12"/>
  <c r="J12" i="14" l="1"/>
  <c r="N26" i="16"/>
  <c r="N27" i="16"/>
  <c r="N28" i="16"/>
  <c r="N29" i="16"/>
  <c r="N30" i="16"/>
  <c r="N31" i="16"/>
  <c r="N32" i="16"/>
  <c r="N33" i="16"/>
  <c r="N34" i="16"/>
  <c r="N25" i="16"/>
  <c r="J26" i="16"/>
  <c r="J27" i="16"/>
  <c r="J28" i="16"/>
  <c r="J29" i="16"/>
  <c r="J30" i="16"/>
  <c r="J31" i="16"/>
  <c r="J32" i="16"/>
  <c r="J33" i="16"/>
  <c r="J34" i="16"/>
  <c r="J25" i="16"/>
  <c r="F26" i="16"/>
  <c r="F27" i="16"/>
  <c r="F28" i="16"/>
  <c r="F29" i="16"/>
  <c r="F30" i="16"/>
  <c r="F31" i="16"/>
  <c r="F32" i="16"/>
  <c r="F33" i="16"/>
  <c r="F34" i="16"/>
  <c r="F25" i="16"/>
  <c r="D26" i="16"/>
  <c r="D27" i="16"/>
  <c r="D28" i="16"/>
  <c r="D29" i="16"/>
  <c r="D30" i="16"/>
  <c r="D31" i="16"/>
  <c r="D32" i="16"/>
  <c r="D33" i="16"/>
  <c r="D34" i="16"/>
  <c r="D25" i="16"/>
  <c r="C7" i="16"/>
  <c r="C22" i="16"/>
  <c r="B8" i="9"/>
  <c r="B9" i="9"/>
  <c r="B10" i="9"/>
  <c r="B11" i="9"/>
  <c r="B12" i="9"/>
  <c r="B13" i="9"/>
  <c r="B14" i="9"/>
  <c r="B15" i="9"/>
  <c r="B16" i="9"/>
  <c r="B7" i="9"/>
  <c r="C16" i="9"/>
  <c r="D16" i="9" s="1"/>
  <c r="N41" i="12"/>
  <c r="Q41" i="12" s="1"/>
  <c r="L34" i="16" s="1"/>
  <c r="C15" i="9"/>
  <c r="D15" i="9" s="1"/>
  <c r="N40" i="12"/>
  <c r="Q40" i="12" s="1"/>
  <c r="L33" i="16" s="1"/>
  <c r="C14" i="9"/>
  <c r="D14" i="9" s="1"/>
  <c r="N39" i="12"/>
  <c r="Q39" i="12" s="1"/>
  <c r="L32" i="16" s="1"/>
  <c r="C13" i="9"/>
  <c r="D13" i="9" s="1"/>
  <c r="N38" i="12"/>
  <c r="Q38" i="12" s="1"/>
  <c r="L31" i="16" s="1"/>
  <c r="C12" i="9"/>
  <c r="D12" i="9" s="1"/>
  <c r="N37" i="12"/>
  <c r="Q37" i="12" s="1"/>
  <c r="L30" i="16" s="1"/>
  <c r="C11" i="9"/>
  <c r="D11" i="9" s="1"/>
  <c r="N36" i="12"/>
  <c r="Q36" i="12" s="1"/>
  <c r="L29" i="16" s="1"/>
  <c r="C10" i="9"/>
  <c r="D10" i="9" s="1"/>
  <c r="N35" i="12"/>
  <c r="Q35" i="12" s="1"/>
  <c r="L28" i="16" s="1"/>
  <c r="C9" i="9"/>
  <c r="D9" i="9" s="1"/>
  <c r="N34" i="12"/>
  <c r="H27" i="16" s="1"/>
  <c r="C8" i="9"/>
  <c r="D8" i="9" s="1"/>
  <c r="N33" i="12"/>
  <c r="Q33" i="12" s="1"/>
  <c r="L26" i="16" s="1"/>
  <c r="C7" i="9"/>
  <c r="N32" i="12"/>
  <c r="Q32" i="12" s="1"/>
  <c r="L25" i="16" s="1"/>
  <c r="E16" i="9"/>
  <c r="E15" i="9"/>
  <c r="E14" i="9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B7" i="10"/>
  <c r="H34" i="16" l="1"/>
  <c r="H32" i="16"/>
  <c r="H30" i="16"/>
  <c r="H28" i="16"/>
  <c r="H26" i="16"/>
  <c r="Q34" i="12"/>
  <c r="L27" i="16" s="1"/>
  <c r="H25" i="16"/>
  <c r="H33" i="16"/>
  <c r="H31" i="16"/>
  <c r="H29" i="16"/>
  <c r="P9" i="9"/>
  <c r="P11" i="9"/>
  <c r="P13" i="9"/>
  <c r="P8" i="9"/>
  <c r="P10" i="9"/>
  <c r="P12" i="9"/>
  <c r="D10" i="16"/>
  <c r="J5" i="14"/>
  <c r="H5" i="15" s="1"/>
  <c r="G5" i="16" s="1"/>
  <c r="J7" i="14"/>
  <c r="J13" i="14"/>
  <c r="J14" i="14"/>
  <c r="J15" i="14"/>
  <c r="J16" i="14"/>
  <c r="J18" i="14"/>
  <c r="J19" i="14"/>
  <c r="F38" i="14"/>
  <c r="P39" i="14"/>
  <c r="P17" i="12"/>
  <c r="H10" i="16" s="1"/>
  <c r="D7" i="10"/>
  <c r="A18" i="12"/>
  <c r="B8" i="10" s="1"/>
  <c r="P18" i="12"/>
  <c r="H11" i="16" s="1"/>
  <c r="D8" i="10"/>
  <c r="A19" i="12"/>
  <c r="B9" i="10" s="1"/>
  <c r="P19" i="12"/>
  <c r="H12" i="16" s="1"/>
  <c r="D9" i="10"/>
  <c r="A20" i="12"/>
  <c r="B10" i="10" s="1"/>
  <c r="H10" i="10" s="1"/>
  <c r="I10" i="10" s="1"/>
  <c r="P20" i="12"/>
  <c r="H13" i="16" s="1"/>
  <c r="D10" i="10"/>
  <c r="E10" i="10" s="1"/>
  <c r="M10" i="10" s="1"/>
  <c r="A21" i="12"/>
  <c r="B11" i="10" s="1"/>
  <c r="H11" i="10" s="1"/>
  <c r="I11" i="10" s="1"/>
  <c r="P21" i="12"/>
  <c r="H14" i="16" s="1"/>
  <c r="D11" i="10"/>
  <c r="E11" i="10" s="1"/>
  <c r="M11" i="10" s="1"/>
  <c r="A22" i="12"/>
  <c r="B12" i="10" s="1"/>
  <c r="H12" i="10" s="1"/>
  <c r="I12" i="10" s="1"/>
  <c r="P22" i="12"/>
  <c r="H15" i="16" s="1"/>
  <c r="D12" i="10"/>
  <c r="E12" i="10" s="1"/>
  <c r="M12" i="10" s="1"/>
  <c r="A23" i="12"/>
  <c r="B13" i="10" s="1"/>
  <c r="H13" i="10" s="1"/>
  <c r="I13" i="10" s="1"/>
  <c r="P23" i="12"/>
  <c r="H16" i="16" s="1"/>
  <c r="D13" i="10"/>
  <c r="E13" i="10" s="1"/>
  <c r="M13" i="10" s="1"/>
  <c r="A24" i="12"/>
  <c r="B14" i="10" s="1"/>
  <c r="H14" i="10" s="1"/>
  <c r="I14" i="10" s="1"/>
  <c r="P24" i="12"/>
  <c r="D14" i="10"/>
  <c r="E14" i="10" s="1"/>
  <c r="M14" i="10" s="1"/>
  <c r="A25" i="12"/>
  <c r="B15" i="10" s="1"/>
  <c r="H15" i="10" s="1"/>
  <c r="I15" i="10" s="1"/>
  <c r="P25" i="12"/>
  <c r="H18" i="16" s="1"/>
  <c r="D15" i="10"/>
  <c r="E15" i="10" s="1"/>
  <c r="M15" i="10" s="1"/>
  <c r="A26" i="12"/>
  <c r="B16" i="10" s="1"/>
  <c r="H16" i="10" s="1"/>
  <c r="I16" i="10" s="1"/>
  <c r="P26" i="12"/>
  <c r="H19" i="16" s="1"/>
  <c r="S26" i="12"/>
  <c r="L19" i="16" s="1"/>
  <c r="D16" i="10"/>
  <c r="E16" i="10" s="1"/>
  <c r="M16" i="10" s="1"/>
  <c r="A27" i="12"/>
  <c r="B17" i="10" s="1"/>
  <c r="H17" i="10" s="1"/>
  <c r="I17" i="10" s="1"/>
  <c r="P27" i="12"/>
  <c r="H20" i="16" s="1"/>
  <c r="D17" i="10"/>
  <c r="E17" i="10" s="1"/>
  <c r="M17" i="10" s="1"/>
  <c r="S24" i="12" l="1"/>
  <c r="L17" i="16" s="1"/>
  <c r="D19" i="16"/>
  <c r="D17" i="16"/>
  <c r="D15" i="16"/>
  <c r="D13" i="16"/>
  <c r="D11" i="16"/>
  <c r="D20" i="16"/>
  <c r="D18" i="16"/>
  <c r="D16" i="16"/>
  <c r="D14" i="16"/>
  <c r="D12" i="16"/>
  <c r="S22" i="12"/>
  <c r="L15" i="16" s="1"/>
  <c r="S17" i="12"/>
  <c r="L10" i="16" s="1"/>
  <c r="S27" i="12"/>
  <c r="L20" i="16" s="1"/>
  <c r="S25" i="12"/>
  <c r="L18" i="16" s="1"/>
  <c r="H17" i="16"/>
  <c r="S23" i="12"/>
  <c r="L16" i="16" s="1"/>
  <c r="S21" i="12"/>
  <c r="L14" i="16" s="1"/>
  <c r="S20" i="12"/>
  <c r="L13" i="16" s="1"/>
  <c r="S19" i="12"/>
  <c r="L12" i="16" s="1"/>
  <c r="S18" i="12"/>
  <c r="L11" i="16" s="1"/>
  <c r="K15" i="11"/>
  <c r="K14" i="11"/>
  <c r="Q13" i="11"/>
  <c r="K13" i="11"/>
  <c r="F13" i="10" s="1"/>
  <c r="G13" i="10" s="1"/>
  <c r="Q12" i="11"/>
  <c r="K12" i="11"/>
  <c r="Q11" i="11"/>
  <c r="K11" i="11"/>
  <c r="F10" i="10" s="1"/>
  <c r="G10" i="10" s="1"/>
  <c r="Q10" i="11"/>
  <c r="K10" i="11"/>
  <c r="F9" i="10" s="1"/>
  <c r="Q9" i="11"/>
  <c r="K9" i="11"/>
  <c r="Q8" i="11"/>
  <c r="K8" i="11"/>
  <c r="F8" i="10" s="1"/>
  <c r="Q7" i="11"/>
  <c r="K7" i="11"/>
  <c r="Q6" i="11"/>
  <c r="K6" i="11"/>
  <c r="Q5" i="11"/>
  <c r="K5" i="11"/>
  <c r="F7" i="10" s="1"/>
  <c r="F16" i="10" l="1"/>
  <c r="G16" i="10" s="1"/>
  <c r="F17" i="10"/>
  <c r="G17" i="10" s="1"/>
  <c r="F12" i="10"/>
  <c r="G12" i="10" s="1"/>
  <c r="F11" i="10"/>
  <c r="G11" i="10" s="1"/>
  <c r="F14" i="10"/>
  <c r="G14" i="10" s="1"/>
  <c r="F15" i="10"/>
  <c r="G15" i="10" s="1"/>
  <c r="H9" i="10"/>
  <c r="I9" i="10" s="1"/>
  <c r="G9" i="10"/>
  <c r="E9" i="10"/>
  <c r="H8" i="10"/>
  <c r="I8" i="10" s="1"/>
  <c r="G8" i="10"/>
  <c r="E8" i="10"/>
  <c r="J7" i="10"/>
  <c r="J8" i="10" s="1"/>
  <c r="H7" i="10"/>
  <c r="I7" i="10" s="1"/>
  <c r="G7" i="10"/>
  <c r="E7" i="10"/>
  <c r="C36" i="9"/>
  <c r="C33" i="9"/>
  <c r="M7" i="9" s="1"/>
  <c r="M8" i="9" s="1"/>
  <c r="C32" i="9"/>
  <c r="C29" i="9"/>
  <c r="G7" i="9" s="1"/>
  <c r="G8" i="9" s="1"/>
  <c r="C23" i="9"/>
  <c r="F16" i="9"/>
  <c r="F15" i="9"/>
  <c r="F14" i="9"/>
  <c r="K7" i="9"/>
  <c r="K8" i="9" s="1"/>
  <c r="I7" i="9"/>
  <c r="I8" i="9" s="1"/>
  <c r="F7" i="9"/>
  <c r="D7" i="9"/>
  <c r="J8" i="9" l="1"/>
  <c r="I9" i="9"/>
  <c r="K14" i="9"/>
  <c r="K15" i="9" s="1"/>
  <c r="M9" i="9"/>
  <c r="N8" i="9"/>
  <c r="L8" i="9"/>
  <c r="K9" i="9"/>
  <c r="H8" i="9"/>
  <c r="O8" i="9" s="1"/>
  <c r="G9" i="9"/>
  <c r="J7" i="9"/>
  <c r="L7" i="9"/>
  <c r="I14" i="9"/>
  <c r="I15" i="9" s="1"/>
  <c r="J15" i="9" s="1"/>
  <c r="G14" i="9"/>
  <c r="H7" i="9"/>
  <c r="P14" i="9"/>
  <c r="I16" i="9"/>
  <c r="J16" i="9" s="1"/>
  <c r="P16" i="9"/>
  <c r="J9" i="10"/>
  <c r="K8" i="10"/>
  <c r="L8" i="10" s="1"/>
  <c r="K16" i="9"/>
  <c r="L16" i="9" s="1"/>
  <c r="L15" i="9"/>
  <c r="M14" i="9"/>
  <c r="N7" i="9"/>
  <c r="M7" i="10"/>
  <c r="M9" i="10"/>
  <c r="P7" i="9"/>
  <c r="P15" i="9"/>
  <c r="M8" i="10"/>
  <c r="L14" i="9"/>
  <c r="K7" i="10"/>
  <c r="L7" i="10" s="1"/>
  <c r="J14" i="9" l="1"/>
  <c r="S8" i="9"/>
  <c r="P26" i="16" s="1"/>
  <c r="M10" i="9"/>
  <c r="N9" i="9"/>
  <c r="J9" i="9"/>
  <c r="I10" i="9"/>
  <c r="G10" i="9"/>
  <c r="H9" i="9"/>
  <c r="K10" i="9"/>
  <c r="L9" i="9"/>
  <c r="O7" i="9"/>
  <c r="K9" i="10"/>
  <c r="L9" i="10" s="1"/>
  <c r="N9" i="10" s="1"/>
  <c r="O9" i="10" s="1"/>
  <c r="P9" i="10" s="1"/>
  <c r="P12" i="16" s="1"/>
  <c r="J10" i="10"/>
  <c r="N8" i="10"/>
  <c r="O8" i="10" s="1"/>
  <c r="P8" i="10" s="1"/>
  <c r="P11" i="16" s="1"/>
  <c r="S7" i="9"/>
  <c r="P25" i="16" s="1"/>
  <c r="N7" i="10"/>
  <c r="O7" i="10" s="1"/>
  <c r="P7" i="10" s="1"/>
  <c r="P10" i="16" s="1"/>
  <c r="M15" i="9"/>
  <c r="N14" i="9"/>
  <c r="G15" i="9"/>
  <c r="H14" i="9"/>
  <c r="O14" i="9" s="1"/>
  <c r="O9" i="9" l="1"/>
  <c r="I11" i="9"/>
  <c r="J10" i="9"/>
  <c r="K11" i="9"/>
  <c r="L10" i="9"/>
  <c r="G11" i="9"/>
  <c r="H10" i="9"/>
  <c r="M11" i="9"/>
  <c r="N10" i="9"/>
  <c r="K10" i="10"/>
  <c r="L10" i="10" s="1"/>
  <c r="N10" i="10" s="1"/>
  <c r="O10" i="10" s="1"/>
  <c r="P10" i="10" s="1"/>
  <c r="P13" i="16" s="1"/>
  <c r="J11" i="10"/>
  <c r="S14" i="9"/>
  <c r="P32" i="16" s="1"/>
  <c r="G16" i="9"/>
  <c r="H16" i="9" s="1"/>
  <c r="H15" i="9"/>
  <c r="M16" i="9"/>
  <c r="N16" i="9" s="1"/>
  <c r="N15" i="9"/>
  <c r="M12" i="9" l="1"/>
  <c r="N11" i="9"/>
  <c r="G12" i="9"/>
  <c r="H11" i="9"/>
  <c r="K12" i="9"/>
  <c r="L11" i="9"/>
  <c r="I12" i="9"/>
  <c r="J11" i="9"/>
  <c r="O10" i="9"/>
  <c r="S9" i="9"/>
  <c r="P27" i="16" s="1"/>
  <c r="J12" i="10"/>
  <c r="K11" i="10"/>
  <c r="L11" i="10" s="1"/>
  <c r="N11" i="10" s="1"/>
  <c r="O11" i="10" s="1"/>
  <c r="P11" i="10" s="1"/>
  <c r="P14" i="16" s="1"/>
  <c r="O15" i="9"/>
  <c r="O16" i="9"/>
  <c r="O11" i="9" l="1"/>
  <c r="S10" i="9"/>
  <c r="P28" i="16" s="1"/>
  <c r="I13" i="9"/>
  <c r="J13" i="9" s="1"/>
  <c r="J12" i="9"/>
  <c r="K13" i="9"/>
  <c r="L13" i="9" s="1"/>
  <c r="L12" i="9"/>
  <c r="G13" i="9"/>
  <c r="H13" i="9" s="1"/>
  <c r="H12" i="9"/>
  <c r="M13" i="9"/>
  <c r="N13" i="9" s="1"/>
  <c r="N12" i="9"/>
  <c r="K12" i="10"/>
  <c r="L12" i="10" s="1"/>
  <c r="N12" i="10" s="1"/>
  <c r="O12" i="10" s="1"/>
  <c r="P12" i="10" s="1"/>
  <c r="P15" i="16" s="1"/>
  <c r="J13" i="10"/>
  <c r="S16" i="9"/>
  <c r="P34" i="16" s="1"/>
  <c r="S15" i="9"/>
  <c r="P33" i="16" s="1"/>
  <c r="O13" i="9" l="1"/>
  <c r="O12" i="9"/>
  <c r="S11" i="9"/>
  <c r="P29" i="16" s="1"/>
  <c r="K13" i="10"/>
  <c r="L13" i="10" s="1"/>
  <c r="N13" i="10" s="1"/>
  <c r="O13" i="10" s="1"/>
  <c r="P13" i="10" s="1"/>
  <c r="P16" i="16" s="1"/>
  <c r="J14" i="10"/>
  <c r="S12" i="9" l="1"/>
  <c r="P30" i="16" s="1"/>
  <c r="S13" i="9"/>
  <c r="P31" i="16" s="1"/>
  <c r="K14" i="10"/>
  <c r="L14" i="10" s="1"/>
  <c r="N14" i="10" s="1"/>
  <c r="O14" i="10" s="1"/>
  <c r="P14" i="10" s="1"/>
  <c r="P17" i="16" s="1"/>
  <c r="J15" i="10"/>
  <c r="K15" i="10" l="1"/>
  <c r="L15" i="10" s="1"/>
  <c r="N15" i="10" s="1"/>
  <c r="O15" i="10" s="1"/>
  <c r="P15" i="10" s="1"/>
  <c r="P18" i="16" s="1"/>
  <c r="J16" i="10"/>
  <c r="K16" i="10" l="1"/>
  <c r="L16" i="10" s="1"/>
  <c r="N16" i="10" s="1"/>
  <c r="O16" i="10" s="1"/>
  <c r="P16" i="10" s="1"/>
  <c r="P19" i="16" s="1"/>
  <c r="J17" i="10"/>
  <c r="K17" i="10" s="1"/>
  <c r="L17" i="10" s="1"/>
  <c r="N17" i="10" l="1"/>
  <c r="O17" i="10" s="1"/>
  <c r="P17" i="10" s="1"/>
  <c r="P20" i="16" s="1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Calibration
Angle Block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Angle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Unit
</t>
        </r>
        <r>
          <rPr>
            <b/>
            <sz val="15"/>
            <color indexed="81"/>
            <rFont val="Tahoma"/>
            <family val="2"/>
          </rPr>
          <t xml:space="preserve"> </t>
        </r>
        <r>
          <rPr>
            <b/>
            <sz val="15"/>
            <color indexed="81"/>
            <rFont val="Calibri"/>
            <family val="2"/>
          </rPr>
          <t>°</t>
        </r>
        <r>
          <rPr>
            <b/>
            <sz val="9"/>
            <color indexed="81"/>
            <rFont val="Tahoma"/>
            <family val="2"/>
          </rPr>
          <t xml:space="preserve"> degree, </t>
        </r>
        <r>
          <rPr>
            <b/>
            <sz val="15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 minute,
 </t>
        </r>
        <r>
          <rPr>
            <b/>
            <sz val="15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Tahoma"/>
            <family val="2"/>
          </rPr>
          <t xml:space="preserve"> second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<sst xmlns="http://schemas.openxmlformats.org/spreadsheetml/2006/main" count="318" uniqueCount="156">
  <si>
    <t>Certificate No.</t>
  </si>
  <si>
    <t>Customer</t>
  </si>
  <si>
    <t>Manufacturer</t>
  </si>
  <si>
    <t>Model</t>
  </si>
  <si>
    <t>Received Date</t>
  </si>
  <si>
    <t>Calibration Date</t>
  </si>
  <si>
    <t>Environmental Conditions</t>
  </si>
  <si>
    <t>Ambient Temperature</t>
  </si>
  <si>
    <t>Relative Humidity</t>
  </si>
  <si>
    <t>Authorized Signatory</t>
  </si>
  <si>
    <t>- End of Certificate -</t>
  </si>
  <si>
    <t>Measurement Uncertainty</t>
  </si>
  <si>
    <t>Repeatability</t>
  </si>
  <si>
    <t>Uc</t>
  </si>
  <si>
    <t>Ui</t>
  </si>
  <si>
    <t>Value</t>
  </si>
  <si>
    <t>:</t>
  </si>
  <si>
    <t>Equipment Name</t>
  </si>
  <si>
    <t>Serial Number</t>
  </si>
  <si>
    <t>Certificate Number</t>
  </si>
  <si>
    <t>Approved by  :</t>
  </si>
  <si>
    <t>Method of Calibration</t>
  </si>
  <si>
    <t>This certification is traceable to the International System of Unit maintained at :</t>
  </si>
  <si>
    <t>Due. Date</t>
  </si>
  <si>
    <t>Location of Calibration</t>
  </si>
  <si>
    <t>ID. Number</t>
  </si>
  <si>
    <t>In-Lab</t>
  </si>
  <si>
    <t>Serial No.</t>
  </si>
  <si>
    <t>Error</t>
  </si>
  <si>
    <t>Certificate No. :</t>
  </si>
  <si>
    <t>Certificate of Calibration</t>
  </si>
  <si>
    <t>Result of Calibration</t>
  </si>
  <si>
    <t>SP METROLOGY SYSTEM THAILAND</t>
  </si>
  <si>
    <t>Receive Date :</t>
  </si>
  <si>
    <t>Calibration Date :</t>
  </si>
  <si>
    <t>to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</si>
  <si>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</si>
  <si>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</si>
  <si>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</si>
  <si>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</si>
  <si>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</si>
  <si>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</si>
  <si>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</si>
  <si>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</si>
  <si>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</si>
  <si>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</si>
  <si>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X1</t>
  </si>
  <si>
    <t>X2</t>
  </si>
  <si>
    <t>X3</t>
  </si>
  <si>
    <t>X4</t>
  </si>
  <si>
    <t>Average</t>
  </si>
  <si>
    <t>Traceability</t>
  </si>
  <si>
    <t>Resolution :</t>
  </si>
  <si>
    <t>Nominal Value</t>
  </si>
  <si>
    <t>Date of Issue :</t>
  </si>
  <si>
    <t xml:space="preserve">Page </t>
  </si>
  <si>
    <t>of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</si>
  <si>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</si>
  <si>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</si>
  <si>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</si>
  <si>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</si>
  <si>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</si>
  <si>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</si>
  <si>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</si>
  <si>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</si>
  <si>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SP METROLOGY SYSTEM (THAILAND) CO.,LTD.</t>
  </si>
  <si>
    <t>Recommended Due Date</t>
  </si>
  <si>
    <t>N/A</t>
  </si>
  <si>
    <t xml:space="preserve">20 °C   </t>
  </si>
  <si>
    <t>± 1 °C</t>
  </si>
  <si>
    <t>± 15 %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</si>
  <si>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</si>
  <si>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</si>
  <si>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</si>
  <si>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</si>
  <si>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</si>
  <si>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</si>
  <si>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</si>
  <si>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</si>
  <si>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</si>
  <si>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</si>
  <si>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</si>
  <si>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</si>
  <si>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</si>
  <si>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r>
      <rPr>
        <vertAlign val="superscript"/>
        <sz val="10"/>
        <color indexed="8"/>
        <rFont val="Gulim"/>
        <family val="2"/>
      </rPr>
      <t>o</t>
    </r>
    <r>
      <rPr>
        <sz val="10"/>
        <color indexed="8"/>
        <rFont val="Gulim"/>
        <family val="2"/>
      </rPr>
      <t>C</t>
    </r>
  </si>
  <si>
    <t>Uncertainty Budget of Bevel Protractor</t>
  </si>
  <si>
    <t>Uncert of Angle Block</t>
  </si>
  <si>
    <t>flatness of Angle Blocks</t>
  </si>
  <si>
    <t>Temperature Effect</t>
  </si>
  <si>
    <t>Mechanical Effect</t>
  </si>
  <si>
    <t xml:space="preserve">Resolution of UUC </t>
  </si>
  <si>
    <t>Temp Effect</t>
  </si>
  <si>
    <t>Temperature Variation from height of Base Angle Blocks  = 6 x (11.5x10-6) x 1</t>
  </si>
  <si>
    <t>= 0.000069 mm</t>
  </si>
  <si>
    <t>Temperature Variation of Angle Blocks  = tan -1 ( 0.000069/100)</t>
  </si>
  <si>
    <t>=</t>
  </si>
  <si>
    <t>Deg</t>
  </si>
  <si>
    <t>Second</t>
  </si>
  <si>
    <t xml:space="preserve">Flatness of Angle Blocks </t>
  </si>
  <si>
    <t xml:space="preserve">Angle from flatness of Angle Blocks  =  tan-1 </t>
  </si>
  <si>
    <t>tan-1 (0.00029/100)</t>
  </si>
  <si>
    <t>Resolution</t>
  </si>
  <si>
    <t>0.05'</t>
  </si>
  <si>
    <t>0.01'</t>
  </si>
  <si>
    <t>Uncert of 3D Vision</t>
  </si>
  <si>
    <t xml:space="preserve">Resolution of 3D Vision </t>
  </si>
  <si>
    <t>Bevel Protractor</t>
  </si>
  <si>
    <t>Certificate Report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</si>
  <si>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</si>
  <si>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</si>
  <si>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</si>
  <si>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 o )</t>
  </si>
  <si>
    <t>(mm)</t>
  </si>
  <si>
    <t>(µm)</t>
  </si>
  <si>
    <t>Certificate of Calibration (Angle Block)</t>
  </si>
  <si>
    <t>Certificate of Calibration (3D)</t>
  </si>
  <si>
    <t>SP-SD-025</t>
  </si>
  <si>
    <t>SP-SD-005</t>
  </si>
  <si>
    <t>1/4</t>
  </si>
  <si>
    <t>"</t>
  </si>
  <si>
    <t>X - Axis</t>
  </si>
  <si>
    <t>Y - Axis</t>
  </si>
  <si>
    <t>1/2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</si>
  <si>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</si>
  <si>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</si>
  <si>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Mr.</t>
  </si>
  <si>
    <t>Calibrated By :</t>
  </si>
  <si>
    <t xml:space="preserve"> UUC Reading</t>
  </si>
  <si>
    <t>Nominal 
Value.</t>
  </si>
  <si>
    <t>SPR15120045-1</t>
  </si>
  <si>
    <t>°</t>
  </si>
  <si>
    <t xml:space="preserve"> Function angle measurement</t>
  </si>
  <si>
    <t>-The National Institute of Metrology ( Thailand ), NIMT.</t>
  </si>
  <si>
    <t>MC 1506930</t>
  </si>
  <si>
    <t>AB-130</t>
  </si>
  <si>
    <t>Angle block set</t>
  </si>
  <si>
    <t>Reference Standards</t>
  </si>
  <si>
    <t xml:space="preserve">     standard uncertainty with the coverage factor k = 2.00, providing a level of confidence approximately 95 %</t>
  </si>
  <si>
    <t xml:space="preserve">The reported uncertainty of measurement is the expanded uncertainty obtained by multiplying the </t>
  </si>
  <si>
    <t>Uncertainty 
( ±  ) µm</t>
  </si>
  <si>
    <t>UUC 
Reading</t>
  </si>
  <si>
    <t>Nominal 
Value</t>
  </si>
  <si>
    <t>Unit :</t>
  </si>
  <si>
    <r>
      <t xml:space="preserve">   Page :</t>
    </r>
    <r>
      <rPr>
        <sz val="10"/>
        <rFont val="Gulim"/>
        <family val="2"/>
      </rPr>
      <t xml:space="preserve"> 3 of 3</t>
    </r>
  </si>
  <si>
    <r>
      <t xml:space="preserve">Uncertainty 
( ±  ) </t>
    </r>
    <r>
      <rPr>
        <sz val="10"/>
        <rFont val="Calibri"/>
        <family val="2"/>
      </rPr>
      <t>"</t>
    </r>
  </si>
  <si>
    <t>3D Vision Measuring Machine</t>
  </si>
  <si>
    <t>D3020-T</t>
  </si>
  <si>
    <t>MTO 150453-1</t>
  </si>
  <si>
    <r>
      <t>Page :</t>
    </r>
    <r>
      <rPr>
        <sz val="10"/>
        <rFont val="Gulim"/>
        <family val="2"/>
      </rPr>
      <t xml:space="preserve"> 2 of 4</t>
    </r>
  </si>
  <si>
    <r>
      <t>Page :</t>
    </r>
    <r>
      <rPr>
        <sz val="10"/>
        <rFont val="Gulim"/>
        <family val="2"/>
      </rPr>
      <t xml:space="preserve"> 1 of 4</t>
    </r>
  </si>
  <si>
    <r>
      <t xml:space="preserve">( </t>
    </r>
    <r>
      <rPr>
        <sz val="14"/>
        <color rgb="FF0070C0"/>
        <rFont val="Calibri"/>
        <family val="2"/>
      </rPr>
      <t xml:space="preserve">" </t>
    </r>
    <r>
      <rPr>
        <sz val="14"/>
        <color rgb="FF0070C0"/>
        <rFont val="Angsana New"/>
        <family val="1"/>
      </rPr>
      <t>)</t>
    </r>
  </si>
  <si>
    <t xml:space="preserve">Function Scale measurement </t>
  </si>
  <si>
    <t>Deegree</t>
  </si>
  <si>
    <t>INZER</t>
  </si>
  <si>
    <t>Scale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</si>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</sst>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[$-1010409]d\ mmmm\ yyyy;@"/>
    <numFmt numFmtId="166" formatCode="0.000"/>
    <numFmt numFmtId="167" formatCode="dd\ mmmm\ yyyy"/>
    <numFmt numFmtId="168" formatCode="0.0000"/>
    <numFmt numFmtId="169" formatCode="0.0E+00"/>
    <numFmt numFmtId="170" formatCode="0.0"/>
    <numFmt numFmtId="171" formatCode="[$-809]dd\ mmmm\ yyyy;@"/>
    <numFmt numFmtId="172" formatCode="0.000000"/>
    <numFmt numFmtId="173" formatCode="0.00000"/>
    <numFmt numFmtId="174" formatCode="0.0000000"/>
    <numFmt numFmtId="175" formatCode="[$-409]d\-mmm\-yy;@"/>
    <numFmt numFmtId="176" formatCode="[$-409]dd\-mmm\-yy;@"/>
  </numFmts>
  <fonts count="68"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sz val="12"/>
      <name val="Shruti"/>
      <family val="2"/>
    </font>
    <font>
      <b/>
      <sz val="11"/>
      <name val="Gulim"/>
      <family val="2"/>
    </font>
    <font>
      <sz val="11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Gulim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indexed="8"/>
      <name val="Gulim"/>
      <family val="2"/>
    </font>
    <font>
      <vertAlign val="superscript"/>
      <sz val="10"/>
      <color indexed="8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rgb="FFFF0000"/>
      <name val="Gulim"/>
      <family val="2"/>
    </font>
    <font>
      <sz val="10"/>
      <color theme="1"/>
      <name val="Gulim"/>
      <family val="2"/>
    </font>
    <font>
      <b/>
      <sz val="26"/>
      <name val="Gulim"/>
      <family val="2"/>
    </font>
    <font>
      <b/>
      <sz val="10"/>
      <color theme="0"/>
      <name val="Gulim"/>
      <family val="2"/>
    </font>
    <font>
      <sz val="11"/>
      <color theme="1"/>
      <name val="Calibri"/>
      <family val="2"/>
      <scheme val="minor"/>
    </font>
    <font>
      <sz val="14"/>
      <color theme="1"/>
      <name val="Cordia New"/>
      <family val="2"/>
    </font>
    <font>
      <sz val="9"/>
      <name val="Arial"/>
      <family val="2"/>
    </font>
    <font>
      <b/>
      <sz val="14"/>
      <name val="Cordia New"/>
      <family val="2"/>
    </font>
    <font>
      <b/>
      <sz val="16"/>
      <name val="Cordia New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10"/>
      <name val="Cordia New"/>
      <family val="2"/>
    </font>
    <font>
      <sz val="12"/>
      <name val="Cordia New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12"/>
      <color rgb="FF0070C0"/>
      <name val="Cordia New"/>
      <family val="2"/>
    </font>
    <font>
      <b/>
      <sz val="12"/>
      <name val="Cordia New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4"/>
      <name val="Angsana New"/>
      <family val="1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10"/>
      <color rgb="FF0070C0"/>
      <name val="Gulim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sz val="10"/>
      <name val="Arial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name val="Calibri"/>
      <family val="2"/>
    </font>
    <font>
      <sz val="14"/>
      <color rgb="FF0070C0"/>
      <name val="Angsana New"/>
      <family val="1"/>
    </font>
    <font>
      <sz val="9"/>
      <name val="Gulim"/>
      <family val="2"/>
    </font>
    <font>
      <sz val="18"/>
      <name val="Angsana New"/>
      <family val="1"/>
    </font>
    <font>
      <sz val="16"/>
      <name val="Angsana New"/>
      <family val="1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b/>
      <sz val="15"/>
      <color indexed="81"/>
      <name val="Tahoma"/>
      <family val="2"/>
    </font>
    <font>
      <b/>
      <sz val="15"/>
      <color indexed="81"/>
      <name val="Calibri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sz val="9"/>
      <color theme="1"/>
      <name val="Gulim"/>
      <family val="2"/>
    </font>
    <font>
      <sz val="10"/>
      <color theme="1"/>
      <name val="Calibri"/>
      <family val="2"/>
    </font>
    <font>
      <sz val="12"/>
      <name val="Times New Roman"/>
      <family val="1"/>
    </font>
    <font>
      <sz val="14"/>
      <color rgb="FF0070C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16" fillId="0" borderId="0"/>
    <xf numFmtId="0" fontId="46" fillId="0" borderId="0"/>
    <xf numFmtId="0" fontId="2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2" fillId="0" borderId="0"/>
  </cellStyleXfs>
  <cellXfs count="403">
    <xf numFmtId="0" fontId="0" fillId="0" borderId="0" xfId="0"/>
    <xf numFmtId="0" fontId="3" fillId="0" borderId="0" xfId="8" applyFont="1" applyAlignment="1">
      <alignment vertical="center"/>
    </xf>
    <xf numFmtId="0" fontId="4" fillId="0" borderId="0" xfId="8" applyFont="1" applyBorder="1" applyAlignment="1">
      <alignment vertical="center"/>
    </xf>
    <xf numFmtId="0" fontId="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5" xfId="8" applyFont="1" applyBorder="1" applyAlignment="1">
      <alignment vertical="center"/>
    </xf>
    <xf numFmtId="0" fontId="4" fillId="0" borderId="5" xfId="8" applyFont="1" applyBorder="1" applyAlignment="1">
      <alignment vertical="center"/>
    </xf>
    <xf numFmtId="0" fontId="4" fillId="0" borderId="5" xfId="8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5" fillId="0" borderId="0" xfId="8" applyFont="1" applyBorder="1" applyAlignment="1">
      <alignment vertical="center"/>
    </xf>
    <xf numFmtId="0" fontId="6" fillId="0" borderId="0" xfId="8" applyFont="1" applyAlignment="1">
      <alignment horizontal="center" vertical="center"/>
    </xf>
    <xf numFmtId="0" fontId="7" fillId="0" borderId="0" xfId="8" applyFont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13" applyFont="1" applyBorder="1" applyAlignment="1">
      <alignment horizontal="left" vertical="center"/>
    </xf>
    <xf numFmtId="0" fontId="7" fillId="0" borderId="0" xfId="13" applyFont="1" applyBorder="1" applyAlignment="1">
      <alignment horizontal="left" vertical="center"/>
    </xf>
    <xf numFmtId="0" fontId="7" fillId="0" borderId="0" xfId="8" applyFont="1" applyBorder="1" applyAlignment="1">
      <alignment vertical="center"/>
    </xf>
    <xf numFmtId="0" fontId="7" fillId="0" borderId="0" xfId="8" applyFont="1" applyAlignment="1">
      <alignment horizontal="left" vertical="center"/>
    </xf>
    <xf numFmtId="164" fontId="7" fillId="0" borderId="0" xfId="1" applyFont="1" applyFill="1" applyBorder="1" applyAlignment="1" applyProtection="1">
      <alignment vertical="center"/>
      <protection locked="0"/>
    </xf>
    <xf numFmtId="0" fontId="7" fillId="0" borderId="0" xfId="8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5" fillId="0" borderId="0" xfId="8" applyFont="1" applyAlignment="1">
      <alignment horizontal="right" vertical="center"/>
    </xf>
    <xf numFmtId="0" fontId="8" fillId="0" borderId="0" xfId="8" applyFont="1" applyBorder="1" applyAlignment="1">
      <alignment vertical="center"/>
    </xf>
    <xf numFmtId="0" fontId="9" fillId="0" borderId="0" xfId="8" applyFont="1" applyAlignment="1">
      <alignment vertical="center"/>
    </xf>
    <xf numFmtId="0" fontId="10" fillId="0" borderId="0" xfId="8" applyFont="1" applyAlignment="1">
      <alignment vertical="center"/>
    </xf>
    <xf numFmtId="0" fontId="9" fillId="0" borderId="0" xfId="2" applyFont="1" applyBorder="1" applyAlignment="1">
      <alignment vertical="center"/>
    </xf>
    <xf numFmtId="0" fontId="9" fillId="0" borderId="5" xfId="8" applyFont="1" applyBorder="1" applyAlignment="1">
      <alignment vertical="center"/>
    </xf>
    <xf numFmtId="0" fontId="10" fillId="0" borderId="0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quotePrefix="1" applyFont="1" applyAlignment="1">
      <alignment vertical="center"/>
    </xf>
    <xf numFmtId="0" fontId="11" fillId="0" borderId="5" xfId="8" applyFont="1" applyBorder="1" applyAlignment="1">
      <alignment vertical="center"/>
    </xf>
    <xf numFmtId="0" fontId="11" fillId="0" borderId="0" xfId="8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2" fillId="0" borderId="0" xfId="13" applyFont="1" applyBorder="1" applyAlignment="1">
      <alignment horizontal="left" vertical="center"/>
    </xf>
    <xf numFmtId="0" fontId="11" fillId="0" borderId="0" xfId="13" applyFont="1" applyFill="1" applyBorder="1" applyAlignment="1">
      <alignment horizontal="left" vertical="center"/>
    </xf>
    <xf numFmtId="0" fontId="11" fillId="0" borderId="0" xfId="13" applyFont="1" applyBorder="1" applyAlignment="1">
      <alignment horizontal="left" vertical="center"/>
    </xf>
    <xf numFmtId="1" fontId="11" fillId="0" borderId="0" xfId="2" applyNumberFormat="1" applyFont="1" applyBorder="1" applyAlignment="1">
      <alignment horizontal="left" vertical="center"/>
    </xf>
    <xf numFmtId="1" fontId="13" fillId="0" borderId="0" xfId="2" applyNumberFormat="1" applyFont="1" applyBorder="1" applyAlignment="1">
      <alignment horizontal="left" vertical="center"/>
    </xf>
    <xf numFmtId="0" fontId="13" fillId="0" borderId="0" xfId="8" applyFont="1" applyAlignment="1">
      <alignment vertical="center"/>
    </xf>
    <xf numFmtId="0" fontId="13" fillId="0" borderId="0" xfId="8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horizontal="right" vertical="center"/>
    </xf>
    <xf numFmtId="0" fontId="11" fillId="0" borderId="0" xfId="2" applyNumberFormat="1" applyFont="1" applyBorder="1" applyAlignment="1">
      <alignment vertical="center"/>
    </xf>
    <xf numFmtId="0" fontId="13" fillId="0" borderId="0" xfId="2" applyNumberFormat="1" applyFont="1" applyBorder="1" applyAlignment="1">
      <alignment vertical="center"/>
    </xf>
    <xf numFmtId="0" fontId="11" fillId="0" borderId="0" xfId="8" applyNumberFormat="1" applyFont="1" applyBorder="1" applyAlignment="1">
      <alignment vertical="center"/>
    </xf>
    <xf numFmtId="0" fontId="11" fillId="0" borderId="0" xfId="2" applyNumberFormat="1" applyFont="1" applyAlignment="1">
      <alignment vertical="center"/>
    </xf>
    <xf numFmtId="0" fontId="13" fillId="0" borderId="0" xfId="8" applyNumberFormat="1" applyFont="1" applyAlignment="1">
      <alignment vertical="center"/>
    </xf>
    <xf numFmtId="0" fontId="11" fillId="0" borderId="0" xfId="4" applyNumberFormat="1" applyFont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1" fillId="0" borderId="0" xfId="4" applyNumberFormat="1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167" fontId="11" fillId="0" borderId="0" xfId="8" applyNumberFormat="1" applyFont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1" fillId="0" borderId="0" xfId="2" quotePrefix="1" applyFont="1" applyBorder="1" applyAlignment="1">
      <alignment horizontal="left" vertical="center"/>
    </xf>
    <xf numFmtId="0" fontId="13" fillId="0" borderId="0" xfId="2" applyNumberFormat="1" applyFont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7" fillId="0" borderId="0" xfId="8" quotePrefix="1" applyFont="1" applyBorder="1" applyAlignment="1">
      <alignment vertical="center" shrinkToFit="1"/>
    </xf>
    <xf numFmtId="167" fontId="11" fillId="0" borderId="0" xfId="2" applyNumberFormat="1" applyFont="1" applyBorder="1" applyAlignment="1">
      <alignment horizontal="left" vertical="center"/>
    </xf>
    <xf numFmtId="0" fontId="4" fillId="0" borderId="0" xfId="8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3" fillId="0" borderId="0" xfId="8" applyFont="1" applyAlignment="1">
      <alignment horizontal="center" vertical="center"/>
    </xf>
    <xf numFmtId="0" fontId="13" fillId="0" borderId="0" xfId="8" applyFont="1" applyBorder="1" applyAlignment="1">
      <alignment horizontal="center" vertical="center"/>
    </xf>
    <xf numFmtId="0" fontId="13" fillId="0" borderId="5" xfId="8" applyFont="1" applyBorder="1" applyAlignment="1">
      <alignment horizontal="center" vertical="center"/>
    </xf>
    <xf numFmtId="0" fontId="11" fillId="0" borderId="5" xfId="13" applyFont="1" applyBorder="1" applyAlignment="1">
      <alignment horizontal="left" vertical="center"/>
    </xf>
    <xf numFmtId="0" fontId="13" fillId="0" borderId="0" xfId="13" applyFont="1" applyFill="1" applyBorder="1" applyAlignment="1">
      <alignment horizontal="left"/>
    </xf>
    <xf numFmtId="0" fontId="13" fillId="0" borderId="0" xfId="2" applyFont="1" applyBorder="1" applyAlignment="1">
      <alignment horizontal="left" vertical="center"/>
    </xf>
    <xf numFmtId="0" fontId="13" fillId="0" borderId="0" xfId="8" applyFont="1" applyAlignment="1">
      <alignment horizontal="left" vertical="center"/>
    </xf>
    <xf numFmtId="0" fontId="18" fillId="0" borderId="0" xfId="8" applyFont="1" applyAlignment="1">
      <alignment vertical="center"/>
    </xf>
    <xf numFmtId="0" fontId="18" fillId="0" borderId="0" xfId="2" applyFont="1" applyBorder="1" applyAlignment="1">
      <alignment horizontal="left" vertical="center"/>
    </xf>
    <xf numFmtId="9" fontId="18" fillId="0" borderId="0" xfId="2" applyNumberFormat="1" applyFont="1" applyBorder="1" applyAlignment="1">
      <alignment horizontal="left" vertical="center"/>
    </xf>
    <xf numFmtId="0" fontId="7" fillId="0" borderId="0" xfId="3" applyFont="1" applyBorder="1" applyAlignment="1">
      <alignment vertical="center"/>
    </xf>
    <xf numFmtId="0" fontId="7" fillId="0" borderId="0" xfId="8" applyFont="1" applyBorder="1" applyAlignment="1">
      <alignment horizontal="center" vertical="center"/>
    </xf>
    <xf numFmtId="0" fontId="11" fillId="0" borderId="0" xfId="8" applyFont="1" applyAlignment="1">
      <alignment vertical="top" wrapText="1"/>
    </xf>
    <xf numFmtId="0" fontId="11" fillId="0" borderId="0" xfId="8" applyFont="1" applyAlignment="1">
      <alignment horizontal="left" vertical="center"/>
    </xf>
    <xf numFmtId="0" fontId="24" fillId="0" borderId="0" xfId="8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5" fillId="0" borderId="0" xfId="8" applyFont="1" applyAlignment="1">
      <alignment vertical="center"/>
    </xf>
    <xf numFmtId="0" fontId="1" fillId="0" borderId="0" xfId="8" applyFont="1" applyAlignment="1">
      <alignment vertical="center"/>
    </xf>
    <xf numFmtId="0" fontId="1" fillId="0" borderId="0" xfId="8" applyFont="1" applyAlignment="1">
      <alignment horizontal="center" vertical="center"/>
    </xf>
    <xf numFmtId="0" fontId="26" fillId="0" borderId="0" xfId="0" applyFont="1"/>
    <xf numFmtId="0" fontId="18" fillId="0" borderId="0" xfId="20" applyFont="1" applyFill="1" applyAlignment="1">
      <alignment vertical="center"/>
    </xf>
    <xf numFmtId="2" fontId="11" fillId="0" borderId="0" xfId="2" applyNumberFormat="1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1" fillId="0" borderId="9" xfId="8" applyFont="1" applyBorder="1" applyAlignment="1">
      <alignment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18" fillId="0" borderId="9" xfId="0" applyFont="1" applyFill="1" applyBorder="1" applyAlignment="1"/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0" fontId="11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7" fillId="4" borderId="0" xfId="7" applyFont="1" applyFill="1" applyBorder="1" applyAlignment="1">
      <alignment horizontal="center" vertical="center"/>
    </xf>
    <xf numFmtId="166" fontId="11" fillId="4" borderId="0" xfId="7" applyNumberFormat="1" applyFont="1" applyFill="1" applyBorder="1" applyAlignment="1">
      <alignment horizontal="center" vertical="center"/>
    </xf>
    <xf numFmtId="0" fontId="41" fillId="4" borderId="0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2" fontId="41" fillId="4" borderId="0" xfId="7" applyNumberFormat="1" applyFont="1" applyFill="1" applyBorder="1" applyAlignment="1">
      <alignment horizontal="center" vertical="center"/>
    </xf>
    <xf numFmtId="2" fontId="11" fillId="4" borderId="0" xfId="7" applyNumberFormat="1" applyFont="1" applyFill="1" applyBorder="1" applyAlignment="1">
      <alignment horizontal="center" vertical="center"/>
    </xf>
    <xf numFmtId="166" fontId="41" fillId="4" borderId="0" xfId="7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4" fillId="0" borderId="0" xfId="8" applyFont="1" applyBorder="1" applyAlignment="1">
      <alignment vertical="center"/>
    </xf>
    <xf numFmtId="0" fontId="1" fillId="0" borderId="0" xfId="8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44" fillId="0" borderId="0" xfId="13" applyFont="1" applyBorder="1" applyAlignment="1">
      <alignment horizontal="left" vertical="center"/>
    </xf>
    <xf numFmtId="0" fontId="25" fillId="0" borderId="5" xfId="8" applyFont="1" applyBorder="1" applyAlignment="1">
      <alignment vertical="center"/>
    </xf>
    <xf numFmtId="0" fontId="1" fillId="0" borderId="5" xfId="8" applyFont="1" applyBorder="1" applyAlignment="1">
      <alignment vertical="center"/>
    </xf>
    <xf numFmtId="0" fontId="5" fillId="0" borderId="0" xfId="8" applyFont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/>
    </xf>
    <xf numFmtId="0" fontId="25" fillId="0" borderId="0" xfId="8" applyFont="1" applyBorder="1" applyAlignment="1">
      <alignment vertical="center"/>
    </xf>
    <xf numFmtId="167" fontId="1" fillId="0" borderId="0" xfId="2" applyNumberFormat="1" applyFont="1" applyBorder="1" applyAlignment="1">
      <alignment horizontal="left" vertical="center"/>
    </xf>
    <xf numFmtId="0" fontId="24" fillId="0" borderId="0" xfId="8" applyFont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24" fillId="0" borderId="0" xfId="8" applyFont="1" applyBorder="1" applyAlignment="1">
      <alignment horizontal="center" vertical="center"/>
    </xf>
    <xf numFmtId="0" fontId="7" fillId="0" borderId="0" xfId="14" applyFont="1" applyBorder="1" applyAlignment="1">
      <alignment vertical="center"/>
    </xf>
    <xf numFmtId="0" fontId="11" fillId="0" borderId="0" xfId="8" quotePrefix="1" applyFont="1" applyBorder="1" applyAlignment="1">
      <alignment vertical="center"/>
    </xf>
    <xf numFmtId="0" fontId="1" fillId="0" borderId="0" xfId="8" quotePrefix="1" applyFont="1" applyBorder="1" applyAlignment="1">
      <alignment vertical="center"/>
    </xf>
    <xf numFmtId="167" fontId="5" fillId="0" borderId="0" xfId="8" applyNumberFormat="1" applyFont="1" applyBorder="1" applyAlignment="1">
      <alignment vertical="center"/>
    </xf>
    <xf numFmtId="2" fontId="5" fillId="0" borderId="0" xfId="2" applyNumberFormat="1" applyFont="1" applyBorder="1" applyAlignment="1">
      <alignment vertical="center"/>
    </xf>
    <xf numFmtId="1" fontId="5" fillId="0" borderId="0" xfId="2" applyNumberFormat="1" applyFont="1" applyBorder="1" applyAlignment="1">
      <alignment vertical="center"/>
    </xf>
    <xf numFmtId="167" fontId="1" fillId="0" borderId="0" xfId="8" applyNumberFormat="1" applyFont="1" applyBorder="1" applyAlignment="1">
      <alignment vertical="center"/>
    </xf>
    <xf numFmtId="0" fontId="23" fillId="6" borderId="0" xfId="21" applyFont="1" applyFill="1" applyAlignment="1">
      <alignment horizontal="center" vertical="center"/>
    </xf>
    <xf numFmtId="0" fontId="28" fillId="6" borderId="0" xfId="21" applyFont="1" applyFill="1" applyAlignment="1">
      <alignment vertical="center"/>
    </xf>
    <xf numFmtId="0" fontId="46" fillId="0" borderId="0" xfId="21"/>
    <xf numFmtId="0" fontId="28" fillId="6" borderId="0" xfId="21" applyFont="1" applyFill="1" applyAlignment="1">
      <alignment horizontal="left" vertical="center"/>
    </xf>
    <xf numFmtId="0" fontId="28" fillId="6" borderId="0" xfId="21" applyFont="1" applyFill="1" applyAlignment="1">
      <alignment horizontal="right" vertical="center"/>
    </xf>
    <xf numFmtId="0" fontId="30" fillId="6" borderId="0" xfId="21" applyFont="1" applyFill="1" applyAlignment="1">
      <alignment horizontal="center" vertical="center"/>
    </xf>
    <xf numFmtId="0" fontId="28" fillId="6" borderId="0" xfId="21" applyFont="1" applyFill="1" applyAlignment="1">
      <alignment horizontal="center" vertical="center"/>
    </xf>
    <xf numFmtId="0" fontId="31" fillId="7" borderId="2" xfId="21" applyFont="1" applyFill="1" applyBorder="1" applyAlignment="1">
      <alignment horizontal="center" vertical="center"/>
    </xf>
    <xf numFmtId="0" fontId="48" fillId="11" borderId="2" xfId="21" applyFont="1" applyFill="1" applyBorder="1" applyAlignment="1">
      <alignment horizontal="center" vertical="center"/>
    </xf>
    <xf numFmtId="0" fontId="51" fillId="7" borderId="3" xfId="21" applyFont="1" applyFill="1" applyBorder="1" applyAlignment="1">
      <alignment horizontal="center" vertical="center"/>
    </xf>
    <xf numFmtId="0" fontId="52" fillId="11" borderId="3" xfId="21" applyFont="1" applyFill="1" applyBorder="1" applyAlignment="1">
      <alignment horizontal="center" vertical="center"/>
    </xf>
    <xf numFmtId="0" fontId="32" fillId="8" borderId="1" xfId="21" applyFont="1" applyFill="1" applyBorder="1" applyAlignment="1">
      <alignment horizontal="center" vertical="center"/>
    </xf>
    <xf numFmtId="0" fontId="32" fillId="9" borderId="1" xfId="21" applyFont="1" applyFill="1" applyBorder="1" applyAlignment="1">
      <alignment horizontal="center" vertical="center"/>
    </xf>
    <xf numFmtId="0" fontId="32" fillId="8" borderId="2" xfId="21" applyFont="1" applyFill="1" applyBorder="1" applyAlignment="1">
      <alignment horizontal="center" vertical="center"/>
    </xf>
    <xf numFmtId="0" fontId="32" fillId="11" borderId="1" xfId="21" applyFont="1" applyFill="1" applyBorder="1" applyAlignment="1">
      <alignment horizontal="center" vertical="center"/>
    </xf>
    <xf numFmtId="0" fontId="33" fillId="6" borderId="0" xfId="21" applyFont="1" applyFill="1" applyAlignment="1">
      <alignment horizontal="center" vertical="center"/>
    </xf>
    <xf numFmtId="1" fontId="32" fillId="4" borderId="1" xfId="21" applyNumberFormat="1" applyFont="1" applyFill="1" applyBorder="1" applyAlignment="1">
      <alignment horizontal="center" vertical="center"/>
    </xf>
    <xf numFmtId="173" fontId="32" fillId="4" borderId="1" xfId="21" applyNumberFormat="1" applyFont="1" applyFill="1" applyBorder="1" applyAlignment="1">
      <alignment horizontal="center" vertical="center"/>
    </xf>
    <xf numFmtId="170" fontId="35" fillId="4" borderId="1" xfId="21" applyNumberFormat="1" applyFont="1" applyFill="1" applyBorder="1" applyAlignment="1">
      <alignment horizontal="center" vertical="center"/>
    </xf>
    <xf numFmtId="166" fontId="32" fillId="4" borderId="1" xfId="21" applyNumberFormat="1" applyFont="1" applyFill="1" applyBorder="1" applyAlignment="1">
      <alignment horizontal="center" vertical="center"/>
    </xf>
    <xf numFmtId="172" fontId="32" fillId="4" borderId="1" xfId="21" applyNumberFormat="1" applyFont="1" applyFill="1" applyBorder="1" applyAlignment="1">
      <alignment horizontal="center" vertical="center"/>
    </xf>
    <xf numFmtId="166" fontId="34" fillId="4" borderId="1" xfId="21" applyNumberFormat="1" applyFont="1" applyFill="1" applyBorder="1" applyAlignment="1">
      <alignment horizontal="center" vertical="center"/>
    </xf>
    <xf numFmtId="174" fontId="32" fillId="4" borderId="1" xfId="21" applyNumberFormat="1" applyFont="1" applyFill="1" applyBorder="1" applyAlignment="1">
      <alignment horizontal="center" vertical="center"/>
    </xf>
    <xf numFmtId="168" fontId="32" fillId="4" borderId="3" xfId="21" applyNumberFormat="1" applyFont="1" applyFill="1" applyBorder="1" applyAlignment="1">
      <alignment horizontal="center" vertical="center"/>
    </xf>
    <xf numFmtId="169" fontId="32" fillId="4" borderId="3" xfId="21" applyNumberFormat="1" applyFont="1" applyFill="1" applyBorder="1" applyAlignment="1">
      <alignment horizontal="center" vertical="center"/>
    </xf>
    <xf numFmtId="2" fontId="32" fillId="4" borderId="1" xfId="21" applyNumberFormat="1" applyFont="1" applyFill="1" applyBorder="1" applyAlignment="1">
      <alignment horizontal="center" vertical="center"/>
    </xf>
    <xf numFmtId="1" fontId="36" fillId="11" borderId="1" xfId="21" applyNumberFormat="1" applyFont="1" applyFill="1" applyBorder="1" applyAlignment="1">
      <alignment horizontal="center" vertical="center"/>
    </xf>
    <xf numFmtId="166" fontId="23" fillId="4" borderId="9" xfId="21" applyNumberFormat="1" applyFont="1" applyFill="1" applyBorder="1" applyAlignment="1">
      <alignment vertical="center"/>
    </xf>
    <xf numFmtId="166" fontId="37" fillId="4" borderId="11" xfId="21" applyNumberFormat="1" applyFont="1" applyFill="1" applyBorder="1" applyAlignment="1">
      <alignment vertical="center"/>
    </xf>
    <xf numFmtId="0" fontId="38" fillId="6" borderId="10" xfId="21" applyFont="1" applyFill="1" applyBorder="1" applyAlignment="1">
      <alignment horizontal="center" vertical="center"/>
    </xf>
    <xf numFmtId="166" fontId="39" fillId="6" borderId="0" xfId="21" applyNumberFormat="1" applyFont="1" applyFill="1" applyAlignment="1">
      <alignment horizontal="center" vertical="center"/>
    </xf>
    <xf numFmtId="0" fontId="40" fillId="0" borderId="7" xfId="21" applyFont="1" applyBorder="1" applyAlignment="1"/>
    <xf numFmtId="0" fontId="40" fillId="0" borderId="0" xfId="21" applyFont="1" applyBorder="1" applyAlignment="1"/>
    <xf numFmtId="0" fontId="40" fillId="0" borderId="12" xfId="21" applyFont="1" applyBorder="1" applyAlignment="1"/>
    <xf numFmtId="0" fontId="40" fillId="0" borderId="0" xfId="21" applyFont="1" applyAlignment="1"/>
    <xf numFmtId="0" fontId="40" fillId="0" borderId="7" xfId="21" applyFont="1" applyBorder="1"/>
    <xf numFmtId="166" fontId="23" fillId="4" borderId="0" xfId="21" applyNumberFormat="1" applyFont="1" applyFill="1" applyBorder="1" applyAlignment="1">
      <alignment vertical="center"/>
    </xf>
    <xf numFmtId="166" fontId="23" fillId="4" borderId="12" xfId="21" applyNumberFormat="1" applyFont="1" applyFill="1" applyBorder="1" applyAlignment="1">
      <alignment vertical="center"/>
    </xf>
    <xf numFmtId="0" fontId="23" fillId="0" borderId="0" xfId="21" applyFont="1" applyFill="1" applyAlignment="1">
      <alignment horizontal="center" vertical="center"/>
    </xf>
    <xf numFmtId="0" fontId="23" fillId="6" borderId="7" xfId="21" quotePrefix="1" applyFont="1" applyFill="1" applyBorder="1" applyAlignment="1">
      <alignment horizontal="center" vertical="center"/>
    </xf>
    <xf numFmtId="173" fontId="23" fillId="0" borderId="0" xfId="21" quotePrefix="1" applyNumberFormat="1" applyFont="1" applyFill="1" applyBorder="1" applyAlignment="1">
      <alignment horizontal="left" vertical="center"/>
    </xf>
    <xf numFmtId="0" fontId="23" fillId="6" borderId="4" xfId="21" quotePrefix="1" applyFont="1" applyFill="1" applyBorder="1" applyAlignment="1">
      <alignment horizontal="center" vertical="center"/>
    </xf>
    <xf numFmtId="166" fontId="23" fillId="10" borderId="5" xfId="21" applyNumberFormat="1" applyFont="1" applyFill="1" applyBorder="1" applyAlignment="1">
      <alignment horizontal="right" vertical="center"/>
    </xf>
    <xf numFmtId="166" fontId="23" fillId="4" borderId="5" xfId="21" applyNumberFormat="1" applyFont="1" applyFill="1" applyBorder="1" applyAlignment="1">
      <alignment vertical="center"/>
    </xf>
    <xf numFmtId="166" fontId="23" fillId="4" borderId="6" xfId="21" applyNumberFormat="1" applyFont="1" applyFill="1" applyBorder="1" applyAlignment="1">
      <alignment vertical="center"/>
    </xf>
    <xf numFmtId="166" fontId="23" fillId="4" borderId="8" xfId="21" applyNumberFormat="1" applyFont="1" applyFill="1" applyBorder="1" applyAlignment="1">
      <alignment vertical="center"/>
    </xf>
    <xf numFmtId="0" fontId="37" fillId="0" borderId="11" xfId="21" applyFont="1" applyBorder="1"/>
    <xf numFmtId="166" fontId="23" fillId="4" borderId="10" xfId="21" applyNumberFormat="1" applyFont="1" applyFill="1" applyBorder="1" applyAlignment="1">
      <alignment vertical="center"/>
    </xf>
    <xf numFmtId="166" fontId="23" fillId="4" borderId="7" xfId="21" applyNumberFormat="1" applyFont="1" applyFill="1" applyBorder="1" applyAlignment="1">
      <alignment vertical="center"/>
    </xf>
    <xf numFmtId="166" fontId="23" fillId="4" borderId="7" xfId="21" quotePrefix="1" applyNumberFormat="1" applyFont="1" applyFill="1" applyBorder="1" applyAlignment="1">
      <alignment horizontal="center" vertical="center"/>
    </xf>
    <xf numFmtId="173" fontId="23" fillId="4" borderId="0" xfId="21" applyNumberFormat="1" applyFont="1" applyFill="1" applyBorder="1" applyAlignment="1">
      <alignment horizontal="center" vertical="center"/>
    </xf>
    <xf numFmtId="166" fontId="23" fillId="4" borderId="4" xfId="21" quotePrefix="1" applyNumberFormat="1" applyFont="1" applyFill="1" applyBorder="1" applyAlignment="1">
      <alignment horizontal="center" vertical="center"/>
    </xf>
    <xf numFmtId="166" fontId="23" fillId="10" borderId="5" xfId="21" applyNumberFormat="1" applyFont="1" applyFill="1" applyBorder="1" applyAlignment="1">
      <alignment vertical="center"/>
    </xf>
    <xf numFmtId="166" fontId="23" fillId="4" borderId="7" xfId="21" applyNumberFormat="1" applyFont="1" applyFill="1" applyBorder="1" applyAlignment="1">
      <alignment horizontal="center" vertical="center"/>
    </xf>
    <xf numFmtId="1" fontId="23" fillId="10" borderId="0" xfId="21" quotePrefix="1" applyNumberFormat="1" applyFont="1" applyFill="1" applyBorder="1" applyAlignment="1">
      <alignment vertical="center"/>
    </xf>
    <xf numFmtId="173" fontId="23" fillId="4" borderId="0" xfId="21" applyNumberFormat="1" applyFont="1" applyFill="1" applyBorder="1" applyAlignment="1">
      <alignment vertical="center"/>
    </xf>
    <xf numFmtId="166" fontId="23" fillId="4" borderId="4" xfId="21" applyNumberFormat="1" applyFont="1" applyFill="1" applyBorder="1" applyAlignment="1">
      <alignment horizontal="center" vertical="center"/>
    </xf>
    <xf numFmtId="1" fontId="23" fillId="10" borderId="5" xfId="21" quotePrefix="1" applyNumberFormat="1" applyFont="1" applyFill="1" applyBorder="1" applyAlignment="1">
      <alignment vertical="center"/>
    </xf>
    <xf numFmtId="173" fontId="23" fillId="4" borderId="5" xfId="21" applyNumberFormat="1" applyFont="1" applyFill="1" applyBorder="1" applyAlignment="1">
      <alignment vertical="center"/>
    </xf>
    <xf numFmtId="169" fontId="33" fillId="4" borderId="0" xfId="21" applyNumberFormat="1" applyFont="1" applyFill="1" applyBorder="1" applyAlignment="1">
      <alignment horizontal="center" vertical="center"/>
    </xf>
    <xf numFmtId="2" fontId="33" fillId="4" borderId="0" xfId="21" applyNumberFormat="1" applyFont="1" applyFill="1" applyBorder="1" applyAlignment="1">
      <alignment horizontal="center" vertical="center"/>
    </xf>
    <xf numFmtId="166" fontId="33" fillId="4" borderId="0" xfId="21" applyNumberFormat="1" applyFont="1" applyFill="1" applyBorder="1" applyAlignment="1">
      <alignment horizontal="center" vertical="center"/>
    </xf>
    <xf numFmtId="0" fontId="23" fillId="4" borderId="0" xfId="21" applyFont="1" applyFill="1" applyBorder="1" applyAlignment="1">
      <alignment horizontal="center" vertical="center"/>
    </xf>
    <xf numFmtId="2" fontId="23" fillId="4" borderId="0" xfId="21" applyNumberFormat="1" applyFont="1" applyFill="1" applyBorder="1" applyAlignment="1">
      <alignment horizontal="center" vertical="center"/>
    </xf>
    <xf numFmtId="166" fontId="23" fillId="4" borderId="0" xfId="21" applyNumberFormat="1" applyFont="1" applyFill="1" applyBorder="1" applyAlignment="1">
      <alignment horizontal="center" vertical="center"/>
    </xf>
    <xf numFmtId="166" fontId="42" fillId="4" borderId="0" xfId="21" applyNumberFormat="1" applyFont="1" applyFill="1" applyBorder="1" applyAlignment="1">
      <alignment horizontal="center" vertical="center"/>
    </xf>
    <xf numFmtId="0" fontId="43" fillId="11" borderId="3" xfId="21" applyFont="1" applyFill="1" applyBorder="1" applyAlignment="1">
      <alignment horizontal="center" vertical="center"/>
    </xf>
    <xf numFmtId="174" fontId="34" fillId="4" borderId="1" xfId="21" applyNumberFormat="1" applyFont="1" applyFill="1" applyBorder="1" applyAlignment="1">
      <alignment horizontal="center" vertical="center"/>
    </xf>
    <xf numFmtId="166" fontId="35" fillId="4" borderId="1" xfId="21" applyNumberFormat="1" applyFont="1" applyFill="1" applyBorder="1" applyAlignment="1">
      <alignment horizontal="center" vertical="center"/>
    </xf>
    <xf numFmtId="173" fontId="34" fillId="4" borderId="1" xfId="21" applyNumberFormat="1" applyFont="1" applyFill="1" applyBorder="1" applyAlignment="1">
      <alignment horizontal="center" vertical="center"/>
    </xf>
    <xf numFmtId="0" fontId="54" fillId="6" borderId="0" xfId="22" applyFont="1" applyFill="1" applyAlignment="1">
      <alignment horizontal="center" vertical="center"/>
    </xf>
    <xf numFmtId="0" fontId="55" fillId="0" borderId="0" xfId="22" applyFont="1" applyAlignment="1" applyProtection="1">
      <alignment horizontal="center" vertical="center"/>
      <protection locked="0"/>
    </xf>
    <xf numFmtId="1" fontId="40" fillId="0" borderId="1" xfId="22" quotePrefix="1" applyNumberFormat="1" applyFont="1" applyBorder="1" applyAlignment="1" applyProtection="1">
      <alignment horizontal="center" vertical="center"/>
      <protection locked="0"/>
    </xf>
    <xf numFmtId="1" fontId="40" fillId="13" borderId="14" xfId="22" applyNumberFormat="1" applyFont="1" applyFill="1" applyBorder="1" applyAlignment="1" applyProtection="1">
      <alignment horizontal="right" vertical="center"/>
      <protection locked="0"/>
    </xf>
    <xf numFmtId="0" fontId="58" fillId="13" borderId="13" xfId="22" applyFont="1" applyFill="1" applyBorder="1" applyAlignment="1" applyProtection="1">
      <alignment horizontal="left" vertical="center"/>
      <protection locked="0"/>
    </xf>
    <xf numFmtId="168" fontId="40" fillId="14" borderId="14" xfId="22" applyNumberFormat="1" applyFont="1" applyFill="1" applyBorder="1" applyAlignment="1" applyProtection="1">
      <alignment horizontal="right" vertical="center"/>
      <protection locked="0"/>
    </xf>
    <xf numFmtId="0" fontId="40" fillId="14" borderId="13" xfId="22" applyFont="1" applyFill="1" applyBorder="1" applyAlignment="1" applyProtection="1">
      <alignment horizontal="left" vertical="center"/>
      <protection locked="0"/>
    </xf>
    <xf numFmtId="1" fontId="40" fillId="0" borderId="1" xfId="22" applyNumberFormat="1" applyFont="1" applyBorder="1" applyAlignment="1" applyProtection="1">
      <alignment horizontal="center" vertical="center"/>
      <protection locked="0"/>
    </xf>
    <xf numFmtId="0" fontId="40" fillId="13" borderId="14" xfId="22" applyFont="1" applyFill="1" applyBorder="1" applyAlignment="1" applyProtection="1">
      <alignment horizontal="right" vertical="center"/>
      <protection locked="0"/>
    </xf>
    <xf numFmtId="0" fontId="40" fillId="13" borderId="13" xfId="22" applyFont="1" applyFill="1" applyBorder="1" applyAlignment="1" applyProtection="1">
      <alignment horizontal="center" vertical="center"/>
      <protection locked="0"/>
    </xf>
    <xf numFmtId="0" fontId="40" fillId="14" borderId="14" xfId="22" applyFont="1" applyFill="1" applyBorder="1" applyAlignment="1" applyProtection="1">
      <alignment horizontal="center" vertical="center"/>
      <protection locked="0"/>
    </xf>
    <xf numFmtId="0" fontId="40" fillId="13" borderId="13" xfId="22" applyFont="1" applyFill="1" applyBorder="1" applyAlignment="1" applyProtection="1">
      <alignment horizontal="right" vertical="center"/>
      <protection locked="0"/>
    </xf>
    <xf numFmtId="1" fontId="40" fillId="0" borderId="9" xfId="22" applyNumberFormat="1" applyFont="1" applyFill="1" applyBorder="1" applyAlignment="1" applyProtection="1">
      <alignment horizontal="center" vertical="center"/>
      <protection locked="0"/>
    </xf>
    <xf numFmtId="0" fontId="40" fillId="0" borderId="9" xfId="22" applyFont="1" applyFill="1" applyBorder="1" applyAlignment="1" applyProtection="1">
      <alignment horizontal="right" vertical="center"/>
      <protection locked="0"/>
    </xf>
    <xf numFmtId="0" fontId="40" fillId="0" borderId="9" xfId="22" applyFont="1" applyFill="1" applyBorder="1" applyAlignment="1" applyProtection="1">
      <alignment horizontal="center" vertical="center"/>
      <protection locked="0"/>
    </xf>
    <xf numFmtId="0" fontId="40" fillId="0" borderId="9" xfId="22" applyFont="1" applyFill="1" applyBorder="1" applyAlignment="1" applyProtection="1">
      <alignment horizontal="left" vertical="center"/>
      <protection locked="0"/>
    </xf>
    <xf numFmtId="1" fontId="40" fillId="0" borderId="0" xfId="22" applyNumberFormat="1" applyFont="1" applyFill="1" applyBorder="1" applyAlignment="1" applyProtection="1">
      <alignment horizontal="center" vertical="center"/>
      <protection locked="0"/>
    </xf>
    <xf numFmtId="0" fontId="40" fillId="0" borderId="0" xfId="22" applyFont="1" applyFill="1" applyBorder="1" applyAlignment="1" applyProtection="1">
      <alignment horizontal="right" vertical="center"/>
      <protection locked="0"/>
    </xf>
    <xf numFmtId="0" fontId="40" fillId="0" borderId="0" xfId="22" applyFont="1" applyFill="1" applyBorder="1" applyAlignment="1" applyProtection="1">
      <alignment horizontal="center" vertical="center"/>
      <protection locked="0"/>
    </xf>
    <xf numFmtId="0" fontId="40" fillId="0" borderId="0" xfId="22" applyFont="1" applyFill="1" applyBorder="1" applyAlignment="1" applyProtection="1">
      <alignment horizontal="left" vertical="center"/>
      <protection locked="0"/>
    </xf>
    <xf numFmtId="0" fontId="18" fillId="0" borderId="9" xfId="0" applyFont="1" applyFill="1" applyBorder="1" applyAlignment="1">
      <alignment horizontal="center"/>
    </xf>
    <xf numFmtId="1" fontId="11" fillId="0" borderId="0" xfId="2" quotePrefix="1" applyNumberFormat="1" applyFont="1" applyBorder="1" applyAlignment="1">
      <alignment horizontal="left"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Border="1" applyAlignment="1">
      <alignment horizontal="center" vertical="center"/>
    </xf>
    <xf numFmtId="0" fontId="1" fillId="0" borderId="0" xfId="8" applyFont="1" applyBorder="1" applyAlignment="1">
      <alignment horizontal="center" vertical="center"/>
    </xf>
    <xf numFmtId="0" fontId="18" fillId="0" borderId="9" xfId="0" applyFont="1" applyFill="1" applyBorder="1" applyAlignment="1">
      <alignment horizontal="left"/>
    </xf>
    <xf numFmtId="0" fontId="18" fillId="0" borderId="9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0" fontId="18" fillId="0" borderId="0" xfId="0" applyFont="1"/>
    <xf numFmtId="0" fontId="18" fillId="0" borderId="0" xfId="0" applyFont="1" applyAlignment="1"/>
    <xf numFmtId="0" fontId="18" fillId="0" borderId="0" xfId="23" applyFont="1" applyFill="1" applyBorder="1" applyAlignment="1">
      <alignment vertical="center"/>
    </xf>
    <xf numFmtId="0" fontId="64" fillId="0" borderId="0" xfId="0" applyFont="1"/>
    <xf numFmtId="0" fontId="18" fillId="0" borderId="0" xfId="23" applyFont="1" applyFill="1" applyAlignment="1">
      <alignment vertical="center"/>
    </xf>
    <xf numFmtId="0" fontId="18" fillId="0" borderId="0" xfId="23" applyFont="1" applyFill="1" applyAlignment="1">
      <alignment horizontal="left" vertical="center"/>
    </xf>
    <xf numFmtId="166" fontId="18" fillId="0" borderId="0" xfId="23" applyNumberFormat="1" applyFont="1" applyFill="1" applyBorder="1" applyAlignment="1">
      <alignment horizontal="center" vertical="center"/>
    </xf>
    <xf numFmtId="170" fontId="18" fillId="0" borderId="0" xfId="23" applyNumberFormat="1" applyFont="1" applyFill="1" applyBorder="1" applyAlignment="1">
      <alignment horizontal="center" vertical="center"/>
    </xf>
    <xf numFmtId="0" fontId="64" fillId="0" borderId="0" xfId="0" applyFont="1" applyAlignment="1"/>
    <xf numFmtId="166" fontId="18" fillId="0" borderId="0" xfId="23" applyNumberFormat="1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25" applyFont="1" applyFill="1" applyBorder="1" applyAlignment="1"/>
    <xf numFmtId="0" fontId="18" fillId="0" borderId="0" xfId="2" applyFont="1" applyFill="1" applyAlignment="1">
      <alignment vertical="center"/>
    </xf>
    <xf numFmtId="0" fontId="11" fillId="0" borderId="0" xfId="0" applyFont="1" applyBorder="1" applyAlignment="1"/>
    <xf numFmtId="0" fontId="18" fillId="0" borderId="8" xfId="0" applyFont="1" applyFill="1" applyBorder="1" applyAlignment="1">
      <alignment horizontal="center"/>
    </xf>
    <xf numFmtId="0" fontId="11" fillId="0" borderId="0" xfId="0" applyFont="1" applyAlignment="1"/>
    <xf numFmtId="0" fontId="18" fillId="0" borderId="0" xfId="25" applyFont="1" applyFill="1" applyAlignment="1"/>
    <xf numFmtId="0" fontId="18" fillId="0" borderId="0" xfId="25" applyFont="1" applyFill="1" applyAlignment="1">
      <alignment horizontal="left"/>
    </xf>
    <xf numFmtId="0" fontId="18" fillId="0" borderId="5" xfId="25" applyFont="1" applyFill="1" applyBorder="1" applyAlignment="1">
      <alignment horizontal="center"/>
    </xf>
    <xf numFmtId="0" fontId="18" fillId="0" borderId="0" xfId="25" applyFont="1" applyFill="1" applyAlignment="1">
      <alignment horizontal="center"/>
    </xf>
    <xf numFmtId="0" fontId="18" fillId="0" borderId="8" xfId="25" applyFont="1" applyFill="1" applyBorder="1" applyAlignment="1">
      <alignment horizontal="center"/>
    </xf>
    <xf numFmtId="0" fontId="18" fillId="0" borderId="0" xfId="25" applyFont="1" applyFill="1" applyBorder="1" applyAlignment="1">
      <alignment horizontal="center"/>
    </xf>
    <xf numFmtId="170" fontId="65" fillId="0" borderId="13" xfId="23" applyNumberFormat="1" applyFont="1" applyFill="1" applyBorder="1" applyAlignment="1">
      <alignment vertical="center"/>
    </xf>
    <xf numFmtId="0" fontId="18" fillId="0" borderId="0" xfId="25" applyFont="1" applyFill="1" applyAlignment="1">
      <alignment vertical="center"/>
    </xf>
    <xf numFmtId="0" fontId="19" fillId="0" borderId="0" xfId="8" applyFont="1" applyAlignment="1">
      <alignment vertical="center"/>
    </xf>
    <xf numFmtId="0" fontId="11" fillId="0" borderId="0" xfId="2" applyFont="1" applyAlignment="1">
      <alignment vertical="center"/>
    </xf>
    <xf numFmtId="175" fontId="11" fillId="0" borderId="0" xfId="8" applyNumberFormat="1" applyFont="1" applyBorder="1" applyAlignment="1">
      <alignment horizontal="center" vertical="center"/>
    </xf>
    <xf numFmtId="0" fontId="11" fillId="0" borderId="0" xfId="8" quotePrefix="1" applyFont="1" applyBorder="1" applyAlignment="1">
      <alignment horizontal="center" vertical="center"/>
    </xf>
    <xf numFmtId="0" fontId="11" fillId="0" borderId="0" xfId="8" applyFont="1" applyBorder="1" applyAlignment="1">
      <alignment horizontal="center" vertical="center" wrapText="1"/>
    </xf>
    <xf numFmtId="0" fontId="2" fillId="0" borderId="0" xfId="2"/>
    <xf numFmtId="0" fontId="11" fillId="0" borderId="0" xfId="2" applyFont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shrinkToFit="1"/>
    </xf>
    <xf numFmtId="2" fontId="11" fillId="0" borderId="9" xfId="2" applyNumberFormat="1" applyFont="1" applyBorder="1" applyAlignment="1">
      <alignment vertical="center"/>
    </xf>
    <xf numFmtId="166" fontId="11" fillId="0" borderId="9" xfId="2" applyNumberFormat="1" applyFont="1" applyBorder="1" applyAlignment="1">
      <alignment vertical="center"/>
    </xf>
    <xf numFmtId="170" fontId="11" fillId="0" borderId="0" xfId="2" applyNumberFormat="1" applyFont="1" applyBorder="1" applyAlignment="1">
      <alignment vertical="center"/>
    </xf>
    <xf numFmtId="0" fontId="11" fillId="0" borderId="0" xfId="4" applyNumberFormat="1" applyFont="1" applyAlignment="1"/>
    <xf numFmtId="0" fontId="11" fillId="0" borderId="0" xfId="2" applyNumberFormat="1" applyFont="1" applyBorder="1" applyAlignment="1">
      <alignment horizontal="right" vertical="center"/>
    </xf>
    <xf numFmtId="0" fontId="66" fillId="0" borderId="0" xfId="2" applyFont="1"/>
    <xf numFmtId="0" fontId="66" fillId="0" borderId="0" xfId="2" applyFont="1" applyAlignment="1">
      <alignment vertical="center"/>
    </xf>
    <xf numFmtId="170" fontId="11" fillId="0" borderId="6" xfId="2" applyNumberFormat="1" applyFont="1" applyBorder="1" applyAlignment="1">
      <alignment vertical="center"/>
    </xf>
    <xf numFmtId="170" fontId="11" fillId="0" borderId="5" xfId="2" applyNumberFormat="1" applyFont="1" applyBorder="1" applyAlignment="1">
      <alignment vertical="center"/>
    </xf>
    <xf numFmtId="170" fontId="11" fillId="0" borderId="12" xfId="2" applyNumberFormat="1" applyFont="1" applyBorder="1" applyAlignment="1">
      <alignment vertical="center"/>
    </xf>
    <xf numFmtId="166" fontId="18" fillId="0" borderId="1" xfId="23" applyNumberFormat="1" applyFont="1" applyFill="1" applyBorder="1" applyAlignment="1">
      <alignment horizontal="center" vertical="center"/>
    </xf>
    <xf numFmtId="0" fontId="18" fillId="0" borderId="14" xfId="23" applyFont="1" applyFill="1" applyBorder="1" applyAlignment="1">
      <alignment horizontal="center" vertical="center"/>
    </xf>
    <xf numFmtId="0" fontId="18" fillId="0" borderId="8" xfId="23" applyFont="1" applyFill="1" applyBorder="1" applyAlignment="1">
      <alignment horizontal="center" vertical="center"/>
    </xf>
    <xf numFmtId="0" fontId="18" fillId="0" borderId="0" xfId="23" applyFont="1" applyFill="1" applyAlignment="1">
      <alignment horizontal="center" wrapText="1"/>
    </xf>
    <xf numFmtId="170" fontId="43" fillId="0" borderId="14" xfId="23" applyNumberFormat="1" applyFont="1" applyFill="1" applyBorder="1" applyAlignment="1">
      <alignment horizontal="center" vertical="center"/>
    </xf>
    <xf numFmtId="0" fontId="43" fillId="0" borderId="8" xfId="23" applyFont="1" applyFill="1" applyBorder="1" applyAlignment="1">
      <alignment horizontal="center" vertical="center"/>
    </xf>
    <xf numFmtId="0" fontId="43" fillId="0" borderId="13" xfId="23" applyFont="1" applyFill="1" applyBorder="1" applyAlignment="1">
      <alignment horizontal="center" vertical="center"/>
    </xf>
    <xf numFmtId="170" fontId="18" fillId="0" borderId="8" xfId="23" applyNumberFormat="1" applyFont="1" applyFill="1" applyBorder="1" applyAlignment="1">
      <alignment horizontal="center" vertical="center" wrapText="1"/>
    </xf>
    <xf numFmtId="170" fontId="18" fillId="0" borderId="13" xfId="23" applyNumberFormat="1" applyFont="1" applyFill="1" applyBorder="1" applyAlignment="1">
      <alignment horizontal="center" vertical="center" wrapText="1"/>
    </xf>
    <xf numFmtId="0" fontId="18" fillId="0" borderId="14" xfId="23" applyFont="1" applyFill="1" applyBorder="1" applyAlignment="1">
      <alignment horizontal="right" vertical="center"/>
    </xf>
    <xf numFmtId="0" fontId="18" fillId="0" borderId="8" xfId="23" applyFont="1" applyFill="1" applyBorder="1" applyAlignment="1">
      <alignment horizontal="right" vertical="center"/>
    </xf>
    <xf numFmtId="0" fontId="18" fillId="0" borderId="11" xfId="23" applyFont="1" applyFill="1" applyBorder="1" applyAlignment="1">
      <alignment horizontal="center" vertical="center" wrapText="1"/>
    </xf>
    <xf numFmtId="0" fontId="18" fillId="0" borderId="9" xfId="23" applyFont="1" applyFill="1" applyBorder="1" applyAlignment="1">
      <alignment horizontal="center" vertical="center" wrapText="1"/>
    </xf>
    <xf numFmtId="0" fontId="18" fillId="0" borderId="4" xfId="23" applyFont="1" applyFill="1" applyBorder="1" applyAlignment="1">
      <alignment horizontal="center" vertical="center" wrapText="1"/>
    </xf>
    <xf numFmtId="0" fontId="18" fillId="0" borderId="5" xfId="23" applyFont="1" applyFill="1" applyBorder="1" applyAlignment="1">
      <alignment horizontal="center" vertical="center" wrapText="1"/>
    </xf>
    <xf numFmtId="0" fontId="18" fillId="0" borderId="1" xfId="23" applyFont="1" applyFill="1" applyBorder="1" applyAlignment="1">
      <alignment horizontal="center" vertical="center"/>
    </xf>
    <xf numFmtId="1" fontId="18" fillId="0" borderId="14" xfId="23" applyNumberFormat="1" applyFont="1" applyFill="1" applyBorder="1" applyAlignment="1">
      <alignment horizontal="center" vertical="center"/>
    </xf>
    <xf numFmtId="1" fontId="18" fillId="0" borderId="8" xfId="23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8" fillId="0" borderId="5" xfId="0" applyFont="1" applyFill="1" applyBorder="1" applyAlignment="1">
      <alignment horizontal="left"/>
    </xf>
    <xf numFmtId="0" fontId="18" fillId="0" borderId="8" xfId="0" applyFont="1" applyFill="1" applyBorder="1" applyAlignment="1">
      <alignment horizontal="left"/>
    </xf>
    <xf numFmtId="0" fontId="62" fillId="2" borderId="0" xfId="25" applyFont="1" applyFill="1" applyBorder="1" applyAlignment="1">
      <alignment horizontal="center" vertical="center"/>
    </xf>
    <xf numFmtId="0" fontId="22" fillId="3" borderId="0" xfId="25" applyFont="1" applyFill="1" applyBorder="1" applyAlignment="1">
      <alignment horizontal="center" vertical="center"/>
    </xf>
    <xf numFmtId="0" fontId="63" fillId="5" borderId="0" xfId="25" applyFont="1" applyFill="1" applyBorder="1" applyAlignment="1">
      <alignment horizontal="center" vertical="center"/>
    </xf>
    <xf numFmtId="0" fontId="18" fillId="0" borderId="5" xfId="25" applyFont="1" applyFill="1" applyBorder="1" applyAlignment="1">
      <alignment horizontal="left"/>
    </xf>
    <xf numFmtId="176" fontId="18" fillId="0" borderId="8" xfId="25" applyNumberFormat="1" applyFont="1" applyFill="1" applyBorder="1" applyAlignment="1">
      <alignment horizontal="left"/>
    </xf>
    <xf numFmtId="176" fontId="18" fillId="0" borderId="5" xfId="25" applyNumberFormat="1" applyFont="1" applyFill="1" applyBorder="1" applyAlignment="1">
      <alignment horizontal="left"/>
    </xf>
    <xf numFmtId="166" fontId="17" fillId="0" borderId="14" xfId="23" applyNumberFormat="1" applyFont="1" applyFill="1" applyBorder="1" applyAlignment="1">
      <alignment horizontal="center" vertical="center"/>
    </xf>
    <xf numFmtId="166" fontId="17" fillId="0" borderId="8" xfId="23" applyNumberFormat="1" applyFont="1" applyFill="1" applyBorder="1" applyAlignment="1">
      <alignment horizontal="center" vertical="center"/>
    </xf>
    <xf numFmtId="166" fontId="17" fillId="0" borderId="13" xfId="23" applyNumberFormat="1" applyFont="1" applyFill="1" applyBorder="1" applyAlignment="1">
      <alignment horizontal="center" vertical="center"/>
    </xf>
    <xf numFmtId="168" fontId="43" fillId="0" borderId="14" xfId="23" applyNumberFormat="1" applyFont="1" applyFill="1" applyBorder="1" applyAlignment="1">
      <alignment horizontal="center" vertical="center"/>
    </xf>
    <xf numFmtId="168" fontId="43" fillId="0" borderId="8" xfId="23" applyNumberFormat="1" applyFont="1" applyFill="1" applyBorder="1" applyAlignment="1">
      <alignment horizontal="center" vertical="center"/>
    </xf>
    <xf numFmtId="170" fontId="17" fillId="0" borderId="1" xfId="23" applyNumberFormat="1" applyFont="1" applyFill="1" applyBorder="1" applyAlignment="1">
      <alignment horizontal="center" vertical="center"/>
    </xf>
    <xf numFmtId="0" fontId="17" fillId="0" borderId="1" xfId="23" applyFont="1" applyFill="1" applyBorder="1" applyAlignment="1">
      <alignment horizontal="center" vertical="center"/>
    </xf>
    <xf numFmtId="168" fontId="18" fillId="0" borderId="1" xfId="23" applyNumberFormat="1" applyFont="1" applyFill="1" applyBorder="1" applyAlignment="1">
      <alignment horizontal="center" vertical="center"/>
    </xf>
    <xf numFmtId="0" fontId="18" fillId="0" borderId="1" xfId="23" applyFont="1" applyFill="1" applyBorder="1" applyAlignment="1">
      <alignment horizontal="center" vertical="center" wrapText="1"/>
    </xf>
    <xf numFmtId="0" fontId="18" fillId="0" borderId="5" xfId="23" applyFont="1" applyFill="1" applyBorder="1" applyAlignment="1">
      <alignment horizontal="left"/>
    </xf>
    <xf numFmtId="1" fontId="18" fillId="0" borderId="14" xfId="23" applyNumberFormat="1" applyFont="1" applyFill="1" applyBorder="1" applyAlignment="1">
      <alignment horizontal="right" vertical="center"/>
    </xf>
    <xf numFmtId="1" fontId="18" fillId="0" borderId="8" xfId="23" applyNumberFormat="1" applyFont="1" applyFill="1" applyBorder="1" applyAlignment="1">
      <alignment horizontal="right" vertical="center"/>
    </xf>
    <xf numFmtId="0" fontId="13" fillId="0" borderId="0" xfId="8" applyFont="1" applyBorder="1" applyAlignment="1">
      <alignment horizontal="right"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Border="1" applyAlignment="1">
      <alignment horizontal="center" vertical="center"/>
    </xf>
    <xf numFmtId="0" fontId="7" fillId="0" borderId="0" xfId="8" quotePrefix="1" applyFont="1" applyBorder="1" applyAlignment="1">
      <alignment horizontal="center" vertical="center" shrinkToFit="1"/>
    </xf>
    <xf numFmtId="0" fontId="19" fillId="0" borderId="0" xfId="8" applyFont="1" applyAlignment="1">
      <alignment horizontal="center" vertical="center"/>
    </xf>
    <xf numFmtId="175" fontId="11" fillId="0" borderId="0" xfId="2" quotePrefix="1" applyNumberFormat="1" applyFont="1" applyBorder="1" applyAlignment="1">
      <alignment horizontal="left" vertical="center"/>
    </xf>
    <xf numFmtId="171" fontId="11" fillId="0" borderId="0" xfId="2" applyNumberFormat="1" applyFont="1" applyBorder="1" applyAlignment="1">
      <alignment horizontal="left" vertical="center"/>
    </xf>
    <xf numFmtId="1" fontId="11" fillId="0" borderId="0" xfId="2" quotePrefix="1" applyNumberFormat="1" applyFont="1" applyBorder="1" applyAlignment="1">
      <alignment horizontal="left" vertical="center"/>
    </xf>
    <xf numFmtId="165" fontId="11" fillId="0" borderId="0" xfId="8" applyNumberFormat="1" applyFont="1" applyAlignment="1">
      <alignment horizontal="left" vertical="center"/>
    </xf>
    <xf numFmtId="0" fontId="11" fillId="0" borderId="14" xfId="8" applyFont="1" applyBorder="1" applyAlignment="1">
      <alignment horizontal="center" vertical="center" wrapText="1"/>
    </xf>
    <xf numFmtId="0" fontId="11" fillId="0" borderId="8" xfId="8" applyFont="1" applyBorder="1" applyAlignment="1">
      <alignment horizontal="center" vertical="center" wrapText="1"/>
    </xf>
    <xf numFmtId="0" fontId="11" fillId="0" borderId="13" xfId="8" applyFont="1" applyBorder="1" applyAlignment="1">
      <alignment horizontal="center" vertical="center" wrapText="1"/>
    </xf>
    <xf numFmtId="171" fontId="1" fillId="0" borderId="0" xfId="2" quotePrefix="1" applyNumberFormat="1" applyFont="1" applyBorder="1" applyAlignment="1">
      <alignment horizontal="left" vertical="center"/>
    </xf>
    <xf numFmtId="171" fontId="1" fillId="0" borderId="0" xfId="2" applyNumberFormat="1" applyFont="1" applyBorder="1" applyAlignment="1">
      <alignment horizontal="left" vertical="center"/>
    </xf>
    <xf numFmtId="165" fontId="1" fillId="0" borderId="0" xfId="8" applyNumberFormat="1" applyFont="1" applyBorder="1" applyAlignment="1">
      <alignment horizontal="left" vertical="center"/>
    </xf>
    <xf numFmtId="0" fontId="25" fillId="0" borderId="0" xfId="8" applyFont="1" applyBorder="1" applyAlignment="1">
      <alignment horizontal="right" vertical="center"/>
    </xf>
    <xf numFmtId="0" fontId="1" fillId="0" borderId="0" xfId="8" applyFont="1" applyBorder="1" applyAlignment="1">
      <alignment horizontal="center" vertical="center"/>
    </xf>
    <xf numFmtId="0" fontId="45" fillId="0" borderId="0" xfId="8" applyFont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4" xfId="8" applyFont="1" applyBorder="1" applyAlignment="1">
      <alignment horizontal="center" vertical="center"/>
    </xf>
    <xf numFmtId="0" fontId="13" fillId="0" borderId="8" xfId="8" applyFont="1" applyBorder="1" applyAlignment="1">
      <alignment horizontal="center" vertical="center"/>
    </xf>
    <xf numFmtId="0" fontId="13" fillId="0" borderId="13" xfId="8" applyFont="1" applyBorder="1" applyAlignment="1">
      <alignment horizontal="center" vertical="center"/>
    </xf>
    <xf numFmtId="0" fontId="11" fillId="0" borderId="14" xfId="8" applyFont="1" applyBorder="1" applyAlignment="1">
      <alignment horizontal="center" vertical="center"/>
    </xf>
    <xf numFmtId="0" fontId="11" fillId="0" borderId="8" xfId="8" applyFont="1" applyBorder="1" applyAlignment="1">
      <alignment horizontal="center" vertical="center"/>
    </xf>
    <xf numFmtId="0" fontId="11" fillId="0" borderId="13" xfId="8" applyFont="1" applyBorder="1" applyAlignment="1">
      <alignment horizontal="center" vertical="center"/>
    </xf>
    <xf numFmtId="175" fontId="11" fillId="0" borderId="14" xfId="8" applyNumberFormat="1" applyFont="1" applyBorder="1" applyAlignment="1">
      <alignment horizontal="center" vertical="center"/>
    </xf>
    <xf numFmtId="175" fontId="11" fillId="0" borderId="8" xfId="8" applyNumberFormat="1" applyFont="1" applyBorder="1" applyAlignment="1">
      <alignment horizontal="center" vertical="center"/>
    </xf>
    <xf numFmtId="175" fontId="11" fillId="0" borderId="13" xfId="8" applyNumberFormat="1" applyFont="1" applyBorder="1" applyAlignment="1">
      <alignment horizontal="center" vertical="center"/>
    </xf>
    <xf numFmtId="0" fontId="11" fillId="0" borderId="14" xfId="8" quotePrefix="1" applyFont="1" applyBorder="1" applyAlignment="1">
      <alignment horizontal="center" vertical="center"/>
    </xf>
    <xf numFmtId="0" fontId="11" fillId="0" borderId="8" xfId="8" quotePrefix="1" applyFont="1" applyBorder="1" applyAlignment="1">
      <alignment horizontal="center" vertical="center"/>
    </xf>
    <xf numFmtId="0" fontId="11" fillId="0" borderId="13" xfId="8" quotePrefix="1" applyFont="1" applyBorder="1" applyAlignment="1">
      <alignment horizontal="center" vertical="center"/>
    </xf>
    <xf numFmtId="0" fontId="19" fillId="0" borderId="0" xfId="2" applyNumberFormat="1" applyFont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/>
    </xf>
    <xf numFmtId="0" fontId="11" fillId="0" borderId="11" xfId="2" applyNumberFormat="1" applyFont="1" applyBorder="1" applyAlignment="1">
      <alignment horizontal="center" vertical="center" wrapText="1"/>
    </xf>
    <xf numFmtId="0" fontId="11" fillId="0" borderId="9" xfId="2" applyNumberFormat="1" applyFont="1" applyBorder="1" applyAlignment="1">
      <alignment horizontal="center" vertical="center" wrapText="1"/>
    </xf>
    <xf numFmtId="0" fontId="11" fillId="0" borderId="10" xfId="2" applyNumberFormat="1" applyFont="1" applyBorder="1" applyAlignment="1">
      <alignment horizontal="center" vertical="center" wrapText="1"/>
    </xf>
    <xf numFmtId="0" fontId="11" fillId="0" borderId="4" xfId="2" applyNumberFormat="1" applyFont="1" applyBorder="1" applyAlignment="1">
      <alignment horizontal="center" vertical="center" wrapText="1"/>
    </xf>
    <xf numFmtId="0" fontId="11" fillId="0" borderId="5" xfId="2" applyNumberFormat="1" applyFont="1" applyBorder="1" applyAlignment="1">
      <alignment horizontal="center" vertical="center" wrapText="1"/>
    </xf>
    <xf numFmtId="0" fontId="11" fillId="0" borderId="6" xfId="2" applyNumberFormat="1" applyFont="1" applyBorder="1" applyAlignment="1">
      <alignment horizontal="center" vertical="center" wrapText="1"/>
    </xf>
    <xf numFmtId="0" fontId="11" fillId="0" borderId="5" xfId="4" applyNumberFormat="1" applyFont="1" applyBorder="1" applyAlignment="1">
      <alignment horizontal="right"/>
    </xf>
    <xf numFmtId="0" fontId="11" fillId="0" borderId="0" xfId="2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center" shrinkToFit="1"/>
    </xf>
    <xf numFmtId="0" fontId="11" fillId="0" borderId="0" xfId="0" applyNumberFormat="1" applyFont="1" applyBorder="1" applyAlignment="1">
      <alignment horizontal="left" vertical="center" shrinkToFit="1"/>
    </xf>
    <xf numFmtId="170" fontId="11" fillId="0" borderId="2" xfId="2" applyNumberFormat="1" applyFont="1" applyBorder="1" applyAlignment="1">
      <alignment horizontal="center" vertical="center"/>
    </xf>
    <xf numFmtId="170" fontId="11" fillId="0" borderId="15" xfId="2" applyNumberFormat="1" applyFont="1" applyBorder="1" applyAlignment="1">
      <alignment horizontal="center" vertical="center"/>
    </xf>
    <xf numFmtId="166" fontId="11" fillId="0" borderId="2" xfId="2" applyNumberFormat="1" applyFont="1" applyBorder="1" applyAlignment="1">
      <alignment horizontal="center" vertical="center"/>
    </xf>
    <xf numFmtId="166" fontId="11" fillId="0" borderId="15" xfId="2" applyNumberFormat="1" applyFont="1" applyBorder="1" applyAlignment="1">
      <alignment horizontal="center" vertical="center"/>
    </xf>
    <xf numFmtId="170" fontId="11" fillId="0" borderId="7" xfId="2" applyNumberFormat="1" applyFont="1" applyBorder="1" applyAlignment="1">
      <alignment horizontal="right" vertical="center"/>
    </xf>
    <xf numFmtId="170" fontId="11" fillId="0" borderId="0" xfId="2" applyNumberFormat="1" applyFont="1" applyBorder="1" applyAlignment="1">
      <alignment horizontal="right" vertical="center"/>
    </xf>
    <xf numFmtId="170" fontId="11" fillId="0" borderId="3" xfId="2" applyNumberFormat="1" applyFont="1" applyBorder="1" applyAlignment="1">
      <alignment horizontal="center" vertical="center"/>
    </xf>
    <xf numFmtId="166" fontId="11" fillId="0" borderId="3" xfId="2" applyNumberFormat="1" applyFont="1" applyBorder="1" applyAlignment="1">
      <alignment horizontal="center" vertical="center"/>
    </xf>
    <xf numFmtId="0" fontId="11" fillId="0" borderId="0" xfId="2" quotePrefix="1" applyFont="1" applyAlignment="1">
      <alignment horizontal="center" vertical="center"/>
    </xf>
    <xf numFmtId="1" fontId="11" fillId="0" borderId="4" xfId="2" applyNumberFormat="1" applyFont="1" applyBorder="1" applyAlignment="1">
      <alignment horizontal="center" vertical="center"/>
    </xf>
    <xf numFmtId="1" fontId="11" fillId="0" borderId="5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1" fillId="0" borderId="0" xfId="2" applyNumberFormat="1" applyFont="1" applyBorder="1" applyAlignment="1">
      <alignment horizontal="center" vertical="center"/>
    </xf>
    <xf numFmtId="1" fontId="11" fillId="0" borderId="12" xfId="2" applyNumberFormat="1" applyFont="1" applyBorder="1" applyAlignment="1">
      <alignment horizontal="center" vertical="center"/>
    </xf>
    <xf numFmtId="170" fontId="11" fillId="0" borderId="4" xfId="2" applyNumberFormat="1" applyFont="1" applyBorder="1" applyAlignment="1">
      <alignment horizontal="right" vertical="center"/>
    </xf>
    <xf numFmtId="170" fontId="11" fillId="0" borderId="5" xfId="2" applyNumberFormat="1" applyFont="1" applyBorder="1" applyAlignment="1">
      <alignment horizontal="right" vertical="center"/>
    </xf>
    <xf numFmtId="1" fontId="11" fillId="0" borderId="11" xfId="2" applyNumberFormat="1" applyFont="1" applyBorder="1" applyAlignment="1">
      <alignment horizontal="center" vertical="center"/>
    </xf>
    <xf numFmtId="1" fontId="11" fillId="0" borderId="9" xfId="2" applyNumberFormat="1" applyFont="1" applyBorder="1" applyAlignment="1">
      <alignment horizontal="center" vertical="center"/>
    </xf>
    <xf numFmtId="1" fontId="11" fillId="0" borderId="10" xfId="2" applyNumberFormat="1" applyFont="1" applyBorder="1" applyAlignment="1">
      <alignment horizontal="center" vertical="center"/>
    </xf>
    <xf numFmtId="0" fontId="29" fillId="6" borderId="0" xfId="21" applyFont="1" applyFill="1" applyAlignment="1">
      <alignment horizontal="center" vertical="center"/>
    </xf>
    <xf numFmtId="0" fontId="32" fillId="7" borderId="11" xfId="21" applyFont="1" applyFill="1" applyBorder="1" applyAlignment="1">
      <alignment horizontal="center" vertical="center"/>
    </xf>
    <xf numFmtId="0" fontId="32" fillId="7" borderId="10" xfId="21" applyFont="1" applyFill="1" applyBorder="1" applyAlignment="1">
      <alignment horizontal="center" vertical="center"/>
    </xf>
    <xf numFmtId="0" fontId="32" fillId="7" borderId="11" xfId="7" applyFont="1" applyFill="1" applyBorder="1" applyAlignment="1">
      <alignment horizontal="center" vertical="center"/>
    </xf>
    <xf numFmtId="0" fontId="32" fillId="7" borderId="10" xfId="7" applyFont="1" applyFill="1" applyBorder="1" applyAlignment="1">
      <alignment horizontal="center" vertical="center"/>
    </xf>
    <xf numFmtId="0" fontId="11" fillId="7" borderId="2" xfId="21" applyFont="1" applyFill="1" applyBorder="1" applyAlignment="1">
      <alignment horizontal="center" vertical="center"/>
    </xf>
    <xf numFmtId="0" fontId="11" fillId="7" borderId="3" xfId="21" applyFont="1" applyFill="1" applyBorder="1" applyAlignment="1">
      <alignment horizontal="center" vertical="center"/>
    </xf>
    <xf numFmtId="0" fontId="51" fillId="7" borderId="4" xfId="21" applyFont="1" applyFill="1" applyBorder="1" applyAlignment="1">
      <alignment horizontal="center" vertical="center"/>
    </xf>
    <xf numFmtId="0" fontId="51" fillId="7" borderId="5" xfId="21" applyFont="1" applyFill="1" applyBorder="1" applyAlignment="1">
      <alignment horizontal="center" vertical="center"/>
    </xf>
    <xf numFmtId="0" fontId="51" fillId="7" borderId="6" xfId="21" applyFont="1" applyFill="1" applyBorder="1" applyAlignment="1">
      <alignment horizontal="center" vertical="center"/>
    </xf>
    <xf numFmtId="0" fontId="11" fillId="7" borderId="4" xfId="21" applyFont="1" applyFill="1" applyBorder="1" applyAlignment="1">
      <alignment horizontal="center" vertical="center"/>
    </xf>
    <xf numFmtId="0" fontId="11" fillId="7" borderId="6" xfId="21" applyFont="1" applyFill="1" applyBorder="1" applyAlignment="1">
      <alignment horizontal="center" vertical="center"/>
    </xf>
    <xf numFmtId="0" fontId="32" fillId="8" borderId="14" xfId="21" applyFont="1" applyFill="1" applyBorder="1" applyAlignment="1">
      <alignment horizontal="center" vertical="center"/>
    </xf>
    <xf numFmtId="0" fontId="32" fillId="8" borderId="13" xfId="21" applyFont="1" applyFill="1" applyBorder="1" applyAlignment="1">
      <alignment horizontal="center" vertical="center"/>
    </xf>
    <xf numFmtId="0" fontId="53" fillId="7" borderId="11" xfId="21" applyFont="1" applyFill="1" applyBorder="1" applyAlignment="1">
      <alignment horizontal="center" vertical="center"/>
    </xf>
    <xf numFmtId="0" fontId="53" fillId="7" borderId="10" xfId="21" applyFont="1" applyFill="1" applyBorder="1" applyAlignment="1">
      <alignment horizontal="center" vertical="center"/>
    </xf>
    <xf numFmtId="1" fontId="32" fillId="4" borderId="14" xfId="21" applyNumberFormat="1" applyFont="1" applyFill="1" applyBorder="1" applyAlignment="1">
      <alignment horizontal="center" vertical="center"/>
    </xf>
    <xf numFmtId="1" fontId="32" fillId="4" borderId="13" xfId="21" applyNumberFormat="1" applyFont="1" applyFill="1" applyBorder="1" applyAlignment="1">
      <alignment horizontal="center" vertical="center"/>
    </xf>
    <xf numFmtId="0" fontId="54" fillId="15" borderId="14" xfId="22" applyFont="1" applyFill="1" applyBorder="1" applyAlignment="1" applyProtection="1">
      <alignment horizontal="center" vertical="center"/>
      <protection locked="0"/>
    </xf>
    <xf numFmtId="0" fontId="54" fillId="15" borderId="8" xfId="22" applyFont="1" applyFill="1" applyBorder="1" applyAlignment="1" applyProtection="1">
      <alignment horizontal="center" vertical="center"/>
      <protection locked="0"/>
    </xf>
    <xf numFmtId="0" fontId="54" fillId="15" borderId="13" xfId="22" applyFont="1" applyFill="1" applyBorder="1" applyAlignment="1" applyProtection="1">
      <alignment horizontal="center" vertical="center"/>
      <protection locked="0"/>
    </xf>
    <xf numFmtId="0" fontId="56" fillId="10" borderId="14" xfId="22" applyFont="1" applyFill="1" applyBorder="1" applyAlignment="1" applyProtection="1">
      <alignment horizontal="center" vertical="center"/>
      <protection locked="0"/>
    </xf>
    <xf numFmtId="0" fontId="56" fillId="10" borderId="8" xfId="22" applyFont="1" applyFill="1" applyBorder="1" applyAlignment="1" applyProtection="1">
      <alignment horizontal="center" vertical="center"/>
      <protection locked="0"/>
    </xf>
    <xf numFmtId="0" fontId="56" fillId="10" borderId="13" xfId="22" applyFont="1" applyFill="1" applyBorder="1" applyAlignment="1" applyProtection="1">
      <alignment horizontal="center" vertical="center"/>
      <protection locked="0"/>
    </xf>
    <xf numFmtId="0" fontId="57" fillId="12" borderId="14" xfId="22" applyFont="1" applyFill="1" applyBorder="1" applyAlignment="1" applyProtection="1">
      <alignment horizontal="center" vertical="center"/>
      <protection locked="0"/>
    </xf>
    <xf numFmtId="0" fontId="57" fillId="12" borderId="8" xfId="22" applyFont="1" applyFill="1" applyBorder="1" applyAlignment="1" applyProtection="1">
      <alignment horizontal="center" vertical="center"/>
      <protection locked="0"/>
    </xf>
    <xf numFmtId="0" fontId="57" fillId="12" borderId="13" xfId="22" applyFont="1" applyFill="1" applyBorder="1" applyAlignment="1" applyProtection="1">
      <alignment horizontal="center" vertical="center"/>
      <protection locked="0"/>
    </xf>
  </cellXfs>
  <cellStyles count="28">
    <cellStyle name="Comma 2" xfId="1"/>
    <cellStyle name="Normal" xfId="0" builtinId="0"/>
    <cellStyle name="Normal 2" xfId="2"/>
    <cellStyle name="Normal 2 2" xfId="3"/>
    <cellStyle name="Normal 2 2 2" xfId="15"/>
    <cellStyle name="Normal 2 2 6" xfId="4"/>
    <cellStyle name="Normal 2 2 7" xfId="5"/>
    <cellStyle name="Normal 2 2 8" xfId="6"/>
    <cellStyle name="Normal 3" xfId="7"/>
    <cellStyle name="Normal 3 2" xfId="16"/>
    <cellStyle name="Normal 3 3" xfId="17"/>
    <cellStyle name="Normal 4" xfId="8"/>
    <cellStyle name="Normal 4 2" xfId="9"/>
    <cellStyle name="Normal 4 7" xfId="10"/>
    <cellStyle name="Normal 5" xfId="18"/>
    <cellStyle name="Normal 5 2" xfId="23"/>
    <cellStyle name="Normal 6" xfId="11"/>
    <cellStyle name="Normal 6 2" xfId="20"/>
    <cellStyle name="Normal 7" xfId="12"/>
    <cellStyle name="Normal 7 2" xfId="26"/>
    <cellStyle name="Normal 8" xfId="21"/>
    <cellStyle name="Normal 8 2" xfId="24"/>
    <cellStyle name="Normal_Uncertainty Budget" xfId="22"/>
    <cellStyle name="ปกติ 2" xfId="27"/>
    <cellStyle name="ปกติ 2 2" xfId="13"/>
    <cellStyle name="ปกติ 3" xfId="19"/>
    <cellStyle name="ปกติ 3 2" xfId="25"/>
    <cellStyle name="ปกติ_Cert.(ตัวอย่าง DMM)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247650</xdr:colOff>
          <xdr:row>4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209550</xdr:colOff>
          <xdr:row>9</xdr:row>
          <xdr:rowOff>28575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0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14630400" y="7048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24</xdr:row>
          <xdr:rowOff>19050</xdr:rowOff>
        </xdr:from>
        <xdr:to>
          <xdr:col>7</xdr:col>
          <xdr:colOff>304800</xdr:colOff>
          <xdr:row>26</xdr:row>
          <xdr:rowOff>114300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_SP_TM_moo\CMC\Z.Generate%20CP\Z.Packet\Temperature\01_Temperature%20Controlled%20Chamber%20%20(0%20to%2020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50)"/>
      <sheetName val="Data Record(100)"/>
      <sheetName val="Data Record(150)"/>
      <sheetName val="Data Record(200)"/>
      <sheetName val="Certificate"/>
      <sheetName val="Report"/>
      <sheetName val="Result"/>
      <sheetName val="Uncertainty Budget 0 to 200 C"/>
      <sheetName val="Uncert of STD"/>
    </sheetNames>
    <sheetDataSet>
      <sheetData sheetId="0" refreshError="1">
        <row r="1">
          <cell r="Q1" t="str">
            <v>SPR16010009</v>
          </cell>
        </row>
        <row r="2">
          <cell r="Q2">
            <v>42370</v>
          </cell>
          <cell r="AA2">
            <v>42370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90"/>
  <sheetViews>
    <sheetView tabSelected="1" view="pageBreakPreview" zoomScaleNormal="100" zoomScaleSheetLayoutView="100" workbookViewId="0">
      <selection activeCell="T32" sqref="T32:W41"/>
    </sheetView>
  </sheetViews>
  <sheetFormatPr defaultColWidth="9" defaultRowHeight="12"/>
  <cols>
    <col min="1" max="47" width="3.85546875" style="225" customWidth="1"/>
    <col min="48" max="96" width="4.140625" style="225" customWidth="1"/>
    <col min="97" max="16384" width="9" style="225"/>
  </cols>
  <sheetData>
    <row r="1" spans="1:36" ht="21" customHeight="1">
      <c r="A1" s="293" t="s">
        <v>32</v>
      </c>
      <c r="B1" s="293"/>
      <c r="C1" s="293"/>
      <c r="D1" s="293"/>
      <c r="E1" s="293"/>
      <c r="F1" s="293"/>
      <c r="G1" s="293"/>
      <c r="H1" s="293"/>
      <c r="I1" s="293"/>
      <c r="J1" s="242" t="s">
        <v>29</v>
      </c>
      <c r="M1" s="242"/>
      <c r="N1" s="296" t="s">
        <v>129</v>
      </c>
      <c r="O1" s="296"/>
      <c r="P1" s="296"/>
      <c r="Q1" s="296"/>
      <c r="R1" s="237"/>
      <c r="S1" s="237"/>
      <c r="T1" s="237"/>
      <c r="U1" s="237" t="s">
        <v>55</v>
      </c>
      <c r="V1" s="237"/>
      <c r="W1" s="244">
        <v>1</v>
      </c>
      <c r="X1" s="247" t="s">
        <v>56</v>
      </c>
      <c r="Y1" s="244">
        <v>1</v>
      </c>
      <c r="AB1" s="237"/>
      <c r="AC1" s="237"/>
      <c r="AD1" s="237"/>
      <c r="AE1" s="237"/>
      <c r="AF1" s="237"/>
      <c r="AG1" s="237"/>
      <c r="AH1" s="237"/>
      <c r="AI1" s="237"/>
      <c r="AJ1" s="237"/>
    </row>
    <row r="2" spans="1:36" s="236" customFormat="1" ht="21" customHeight="1">
      <c r="A2" s="293"/>
      <c r="B2" s="293"/>
      <c r="C2" s="293"/>
      <c r="D2" s="293"/>
      <c r="E2" s="293"/>
      <c r="F2" s="293"/>
      <c r="G2" s="293"/>
      <c r="H2" s="293"/>
      <c r="I2" s="293"/>
      <c r="J2" s="237" t="s">
        <v>33</v>
      </c>
      <c r="M2" s="242"/>
      <c r="N2" s="297">
        <v>42350</v>
      </c>
      <c r="O2" s="297"/>
      <c r="P2" s="297"/>
      <c r="Q2" s="297"/>
      <c r="R2" s="237" t="s">
        <v>34</v>
      </c>
      <c r="T2" s="237"/>
      <c r="V2" s="298">
        <v>42350</v>
      </c>
      <c r="W2" s="298"/>
      <c r="X2" s="298"/>
      <c r="Y2" s="298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</row>
    <row r="3" spans="1:36" s="236" customFormat="1" ht="21" customHeight="1">
      <c r="A3" s="294" t="s">
        <v>57</v>
      </c>
      <c r="B3" s="294"/>
      <c r="C3" s="294"/>
      <c r="D3" s="294"/>
      <c r="E3" s="294"/>
      <c r="F3" s="294"/>
      <c r="G3" s="294"/>
      <c r="H3" s="294"/>
      <c r="I3" s="294"/>
      <c r="J3" s="242" t="s">
        <v>36</v>
      </c>
      <c r="M3" s="242"/>
      <c r="N3" s="242"/>
      <c r="O3" s="246">
        <v>20</v>
      </c>
      <c r="P3" s="245" t="s">
        <v>84</v>
      </c>
      <c r="Q3" s="244">
        <v>50</v>
      </c>
      <c r="R3" s="243" t="s">
        <v>37</v>
      </c>
      <c r="T3" s="237"/>
      <c r="U3" s="237"/>
      <c r="W3" s="242"/>
      <c r="X3" s="242"/>
      <c r="Y3" s="242"/>
      <c r="Z3" s="242"/>
      <c r="AA3" s="242"/>
      <c r="AB3" s="237"/>
      <c r="AC3" s="237"/>
      <c r="AD3" s="237"/>
      <c r="AE3" s="237"/>
      <c r="AF3" s="237"/>
      <c r="AG3" s="237"/>
      <c r="AH3" s="237"/>
      <c r="AI3" s="237"/>
      <c r="AJ3" s="237"/>
    </row>
    <row r="4" spans="1:36" s="236" customFormat="1" ht="21" customHeight="1">
      <c r="A4" s="295" t="s">
        <v>106</v>
      </c>
      <c r="B4" s="295"/>
      <c r="C4" s="295"/>
      <c r="D4" s="295"/>
      <c r="E4" s="295"/>
      <c r="F4" s="295"/>
      <c r="G4" s="295"/>
      <c r="H4" s="295"/>
      <c r="I4" s="295"/>
      <c r="J4" s="242" t="s">
        <v>58</v>
      </c>
      <c r="M4" s="242"/>
      <c r="N4" s="242"/>
      <c r="O4" s="242" t="s">
        <v>59</v>
      </c>
      <c r="P4" s="242"/>
      <c r="R4" s="242"/>
      <c r="S4" s="242" t="s">
        <v>60</v>
      </c>
      <c r="T4" s="242"/>
      <c r="U4" s="242"/>
      <c r="V4" s="242"/>
      <c r="W4" s="242"/>
      <c r="X4" s="242"/>
      <c r="Z4" s="242"/>
      <c r="AA4" s="242"/>
      <c r="AB4" s="237"/>
      <c r="AC4" s="237"/>
      <c r="AD4" s="237"/>
      <c r="AE4" s="237"/>
      <c r="AF4" s="237"/>
      <c r="AG4" s="237"/>
      <c r="AH4" s="237"/>
      <c r="AI4" s="237"/>
      <c r="AJ4" s="237"/>
    </row>
    <row r="5" spans="1:36" s="236" customFormat="1" ht="21" customHeight="1">
      <c r="A5" s="88" t="s">
        <v>38</v>
      </c>
      <c r="B5" s="89"/>
      <c r="C5" s="89"/>
      <c r="D5" s="89"/>
      <c r="E5" s="89"/>
      <c r="F5" s="291" t="s">
        <v>65</v>
      </c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89"/>
      <c r="W5" s="89"/>
      <c r="X5" s="89"/>
      <c r="Y5" s="89"/>
      <c r="Z5" s="89"/>
      <c r="AA5" s="89"/>
      <c r="AB5" s="237"/>
      <c r="AC5" s="237"/>
      <c r="AD5" s="237"/>
      <c r="AE5" s="237"/>
      <c r="AF5" s="237"/>
      <c r="AG5" s="237"/>
      <c r="AH5" s="237"/>
      <c r="AI5" s="237"/>
      <c r="AJ5" s="237"/>
    </row>
    <row r="6" spans="1:36" s="236" customFormat="1" ht="21" customHeight="1">
      <c r="A6" s="88" t="s">
        <v>61</v>
      </c>
      <c r="B6" s="89"/>
      <c r="C6" s="89"/>
      <c r="D6" s="89"/>
      <c r="E6" s="89"/>
      <c r="F6" s="292" t="s">
        <v>106</v>
      </c>
      <c r="G6" s="292"/>
      <c r="H6" s="292"/>
      <c r="I6" s="292"/>
      <c r="J6" s="292"/>
      <c r="K6" s="292"/>
      <c r="L6" s="292"/>
      <c r="M6" s="292"/>
      <c r="N6" s="292"/>
      <c r="O6" s="90" t="s">
        <v>39</v>
      </c>
      <c r="Q6" s="223"/>
      <c r="R6" s="62"/>
      <c r="S6" s="291" t="s">
        <v>153</v>
      </c>
      <c r="T6" s="291"/>
      <c r="U6" s="291"/>
      <c r="V6" s="291"/>
      <c r="W6" s="291"/>
      <c r="X6" s="291"/>
      <c r="Y6" s="89"/>
      <c r="Z6" s="89"/>
      <c r="AA6" s="89"/>
      <c r="AB6" s="237"/>
      <c r="AC6" s="237"/>
      <c r="AD6" s="237"/>
      <c r="AE6" s="237"/>
      <c r="AF6" s="237"/>
      <c r="AG6" s="237"/>
      <c r="AH6" s="237"/>
      <c r="AI6" s="237"/>
      <c r="AJ6" s="237"/>
    </row>
    <row r="7" spans="1:36" s="236" customFormat="1" ht="21" customHeight="1">
      <c r="A7" s="88" t="s">
        <v>40</v>
      </c>
      <c r="B7" s="62"/>
      <c r="C7" s="291">
        <v>123</v>
      </c>
      <c r="D7" s="291"/>
      <c r="E7" s="291"/>
      <c r="F7" s="291"/>
      <c r="G7" s="291"/>
      <c r="H7" s="291"/>
      <c r="I7" s="291"/>
      <c r="J7" s="90" t="s">
        <v>41</v>
      </c>
      <c r="K7" s="90"/>
      <c r="L7" s="90"/>
      <c r="M7" s="291">
        <v>456</v>
      </c>
      <c r="N7" s="291"/>
      <c r="O7" s="291"/>
      <c r="P7" s="291"/>
      <c r="Q7" s="291"/>
      <c r="R7" s="291"/>
      <c r="S7" s="88" t="s">
        <v>42</v>
      </c>
      <c r="T7" s="223"/>
      <c r="U7" s="292">
        <v>789</v>
      </c>
      <c r="V7" s="292"/>
      <c r="W7" s="292"/>
      <c r="X7" s="292"/>
      <c r="Y7" s="89"/>
      <c r="Z7" s="89"/>
      <c r="AA7" s="89"/>
      <c r="AB7" s="237"/>
      <c r="AC7" s="237"/>
      <c r="AD7" s="237"/>
      <c r="AE7" s="237"/>
      <c r="AF7" s="237"/>
      <c r="AG7" s="237"/>
      <c r="AH7" s="237"/>
      <c r="AI7" s="237"/>
      <c r="AJ7" s="237"/>
    </row>
    <row r="8" spans="1:36" s="236" customFormat="1" ht="21" customHeight="1">
      <c r="A8" s="91" t="s">
        <v>45</v>
      </c>
      <c r="B8" s="62"/>
      <c r="C8" s="241" t="s">
        <v>154</v>
      </c>
      <c r="E8" s="240">
        <v>0</v>
      </c>
      <c r="F8" s="217" t="s">
        <v>35</v>
      </c>
      <c r="G8" s="288">
        <v>300</v>
      </c>
      <c r="H8" s="288"/>
      <c r="I8" s="90" t="s">
        <v>124</v>
      </c>
      <c r="K8" s="241" t="s">
        <v>155</v>
      </c>
      <c r="M8" s="240">
        <v>0</v>
      </c>
      <c r="N8" s="217" t="s">
        <v>35</v>
      </c>
      <c r="O8" s="288">
        <v>300</v>
      </c>
      <c r="P8" s="288"/>
      <c r="Q8" s="90" t="s">
        <v>96</v>
      </c>
      <c r="R8" s="223"/>
      <c r="S8" s="91" t="s">
        <v>52</v>
      </c>
      <c r="T8" s="62"/>
      <c r="V8" s="288">
        <v>1E-3</v>
      </c>
      <c r="W8" s="288"/>
      <c r="X8" s="222" t="s">
        <v>96</v>
      </c>
      <c r="Y8" s="89"/>
      <c r="Z8" s="89"/>
      <c r="AA8" s="89"/>
      <c r="AB8" s="237"/>
      <c r="AC8" s="237"/>
      <c r="AD8" s="237"/>
      <c r="AE8" s="237"/>
      <c r="AF8" s="237"/>
      <c r="AG8" s="237"/>
      <c r="AH8" s="237"/>
      <c r="AI8" s="237"/>
      <c r="AJ8" s="237"/>
    </row>
    <row r="9" spans="1:36" s="236" customFormat="1" ht="21" customHeight="1">
      <c r="A9" s="92" t="s">
        <v>62</v>
      </c>
      <c r="B9" s="92"/>
      <c r="C9" s="92"/>
      <c r="D9" s="92"/>
      <c r="E9" s="92"/>
      <c r="F9" s="91"/>
      <c r="G9" s="91"/>
      <c r="H9" s="91" t="s">
        <v>63</v>
      </c>
      <c r="I9" s="62"/>
      <c r="J9" s="93"/>
      <c r="K9" s="62"/>
      <c r="L9" s="91" t="s">
        <v>64</v>
      </c>
      <c r="M9" s="62"/>
      <c r="N9" s="91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88"/>
      <c r="Z9" s="88"/>
      <c r="AA9" s="88"/>
      <c r="AB9" s="237"/>
      <c r="AC9" s="237"/>
      <c r="AD9" s="237"/>
      <c r="AE9" s="237"/>
      <c r="AF9" s="237"/>
      <c r="AG9" s="237"/>
      <c r="AH9" s="237"/>
      <c r="AI9" s="237"/>
      <c r="AJ9" s="237"/>
    </row>
    <row r="10" spans="1:36" s="236" customFormat="1" ht="9.9499999999999993" customHeight="1">
      <c r="A10" s="94"/>
      <c r="B10" s="94"/>
      <c r="C10" s="94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62"/>
      <c r="AB10" s="237"/>
      <c r="AC10" s="237"/>
      <c r="AD10" s="237"/>
      <c r="AE10" s="237"/>
      <c r="AF10" s="237"/>
      <c r="AG10" s="237"/>
      <c r="AH10" s="237"/>
      <c r="AI10" s="237"/>
      <c r="AJ10" s="237"/>
    </row>
    <row r="11" spans="1:36" s="236" customFormat="1" ht="18.95" customHeight="1">
      <c r="A11" s="91" t="s">
        <v>43</v>
      </c>
      <c r="B11" s="91"/>
      <c r="C11" s="91"/>
      <c r="D11" s="91"/>
      <c r="E11" s="91"/>
      <c r="F11" s="91"/>
      <c r="G11" s="290"/>
      <c r="H11" s="290"/>
      <c r="I11" s="290"/>
      <c r="J11" s="290"/>
      <c r="K11" s="290"/>
      <c r="L11" s="290"/>
      <c r="M11" s="290"/>
      <c r="N11" s="239"/>
      <c r="P11" s="96" t="s">
        <v>44</v>
      </c>
      <c r="Q11" s="96"/>
      <c r="R11" s="287"/>
      <c r="S11" s="287"/>
      <c r="T11" s="287"/>
      <c r="U11" s="287"/>
      <c r="V11" s="287"/>
      <c r="W11" s="287"/>
      <c r="X11" s="89"/>
      <c r="Y11" s="89"/>
      <c r="Z11" s="89"/>
      <c r="AA11" s="237"/>
      <c r="AB11" s="237"/>
      <c r="AC11" s="237"/>
      <c r="AD11" s="237"/>
      <c r="AE11" s="237"/>
      <c r="AF11" s="237"/>
      <c r="AG11" s="237"/>
      <c r="AH11" s="237"/>
      <c r="AI11" s="237"/>
    </row>
    <row r="12" spans="1:36" s="236" customFormat="1" ht="18.95" customHeight="1">
      <c r="A12" s="91" t="s">
        <v>43</v>
      </c>
      <c r="B12" s="91"/>
      <c r="C12" s="91"/>
      <c r="D12" s="91"/>
      <c r="E12" s="91"/>
      <c r="F12" s="91"/>
      <c r="G12" s="290"/>
      <c r="H12" s="290"/>
      <c r="I12" s="290"/>
      <c r="J12" s="290"/>
      <c r="K12" s="290"/>
      <c r="L12" s="290"/>
      <c r="M12" s="290"/>
      <c r="N12" s="239"/>
      <c r="P12" s="96" t="s">
        <v>44</v>
      </c>
      <c r="Q12" s="96"/>
      <c r="R12" s="287"/>
      <c r="S12" s="287"/>
      <c r="T12" s="287"/>
      <c r="U12" s="287"/>
      <c r="V12" s="287"/>
      <c r="W12" s="287"/>
      <c r="X12" s="89"/>
      <c r="Y12" s="89"/>
      <c r="Z12" s="89"/>
      <c r="AA12" s="237"/>
      <c r="AB12" s="237"/>
      <c r="AC12" s="237"/>
      <c r="AD12" s="237"/>
      <c r="AE12" s="237"/>
      <c r="AF12" s="237"/>
      <c r="AG12" s="237"/>
      <c r="AH12" s="237"/>
      <c r="AI12" s="237"/>
    </row>
    <row r="13" spans="1:36" s="236" customFormat="1" ht="17.100000000000001" customHeight="1">
      <c r="A13" s="91"/>
      <c r="B13" s="91"/>
      <c r="C13" s="91"/>
      <c r="D13" s="91"/>
      <c r="E13" s="91"/>
      <c r="F13" s="91"/>
      <c r="G13" s="104"/>
      <c r="H13" s="104"/>
      <c r="I13" s="104"/>
      <c r="J13" s="104"/>
      <c r="K13" s="104"/>
      <c r="L13" s="104"/>
      <c r="M13" s="104"/>
      <c r="N13" s="104"/>
      <c r="O13" s="62"/>
      <c r="P13" s="88"/>
      <c r="Q13" s="96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7"/>
      <c r="AD13" s="237"/>
      <c r="AE13" s="237"/>
      <c r="AF13" s="237"/>
      <c r="AG13" s="237"/>
      <c r="AH13" s="237"/>
      <c r="AI13" s="237"/>
    </row>
    <row r="14" spans="1:36" s="228" customFormat="1" ht="17.100000000000001" customHeight="1">
      <c r="A14" s="230" t="s">
        <v>151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9"/>
      <c r="Q14" s="229"/>
      <c r="R14" s="229"/>
      <c r="S14" s="229"/>
      <c r="T14" s="229"/>
      <c r="U14" s="229"/>
      <c r="V14" s="229"/>
      <c r="W14" s="224"/>
      <c r="X14" s="224"/>
      <c r="Y14" s="224"/>
      <c r="Z14" s="224"/>
      <c r="AA14" s="229"/>
      <c r="AB14" s="229"/>
      <c r="AC14" s="229"/>
      <c r="AD14" s="229"/>
      <c r="AE14" s="229"/>
      <c r="AF14" s="235"/>
      <c r="AG14" s="235"/>
    </row>
    <row r="15" spans="1:36" s="228" customFormat="1" ht="18.95" customHeight="1">
      <c r="A15" s="280" t="s">
        <v>128</v>
      </c>
      <c r="B15" s="281"/>
      <c r="C15" s="281"/>
      <c r="D15" s="284" t="s">
        <v>127</v>
      </c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 t="s">
        <v>50</v>
      </c>
      <c r="Q15" s="284"/>
      <c r="R15" s="284"/>
      <c r="S15" s="284" t="s">
        <v>28</v>
      </c>
      <c r="T15" s="284"/>
      <c r="U15" s="284"/>
      <c r="V15" s="284" t="s">
        <v>12</v>
      </c>
      <c r="W15" s="284"/>
      <c r="X15" s="284"/>
      <c r="Y15" s="284"/>
    </row>
    <row r="16" spans="1:36" s="228" customFormat="1" ht="18.95" customHeight="1">
      <c r="A16" s="282"/>
      <c r="B16" s="283"/>
      <c r="C16" s="283"/>
      <c r="D16" s="284" t="s">
        <v>46</v>
      </c>
      <c r="E16" s="284"/>
      <c r="F16" s="284"/>
      <c r="G16" s="284" t="s">
        <v>47</v>
      </c>
      <c r="H16" s="284"/>
      <c r="I16" s="284"/>
      <c r="J16" s="284" t="s">
        <v>48</v>
      </c>
      <c r="K16" s="284"/>
      <c r="L16" s="284"/>
      <c r="M16" s="284" t="s">
        <v>49</v>
      </c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</row>
    <row r="17" spans="1:33" s="228" customFormat="1" ht="21" customHeight="1">
      <c r="A17" s="285">
        <v>0</v>
      </c>
      <c r="B17" s="286"/>
      <c r="C17" s="286"/>
      <c r="D17" s="269">
        <v>0</v>
      </c>
      <c r="E17" s="269"/>
      <c r="F17" s="269"/>
      <c r="G17" s="269">
        <v>0</v>
      </c>
      <c r="H17" s="269"/>
      <c r="I17" s="269"/>
      <c r="J17" s="269">
        <v>0</v>
      </c>
      <c r="K17" s="269"/>
      <c r="L17" s="269"/>
      <c r="M17" s="269">
        <v>0</v>
      </c>
      <c r="N17" s="269"/>
      <c r="O17" s="269"/>
      <c r="P17" s="269">
        <f t="shared" ref="P17:P27" si="0">AVERAGE(D17:O17)</f>
        <v>0</v>
      </c>
      <c r="Q17" s="269"/>
      <c r="R17" s="269"/>
      <c r="S17" s="299">
        <f t="shared" ref="S17:S27" si="1">P17-A17</f>
        <v>0</v>
      </c>
      <c r="T17" s="300"/>
      <c r="U17" s="301"/>
      <c r="V17" s="302">
        <f>_xlfn.STDEV.S(D17:O17)/SQRT(4)</f>
        <v>0</v>
      </c>
      <c r="W17" s="303"/>
      <c r="X17" s="303"/>
      <c r="Y17" s="303"/>
      <c r="Z17" s="234"/>
    </row>
    <row r="18" spans="1:33" s="228" customFormat="1" ht="21" customHeight="1">
      <c r="A18" s="270">
        <f>G8*10%</f>
        <v>30</v>
      </c>
      <c r="B18" s="271"/>
      <c r="C18" s="271"/>
      <c r="D18" s="269">
        <v>30</v>
      </c>
      <c r="E18" s="269"/>
      <c r="F18" s="269"/>
      <c r="G18" s="269">
        <v>30</v>
      </c>
      <c r="H18" s="269"/>
      <c r="I18" s="269"/>
      <c r="J18" s="269">
        <v>30</v>
      </c>
      <c r="K18" s="269"/>
      <c r="L18" s="269"/>
      <c r="M18" s="269">
        <v>30</v>
      </c>
      <c r="N18" s="269"/>
      <c r="O18" s="269"/>
      <c r="P18" s="269">
        <f t="shared" si="0"/>
        <v>30</v>
      </c>
      <c r="Q18" s="269"/>
      <c r="R18" s="269"/>
      <c r="S18" s="299">
        <f t="shared" si="1"/>
        <v>0</v>
      </c>
      <c r="T18" s="300"/>
      <c r="U18" s="301"/>
      <c r="V18" s="302">
        <f t="shared" ref="V18:V27" si="2">_xlfn.STDEV.S(D18:O18)/SQRT(4)</f>
        <v>0</v>
      </c>
      <c r="W18" s="303"/>
      <c r="X18" s="303"/>
      <c r="Y18" s="303"/>
      <c r="Z18" s="234"/>
    </row>
    <row r="19" spans="1:33" s="228" customFormat="1" ht="21" customHeight="1">
      <c r="A19" s="270">
        <f>G8*20%</f>
        <v>60</v>
      </c>
      <c r="B19" s="271"/>
      <c r="C19" s="271"/>
      <c r="D19" s="269">
        <v>60</v>
      </c>
      <c r="E19" s="269"/>
      <c r="F19" s="269"/>
      <c r="G19" s="269">
        <v>60</v>
      </c>
      <c r="H19" s="269"/>
      <c r="I19" s="269"/>
      <c r="J19" s="269">
        <v>60</v>
      </c>
      <c r="K19" s="269"/>
      <c r="L19" s="269"/>
      <c r="M19" s="269">
        <v>60</v>
      </c>
      <c r="N19" s="269"/>
      <c r="O19" s="269"/>
      <c r="P19" s="269">
        <f t="shared" si="0"/>
        <v>60</v>
      </c>
      <c r="Q19" s="269"/>
      <c r="R19" s="269"/>
      <c r="S19" s="299">
        <f t="shared" si="1"/>
        <v>0</v>
      </c>
      <c r="T19" s="300"/>
      <c r="U19" s="301"/>
      <c r="V19" s="302">
        <f t="shared" si="2"/>
        <v>0</v>
      </c>
      <c r="W19" s="303"/>
      <c r="X19" s="303"/>
      <c r="Y19" s="303"/>
      <c r="Z19" s="234"/>
    </row>
    <row r="20" spans="1:33" s="228" customFormat="1" ht="21" customHeight="1">
      <c r="A20" s="270">
        <f>G8*30%</f>
        <v>90</v>
      </c>
      <c r="B20" s="271"/>
      <c r="C20" s="271"/>
      <c r="D20" s="269">
        <v>90</v>
      </c>
      <c r="E20" s="269"/>
      <c r="F20" s="269"/>
      <c r="G20" s="269">
        <v>90</v>
      </c>
      <c r="H20" s="269"/>
      <c r="I20" s="269"/>
      <c r="J20" s="269">
        <v>90</v>
      </c>
      <c r="K20" s="269"/>
      <c r="L20" s="269"/>
      <c r="M20" s="269">
        <v>90</v>
      </c>
      <c r="N20" s="269"/>
      <c r="O20" s="269"/>
      <c r="P20" s="269">
        <f t="shared" si="0"/>
        <v>90</v>
      </c>
      <c r="Q20" s="269"/>
      <c r="R20" s="269"/>
      <c r="S20" s="299">
        <f t="shared" si="1"/>
        <v>0</v>
      </c>
      <c r="T20" s="300"/>
      <c r="U20" s="301"/>
      <c r="V20" s="302">
        <f t="shared" si="2"/>
        <v>0</v>
      </c>
      <c r="W20" s="303"/>
      <c r="X20" s="303"/>
      <c r="Y20" s="303"/>
      <c r="Z20" s="234"/>
    </row>
    <row r="21" spans="1:33" s="228" customFormat="1" ht="21" customHeight="1">
      <c r="A21" s="270">
        <f>G8*40%</f>
        <v>120</v>
      </c>
      <c r="B21" s="271"/>
      <c r="C21" s="271"/>
      <c r="D21" s="269">
        <v>120</v>
      </c>
      <c r="E21" s="269"/>
      <c r="F21" s="269"/>
      <c r="G21" s="269">
        <v>120</v>
      </c>
      <c r="H21" s="269"/>
      <c r="I21" s="269"/>
      <c r="J21" s="269">
        <v>120</v>
      </c>
      <c r="K21" s="269"/>
      <c r="L21" s="269"/>
      <c r="M21" s="269">
        <v>120</v>
      </c>
      <c r="N21" s="269"/>
      <c r="O21" s="269"/>
      <c r="P21" s="269">
        <f t="shared" si="0"/>
        <v>120</v>
      </c>
      <c r="Q21" s="269"/>
      <c r="R21" s="269"/>
      <c r="S21" s="299">
        <f t="shared" si="1"/>
        <v>0</v>
      </c>
      <c r="T21" s="300"/>
      <c r="U21" s="301"/>
      <c r="V21" s="302">
        <f t="shared" si="2"/>
        <v>0</v>
      </c>
      <c r="W21" s="303"/>
      <c r="X21" s="303"/>
      <c r="Y21" s="303"/>
      <c r="Z21" s="234"/>
    </row>
    <row r="22" spans="1:33" s="228" customFormat="1" ht="21" customHeight="1">
      <c r="A22" s="270">
        <f>G8*50%</f>
        <v>150</v>
      </c>
      <c r="B22" s="271"/>
      <c r="C22" s="271"/>
      <c r="D22" s="269">
        <v>150</v>
      </c>
      <c r="E22" s="269"/>
      <c r="F22" s="269"/>
      <c r="G22" s="269">
        <v>150</v>
      </c>
      <c r="H22" s="269"/>
      <c r="I22" s="269"/>
      <c r="J22" s="269">
        <v>150</v>
      </c>
      <c r="K22" s="269"/>
      <c r="L22" s="269"/>
      <c r="M22" s="269">
        <v>150</v>
      </c>
      <c r="N22" s="269"/>
      <c r="O22" s="269"/>
      <c r="P22" s="269">
        <f t="shared" si="0"/>
        <v>150</v>
      </c>
      <c r="Q22" s="269"/>
      <c r="R22" s="269"/>
      <c r="S22" s="299">
        <f t="shared" si="1"/>
        <v>0</v>
      </c>
      <c r="T22" s="300"/>
      <c r="U22" s="301"/>
      <c r="V22" s="302">
        <f t="shared" si="2"/>
        <v>0</v>
      </c>
      <c r="W22" s="303"/>
      <c r="X22" s="303"/>
      <c r="Y22" s="303"/>
      <c r="Z22" s="234"/>
    </row>
    <row r="23" spans="1:33" s="228" customFormat="1" ht="21" customHeight="1">
      <c r="A23" s="270">
        <f>G8*60%</f>
        <v>180</v>
      </c>
      <c r="B23" s="271"/>
      <c r="C23" s="271"/>
      <c r="D23" s="269">
        <v>180</v>
      </c>
      <c r="E23" s="269"/>
      <c r="F23" s="269"/>
      <c r="G23" s="269">
        <v>180</v>
      </c>
      <c r="H23" s="269"/>
      <c r="I23" s="269"/>
      <c r="J23" s="269">
        <v>180</v>
      </c>
      <c r="K23" s="269"/>
      <c r="L23" s="269"/>
      <c r="M23" s="269">
        <v>180</v>
      </c>
      <c r="N23" s="269"/>
      <c r="O23" s="269"/>
      <c r="P23" s="269">
        <f t="shared" si="0"/>
        <v>180</v>
      </c>
      <c r="Q23" s="269"/>
      <c r="R23" s="269"/>
      <c r="S23" s="299">
        <f t="shared" si="1"/>
        <v>0</v>
      </c>
      <c r="T23" s="300"/>
      <c r="U23" s="301"/>
      <c r="V23" s="302">
        <f t="shared" si="2"/>
        <v>0</v>
      </c>
      <c r="W23" s="303"/>
      <c r="X23" s="303"/>
      <c r="Y23" s="303"/>
      <c r="Z23" s="234"/>
    </row>
    <row r="24" spans="1:33" s="228" customFormat="1" ht="21" customHeight="1">
      <c r="A24" s="270">
        <f>G8*70%</f>
        <v>210</v>
      </c>
      <c r="B24" s="271"/>
      <c r="C24" s="271"/>
      <c r="D24" s="269">
        <v>210</v>
      </c>
      <c r="E24" s="269"/>
      <c r="F24" s="269"/>
      <c r="G24" s="269">
        <v>210</v>
      </c>
      <c r="H24" s="269"/>
      <c r="I24" s="269"/>
      <c r="J24" s="269">
        <v>210</v>
      </c>
      <c r="K24" s="269"/>
      <c r="L24" s="269"/>
      <c r="M24" s="269">
        <v>210</v>
      </c>
      <c r="N24" s="269"/>
      <c r="O24" s="269"/>
      <c r="P24" s="269">
        <f t="shared" si="0"/>
        <v>210</v>
      </c>
      <c r="Q24" s="269"/>
      <c r="R24" s="269"/>
      <c r="S24" s="299">
        <f t="shared" si="1"/>
        <v>0</v>
      </c>
      <c r="T24" s="300"/>
      <c r="U24" s="301"/>
      <c r="V24" s="302">
        <f t="shared" si="2"/>
        <v>0</v>
      </c>
      <c r="W24" s="303"/>
      <c r="X24" s="303"/>
      <c r="Y24" s="303"/>
      <c r="Z24" s="234"/>
    </row>
    <row r="25" spans="1:33" s="228" customFormat="1" ht="21" customHeight="1">
      <c r="A25" s="270">
        <f>G8*80%</f>
        <v>240</v>
      </c>
      <c r="B25" s="271"/>
      <c r="C25" s="271"/>
      <c r="D25" s="269">
        <v>240</v>
      </c>
      <c r="E25" s="269"/>
      <c r="F25" s="269"/>
      <c r="G25" s="269">
        <v>240</v>
      </c>
      <c r="H25" s="269"/>
      <c r="I25" s="269"/>
      <c r="J25" s="269">
        <v>240</v>
      </c>
      <c r="K25" s="269"/>
      <c r="L25" s="269"/>
      <c r="M25" s="269">
        <v>240</v>
      </c>
      <c r="N25" s="269"/>
      <c r="O25" s="269"/>
      <c r="P25" s="269">
        <f t="shared" si="0"/>
        <v>240</v>
      </c>
      <c r="Q25" s="269"/>
      <c r="R25" s="269"/>
      <c r="S25" s="299">
        <f t="shared" si="1"/>
        <v>0</v>
      </c>
      <c r="T25" s="300"/>
      <c r="U25" s="301"/>
      <c r="V25" s="302">
        <f t="shared" si="2"/>
        <v>0</v>
      </c>
      <c r="W25" s="303"/>
      <c r="X25" s="303"/>
      <c r="Y25" s="303"/>
      <c r="Z25" s="234"/>
    </row>
    <row r="26" spans="1:33" s="228" customFormat="1" ht="21" customHeight="1">
      <c r="A26" s="270">
        <f>G8*90%</f>
        <v>270</v>
      </c>
      <c r="B26" s="271"/>
      <c r="C26" s="271"/>
      <c r="D26" s="269">
        <v>270</v>
      </c>
      <c r="E26" s="269"/>
      <c r="F26" s="269"/>
      <c r="G26" s="269">
        <v>270</v>
      </c>
      <c r="H26" s="269"/>
      <c r="I26" s="269"/>
      <c r="J26" s="269">
        <v>270</v>
      </c>
      <c r="K26" s="269"/>
      <c r="L26" s="269"/>
      <c r="M26" s="269">
        <v>270</v>
      </c>
      <c r="N26" s="269"/>
      <c r="O26" s="269"/>
      <c r="P26" s="269">
        <f t="shared" si="0"/>
        <v>270</v>
      </c>
      <c r="Q26" s="269"/>
      <c r="R26" s="269"/>
      <c r="S26" s="299">
        <f t="shared" si="1"/>
        <v>0</v>
      </c>
      <c r="T26" s="300"/>
      <c r="U26" s="301"/>
      <c r="V26" s="302">
        <f t="shared" si="2"/>
        <v>0</v>
      </c>
      <c r="W26" s="303"/>
      <c r="X26" s="303"/>
      <c r="Y26" s="303"/>
      <c r="Z26" s="234"/>
    </row>
    <row r="27" spans="1:33" s="228" customFormat="1" ht="21" customHeight="1">
      <c r="A27" s="270">
        <f>G8*100%</f>
        <v>300</v>
      </c>
      <c r="B27" s="271"/>
      <c r="C27" s="271"/>
      <c r="D27" s="269">
        <v>300</v>
      </c>
      <c r="E27" s="269"/>
      <c r="F27" s="269"/>
      <c r="G27" s="269">
        <v>300</v>
      </c>
      <c r="H27" s="269"/>
      <c r="I27" s="269"/>
      <c r="J27" s="269">
        <v>300</v>
      </c>
      <c r="K27" s="269"/>
      <c r="L27" s="269"/>
      <c r="M27" s="269">
        <v>300</v>
      </c>
      <c r="N27" s="269"/>
      <c r="O27" s="269"/>
      <c r="P27" s="269">
        <f t="shared" si="0"/>
        <v>300</v>
      </c>
      <c r="Q27" s="269"/>
      <c r="R27" s="269"/>
      <c r="S27" s="299">
        <f t="shared" si="1"/>
        <v>0</v>
      </c>
      <c r="T27" s="300"/>
      <c r="U27" s="301"/>
      <c r="V27" s="302">
        <f t="shared" si="2"/>
        <v>0</v>
      </c>
      <c r="W27" s="303"/>
      <c r="X27" s="303"/>
      <c r="Y27" s="303"/>
      <c r="Z27" s="234"/>
    </row>
    <row r="28" spans="1:33" s="228" customFormat="1" ht="17.100000000000001" customHeight="1">
      <c r="B28" s="233"/>
      <c r="C28" s="232"/>
      <c r="D28" s="232"/>
      <c r="E28" s="232"/>
      <c r="F28" s="232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</row>
    <row r="29" spans="1:33" s="228" customFormat="1" ht="17.100000000000001" customHeight="1">
      <c r="A29" s="230" t="s">
        <v>131</v>
      </c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9"/>
      <c r="Q29" s="229"/>
      <c r="R29" s="229"/>
      <c r="S29" s="229"/>
      <c r="T29" s="229"/>
      <c r="U29" s="229"/>
      <c r="V29" s="229"/>
      <c r="W29" s="224"/>
      <c r="X29" s="224"/>
      <c r="Y29" s="224"/>
      <c r="Z29" s="224"/>
      <c r="AA29" s="229"/>
      <c r="AB29" s="229"/>
      <c r="AC29" s="229"/>
      <c r="AD29" s="229"/>
      <c r="AE29" s="229"/>
      <c r="AF29" s="235"/>
      <c r="AG29" s="235"/>
    </row>
    <row r="30" spans="1:33" s="228" customFormat="1" ht="17.100000000000001" customHeight="1">
      <c r="B30" s="233"/>
      <c r="C30" s="307" t="s">
        <v>128</v>
      </c>
      <c r="D30" s="307"/>
      <c r="E30" s="307"/>
      <c r="F30" s="284" t="s">
        <v>127</v>
      </c>
      <c r="G30" s="284"/>
      <c r="H30" s="284"/>
      <c r="I30" s="284"/>
      <c r="J30" s="284"/>
      <c r="K30" s="284"/>
      <c r="L30" s="284"/>
      <c r="M30" s="284"/>
      <c r="N30" s="284" t="s">
        <v>50</v>
      </c>
      <c r="O30" s="284"/>
      <c r="P30" s="284"/>
      <c r="Q30" s="284" t="s">
        <v>28</v>
      </c>
      <c r="R30" s="284"/>
      <c r="S30" s="284"/>
      <c r="T30" s="284" t="s">
        <v>12</v>
      </c>
      <c r="U30" s="284"/>
      <c r="V30" s="284"/>
      <c r="W30" s="284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</row>
    <row r="31" spans="1:33" s="228" customFormat="1" ht="17.100000000000001" customHeight="1">
      <c r="B31" s="233"/>
      <c r="C31" s="307"/>
      <c r="D31" s="307"/>
      <c r="E31" s="307"/>
      <c r="F31" s="284" t="s">
        <v>46</v>
      </c>
      <c r="G31" s="284"/>
      <c r="H31" s="284" t="s">
        <v>47</v>
      </c>
      <c r="I31" s="284"/>
      <c r="J31" s="284" t="s">
        <v>48</v>
      </c>
      <c r="K31" s="284"/>
      <c r="L31" s="284" t="s">
        <v>49</v>
      </c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29"/>
      <c r="Y31" s="229"/>
      <c r="Z31" s="229"/>
      <c r="AA31" s="229"/>
      <c r="AB31" s="229"/>
      <c r="AC31" s="229"/>
    </row>
    <row r="32" spans="1:33" s="228" customFormat="1" ht="21" customHeight="1">
      <c r="B32" s="233"/>
      <c r="C32" s="309">
        <v>1</v>
      </c>
      <c r="D32" s="310"/>
      <c r="E32" s="248" t="s">
        <v>130</v>
      </c>
      <c r="F32" s="276">
        <v>1</v>
      </c>
      <c r="G32" s="277"/>
      <c r="H32" s="276">
        <v>1</v>
      </c>
      <c r="I32" s="277"/>
      <c r="J32" s="276">
        <v>1</v>
      </c>
      <c r="K32" s="277"/>
      <c r="L32" s="276">
        <v>1</v>
      </c>
      <c r="M32" s="277"/>
      <c r="N32" s="273">
        <f t="shared" ref="N32:N41" si="3">AVERAGE(F32:M32)</f>
        <v>1</v>
      </c>
      <c r="O32" s="274"/>
      <c r="P32" s="275"/>
      <c r="Q32" s="304">
        <f t="shared" ref="Q32:Q41" si="4">N32-C32</f>
        <v>0</v>
      </c>
      <c r="R32" s="305"/>
      <c r="S32" s="305"/>
      <c r="T32" s="306">
        <f>_xlfn.STDEV.S(F32:M32)/SQRT(4)</f>
        <v>0</v>
      </c>
      <c r="U32" s="306"/>
      <c r="V32" s="306"/>
      <c r="W32" s="306"/>
      <c r="X32" s="229"/>
      <c r="Y32" s="229"/>
      <c r="Z32" s="229"/>
      <c r="AA32" s="229"/>
      <c r="AB32" s="229"/>
      <c r="AC32" s="229"/>
    </row>
    <row r="33" spans="1:29" s="228" customFormat="1" ht="21" customHeight="1">
      <c r="B33" s="233"/>
      <c r="C33" s="278">
        <v>2</v>
      </c>
      <c r="D33" s="279"/>
      <c r="E33" s="248" t="s">
        <v>130</v>
      </c>
      <c r="F33" s="276">
        <v>2</v>
      </c>
      <c r="G33" s="277"/>
      <c r="H33" s="276">
        <v>2</v>
      </c>
      <c r="I33" s="277"/>
      <c r="J33" s="276">
        <v>2</v>
      </c>
      <c r="K33" s="277"/>
      <c r="L33" s="276">
        <v>2</v>
      </c>
      <c r="M33" s="277"/>
      <c r="N33" s="273">
        <f t="shared" si="3"/>
        <v>2</v>
      </c>
      <c r="O33" s="274"/>
      <c r="P33" s="275"/>
      <c r="Q33" s="304">
        <f t="shared" si="4"/>
        <v>0</v>
      </c>
      <c r="R33" s="305"/>
      <c r="S33" s="305"/>
      <c r="T33" s="306">
        <f t="shared" ref="T33:T41" si="5">_xlfn.STDEV.S(F33:M33)/SQRT(4)</f>
        <v>0</v>
      </c>
      <c r="U33" s="306"/>
      <c r="V33" s="306"/>
      <c r="W33" s="306"/>
      <c r="X33" s="229"/>
      <c r="Y33" s="229"/>
      <c r="Z33" s="229"/>
      <c r="AA33" s="229"/>
      <c r="AB33" s="229"/>
      <c r="AC33" s="229"/>
    </row>
    <row r="34" spans="1:29" s="228" customFormat="1" ht="21" customHeight="1">
      <c r="B34" s="233"/>
      <c r="C34" s="278">
        <v>3</v>
      </c>
      <c r="D34" s="279"/>
      <c r="E34" s="248" t="s">
        <v>130</v>
      </c>
      <c r="F34" s="276">
        <v>3</v>
      </c>
      <c r="G34" s="277"/>
      <c r="H34" s="276">
        <v>3</v>
      </c>
      <c r="I34" s="277"/>
      <c r="J34" s="276">
        <v>3</v>
      </c>
      <c r="K34" s="277"/>
      <c r="L34" s="276">
        <v>3</v>
      </c>
      <c r="M34" s="277"/>
      <c r="N34" s="273">
        <f t="shared" si="3"/>
        <v>3</v>
      </c>
      <c r="O34" s="274"/>
      <c r="P34" s="275"/>
      <c r="Q34" s="304">
        <f t="shared" si="4"/>
        <v>0</v>
      </c>
      <c r="R34" s="305"/>
      <c r="S34" s="305"/>
      <c r="T34" s="306">
        <f t="shared" si="5"/>
        <v>0</v>
      </c>
      <c r="U34" s="306"/>
      <c r="V34" s="306"/>
      <c r="W34" s="306"/>
      <c r="X34" s="229"/>
      <c r="Y34" s="229"/>
      <c r="Z34" s="229"/>
      <c r="AA34" s="229"/>
      <c r="AB34" s="229"/>
      <c r="AC34" s="229"/>
    </row>
    <row r="35" spans="1:29" s="228" customFormat="1" ht="21" customHeight="1">
      <c r="B35" s="233"/>
      <c r="C35" s="278">
        <v>4</v>
      </c>
      <c r="D35" s="279"/>
      <c r="E35" s="248" t="s">
        <v>130</v>
      </c>
      <c r="F35" s="276">
        <v>4</v>
      </c>
      <c r="G35" s="277"/>
      <c r="H35" s="276">
        <v>4</v>
      </c>
      <c r="I35" s="277"/>
      <c r="J35" s="276">
        <v>4</v>
      </c>
      <c r="K35" s="277"/>
      <c r="L35" s="276">
        <v>4</v>
      </c>
      <c r="M35" s="277"/>
      <c r="N35" s="273">
        <f t="shared" si="3"/>
        <v>4</v>
      </c>
      <c r="O35" s="274"/>
      <c r="P35" s="275"/>
      <c r="Q35" s="304">
        <f t="shared" si="4"/>
        <v>0</v>
      </c>
      <c r="R35" s="305"/>
      <c r="S35" s="305"/>
      <c r="T35" s="306">
        <f t="shared" si="5"/>
        <v>0</v>
      </c>
      <c r="U35" s="306"/>
      <c r="V35" s="306"/>
      <c r="W35" s="306"/>
      <c r="X35" s="229"/>
      <c r="Y35" s="229"/>
      <c r="Z35" s="229"/>
      <c r="AA35" s="229"/>
      <c r="AB35" s="229"/>
      <c r="AC35" s="229"/>
    </row>
    <row r="36" spans="1:29" s="228" customFormat="1" ht="21" customHeight="1">
      <c r="B36" s="233"/>
      <c r="C36" s="278">
        <v>5</v>
      </c>
      <c r="D36" s="279"/>
      <c r="E36" s="248" t="s">
        <v>130</v>
      </c>
      <c r="F36" s="276">
        <v>5</v>
      </c>
      <c r="G36" s="277"/>
      <c r="H36" s="276">
        <v>5</v>
      </c>
      <c r="I36" s="277"/>
      <c r="J36" s="276">
        <v>5</v>
      </c>
      <c r="K36" s="277"/>
      <c r="L36" s="276">
        <v>5</v>
      </c>
      <c r="M36" s="277"/>
      <c r="N36" s="273">
        <f t="shared" si="3"/>
        <v>5</v>
      </c>
      <c r="O36" s="274"/>
      <c r="P36" s="275"/>
      <c r="Q36" s="304">
        <f t="shared" si="4"/>
        <v>0</v>
      </c>
      <c r="R36" s="305"/>
      <c r="S36" s="305"/>
      <c r="T36" s="306">
        <f t="shared" si="5"/>
        <v>0</v>
      </c>
      <c r="U36" s="306"/>
      <c r="V36" s="306"/>
      <c r="W36" s="306"/>
      <c r="X36" s="229"/>
      <c r="Y36" s="229"/>
      <c r="Z36" s="229"/>
      <c r="AA36" s="229"/>
      <c r="AB36" s="229"/>
      <c r="AC36" s="229"/>
    </row>
    <row r="37" spans="1:29" s="228" customFormat="1" ht="21" customHeight="1">
      <c r="B37" s="233"/>
      <c r="C37" s="278">
        <v>10</v>
      </c>
      <c r="D37" s="279"/>
      <c r="E37" s="248" t="s">
        <v>130</v>
      </c>
      <c r="F37" s="276">
        <v>10</v>
      </c>
      <c r="G37" s="277"/>
      <c r="H37" s="276">
        <v>10</v>
      </c>
      <c r="I37" s="277"/>
      <c r="J37" s="276">
        <v>10</v>
      </c>
      <c r="K37" s="277"/>
      <c r="L37" s="276">
        <v>10</v>
      </c>
      <c r="M37" s="277"/>
      <c r="N37" s="273">
        <f t="shared" si="3"/>
        <v>10</v>
      </c>
      <c r="O37" s="274"/>
      <c r="P37" s="275"/>
      <c r="Q37" s="304">
        <f t="shared" si="4"/>
        <v>0</v>
      </c>
      <c r="R37" s="305"/>
      <c r="S37" s="305"/>
      <c r="T37" s="306">
        <f t="shared" si="5"/>
        <v>0</v>
      </c>
      <c r="U37" s="306"/>
      <c r="V37" s="306"/>
      <c r="W37" s="306"/>
      <c r="X37" s="229"/>
      <c r="Y37" s="229"/>
      <c r="Z37" s="229"/>
      <c r="AA37" s="229"/>
      <c r="AB37" s="229"/>
      <c r="AC37" s="229"/>
    </row>
    <row r="38" spans="1:29" s="228" customFormat="1" ht="21" customHeight="1">
      <c r="B38" s="233"/>
      <c r="C38" s="278">
        <v>15</v>
      </c>
      <c r="D38" s="279"/>
      <c r="E38" s="248" t="s">
        <v>130</v>
      </c>
      <c r="F38" s="276">
        <v>15</v>
      </c>
      <c r="G38" s="277"/>
      <c r="H38" s="276">
        <v>15</v>
      </c>
      <c r="I38" s="277"/>
      <c r="J38" s="276">
        <v>15</v>
      </c>
      <c r="K38" s="277"/>
      <c r="L38" s="276">
        <v>15</v>
      </c>
      <c r="M38" s="277"/>
      <c r="N38" s="273">
        <f t="shared" si="3"/>
        <v>15</v>
      </c>
      <c r="O38" s="274"/>
      <c r="P38" s="275"/>
      <c r="Q38" s="304">
        <f t="shared" si="4"/>
        <v>0</v>
      </c>
      <c r="R38" s="305"/>
      <c r="S38" s="305"/>
      <c r="T38" s="306">
        <f t="shared" si="5"/>
        <v>0</v>
      </c>
      <c r="U38" s="306"/>
      <c r="V38" s="306"/>
      <c r="W38" s="306"/>
      <c r="X38" s="229"/>
      <c r="Y38" s="229"/>
      <c r="Z38" s="229"/>
      <c r="AA38" s="229"/>
      <c r="AB38" s="229"/>
      <c r="AC38" s="229"/>
    </row>
    <row r="39" spans="1:29" s="228" customFormat="1" ht="21" customHeight="1">
      <c r="B39" s="233"/>
      <c r="C39" s="278">
        <v>20</v>
      </c>
      <c r="D39" s="279"/>
      <c r="E39" s="248" t="s">
        <v>130</v>
      </c>
      <c r="F39" s="276">
        <v>20</v>
      </c>
      <c r="G39" s="277"/>
      <c r="H39" s="276">
        <v>20</v>
      </c>
      <c r="I39" s="277"/>
      <c r="J39" s="276">
        <v>20</v>
      </c>
      <c r="K39" s="277"/>
      <c r="L39" s="276">
        <v>20</v>
      </c>
      <c r="M39" s="277"/>
      <c r="N39" s="273">
        <f t="shared" si="3"/>
        <v>20</v>
      </c>
      <c r="O39" s="274"/>
      <c r="P39" s="275"/>
      <c r="Q39" s="304">
        <f t="shared" si="4"/>
        <v>0</v>
      </c>
      <c r="R39" s="305"/>
      <c r="S39" s="305"/>
      <c r="T39" s="306">
        <f t="shared" si="5"/>
        <v>0</v>
      </c>
      <c r="U39" s="306"/>
      <c r="V39" s="306"/>
      <c r="W39" s="306"/>
      <c r="X39" s="229"/>
      <c r="Y39" s="229"/>
      <c r="Z39" s="229"/>
      <c r="AA39" s="229"/>
      <c r="AB39" s="229"/>
      <c r="AC39" s="229"/>
    </row>
    <row r="40" spans="1:29" s="228" customFormat="1" ht="21" customHeight="1">
      <c r="B40" s="233"/>
      <c r="C40" s="278">
        <v>25</v>
      </c>
      <c r="D40" s="279"/>
      <c r="E40" s="248" t="s">
        <v>130</v>
      </c>
      <c r="F40" s="276">
        <v>25</v>
      </c>
      <c r="G40" s="277"/>
      <c r="H40" s="276">
        <v>25</v>
      </c>
      <c r="I40" s="277"/>
      <c r="J40" s="276">
        <v>25</v>
      </c>
      <c r="K40" s="277"/>
      <c r="L40" s="276">
        <v>25</v>
      </c>
      <c r="M40" s="277"/>
      <c r="N40" s="273">
        <f t="shared" si="3"/>
        <v>25</v>
      </c>
      <c r="O40" s="274"/>
      <c r="P40" s="275"/>
      <c r="Q40" s="304">
        <f t="shared" si="4"/>
        <v>0</v>
      </c>
      <c r="R40" s="305"/>
      <c r="S40" s="305"/>
      <c r="T40" s="306">
        <f t="shared" si="5"/>
        <v>0</v>
      </c>
      <c r="U40" s="306"/>
      <c r="V40" s="306"/>
      <c r="W40" s="306"/>
      <c r="X40" s="229"/>
      <c r="Y40" s="229"/>
      <c r="Z40" s="229"/>
      <c r="AA40" s="229"/>
      <c r="AB40" s="229"/>
      <c r="AC40" s="229"/>
    </row>
    <row r="41" spans="1:29" s="228" customFormat="1" ht="21" customHeight="1">
      <c r="B41" s="233"/>
      <c r="C41" s="278">
        <v>30</v>
      </c>
      <c r="D41" s="279"/>
      <c r="E41" s="248" t="s">
        <v>130</v>
      </c>
      <c r="F41" s="276">
        <v>30</v>
      </c>
      <c r="G41" s="277"/>
      <c r="H41" s="276">
        <v>30</v>
      </c>
      <c r="I41" s="277"/>
      <c r="J41" s="276">
        <v>30</v>
      </c>
      <c r="K41" s="277"/>
      <c r="L41" s="276">
        <v>30</v>
      </c>
      <c r="M41" s="277"/>
      <c r="N41" s="273">
        <f t="shared" si="3"/>
        <v>30</v>
      </c>
      <c r="O41" s="274"/>
      <c r="P41" s="275"/>
      <c r="Q41" s="304">
        <f t="shared" si="4"/>
        <v>0</v>
      </c>
      <c r="R41" s="305"/>
      <c r="S41" s="305"/>
      <c r="T41" s="306">
        <f t="shared" si="5"/>
        <v>0</v>
      </c>
      <c r="U41" s="306"/>
      <c r="V41" s="306"/>
      <c r="W41" s="306"/>
      <c r="X41" s="229"/>
      <c r="Y41" s="229"/>
      <c r="Z41" s="229"/>
      <c r="AA41" s="229"/>
      <c r="AB41" s="229"/>
      <c r="AC41" s="229"/>
    </row>
    <row r="42" spans="1:29" ht="17.100000000000001" customHeight="1">
      <c r="A42" s="226"/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</row>
    <row r="43" spans="1:29" ht="17.100000000000001" customHeight="1">
      <c r="A43" s="272" t="s">
        <v>126</v>
      </c>
      <c r="B43" s="272"/>
      <c r="C43" s="272"/>
      <c r="D43" s="272"/>
      <c r="E43" s="308" t="s">
        <v>125</v>
      </c>
      <c r="F43" s="308"/>
      <c r="G43" s="308"/>
      <c r="H43" s="308"/>
      <c r="I43" s="308"/>
      <c r="J43" s="308"/>
      <c r="K43" s="308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</row>
    <row r="44" spans="1:29" ht="17.100000000000001" customHeight="1">
      <c r="A44" s="226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</row>
    <row r="45" spans="1:29" ht="17.100000000000001" customHeight="1">
      <c r="A45" s="226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</row>
    <row r="46" spans="1:29" ht="17.100000000000001" customHeight="1">
      <c r="L46" s="227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</row>
    <row r="47" spans="1:29" ht="17.100000000000001" customHeight="1">
      <c r="A47" s="226"/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</row>
    <row r="48" spans="1:29" ht="17.100000000000001" customHeight="1">
      <c r="A48" s="226"/>
      <c r="B48" s="226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</row>
    <row r="49" spans="1:26" ht="17.100000000000001" customHeight="1">
      <c r="A49" s="226"/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</row>
    <row r="50" spans="1:26" ht="17.100000000000001" customHeight="1">
      <c r="A50" s="226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</row>
    <row r="51" spans="1:26" ht="17.100000000000001" customHeight="1">
      <c r="A51" s="226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</row>
    <row r="52" spans="1:26" ht="17.100000000000001" customHeight="1">
      <c r="A52" s="226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</row>
    <row r="53" spans="1:26" ht="17.100000000000001" customHeight="1">
      <c r="A53" s="226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</row>
    <row r="54" spans="1:26" ht="17.100000000000001" customHeight="1">
      <c r="A54" s="226"/>
      <c r="B54" s="226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</row>
    <row r="55" spans="1:26" ht="17.100000000000001" customHeight="1">
      <c r="A55" s="226"/>
      <c r="B55" s="226"/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</row>
    <row r="56" spans="1:26" ht="17.100000000000001" customHeight="1">
      <c r="A56" s="226"/>
      <c r="B56" s="226"/>
      <c r="C56" s="226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</row>
    <row r="57" spans="1:26" ht="17.100000000000001" customHeight="1">
      <c r="A57" s="226"/>
      <c r="B57" s="226"/>
      <c r="C57" s="226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</row>
    <row r="58" spans="1:26" ht="17.100000000000001" customHeight="1">
      <c r="A58" s="226"/>
      <c r="B58" s="226"/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</row>
    <row r="59" spans="1:26" ht="17.100000000000001" customHeight="1">
      <c r="A59" s="226"/>
      <c r="B59" s="226"/>
      <c r="C59" s="226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</row>
    <row r="60" spans="1:26" ht="17.100000000000001" customHeight="1">
      <c r="A60" s="226"/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</row>
    <row r="61" spans="1:26" ht="17.100000000000001" customHeight="1">
      <c r="A61" s="226"/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</row>
    <row r="62" spans="1:26" ht="17.100000000000001" customHeight="1">
      <c r="A62" s="226"/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</row>
    <row r="63" spans="1:26" ht="17.100000000000001" customHeight="1">
      <c r="A63" s="226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</row>
    <row r="64" spans="1:26" ht="17.100000000000001" customHeight="1">
      <c r="A64" s="226"/>
      <c r="B64" s="226"/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</row>
    <row r="65" spans="1:26" ht="17.100000000000001" customHeight="1">
      <c r="A65" s="226"/>
      <c r="B65" s="226"/>
      <c r="C65" s="226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</row>
    <row r="66" spans="1:26" ht="17.100000000000001" customHeight="1">
      <c r="A66" s="226"/>
      <c r="B66" s="226"/>
      <c r="C66" s="226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</row>
    <row r="67" spans="1:26" ht="17.100000000000001" customHeight="1">
      <c r="A67" s="226"/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</row>
    <row r="68" spans="1:26" ht="17.100000000000001" customHeight="1">
      <c r="A68" s="226"/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</row>
    <row r="69" spans="1:26" ht="17.100000000000001" customHeight="1">
      <c r="A69" s="226"/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</row>
    <row r="70" spans="1:26" ht="17.100000000000001" customHeight="1">
      <c r="A70" s="226"/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</row>
    <row r="71" spans="1:26" ht="17.100000000000001" customHeight="1">
      <c r="A71" s="226"/>
      <c r="B71" s="226"/>
      <c r="C71" s="226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</row>
    <row r="72" spans="1:26" ht="17.100000000000001" customHeight="1">
      <c r="A72" s="226"/>
      <c r="B72" s="226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</row>
    <row r="73" spans="1:26" ht="17.100000000000001" customHeight="1">
      <c r="A73" s="226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</row>
    <row r="74" spans="1:26" ht="17.100000000000001" customHeight="1">
      <c r="A74" s="226"/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</row>
    <row r="75" spans="1:26" ht="17.100000000000001" customHeight="1">
      <c r="A75" s="226"/>
      <c r="B75" s="226"/>
      <c r="C75" s="226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</row>
    <row r="76" spans="1:26" ht="17.100000000000001" customHeight="1">
      <c r="A76" s="226"/>
      <c r="B76" s="226"/>
      <c r="C76" s="226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</row>
    <row r="77" spans="1:26" ht="17.100000000000001" customHeight="1">
      <c r="A77" s="226"/>
      <c r="B77" s="226"/>
      <c r="C77" s="226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</row>
    <row r="78" spans="1:26" ht="17.100000000000001" customHeight="1">
      <c r="A78" s="226"/>
      <c r="B78" s="226"/>
      <c r="C78" s="226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</row>
    <row r="79" spans="1:26" ht="17.100000000000001" customHeight="1">
      <c r="A79" s="226"/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</row>
    <row r="80" spans="1:26" ht="17.100000000000001" customHeight="1">
      <c r="A80" s="226"/>
      <c r="B80" s="226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</row>
    <row r="81" spans="1:26" ht="17.100000000000001" customHeight="1">
      <c r="A81" s="226"/>
      <c r="B81" s="226"/>
      <c r="C81" s="226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</row>
    <row r="82" spans="1:26" ht="17.100000000000001" customHeight="1">
      <c r="A82" s="226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</row>
    <row r="83" spans="1:26" ht="17.100000000000001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spans="1:26" ht="17.100000000000001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 spans="1:26" ht="17.100000000000001" customHeight="1"/>
    <row r="86" spans="1:26" ht="17.100000000000001" customHeight="1"/>
    <row r="87" spans="1:26" ht="17.100000000000001" customHeight="1"/>
    <row r="88" spans="1:26" ht="12.95" customHeight="1"/>
    <row r="89" spans="1:26" ht="17.100000000000001" customHeight="1"/>
    <row r="90" spans="1:26" ht="17.100000000000001" customHeight="1"/>
  </sheetData>
  <mergeCells count="208">
    <mergeCell ref="T41:W41"/>
    <mergeCell ref="N40:P40"/>
    <mergeCell ref="Q40:S40"/>
    <mergeCell ref="T40:W40"/>
    <mergeCell ref="C41:D41"/>
    <mergeCell ref="F41:G41"/>
    <mergeCell ref="H41:I41"/>
    <mergeCell ref="J41:K41"/>
    <mergeCell ref="L41:M41"/>
    <mergeCell ref="N41:P41"/>
    <mergeCell ref="Q41:S41"/>
    <mergeCell ref="H39:I39"/>
    <mergeCell ref="J39:K39"/>
    <mergeCell ref="L39:M39"/>
    <mergeCell ref="N39:P39"/>
    <mergeCell ref="Q39:S39"/>
    <mergeCell ref="T39:W39"/>
    <mergeCell ref="T37:W37"/>
    <mergeCell ref="C38:D38"/>
    <mergeCell ref="F38:G38"/>
    <mergeCell ref="H38:I38"/>
    <mergeCell ref="J38:K38"/>
    <mergeCell ref="L38:M38"/>
    <mergeCell ref="N38:P38"/>
    <mergeCell ref="Q38:S38"/>
    <mergeCell ref="T38:W38"/>
    <mergeCell ref="F37:G37"/>
    <mergeCell ref="H37:I37"/>
    <mergeCell ref="J37:K37"/>
    <mergeCell ref="L37:M37"/>
    <mergeCell ref="N37:P37"/>
    <mergeCell ref="Q37:S37"/>
    <mergeCell ref="L36:M36"/>
    <mergeCell ref="N36:P36"/>
    <mergeCell ref="Q36:S36"/>
    <mergeCell ref="T36:W36"/>
    <mergeCell ref="C35:D35"/>
    <mergeCell ref="F35:G35"/>
    <mergeCell ref="H35:I35"/>
    <mergeCell ref="J35:K35"/>
    <mergeCell ref="L35:M35"/>
    <mergeCell ref="N35:P35"/>
    <mergeCell ref="Q34:S34"/>
    <mergeCell ref="T34:W34"/>
    <mergeCell ref="C33:D33"/>
    <mergeCell ref="F33:G33"/>
    <mergeCell ref="H33:I33"/>
    <mergeCell ref="J33:K33"/>
    <mergeCell ref="L33:M33"/>
    <mergeCell ref="N33:P33"/>
    <mergeCell ref="Q35:S35"/>
    <mergeCell ref="T35:W35"/>
    <mergeCell ref="Q32:S32"/>
    <mergeCell ref="T32:W32"/>
    <mergeCell ref="N30:P31"/>
    <mergeCell ref="Q30:S31"/>
    <mergeCell ref="T30:W31"/>
    <mergeCell ref="F31:G31"/>
    <mergeCell ref="C30:E31"/>
    <mergeCell ref="F30:M30"/>
    <mergeCell ref="E43:K43"/>
    <mergeCell ref="F40:G40"/>
    <mergeCell ref="H40:I40"/>
    <mergeCell ref="J40:K40"/>
    <mergeCell ref="L40:M40"/>
    <mergeCell ref="C39:D39"/>
    <mergeCell ref="F39:G39"/>
    <mergeCell ref="Q33:S33"/>
    <mergeCell ref="T33:W33"/>
    <mergeCell ref="C37:D37"/>
    <mergeCell ref="C34:D34"/>
    <mergeCell ref="F34:G34"/>
    <mergeCell ref="H31:I31"/>
    <mergeCell ref="J31:K31"/>
    <mergeCell ref="L31:M31"/>
    <mergeCell ref="C32:D32"/>
    <mergeCell ref="V24:Y24"/>
    <mergeCell ref="V25:Y25"/>
    <mergeCell ref="S23:U23"/>
    <mergeCell ref="S24:U24"/>
    <mergeCell ref="S25:U25"/>
    <mergeCell ref="V17:Y17"/>
    <mergeCell ref="V18:Y18"/>
    <mergeCell ref="V19:Y19"/>
    <mergeCell ref="V20:Y20"/>
    <mergeCell ref="V21:Y21"/>
    <mergeCell ref="V22:Y22"/>
    <mergeCell ref="V23:Y23"/>
    <mergeCell ref="S17:U17"/>
    <mergeCell ref="S18:U18"/>
    <mergeCell ref="S19:U19"/>
    <mergeCell ref="S20:U20"/>
    <mergeCell ref="S21:U21"/>
    <mergeCell ref="S22:U22"/>
    <mergeCell ref="P26:R26"/>
    <mergeCell ref="P27:R27"/>
    <mergeCell ref="S26:U26"/>
    <mergeCell ref="S27:U27"/>
    <mergeCell ref="V26:Y26"/>
    <mergeCell ref="V27:Y27"/>
    <mergeCell ref="G12:M12"/>
    <mergeCell ref="P21:R21"/>
    <mergeCell ref="P22:R22"/>
    <mergeCell ref="P23:R23"/>
    <mergeCell ref="P24:R24"/>
    <mergeCell ref="P25:R25"/>
    <mergeCell ref="S15:U16"/>
    <mergeCell ref="D15:O15"/>
    <mergeCell ref="V15:Y16"/>
    <mergeCell ref="G24:I24"/>
    <mergeCell ref="J24:L24"/>
    <mergeCell ref="M24:O24"/>
    <mergeCell ref="J25:L25"/>
    <mergeCell ref="M25:O25"/>
    <mergeCell ref="G26:I26"/>
    <mergeCell ref="J26:L26"/>
    <mergeCell ref="M26:O26"/>
    <mergeCell ref="G27:I27"/>
    <mergeCell ref="F5:U5"/>
    <mergeCell ref="F6:N6"/>
    <mergeCell ref="S6:X6"/>
    <mergeCell ref="C7:I7"/>
    <mergeCell ref="M7:R7"/>
    <mergeCell ref="U7:X7"/>
    <mergeCell ref="A1:I2"/>
    <mergeCell ref="A3:I3"/>
    <mergeCell ref="A4:I4"/>
    <mergeCell ref="N1:Q1"/>
    <mergeCell ref="N2:Q2"/>
    <mergeCell ref="V2:Y2"/>
    <mergeCell ref="R11:W11"/>
    <mergeCell ref="R12:W12"/>
    <mergeCell ref="G8:H8"/>
    <mergeCell ref="O8:P8"/>
    <mergeCell ref="V8:W8"/>
    <mergeCell ref="O9:X9"/>
    <mergeCell ref="G11:M11"/>
    <mergeCell ref="P19:R19"/>
    <mergeCell ref="P20:R20"/>
    <mergeCell ref="A15:C16"/>
    <mergeCell ref="D16:F16"/>
    <mergeCell ref="G16:I16"/>
    <mergeCell ref="J16:L16"/>
    <mergeCell ref="M16:O16"/>
    <mergeCell ref="P15:R16"/>
    <mergeCell ref="A17:C17"/>
    <mergeCell ref="A18:C18"/>
    <mergeCell ref="D17:F17"/>
    <mergeCell ref="D18:F18"/>
    <mergeCell ref="G17:I17"/>
    <mergeCell ref="J17:L17"/>
    <mergeCell ref="G18:I18"/>
    <mergeCell ref="J18:L18"/>
    <mergeCell ref="P17:R17"/>
    <mergeCell ref="P18:R18"/>
    <mergeCell ref="M17:O17"/>
    <mergeCell ref="M18:O18"/>
    <mergeCell ref="A19:C19"/>
    <mergeCell ref="A20:C20"/>
    <mergeCell ref="D19:F19"/>
    <mergeCell ref="D20:F20"/>
    <mergeCell ref="G19:I19"/>
    <mergeCell ref="J19:L19"/>
    <mergeCell ref="G20:I20"/>
    <mergeCell ref="J20:L20"/>
    <mergeCell ref="M23:O23"/>
    <mergeCell ref="M19:O19"/>
    <mergeCell ref="M20:O20"/>
    <mergeCell ref="M21:O21"/>
    <mergeCell ref="A21:C21"/>
    <mergeCell ref="D21:F21"/>
    <mergeCell ref="G21:I21"/>
    <mergeCell ref="J21:L21"/>
    <mergeCell ref="A24:C24"/>
    <mergeCell ref="A23:C23"/>
    <mergeCell ref="D23:F23"/>
    <mergeCell ref="D24:F24"/>
    <mergeCell ref="G22:I22"/>
    <mergeCell ref="J22:L22"/>
    <mergeCell ref="M22:O22"/>
    <mergeCell ref="G23:I23"/>
    <mergeCell ref="J23:L23"/>
    <mergeCell ref="A22:C22"/>
    <mergeCell ref="D22:F22"/>
    <mergeCell ref="J27:L27"/>
    <mergeCell ref="M27:O27"/>
    <mergeCell ref="A26:C26"/>
    <mergeCell ref="A25:C25"/>
    <mergeCell ref="D25:F25"/>
    <mergeCell ref="D26:F26"/>
    <mergeCell ref="A43:D43"/>
    <mergeCell ref="A27:C27"/>
    <mergeCell ref="D27:F27"/>
    <mergeCell ref="G25:I25"/>
    <mergeCell ref="N32:P32"/>
    <mergeCell ref="F32:G32"/>
    <mergeCell ref="H32:I32"/>
    <mergeCell ref="J32:K32"/>
    <mergeCell ref="L32:M32"/>
    <mergeCell ref="C40:D40"/>
    <mergeCell ref="H34:I34"/>
    <mergeCell ref="J34:K34"/>
    <mergeCell ref="L34:M34"/>
    <mergeCell ref="N34:P34"/>
    <mergeCell ref="C36:D36"/>
    <mergeCell ref="F36:G36"/>
    <mergeCell ref="H36:I36"/>
    <mergeCell ref="J36:K36"/>
  </mergeCells>
  <pageMargins left="0.31496062992125984" right="0.31496062992125984" top="0.74803149606299213" bottom="0" header="0" footer="0"/>
  <pageSetup paperSize="9" scale="90" orientation="portrait" r:id="rId1"/>
  <headerFooter>
    <oddFooter>&amp;R&amp;"Cordia New,Regular"&amp;14SP-FMD-04-35 Rev.0/Effective date 2-Nov-2015</oddFooter>
  </headerFooter>
  <rowBreaks count="1" manualBreakCount="1">
    <brk id="44" max="2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zoomScaleNormal="100" zoomScaleSheetLayoutView="100" workbookViewId="0">
      <selection activeCell="N15" sqref="N15"/>
    </sheetView>
  </sheetViews>
  <sheetFormatPr defaultColWidth="9.140625" defaultRowHeight="20.25"/>
  <cols>
    <col min="1" max="22" width="4.42578125" style="1" customWidth="1"/>
    <col min="23" max="23" width="4.28515625" style="1" customWidth="1"/>
    <col min="24" max="256" width="9.140625" style="1"/>
    <col min="257" max="263" width="4.28515625" style="1" customWidth="1"/>
    <col min="264" max="264" width="3.42578125" style="1" customWidth="1"/>
    <col min="265" max="279" width="4.28515625" style="1" customWidth="1"/>
    <col min="280" max="512" width="9.140625" style="1"/>
    <col min="513" max="519" width="4.28515625" style="1" customWidth="1"/>
    <col min="520" max="520" width="3.42578125" style="1" customWidth="1"/>
    <col min="521" max="535" width="4.28515625" style="1" customWidth="1"/>
    <col min="536" max="768" width="9.140625" style="1"/>
    <col min="769" max="775" width="4.28515625" style="1" customWidth="1"/>
    <col min="776" max="776" width="3.42578125" style="1" customWidth="1"/>
    <col min="777" max="791" width="4.28515625" style="1" customWidth="1"/>
    <col min="792" max="1024" width="9.140625" style="1"/>
    <col min="1025" max="1031" width="4.28515625" style="1" customWidth="1"/>
    <col min="1032" max="1032" width="3.42578125" style="1" customWidth="1"/>
    <col min="1033" max="1047" width="4.28515625" style="1" customWidth="1"/>
    <col min="1048" max="1280" width="9.140625" style="1"/>
    <col min="1281" max="1287" width="4.28515625" style="1" customWidth="1"/>
    <col min="1288" max="1288" width="3.42578125" style="1" customWidth="1"/>
    <col min="1289" max="1303" width="4.28515625" style="1" customWidth="1"/>
    <col min="1304" max="1536" width="9.140625" style="1"/>
    <col min="1537" max="1543" width="4.28515625" style="1" customWidth="1"/>
    <col min="1544" max="1544" width="3.42578125" style="1" customWidth="1"/>
    <col min="1545" max="1559" width="4.28515625" style="1" customWidth="1"/>
    <col min="1560" max="1792" width="9.140625" style="1"/>
    <col min="1793" max="1799" width="4.28515625" style="1" customWidth="1"/>
    <col min="1800" max="1800" width="3.42578125" style="1" customWidth="1"/>
    <col min="1801" max="1815" width="4.28515625" style="1" customWidth="1"/>
    <col min="1816" max="2048" width="9.140625" style="1"/>
    <col min="2049" max="2055" width="4.28515625" style="1" customWidth="1"/>
    <col min="2056" max="2056" width="3.42578125" style="1" customWidth="1"/>
    <col min="2057" max="2071" width="4.28515625" style="1" customWidth="1"/>
    <col min="2072" max="2304" width="9.140625" style="1"/>
    <col min="2305" max="2311" width="4.28515625" style="1" customWidth="1"/>
    <col min="2312" max="2312" width="3.42578125" style="1" customWidth="1"/>
    <col min="2313" max="2327" width="4.28515625" style="1" customWidth="1"/>
    <col min="2328" max="2560" width="9.140625" style="1"/>
    <col min="2561" max="2567" width="4.28515625" style="1" customWidth="1"/>
    <col min="2568" max="2568" width="3.42578125" style="1" customWidth="1"/>
    <col min="2569" max="2583" width="4.28515625" style="1" customWidth="1"/>
    <col min="2584" max="2816" width="9.140625" style="1"/>
    <col min="2817" max="2823" width="4.28515625" style="1" customWidth="1"/>
    <col min="2824" max="2824" width="3.42578125" style="1" customWidth="1"/>
    <col min="2825" max="2839" width="4.28515625" style="1" customWidth="1"/>
    <col min="2840" max="3072" width="9.140625" style="1"/>
    <col min="3073" max="3079" width="4.28515625" style="1" customWidth="1"/>
    <col min="3080" max="3080" width="3.42578125" style="1" customWidth="1"/>
    <col min="3081" max="3095" width="4.28515625" style="1" customWidth="1"/>
    <col min="3096" max="3328" width="9.140625" style="1"/>
    <col min="3329" max="3335" width="4.28515625" style="1" customWidth="1"/>
    <col min="3336" max="3336" width="3.42578125" style="1" customWidth="1"/>
    <col min="3337" max="3351" width="4.28515625" style="1" customWidth="1"/>
    <col min="3352" max="3584" width="9.140625" style="1"/>
    <col min="3585" max="3591" width="4.28515625" style="1" customWidth="1"/>
    <col min="3592" max="3592" width="3.42578125" style="1" customWidth="1"/>
    <col min="3593" max="3607" width="4.28515625" style="1" customWidth="1"/>
    <col min="3608" max="3840" width="9.140625" style="1"/>
    <col min="3841" max="3847" width="4.28515625" style="1" customWidth="1"/>
    <col min="3848" max="3848" width="3.42578125" style="1" customWidth="1"/>
    <col min="3849" max="3863" width="4.28515625" style="1" customWidth="1"/>
    <col min="3864" max="4096" width="9.140625" style="1"/>
    <col min="4097" max="4103" width="4.28515625" style="1" customWidth="1"/>
    <col min="4104" max="4104" width="3.42578125" style="1" customWidth="1"/>
    <col min="4105" max="4119" width="4.28515625" style="1" customWidth="1"/>
    <col min="4120" max="4352" width="9.140625" style="1"/>
    <col min="4353" max="4359" width="4.28515625" style="1" customWidth="1"/>
    <col min="4360" max="4360" width="3.42578125" style="1" customWidth="1"/>
    <col min="4361" max="4375" width="4.28515625" style="1" customWidth="1"/>
    <col min="4376" max="4608" width="9.140625" style="1"/>
    <col min="4609" max="4615" width="4.28515625" style="1" customWidth="1"/>
    <col min="4616" max="4616" width="3.42578125" style="1" customWidth="1"/>
    <col min="4617" max="4631" width="4.28515625" style="1" customWidth="1"/>
    <col min="4632" max="4864" width="9.140625" style="1"/>
    <col min="4865" max="4871" width="4.28515625" style="1" customWidth="1"/>
    <col min="4872" max="4872" width="3.42578125" style="1" customWidth="1"/>
    <col min="4873" max="4887" width="4.28515625" style="1" customWidth="1"/>
    <col min="4888" max="5120" width="9.140625" style="1"/>
    <col min="5121" max="5127" width="4.28515625" style="1" customWidth="1"/>
    <col min="5128" max="5128" width="3.42578125" style="1" customWidth="1"/>
    <col min="5129" max="5143" width="4.28515625" style="1" customWidth="1"/>
    <col min="5144" max="5376" width="9.140625" style="1"/>
    <col min="5377" max="5383" width="4.28515625" style="1" customWidth="1"/>
    <col min="5384" max="5384" width="3.42578125" style="1" customWidth="1"/>
    <col min="5385" max="5399" width="4.28515625" style="1" customWidth="1"/>
    <col min="5400" max="5632" width="9.140625" style="1"/>
    <col min="5633" max="5639" width="4.28515625" style="1" customWidth="1"/>
    <col min="5640" max="5640" width="3.42578125" style="1" customWidth="1"/>
    <col min="5641" max="5655" width="4.28515625" style="1" customWidth="1"/>
    <col min="5656" max="5888" width="9.140625" style="1"/>
    <col min="5889" max="5895" width="4.28515625" style="1" customWidth="1"/>
    <col min="5896" max="5896" width="3.42578125" style="1" customWidth="1"/>
    <col min="5897" max="5911" width="4.28515625" style="1" customWidth="1"/>
    <col min="5912" max="6144" width="9.140625" style="1"/>
    <col min="6145" max="6151" width="4.28515625" style="1" customWidth="1"/>
    <col min="6152" max="6152" width="3.42578125" style="1" customWidth="1"/>
    <col min="6153" max="6167" width="4.28515625" style="1" customWidth="1"/>
    <col min="6168" max="6400" width="9.140625" style="1"/>
    <col min="6401" max="6407" width="4.28515625" style="1" customWidth="1"/>
    <col min="6408" max="6408" width="3.42578125" style="1" customWidth="1"/>
    <col min="6409" max="6423" width="4.28515625" style="1" customWidth="1"/>
    <col min="6424" max="6656" width="9.140625" style="1"/>
    <col min="6657" max="6663" width="4.28515625" style="1" customWidth="1"/>
    <col min="6664" max="6664" width="3.42578125" style="1" customWidth="1"/>
    <col min="6665" max="6679" width="4.28515625" style="1" customWidth="1"/>
    <col min="6680" max="6912" width="9.140625" style="1"/>
    <col min="6913" max="6919" width="4.28515625" style="1" customWidth="1"/>
    <col min="6920" max="6920" width="3.42578125" style="1" customWidth="1"/>
    <col min="6921" max="6935" width="4.28515625" style="1" customWidth="1"/>
    <col min="6936" max="7168" width="9.140625" style="1"/>
    <col min="7169" max="7175" width="4.28515625" style="1" customWidth="1"/>
    <col min="7176" max="7176" width="3.42578125" style="1" customWidth="1"/>
    <col min="7177" max="7191" width="4.28515625" style="1" customWidth="1"/>
    <col min="7192" max="7424" width="9.140625" style="1"/>
    <col min="7425" max="7431" width="4.28515625" style="1" customWidth="1"/>
    <col min="7432" max="7432" width="3.42578125" style="1" customWidth="1"/>
    <col min="7433" max="7447" width="4.28515625" style="1" customWidth="1"/>
    <col min="7448" max="7680" width="9.140625" style="1"/>
    <col min="7681" max="7687" width="4.28515625" style="1" customWidth="1"/>
    <col min="7688" max="7688" width="3.42578125" style="1" customWidth="1"/>
    <col min="7689" max="7703" width="4.28515625" style="1" customWidth="1"/>
    <col min="7704" max="7936" width="9.140625" style="1"/>
    <col min="7937" max="7943" width="4.28515625" style="1" customWidth="1"/>
    <col min="7944" max="7944" width="3.42578125" style="1" customWidth="1"/>
    <col min="7945" max="7959" width="4.28515625" style="1" customWidth="1"/>
    <col min="7960" max="8192" width="9.140625" style="1"/>
    <col min="8193" max="8199" width="4.28515625" style="1" customWidth="1"/>
    <col min="8200" max="8200" width="3.42578125" style="1" customWidth="1"/>
    <col min="8201" max="8215" width="4.28515625" style="1" customWidth="1"/>
    <col min="8216" max="8448" width="9.140625" style="1"/>
    <col min="8449" max="8455" width="4.28515625" style="1" customWidth="1"/>
    <col min="8456" max="8456" width="3.42578125" style="1" customWidth="1"/>
    <col min="8457" max="8471" width="4.28515625" style="1" customWidth="1"/>
    <col min="8472" max="8704" width="9.140625" style="1"/>
    <col min="8705" max="8711" width="4.28515625" style="1" customWidth="1"/>
    <col min="8712" max="8712" width="3.42578125" style="1" customWidth="1"/>
    <col min="8713" max="8727" width="4.28515625" style="1" customWidth="1"/>
    <col min="8728" max="8960" width="9.140625" style="1"/>
    <col min="8961" max="8967" width="4.28515625" style="1" customWidth="1"/>
    <col min="8968" max="8968" width="3.42578125" style="1" customWidth="1"/>
    <col min="8969" max="8983" width="4.28515625" style="1" customWidth="1"/>
    <col min="8984" max="9216" width="9.140625" style="1"/>
    <col min="9217" max="9223" width="4.28515625" style="1" customWidth="1"/>
    <col min="9224" max="9224" width="3.42578125" style="1" customWidth="1"/>
    <col min="9225" max="9239" width="4.28515625" style="1" customWidth="1"/>
    <col min="9240" max="9472" width="9.140625" style="1"/>
    <col min="9473" max="9479" width="4.28515625" style="1" customWidth="1"/>
    <col min="9480" max="9480" width="3.42578125" style="1" customWidth="1"/>
    <col min="9481" max="9495" width="4.28515625" style="1" customWidth="1"/>
    <col min="9496" max="9728" width="9.140625" style="1"/>
    <col min="9729" max="9735" width="4.28515625" style="1" customWidth="1"/>
    <col min="9736" max="9736" width="3.42578125" style="1" customWidth="1"/>
    <col min="9737" max="9751" width="4.28515625" style="1" customWidth="1"/>
    <col min="9752" max="9984" width="9.140625" style="1"/>
    <col min="9985" max="9991" width="4.28515625" style="1" customWidth="1"/>
    <col min="9992" max="9992" width="3.42578125" style="1" customWidth="1"/>
    <col min="9993" max="10007" width="4.28515625" style="1" customWidth="1"/>
    <col min="10008" max="10240" width="9.140625" style="1"/>
    <col min="10241" max="10247" width="4.28515625" style="1" customWidth="1"/>
    <col min="10248" max="10248" width="3.42578125" style="1" customWidth="1"/>
    <col min="10249" max="10263" width="4.28515625" style="1" customWidth="1"/>
    <col min="10264" max="10496" width="9.140625" style="1"/>
    <col min="10497" max="10503" width="4.28515625" style="1" customWidth="1"/>
    <col min="10504" max="10504" width="3.42578125" style="1" customWidth="1"/>
    <col min="10505" max="10519" width="4.28515625" style="1" customWidth="1"/>
    <col min="10520" max="10752" width="9.140625" style="1"/>
    <col min="10753" max="10759" width="4.28515625" style="1" customWidth="1"/>
    <col min="10760" max="10760" width="3.42578125" style="1" customWidth="1"/>
    <col min="10761" max="10775" width="4.28515625" style="1" customWidth="1"/>
    <col min="10776" max="11008" width="9.140625" style="1"/>
    <col min="11009" max="11015" width="4.28515625" style="1" customWidth="1"/>
    <col min="11016" max="11016" width="3.42578125" style="1" customWidth="1"/>
    <col min="11017" max="11031" width="4.28515625" style="1" customWidth="1"/>
    <col min="11032" max="11264" width="9.140625" style="1"/>
    <col min="11265" max="11271" width="4.28515625" style="1" customWidth="1"/>
    <col min="11272" max="11272" width="3.42578125" style="1" customWidth="1"/>
    <col min="11273" max="11287" width="4.28515625" style="1" customWidth="1"/>
    <col min="11288" max="11520" width="9.140625" style="1"/>
    <col min="11521" max="11527" width="4.28515625" style="1" customWidth="1"/>
    <col min="11528" max="11528" width="3.42578125" style="1" customWidth="1"/>
    <col min="11529" max="11543" width="4.28515625" style="1" customWidth="1"/>
    <col min="11544" max="11776" width="9.140625" style="1"/>
    <col min="11777" max="11783" width="4.28515625" style="1" customWidth="1"/>
    <col min="11784" max="11784" width="3.42578125" style="1" customWidth="1"/>
    <col min="11785" max="11799" width="4.28515625" style="1" customWidth="1"/>
    <col min="11800" max="12032" width="9.140625" style="1"/>
    <col min="12033" max="12039" width="4.28515625" style="1" customWidth="1"/>
    <col min="12040" max="12040" width="3.42578125" style="1" customWidth="1"/>
    <col min="12041" max="12055" width="4.28515625" style="1" customWidth="1"/>
    <col min="12056" max="12288" width="9.140625" style="1"/>
    <col min="12289" max="12295" width="4.28515625" style="1" customWidth="1"/>
    <col min="12296" max="12296" width="3.42578125" style="1" customWidth="1"/>
    <col min="12297" max="12311" width="4.28515625" style="1" customWidth="1"/>
    <col min="12312" max="12544" width="9.140625" style="1"/>
    <col min="12545" max="12551" width="4.28515625" style="1" customWidth="1"/>
    <col min="12552" max="12552" width="3.42578125" style="1" customWidth="1"/>
    <col min="12553" max="12567" width="4.28515625" style="1" customWidth="1"/>
    <col min="12568" max="12800" width="9.140625" style="1"/>
    <col min="12801" max="12807" width="4.28515625" style="1" customWidth="1"/>
    <col min="12808" max="12808" width="3.42578125" style="1" customWidth="1"/>
    <col min="12809" max="12823" width="4.28515625" style="1" customWidth="1"/>
    <col min="12824" max="13056" width="9.140625" style="1"/>
    <col min="13057" max="13063" width="4.28515625" style="1" customWidth="1"/>
    <col min="13064" max="13064" width="3.42578125" style="1" customWidth="1"/>
    <col min="13065" max="13079" width="4.28515625" style="1" customWidth="1"/>
    <col min="13080" max="13312" width="9.140625" style="1"/>
    <col min="13313" max="13319" width="4.28515625" style="1" customWidth="1"/>
    <col min="13320" max="13320" width="3.42578125" style="1" customWidth="1"/>
    <col min="13321" max="13335" width="4.28515625" style="1" customWidth="1"/>
    <col min="13336" max="13568" width="9.140625" style="1"/>
    <col min="13569" max="13575" width="4.28515625" style="1" customWidth="1"/>
    <col min="13576" max="13576" width="3.42578125" style="1" customWidth="1"/>
    <col min="13577" max="13591" width="4.28515625" style="1" customWidth="1"/>
    <col min="13592" max="13824" width="9.140625" style="1"/>
    <col min="13825" max="13831" width="4.28515625" style="1" customWidth="1"/>
    <col min="13832" max="13832" width="3.42578125" style="1" customWidth="1"/>
    <col min="13833" max="13847" width="4.28515625" style="1" customWidth="1"/>
    <col min="13848" max="14080" width="9.140625" style="1"/>
    <col min="14081" max="14087" width="4.28515625" style="1" customWidth="1"/>
    <col min="14088" max="14088" width="3.42578125" style="1" customWidth="1"/>
    <col min="14089" max="14103" width="4.28515625" style="1" customWidth="1"/>
    <col min="14104" max="14336" width="9.140625" style="1"/>
    <col min="14337" max="14343" width="4.28515625" style="1" customWidth="1"/>
    <col min="14344" max="14344" width="3.42578125" style="1" customWidth="1"/>
    <col min="14345" max="14359" width="4.28515625" style="1" customWidth="1"/>
    <col min="14360" max="14592" width="9.140625" style="1"/>
    <col min="14593" max="14599" width="4.28515625" style="1" customWidth="1"/>
    <col min="14600" max="14600" width="3.42578125" style="1" customWidth="1"/>
    <col min="14601" max="14615" width="4.28515625" style="1" customWidth="1"/>
    <col min="14616" max="14848" width="9.140625" style="1"/>
    <col min="14849" max="14855" width="4.28515625" style="1" customWidth="1"/>
    <col min="14856" max="14856" width="3.42578125" style="1" customWidth="1"/>
    <col min="14857" max="14871" width="4.28515625" style="1" customWidth="1"/>
    <col min="14872" max="15104" width="9.140625" style="1"/>
    <col min="15105" max="15111" width="4.28515625" style="1" customWidth="1"/>
    <col min="15112" max="15112" width="3.42578125" style="1" customWidth="1"/>
    <col min="15113" max="15127" width="4.28515625" style="1" customWidth="1"/>
    <col min="15128" max="15360" width="9.140625" style="1"/>
    <col min="15361" max="15367" width="4.28515625" style="1" customWidth="1"/>
    <col min="15368" max="15368" width="3.42578125" style="1" customWidth="1"/>
    <col min="15369" max="15383" width="4.28515625" style="1" customWidth="1"/>
    <col min="15384" max="15616" width="9.140625" style="1"/>
    <col min="15617" max="15623" width="4.28515625" style="1" customWidth="1"/>
    <col min="15624" max="15624" width="3.42578125" style="1" customWidth="1"/>
    <col min="15625" max="15639" width="4.28515625" style="1" customWidth="1"/>
    <col min="15640" max="15872" width="9.140625" style="1"/>
    <col min="15873" max="15879" width="4.28515625" style="1" customWidth="1"/>
    <col min="15880" max="15880" width="3.42578125" style="1" customWidth="1"/>
    <col min="15881" max="15895" width="4.28515625" style="1" customWidth="1"/>
    <col min="15896" max="16128" width="9.140625" style="1"/>
    <col min="16129" max="16135" width="4.28515625" style="1" customWidth="1"/>
    <col min="16136" max="16136" width="3.42578125" style="1" customWidth="1"/>
    <col min="16137" max="16151" width="4.28515625" style="1" customWidth="1"/>
    <col min="16152" max="16384" width="9.140625" style="1"/>
  </cols>
  <sheetData>
    <row r="1" spans="1:23" ht="17.100000000000001" customHeight="1"/>
    <row r="2" spans="1:23" ht="17.100000000000001" customHeight="1"/>
    <row r="3" spans="1:23" ht="34.5" customHeight="1">
      <c r="A3" s="315" t="s">
        <v>30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250"/>
    </row>
    <row r="4" spans="1:23" s="14" customFormat="1" ht="17.100000000000001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3" s="14" customFormat="1" ht="17.100000000000001" customHeight="1">
      <c r="A5" s="4"/>
      <c r="B5" s="41" t="s">
        <v>19</v>
      </c>
      <c r="C5" s="41"/>
      <c r="D5" s="40"/>
      <c r="E5" s="41"/>
      <c r="F5" s="40"/>
      <c r="G5" s="40"/>
      <c r="H5" s="40"/>
      <c r="I5" s="63" t="s">
        <v>16</v>
      </c>
      <c r="J5" s="33" t="str">
        <f>'Data Record'!N1</f>
        <v>SPR15120045-1</v>
      </c>
      <c r="K5" s="30"/>
      <c r="L5" s="33"/>
      <c r="M5" s="33"/>
      <c r="N5" s="33"/>
      <c r="O5" s="33"/>
      <c r="P5" s="30"/>
      <c r="Q5" s="30"/>
      <c r="R5" s="30"/>
      <c r="S5" s="30"/>
      <c r="T5" s="44" t="s">
        <v>149</v>
      </c>
      <c r="U5" s="30"/>
    </row>
    <row r="6" spans="1:23" s="14" customFormat="1" ht="17.100000000000001" customHeight="1">
      <c r="A6" s="4"/>
      <c r="B6" s="40"/>
      <c r="C6" s="40"/>
      <c r="D6" s="40"/>
      <c r="E6" s="41"/>
      <c r="F6" s="64"/>
      <c r="G6" s="64"/>
      <c r="H6" s="64"/>
      <c r="I6" s="41"/>
      <c r="J6" s="33"/>
      <c r="K6" s="30"/>
      <c r="L6" s="33"/>
      <c r="M6" s="33"/>
      <c r="N6" s="33"/>
      <c r="O6" s="33"/>
      <c r="P6" s="30"/>
      <c r="Q6" s="30"/>
      <c r="R6" s="30"/>
      <c r="S6" s="30"/>
      <c r="T6" s="30"/>
      <c r="U6" s="30"/>
    </row>
    <row r="7" spans="1:23" s="14" customFormat="1" ht="17.100000000000001" customHeight="1">
      <c r="A7" s="4"/>
      <c r="B7" s="42" t="s">
        <v>1</v>
      </c>
      <c r="C7" s="42"/>
      <c r="D7" s="40"/>
      <c r="E7" s="40"/>
      <c r="F7" s="40"/>
      <c r="G7" s="40"/>
      <c r="H7" s="40"/>
      <c r="I7" s="63" t="s">
        <v>16</v>
      </c>
      <c r="J7" s="34" t="str">
        <f>'Data Record'!F5</f>
        <v>SP METROLOGY SYSTEM (THAILAND) CO.,LTD.</v>
      </c>
      <c r="K7" s="30"/>
      <c r="L7" s="35"/>
      <c r="M7" s="35"/>
      <c r="N7" s="35"/>
      <c r="O7" s="35"/>
      <c r="P7" s="35"/>
      <c r="Q7" s="35"/>
      <c r="R7" s="35"/>
      <c r="S7" s="35"/>
      <c r="T7" s="37"/>
      <c r="U7" s="37"/>
      <c r="V7" s="17"/>
      <c r="W7" s="18"/>
    </row>
    <row r="8" spans="1:23" s="14" customFormat="1" ht="17.100000000000001" customHeight="1">
      <c r="A8" s="4"/>
      <c r="B8" s="40"/>
      <c r="C8" s="42"/>
      <c r="D8" s="42"/>
      <c r="E8" s="40"/>
      <c r="F8" s="40"/>
      <c r="G8" s="40"/>
      <c r="H8" s="40"/>
      <c r="I8" s="63"/>
      <c r="J8" s="58"/>
      <c r="K8" s="34"/>
      <c r="L8" s="36"/>
      <c r="M8" s="35"/>
      <c r="N8" s="35"/>
      <c r="O8" s="35"/>
      <c r="P8" s="35"/>
      <c r="Q8" s="35"/>
      <c r="R8" s="35"/>
      <c r="S8" s="35"/>
      <c r="T8" s="35"/>
      <c r="U8" s="37"/>
      <c r="V8" s="17"/>
      <c r="W8" s="17"/>
    </row>
    <row r="9" spans="1:23" s="14" customFormat="1" ht="17.100000000000001" customHeight="1">
      <c r="A9" s="4"/>
      <c r="B9" s="40"/>
      <c r="C9" s="42"/>
      <c r="D9" s="42"/>
      <c r="E9" s="40"/>
      <c r="F9" s="40"/>
      <c r="G9" s="40"/>
      <c r="H9" s="40"/>
      <c r="I9" s="63"/>
      <c r="J9" s="34"/>
      <c r="K9" s="34"/>
      <c r="L9" s="36"/>
      <c r="M9" s="35"/>
      <c r="N9" s="35"/>
      <c r="O9" s="35"/>
      <c r="P9" s="35"/>
      <c r="Q9" s="35"/>
      <c r="R9" s="35"/>
      <c r="S9" s="35"/>
      <c r="T9" s="35"/>
      <c r="U9" s="37"/>
      <c r="V9" s="17"/>
      <c r="W9" s="17"/>
    </row>
    <row r="10" spans="1:23" s="18" customFormat="1" ht="17.100000000000001" customHeight="1">
      <c r="A10" s="12"/>
      <c r="B10" s="43"/>
      <c r="C10" s="43"/>
      <c r="D10" s="43"/>
      <c r="E10" s="43"/>
      <c r="F10" s="43"/>
      <c r="G10" s="65"/>
      <c r="H10" s="43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66"/>
      <c r="T10" s="66"/>
      <c r="U10" s="33"/>
      <c r="V10" s="20"/>
      <c r="W10" s="21"/>
    </row>
    <row r="11" spans="1:23" s="14" customFormat="1" ht="17.100000000000001" customHeight="1">
      <c r="A11" s="4"/>
      <c r="B11" s="42"/>
      <c r="C11" s="42"/>
      <c r="D11" s="42"/>
      <c r="E11" s="42"/>
      <c r="F11" s="42"/>
      <c r="G11" s="55"/>
      <c r="H11" s="67"/>
      <c r="I11" s="37"/>
      <c r="J11" s="36"/>
      <c r="K11" s="35"/>
      <c r="L11" s="35"/>
      <c r="M11" s="35"/>
      <c r="N11" s="35"/>
      <c r="O11" s="35"/>
      <c r="P11" s="35"/>
      <c r="Q11" s="35"/>
      <c r="R11" s="35"/>
      <c r="S11" s="37"/>
      <c r="T11" s="37"/>
      <c r="U11" s="33"/>
      <c r="W11" s="19"/>
    </row>
    <row r="12" spans="1:23" s="14" customFormat="1" ht="17.100000000000001" customHeight="1">
      <c r="A12" s="4"/>
      <c r="B12" s="42" t="s">
        <v>17</v>
      </c>
      <c r="C12" s="42"/>
      <c r="D12" s="42"/>
      <c r="E12" s="42"/>
      <c r="F12" s="40"/>
      <c r="G12" s="40"/>
      <c r="H12" s="40"/>
      <c r="I12" s="55" t="s">
        <v>16</v>
      </c>
      <c r="J12" s="58" t="str">
        <f>'Data Record'!F6</f>
        <v>Bevel Protractor</v>
      </c>
      <c r="K12" s="30"/>
      <c r="L12" s="34"/>
      <c r="M12" s="30"/>
      <c r="N12" s="30"/>
      <c r="O12" s="34"/>
      <c r="P12" s="34"/>
      <c r="Q12" s="34"/>
      <c r="R12" s="34"/>
      <c r="S12" s="34"/>
      <c r="T12" s="34"/>
      <c r="U12" s="34"/>
      <c r="V12" s="22"/>
      <c r="W12" s="22"/>
    </row>
    <row r="13" spans="1:23" s="14" customFormat="1" ht="17.100000000000001" customHeight="1">
      <c r="A13" s="4"/>
      <c r="B13" s="68" t="s">
        <v>2</v>
      </c>
      <c r="C13" s="42"/>
      <c r="D13" s="42"/>
      <c r="E13" s="42"/>
      <c r="F13" s="40"/>
      <c r="G13" s="40"/>
      <c r="H13" s="40"/>
      <c r="I13" s="55" t="s">
        <v>16</v>
      </c>
      <c r="J13" s="34" t="str">
        <f>'Data Record'!S6</f>
        <v>INZER</v>
      </c>
      <c r="K13" s="30"/>
      <c r="L13" s="34"/>
      <c r="M13" s="30"/>
      <c r="N13" s="30"/>
      <c r="O13" s="34"/>
      <c r="P13" s="34"/>
      <c r="Q13" s="30"/>
      <c r="R13" s="30"/>
      <c r="S13" s="30"/>
      <c r="T13" s="30"/>
      <c r="U13" s="30"/>
    </row>
    <row r="14" spans="1:23" s="14" customFormat="1" ht="17.100000000000001" customHeight="1">
      <c r="A14" s="4"/>
      <c r="B14" s="42" t="s">
        <v>3</v>
      </c>
      <c r="C14" s="42"/>
      <c r="D14" s="42"/>
      <c r="E14" s="42"/>
      <c r="F14" s="40"/>
      <c r="G14" s="40"/>
      <c r="H14" s="40"/>
      <c r="I14" s="55" t="s">
        <v>16</v>
      </c>
      <c r="J14" s="56">
        <f>'Data Record'!C7</f>
        <v>123</v>
      </c>
      <c r="K14" s="34"/>
      <c r="L14" s="34"/>
      <c r="M14" s="30"/>
      <c r="N14" s="30"/>
      <c r="O14" s="34"/>
      <c r="P14" s="34"/>
      <c r="Q14" s="34"/>
      <c r="R14" s="34"/>
      <c r="S14" s="34"/>
      <c r="T14" s="42"/>
      <c r="U14" s="30"/>
      <c r="V14" s="22"/>
    </row>
    <row r="15" spans="1:23" s="14" customFormat="1" ht="17.100000000000001" customHeight="1">
      <c r="A15" s="4"/>
      <c r="B15" s="42" t="s">
        <v>18</v>
      </c>
      <c r="C15" s="42"/>
      <c r="D15" s="42"/>
      <c r="E15" s="42"/>
      <c r="F15" s="40"/>
      <c r="G15" s="40"/>
      <c r="H15" s="40"/>
      <c r="I15" s="55" t="s">
        <v>16</v>
      </c>
      <c r="J15" s="318">
        <f>'Data Record'!M7</f>
        <v>456</v>
      </c>
      <c r="K15" s="318"/>
      <c r="L15" s="318"/>
      <c r="M15" s="318"/>
      <c r="N15" s="30"/>
      <c r="O15" s="30"/>
      <c r="P15" s="34"/>
      <c r="Q15" s="30"/>
      <c r="R15" s="30"/>
      <c r="S15" s="30"/>
      <c r="T15" s="30"/>
      <c r="U15" s="30"/>
    </row>
    <row r="16" spans="1:23" s="14" customFormat="1" ht="17.100000000000001" customHeight="1">
      <c r="A16" s="4"/>
      <c r="B16" s="42" t="s">
        <v>25</v>
      </c>
      <c r="C16" s="42"/>
      <c r="D16" s="42"/>
      <c r="E16" s="42"/>
      <c r="F16" s="40"/>
      <c r="G16" s="40"/>
      <c r="H16" s="40"/>
      <c r="I16" s="55" t="s">
        <v>16</v>
      </c>
      <c r="J16" s="38">
        <f>'Data Record'!U7</f>
        <v>789</v>
      </c>
      <c r="K16" s="34"/>
      <c r="L16" s="218"/>
      <c r="M16" s="30"/>
      <c r="N16" s="30"/>
      <c r="O16" s="30"/>
      <c r="P16" s="34"/>
      <c r="Q16" s="34"/>
      <c r="R16" s="34"/>
      <c r="S16" s="34"/>
      <c r="T16" s="39"/>
      <c r="U16" s="30"/>
      <c r="V16" s="22"/>
    </row>
    <row r="17" spans="1:23" s="14" customFormat="1" ht="17.100000000000001" customHeight="1">
      <c r="A17" s="4"/>
      <c r="B17" s="42"/>
      <c r="C17" s="42"/>
      <c r="D17" s="42"/>
      <c r="E17" s="42"/>
      <c r="F17" s="40"/>
      <c r="G17" s="40"/>
      <c r="H17" s="40"/>
      <c r="I17" s="39"/>
      <c r="J17" s="218"/>
      <c r="K17" s="30"/>
      <c r="L17" s="30"/>
      <c r="M17" s="34"/>
      <c r="N17" s="30"/>
      <c r="O17" s="34"/>
      <c r="P17" s="34"/>
      <c r="Q17" s="34"/>
      <c r="R17" s="39"/>
      <c r="S17" s="30"/>
      <c r="T17" s="34"/>
      <c r="U17" s="30"/>
    </row>
    <row r="18" spans="1:23" s="14" customFormat="1" ht="17.100000000000001" customHeight="1">
      <c r="A18" s="4"/>
      <c r="B18" s="68" t="s">
        <v>4</v>
      </c>
      <c r="C18" s="55"/>
      <c r="D18" s="40"/>
      <c r="E18" s="69"/>
      <c r="F18" s="40"/>
      <c r="G18" s="40"/>
      <c r="H18" s="40"/>
      <c r="I18" s="55" t="s">
        <v>16</v>
      </c>
      <c r="J18" s="316">
        <f>'[1]Data Record(50)'!Q2</f>
        <v>42370</v>
      </c>
      <c r="K18" s="316"/>
      <c r="L18" s="316"/>
      <c r="M18" s="316"/>
      <c r="N18" s="30"/>
      <c r="O18" s="34"/>
      <c r="P18" s="34"/>
      <c r="Q18" s="34"/>
      <c r="R18" s="39"/>
      <c r="S18" s="30"/>
      <c r="T18" s="34"/>
      <c r="U18" s="30"/>
    </row>
    <row r="19" spans="1:23" s="14" customFormat="1" ht="17.100000000000001" customHeight="1">
      <c r="A19" s="4"/>
      <c r="B19" s="68" t="s">
        <v>5</v>
      </c>
      <c r="C19" s="55"/>
      <c r="D19" s="40"/>
      <c r="E19" s="68"/>
      <c r="F19" s="40"/>
      <c r="G19" s="40"/>
      <c r="H19" s="40"/>
      <c r="I19" s="55" t="s">
        <v>16</v>
      </c>
      <c r="J19" s="316">
        <f>'[1]Data Record(50)'!AA2</f>
        <v>42370</v>
      </c>
      <c r="K19" s="316"/>
      <c r="L19" s="316"/>
      <c r="M19" s="316"/>
      <c r="N19" s="30"/>
      <c r="O19" s="34"/>
      <c r="P19" s="34"/>
      <c r="Q19" s="34"/>
      <c r="R19" s="39"/>
      <c r="S19" s="30"/>
      <c r="T19" s="34"/>
      <c r="U19" s="30"/>
    </row>
    <row r="20" spans="1:23" s="14" customFormat="1" ht="17.100000000000001" customHeight="1">
      <c r="A20" s="4"/>
      <c r="B20" s="41" t="s">
        <v>66</v>
      </c>
      <c r="C20" s="55"/>
      <c r="D20" s="40"/>
      <c r="E20" s="41"/>
      <c r="F20" s="40"/>
      <c r="G20" s="40"/>
      <c r="H20" s="40"/>
      <c r="I20" s="55" t="s">
        <v>16</v>
      </c>
      <c r="J20" s="317" t="s">
        <v>67</v>
      </c>
      <c r="K20" s="317"/>
      <c r="L20" s="317"/>
      <c r="M20" s="317"/>
      <c r="N20" s="30"/>
      <c r="O20" s="34"/>
      <c r="P20" s="34"/>
      <c r="Q20" s="34"/>
      <c r="R20" s="39"/>
      <c r="S20" s="30"/>
      <c r="T20" s="34"/>
      <c r="U20" s="30"/>
    </row>
    <row r="21" spans="1:23" s="14" customFormat="1" ht="17.100000000000001" customHeight="1">
      <c r="A21" s="4"/>
      <c r="B21" s="41"/>
      <c r="C21" s="55"/>
      <c r="D21" s="40"/>
      <c r="E21" s="41"/>
      <c r="F21" s="40"/>
      <c r="G21" s="55"/>
      <c r="H21" s="40"/>
      <c r="I21" s="60"/>
      <c r="J21" s="60"/>
      <c r="K21" s="60"/>
      <c r="L21" s="34"/>
      <c r="M21" s="34"/>
      <c r="N21" s="30"/>
      <c r="O21" s="34"/>
      <c r="P21" s="39"/>
      <c r="Q21" s="30"/>
      <c r="R21" s="34"/>
      <c r="S21" s="30"/>
      <c r="T21" s="30"/>
      <c r="U21" s="30"/>
    </row>
    <row r="22" spans="1:23" s="14" customFormat="1" ht="17.100000000000001" customHeight="1">
      <c r="A22" s="4"/>
      <c r="B22" s="42" t="s">
        <v>6</v>
      </c>
      <c r="C22" s="42"/>
      <c r="D22" s="42"/>
      <c r="E22" s="42"/>
      <c r="F22" s="42"/>
      <c r="G22" s="42"/>
      <c r="H22" s="42"/>
      <c r="I22" s="219"/>
      <c r="J22" s="34"/>
      <c r="K22" s="34"/>
      <c r="L22" s="40"/>
      <c r="M22" s="30"/>
      <c r="N22" s="30"/>
      <c r="O22" s="70"/>
      <c r="P22" s="70"/>
      <c r="Q22" s="30"/>
      <c r="R22" s="30"/>
      <c r="S22" s="30"/>
      <c r="T22" s="30"/>
      <c r="U22" s="30"/>
    </row>
    <row r="23" spans="1:23" s="14" customFormat="1" ht="17.100000000000001" customHeight="1">
      <c r="A23" s="4"/>
      <c r="B23" s="42" t="s">
        <v>7</v>
      </c>
      <c r="C23" s="42"/>
      <c r="D23" s="42"/>
      <c r="E23" s="42"/>
      <c r="F23" s="40"/>
      <c r="G23" s="40"/>
      <c r="H23" s="40"/>
      <c r="I23" s="63" t="s">
        <v>16</v>
      </c>
      <c r="J23" s="71" t="s">
        <v>68</v>
      </c>
      <c r="K23" s="30" t="s">
        <v>69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3" s="14" customFormat="1" ht="17.100000000000001" customHeight="1">
      <c r="A24" s="4"/>
      <c r="B24" s="42" t="s">
        <v>8</v>
      </c>
      <c r="C24" s="41"/>
      <c r="D24" s="41"/>
      <c r="E24" s="41"/>
      <c r="F24" s="40"/>
      <c r="G24" s="40"/>
      <c r="H24" s="40"/>
      <c r="I24" s="64" t="s">
        <v>16</v>
      </c>
      <c r="J24" s="72">
        <v>0.5</v>
      </c>
      <c r="K24" s="30" t="s">
        <v>70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18"/>
      <c r="W24" s="18"/>
    </row>
    <row r="25" spans="1:23" s="14" customFormat="1" ht="17.100000000000001" customHeight="1">
      <c r="A25" s="4"/>
      <c r="B25" s="42" t="s">
        <v>24</v>
      </c>
      <c r="C25" s="41"/>
      <c r="D25" s="41"/>
      <c r="E25" s="41"/>
      <c r="F25" s="40"/>
      <c r="G25" s="40"/>
      <c r="H25" s="40"/>
      <c r="I25" s="64" t="s">
        <v>16</v>
      </c>
      <c r="J25" s="71" t="s">
        <v>26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18"/>
      <c r="W25" s="18"/>
    </row>
    <row r="26" spans="1:23" s="14" customFormat="1" ht="17.100000000000001" customHeight="1">
      <c r="A26" s="4"/>
      <c r="B26" s="40"/>
      <c r="C26" s="40"/>
      <c r="D26" s="41"/>
      <c r="E26" s="41"/>
      <c r="F26" s="41"/>
      <c r="G26" s="41"/>
      <c r="H26" s="64"/>
      <c r="I26" s="30"/>
      <c r="J26" s="30"/>
      <c r="K26" s="30"/>
      <c r="L26" s="30"/>
      <c r="M26" s="30"/>
      <c r="N26" s="34"/>
      <c r="O26" s="30"/>
      <c r="P26" s="30"/>
      <c r="Q26" s="30"/>
      <c r="R26" s="30"/>
      <c r="S26" s="30"/>
      <c r="T26" s="30"/>
      <c r="U26" s="33"/>
      <c r="V26" s="18"/>
    </row>
    <row r="27" spans="1:23" s="14" customFormat="1" ht="17.100000000000001" customHeight="1">
      <c r="A27" s="12"/>
      <c r="B27" s="41"/>
      <c r="C27" s="40"/>
      <c r="D27" s="41"/>
      <c r="E27" s="41"/>
      <c r="F27" s="41"/>
      <c r="G27" s="41"/>
      <c r="H27" s="30"/>
      <c r="I27" s="33"/>
      <c r="J27" s="30"/>
      <c r="K27" s="30"/>
      <c r="L27" s="30"/>
      <c r="M27" s="33"/>
      <c r="N27" s="30"/>
      <c r="O27" s="30"/>
      <c r="P27" s="30"/>
      <c r="Q27" s="30"/>
      <c r="R27" s="30"/>
      <c r="S27" s="30"/>
      <c r="T27" s="33"/>
      <c r="U27" s="30"/>
    </row>
    <row r="28" spans="1:23" s="14" customFormat="1" ht="17.100000000000001" customHeight="1">
      <c r="A28" s="4"/>
      <c r="B28" s="40" t="s">
        <v>21</v>
      </c>
      <c r="C28" s="31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53"/>
      <c r="V28" s="73"/>
      <c r="W28" s="74"/>
    </row>
    <row r="29" spans="1:23" s="14" customFormat="1" ht="17.100000000000001" customHeight="1">
      <c r="A29" s="4"/>
      <c r="B29" s="75"/>
      <c r="C29" s="76" t="s">
        <v>71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4"/>
    </row>
    <row r="30" spans="1:23" s="14" customFormat="1" ht="17.100000000000001" customHeight="1">
      <c r="A30" s="4"/>
      <c r="B30" s="30" t="s">
        <v>72</v>
      </c>
      <c r="C30" s="30"/>
      <c r="D30" s="4"/>
      <c r="E30" s="4"/>
      <c r="F30" s="4"/>
      <c r="G30" s="220"/>
      <c r="H30" s="22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4"/>
    </row>
    <row r="31" spans="1:23" s="14" customFormat="1" ht="17.100000000000001" customHeight="1">
      <c r="A31" s="4"/>
      <c r="B31" s="30" t="s">
        <v>73</v>
      </c>
      <c r="C31" s="30"/>
      <c r="D31" s="220"/>
      <c r="E31" s="220"/>
      <c r="F31" s="220"/>
      <c r="G31" s="220"/>
      <c r="H31" s="22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4"/>
    </row>
    <row r="32" spans="1:23" s="14" customFormat="1" ht="17.100000000000001" customHeight="1">
      <c r="A32" s="4"/>
      <c r="B32" s="30" t="s">
        <v>74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4"/>
    </row>
    <row r="33" spans="1:32" s="14" customFormat="1" ht="17.100000000000001" customHeight="1">
      <c r="A33" s="4"/>
      <c r="B33" s="30" t="s">
        <v>75</v>
      </c>
      <c r="C33" s="30"/>
      <c r="X33" s="77">
        <v>1</v>
      </c>
      <c r="Y33" s="78" t="s">
        <v>76</v>
      </c>
    </row>
    <row r="34" spans="1:32" s="14" customFormat="1" ht="17.100000000000001" customHeight="1">
      <c r="A34" s="4"/>
      <c r="B34" s="30" t="s">
        <v>77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4"/>
      <c r="X34" s="77">
        <v>3</v>
      </c>
      <c r="Y34" s="79" t="s">
        <v>78</v>
      </c>
    </row>
    <row r="35" spans="1:32" s="14" customFormat="1" ht="17.100000000000001" customHeight="1">
      <c r="A35" s="4"/>
      <c r="B35" s="8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4"/>
    </row>
    <row r="36" spans="1:32" s="14" customFormat="1" ht="17.100000000000001" customHeight="1">
      <c r="A36" s="4"/>
      <c r="B36" s="81"/>
      <c r="C36" s="8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4"/>
      <c r="T36" s="4"/>
      <c r="X36" s="82">
        <v>8</v>
      </c>
      <c r="Y36" s="79" t="s">
        <v>79</v>
      </c>
      <c r="AA36" s="83"/>
      <c r="AB36" s="84"/>
      <c r="AC36" s="249"/>
      <c r="AD36" s="249"/>
      <c r="AE36" s="249"/>
      <c r="AF36" s="249"/>
    </row>
    <row r="37" spans="1:32" s="14" customFormat="1" ht="17.1000000000000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X37" s="221">
        <v>9</v>
      </c>
      <c r="Y37" s="79" t="s">
        <v>80</v>
      </c>
      <c r="AA37" s="83"/>
      <c r="AB37" s="84"/>
      <c r="AC37" s="249"/>
      <c r="AD37" s="249"/>
      <c r="AE37" s="249"/>
      <c r="AF37" s="249"/>
    </row>
    <row r="38" spans="1:32" s="14" customFormat="1" ht="17.100000000000001" customHeight="1">
      <c r="A38" s="4"/>
      <c r="B38" s="41" t="s">
        <v>54</v>
      </c>
      <c r="C38" s="30"/>
      <c r="D38" s="30"/>
      <c r="E38" s="30"/>
      <c r="F38" s="319">
        <f>J19+1</f>
        <v>42371</v>
      </c>
      <c r="G38" s="319"/>
      <c r="H38" s="319"/>
      <c r="I38" s="319"/>
      <c r="J38" s="54"/>
      <c r="K38" s="30"/>
      <c r="L38" s="311" t="s">
        <v>20</v>
      </c>
      <c r="M38" s="311"/>
      <c r="N38" s="311"/>
      <c r="O38" s="311"/>
      <c r="P38" s="32"/>
      <c r="Q38" s="32"/>
      <c r="R38" s="32"/>
      <c r="S38" s="32"/>
      <c r="T38" s="32"/>
      <c r="U38" s="30"/>
      <c r="X38" s="82">
        <v>10</v>
      </c>
      <c r="Y38" s="79" t="s">
        <v>81</v>
      </c>
      <c r="AA38" s="83"/>
      <c r="AB38" s="84"/>
      <c r="AC38" s="249"/>
      <c r="AD38" s="249"/>
      <c r="AE38" s="249"/>
      <c r="AF38" s="249"/>
    </row>
    <row r="39" spans="1:32" s="14" customFormat="1" ht="17.100000000000001" customHeight="1">
      <c r="A39" s="23"/>
      <c r="B39" s="30"/>
      <c r="C39" s="30"/>
      <c r="D39" s="30"/>
      <c r="E39" s="30"/>
      <c r="F39" s="30"/>
      <c r="G39" s="30"/>
      <c r="H39" s="30"/>
      <c r="I39" s="219"/>
      <c r="J39" s="30"/>
      <c r="K39" s="30"/>
      <c r="L39" s="30"/>
      <c r="M39" s="30"/>
      <c r="N39" s="85"/>
      <c r="O39" s="86">
        <v>3</v>
      </c>
      <c r="P39" s="87" t="str">
        <f>IF(O39=1,"( Mr.Sombut Srikampa )",IF(O39=3,"( Mr. Natthaphol Boonmee )"))</f>
        <v>( Mr. Natthaphol Boonmee )</v>
      </c>
      <c r="Q39" s="87"/>
      <c r="R39" s="87"/>
      <c r="S39" s="87"/>
      <c r="T39" s="87"/>
      <c r="U39" s="41"/>
      <c r="V39" s="24"/>
      <c r="W39" s="24"/>
      <c r="X39" s="221">
        <v>11</v>
      </c>
      <c r="Y39" s="79" t="s">
        <v>82</v>
      </c>
      <c r="AA39" s="83"/>
      <c r="AB39" s="84"/>
      <c r="AC39" s="249"/>
      <c r="AD39" s="249"/>
      <c r="AE39" s="249"/>
      <c r="AF39" s="249"/>
    </row>
    <row r="40" spans="1:32" s="14" customFormat="1" ht="17.100000000000001" customHeight="1">
      <c r="A40" s="4"/>
      <c r="B40" s="41" t="s">
        <v>83</v>
      </c>
      <c r="C40" s="41"/>
      <c r="D40" s="41"/>
      <c r="E40" s="30"/>
      <c r="F40" s="33" t="s">
        <v>82</v>
      </c>
      <c r="G40" s="54"/>
      <c r="H40" s="54"/>
      <c r="I40" s="54"/>
      <c r="J40" s="30"/>
      <c r="K40" s="30"/>
      <c r="L40" s="33"/>
      <c r="M40" s="30"/>
      <c r="N40" s="30"/>
      <c r="O40" s="30"/>
      <c r="P40" s="312" t="s">
        <v>9</v>
      </c>
      <c r="Q40" s="312"/>
      <c r="R40" s="312"/>
      <c r="S40" s="312"/>
      <c r="T40" s="312"/>
      <c r="U40" s="41"/>
      <c r="V40" s="24"/>
      <c r="W40" s="24"/>
      <c r="X40" s="77"/>
      <c r="Y40" s="79"/>
      <c r="Z40"/>
      <c r="AA40" s="62"/>
      <c r="AB40" s="62"/>
      <c r="AC40" s="62"/>
    </row>
    <row r="41" spans="1:32" s="14" customFormat="1" ht="17.100000000000001" customHeight="1">
      <c r="A41" s="4"/>
      <c r="D41" s="313"/>
      <c r="E41" s="313"/>
      <c r="F41" s="313"/>
      <c r="G41" s="313"/>
      <c r="H41" s="313"/>
      <c r="K41" s="12"/>
      <c r="L41" s="4"/>
      <c r="M41" s="4"/>
      <c r="N41" s="219"/>
      <c r="O41" s="219"/>
      <c r="P41" s="219"/>
      <c r="Q41" s="219"/>
      <c r="R41" s="219"/>
      <c r="S41" s="2"/>
      <c r="T41" s="24"/>
      <c r="U41" s="24"/>
      <c r="V41" s="24"/>
      <c r="W41" s="24"/>
    </row>
    <row r="42" spans="1:32" s="14" customFormat="1" ht="17.100000000000001" customHeight="1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59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L38:O38"/>
    <mergeCell ref="P40:T40"/>
    <mergeCell ref="D41:H41"/>
    <mergeCell ref="A42:T42"/>
    <mergeCell ref="A3:U3"/>
    <mergeCell ref="J18:M18"/>
    <mergeCell ref="J19:M19"/>
    <mergeCell ref="J20:M20"/>
    <mergeCell ref="J15:M15"/>
    <mergeCell ref="F38:I38"/>
  </mergeCells>
  <pageMargins left="0.31496062992125984" right="0.31496062992125984" top="0.98425196850393704" bottom="0.19685039370078741" header="0.31496062992125984" footer="0.11811023622047245"/>
  <pageSetup paperSize="9" scale="9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178"/>
  <sheetViews>
    <sheetView view="pageBreakPreview" zoomScaleNormal="100" zoomScaleSheetLayoutView="100" workbookViewId="0">
      <selection activeCell="M1" sqref="M1"/>
    </sheetView>
  </sheetViews>
  <sheetFormatPr defaultRowHeight="15"/>
  <cols>
    <col min="1" max="32" width="4.28515625" customWidth="1"/>
  </cols>
  <sheetData>
    <row r="1" spans="1:36" s="255" customFormat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36" s="255" customFormat="1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36" s="255" customFormat="1" ht="34.5" customHeight="1">
      <c r="A3" s="315" t="s">
        <v>107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</row>
    <row r="4" spans="1:36" s="255" customFormat="1" ht="18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4"/>
    </row>
    <row r="5" spans="1:36" s="255" customFormat="1" ht="17.25" customHeight="1">
      <c r="A5" s="4"/>
      <c r="B5" s="41" t="s">
        <v>19</v>
      </c>
      <c r="C5" s="41"/>
      <c r="D5" s="40"/>
      <c r="E5" s="41"/>
      <c r="F5" s="1"/>
      <c r="G5" s="63" t="s">
        <v>16</v>
      </c>
      <c r="H5" s="33" t="str">
        <f>Certificate!J5</f>
        <v>SPR15120045-1</v>
      </c>
      <c r="I5" s="30"/>
      <c r="J5" s="30"/>
      <c r="K5" s="30"/>
      <c r="L5" s="33"/>
      <c r="M5" s="33"/>
      <c r="N5" s="33"/>
      <c r="O5" s="33"/>
      <c r="P5" s="30"/>
      <c r="Q5" s="30"/>
      <c r="R5" s="1"/>
      <c r="S5" s="40" t="s">
        <v>148</v>
      </c>
      <c r="T5" s="1"/>
      <c r="U5" s="40"/>
      <c r="V5" s="40"/>
    </row>
    <row r="6" spans="1:36" s="255" customFormat="1" ht="18" customHeight="1">
      <c r="A6" s="4"/>
      <c r="B6" s="80"/>
      <c r="C6" s="3"/>
      <c r="D6" s="3"/>
      <c r="E6" s="2"/>
      <c r="F6" s="61"/>
      <c r="G6" s="61"/>
      <c r="H6" s="61"/>
      <c r="I6" s="105"/>
      <c r="J6" s="106"/>
      <c r="K6" s="81"/>
      <c r="L6" s="106"/>
      <c r="M6" s="106"/>
      <c r="N6" s="33"/>
      <c r="O6" s="33"/>
      <c r="P6" s="30"/>
      <c r="Q6" s="30"/>
      <c r="R6" s="30"/>
      <c r="S6" s="1"/>
      <c r="T6" s="1"/>
      <c r="U6" s="1"/>
      <c r="V6" s="14"/>
    </row>
    <row r="7" spans="1:36" s="255" customFormat="1" ht="17.25" customHeight="1">
      <c r="A7" s="4"/>
      <c r="B7" s="107"/>
      <c r="C7" s="5"/>
      <c r="D7" s="3"/>
      <c r="E7" s="3"/>
      <c r="F7" s="3"/>
      <c r="G7" s="3"/>
      <c r="H7" s="3"/>
      <c r="I7" s="77"/>
      <c r="J7" s="108"/>
      <c r="K7" s="81"/>
      <c r="L7" s="109"/>
      <c r="M7" s="109"/>
      <c r="N7" s="35"/>
      <c r="O7" s="35"/>
      <c r="P7" s="35"/>
      <c r="Q7" s="35"/>
      <c r="R7" s="35"/>
      <c r="S7" s="35"/>
      <c r="T7" s="37"/>
      <c r="U7" s="37"/>
      <c r="V7" s="17"/>
    </row>
    <row r="8" spans="1:36" s="255" customFormat="1" ht="13.5" customHeight="1">
      <c r="A8" s="4"/>
      <c r="B8" s="80"/>
      <c r="C8" s="5"/>
      <c r="D8" s="5"/>
      <c r="E8" s="3"/>
      <c r="F8" s="3"/>
      <c r="G8" s="328" t="s">
        <v>136</v>
      </c>
      <c r="H8" s="328"/>
      <c r="I8" s="328"/>
      <c r="J8" s="328"/>
      <c r="K8" s="328"/>
      <c r="L8" s="328"/>
      <c r="M8" s="328"/>
      <c r="N8" s="328"/>
      <c r="O8" s="328"/>
      <c r="P8" s="328"/>
      <c r="Q8" s="35"/>
      <c r="R8" s="35"/>
      <c r="S8" s="35"/>
      <c r="T8" s="35"/>
      <c r="U8" s="37"/>
      <c r="V8" s="17"/>
    </row>
    <row r="9" spans="1:36" s="255" customFormat="1" ht="13.5" customHeight="1">
      <c r="A9" s="4"/>
      <c r="B9" s="80"/>
      <c r="C9" s="5"/>
      <c r="D9" s="5"/>
      <c r="E9" s="3"/>
      <c r="F9" s="3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5"/>
      <c r="R9" s="35"/>
      <c r="S9" s="35"/>
      <c r="T9" s="35"/>
      <c r="U9" s="37"/>
      <c r="V9" s="17"/>
    </row>
    <row r="10" spans="1:36" s="18" customFormat="1" ht="18.95" customHeight="1">
      <c r="A10" s="12"/>
      <c r="B10" s="110"/>
      <c r="C10" s="7"/>
      <c r="D10" s="7"/>
      <c r="E10" s="7"/>
      <c r="F10" s="7"/>
      <c r="G10" s="8"/>
      <c r="H10" s="28"/>
      <c r="I10" s="111"/>
      <c r="J10" s="111"/>
      <c r="K10" s="111"/>
      <c r="L10" s="111"/>
      <c r="M10" s="111"/>
      <c r="N10" s="32"/>
      <c r="O10" s="32"/>
      <c r="P10" s="32"/>
      <c r="Q10" s="6"/>
      <c r="R10" s="12"/>
      <c r="S10" s="16"/>
      <c r="T10" s="17"/>
      <c r="V10" s="20"/>
      <c r="W10" s="21"/>
    </row>
    <row r="11" spans="1:36" s="30" customFormat="1" ht="23.1" customHeight="1">
      <c r="B11" s="330" t="s">
        <v>17</v>
      </c>
      <c r="C11" s="331"/>
      <c r="D11" s="331"/>
      <c r="E11" s="331"/>
      <c r="F11" s="331"/>
      <c r="G11" s="332"/>
      <c r="H11" s="329" t="s">
        <v>3</v>
      </c>
      <c r="I11" s="329"/>
      <c r="J11" s="329"/>
      <c r="K11" s="329"/>
      <c r="L11" s="330" t="s">
        <v>27</v>
      </c>
      <c r="M11" s="331"/>
      <c r="N11" s="332"/>
      <c r="O11" s="330" t="s">
        <v>0</v>
      </c>
      <c r="P11" s="331"/>
      <c r="Q11" s="331"/>
      <c r="R11" s="332"/>
      <c r="S11" s="329" t="s">
        <v>23</v>
      </c>
      <c r="T11" s="329"/>
      <c r="U11" s="329"/>
      <c r="V11" s="329"/>
      <c r="W11" s="76"/>
    </row>
    <row r="12" spans="1:36" s="30" customFormat="1" ht="27" customHeight="1">
      <c r="B12" s="320" t="s">
        <v>145</v>
      </c>
      <c r="C12" s="321"/>
      <c r="D12" s="321"/>
      <c r="E12" s="321"/>
      <c r="F12" s="321"/>
      <c r="G12" s="322"/>
      <c r="H12" s="333" t="s">
        <v>146</v>
      </c>
      <c r="I12" s="334"/>
      <c r="J12" s="334"/>
      <c r="K12" s="335"/>
      <c r="L12" s="339">
        <v>110021</v>
      </c>
      <c r="M12" s="340"/>
      <c r="N12" s="341"/>
      <c r="O12" s="333" t="s">
        <v>147</v>
      </c>
      <c r="P12" s="334"/>
      <c r="Q12" s="334"/>
      <c r="R12" s="335"/>
      <c r="S12" s="336">
        <v>42547</v>
      </c>
      <c r="T12" s="337"/>
      <c r="U12" s="337"/>
      <c r="V12" s="338"/>
      <c r="W12" s="34"/>
      <c r="X12" s="34"/>
      <c r="Y12" s="34"/>
      <c r="Z12" s="251"/>
    </row>
    <row r="13" spans="1:36" s="30" customFormat="1" ht="23.1" customHeight="1">
      <c r="B13" s="320" t="s">
        <v>135</v>
      </c>
      <c r="C13" s="321"/>
      <c r="D13" s="321"/>
      <c r="E13" s="321"/>
      <c r="F13" s="321"/>
      <c r="G13" s="322"/>
      <c r="H13" s="333" t="s">
        <v>134</v>
      </c>
      <c r="I13" s="334"/>
      <c r="J13" s="334"/>
      <c r="K13" s="335"/>
      <c r="L13" s="339">
        <v>50136</v>
      </c>
      <c r="M13" s="340"/>
      <c r="N13" s="341"/>
      <c r="O13" s="333" t="s">
        <v>133</v>
      </c>
      <c r="P13" s="334"/>
      <c r="Q13" s="334"/>
      <c r="R13" s="335"/>
      <c r="S13" s="336">
        <v>42515</v>
      </c>
      <c r="T13" s="337"/>
      <c r="U13" s="337"/>
      <c r="V13" s="338"/>
      <c r="W13" s="34"/>
      <c r="X13" s="34"/>
      <c r="Y13" s="34"/>
      <c r="Z13" s="251"/>
    </row>
    <row r="14" spans="1:36" s="30" customFormat="1" ht="23.1" customHeight="1">
      <c r="B14" s="254"/>
      <c r="C14" s="254"/>
      <c r="D14" s="254"/>
      <c r="E14" s="254"/>
      <c r="F14" s="254"/>
      <c r="G14" s="254"/>
      <c r="H14" s="220"/>
      <c r="I14" s="220"/>
      <c r="J14" s="220"/>
      <c r="K14" s="220"/>
      <c r="L14" s="253"/>
      <c r="M14" s="253"/>
      <c r="N14" s="253"/>
      <c r="O14" s="220"/>
      <c r="P14" s="220"/>
      <c r="Q14" s="220"/>
      <c r="R14" s="220"/>
      <c r="S14" s="252"/>
      <c r="T14" s="252"/>
      <c r="U14" s="252"/>
      <c r="V14" s="252"/>
      <c r="W14" s="34"/>
      <c r="X14" s="34"/>
      <c r="Y14" s="34"/>
      <c r="Z14" s="251"/>
    </row>
    <row r="15" spans="1:36" s="30" customFormat="1" ht="21" customHeight="1">
      <c r="B15" s="69" t="s">
        <v>51</v>
      </c>
      <c r="C15" s="219"/>
      <c r="D15" s="219"/>
      <c r="E15" s="219"/>
      <c r="F15" s="219"/>
      <c r="G15" s="219"/>
      <c r="H15" s="219"/>
      <c r="I15" s="219"/>
      <c r="J15" s="219"/>
      <c r="AI15" s="34"/>
      <c r="AJ15" s="34"/>
    </row>
    <row r="16" spans="1:36" s="30" customFormat="1" ht="21" customHeight="1">
      <c r="C16" s="30" t="s">
        <v>22</v>
      </c>
      <c r="P16" s="34"/>
      <c r="Q16" s="34"/>
      <c r="R16" s="34"/>
      <c r="S16" s="34"/>
      <c r="T16" s="39"/>
      <c r="V16" s="34"/>
      <c r="AI16" s="34"/>
      <c r="AJ16" s="34"/>
    </row>
    <row r="17" spans="1:34" s="30" customFormat="1" ht="21" customHeight="1">
      <c r="B17" s="31" t="s">
        <v>132</v>
      </c>
      <c r="C17" s="220"/>
      <c r="D17" s="220"/>
      <c r="E17" s="220"/>
      <c r="F17" s="220"/>
      <c r="G17" s="220"/>
      <c r="H17" s="220"/>
      <c r="P17" s="34"/>
      <c r="Q17" s="34"/>
      <c r="R17" s="39"/>
      <c r="T17" s="34"/>
      <c r="AG17" s="34"/>
      <c r="AH17" s="34"/>
    </row>
    <row r="18" spans="1:34" ht="17.100000000000001" customHeight="1">
      <c r="A18" s="4"/>
      <c r="B18" s="114"/>
      <c r="C18" s="9"/>
      <c r="D18" s="3"/>
      <c r="E18" s="11"/>
      <c r="F18" s="3"/>
      <c r="G18" s="3"/>
      <c r="H18" s="3"/>
      <c r="I18" s="113"/>
      <c r="J18" s="323"/>
      <c r="K18" s="324"/>
      <c r="L18" s="324"/>
      <c r="M18" s="324"/>
      <c r="N18" s="14"/>
      <c r="O18" s="34"/>
      <c r="P18" s="34"/>
      <c r="Q18" s="34"/>
      <c r="R18" s="39"/>
      <c r="S18" s="4"/>
      <c r="T18" s="15"/>
      <c r="U18" s="4"/>
      <c r="V18" s="14"/>
    </row>
    <row r="19" spans="1:34" ht="17.100000000000001" customHeight="1">
      <c r="A19" s="4"/>
      <c r="B19" s="114"/>
      <c r="C19" s="9"/>
      <c r="D19" s="3"/>
      <c r="E19" s="10"/>
      <c r="F19" s="3"/>
      <c r="G19" s="3"/>
      <c r="H19" s="3"/>
      <c r="I19" s="113"/>
      <c r="J19" s="323"/>
      <c r="K19" s="324"/>
      <c r="L19" s="324"/>
      <c r="M19" s="324"/>
      <c r="N19" s="14"/>
      <c r="O19" s="34"/>
      <c r="P19" s="34"/>
      <c r="Q19" s="34"/>
      <c r="R19" s="39"/>
      <c r="S19" s="4"/>
      <c r="T19" s="15"/>
      <c r="U19" s="4"/>
      <c r="V19" s="14"/>
    </row>
    <row r="20" spans="1:34" ht="17.100000000000001" customHeight="1">
      <c r="A20" s="4"/>
      <c r="B20" s="115"/>
      <c r="C20" s="9"/>
      <c r="D20" s="3"/>
      <c r="E20" s="2"/>
      <c r="F20" s="3"/>
      <c r="G20" s="3"/>
      <c r="H20" s="3"/>
      <c r="I20" s="113"/>
      <c r="J20" s="324"/>
      <c r="K20" s="324"/>
      <c r="L20" s="324"/>
      <c r="M20" s="324"/>
      <c r="N20" s="14"/>
      <c r="O20" s="34"/>
      <c r="P20" s="34"/>
      <c r="Q20" s="34"/>
      <c r="R20" s="39"/>
      <c r="S20" s="4"/>
      <c r="T20" s="15"/>
      <c r="U20" s="4"/>
      <c r="V20" s="14"/>
    </row>
    <row r="21" spans="1:34" ht="17.100000000000001" customHeight="1">
      <c r="A21" s="4"/>
      <c r="B21" s="115"/>
      <c r="C21" s="9"/>
      <c r="D21" s="3"/>
      <c r="E21" s="2"/>
      <c r="F21" s="3"/>
      <c r="G21" s="9"/>
      <c r="H21" s="25"/>
      <c r="I21" s="116"/>
      <c r="J21" s="116"/>
      <c r="K21" s="116"/>
      <c r="L21" s="108"/>
      <c r="M21" s="108"/>
      <c r="N21" s="14"/>
      <c r="O21" s="34"/>
      <c r="P21" s="39"/>
      <c r="Q21" s="4"/>
      <c r="R21" s="15"/>
      <c r="S21" s="4"/>
      <c r="T21" s="14"/>
      <c r="U21" s="14"/>
      <c r="V21" s="14"/>
    </row>
    <row r="22" spans="1:34" ht="17.100000000000001" customHeight="1">
      <c r="A22" s="4"/>
      <c r="B22" s="107"/>
      <c r="C22" s="5"/>
      <c r="D22" s="5"/>
      <c r="E22" s="5"/>
      <c r="F22" s="5"/>
      <c r="G22" s="5"/>
      <c r="H22" s="27"/>
      <c r="I22" s="82"/>
      <c r="J22" s="108"/>
      <c r="K22" s="108"/>
      <c r="L22" s="117"/>
      <c r="M22" s="81"/>
      <c r="N22" s="14"/>
      <c r="O22" s="70"/>
      <c r="P22" s="70"/>
      <c r="Q22" s="4"/>
      <c r="R22" s="4"/>
      <c r="S22" s="4"/>
      <c r="T22" s="14"/>
      <c r="U22" s="14"/>
      <c r="V22" s="14"/>
    </row>
    <row r="23" spans="1:34" ht="17.100000000000001" customHeight="1">
      <c r="A23" s="4"/>
      <c r="B23" s="107"/>
      <c r="C23" s="5"/>
      <c r="D23" s="5"/>
      <c r="E23" s="5"/>
      <c r="F23" s="3"/>
      <c r="G23" s="3"/>
      <c r="H23" s="3"/>
      <c r="I23" s="77"/>
      <c r="J23" s="118"/>
      <c r="K23" s="81"/>
      <c r="L23" s="81"/>
      <c r="M23" s="81"/>
      <c r="N23" s="14"/>
      <c r="O23" s="30"/>
      <c r="P23" s="30"/>
      <c r="Q23" s="30"/>
      <c r="R23" s="30"/>
      <c r="S23" s="4"/>
      <c r="T23" s="4"/>
      <c r="U23" s="4"/>
      <c r="V23" s="14"/>
    </row>
    <row r="24" spans="1:34" ht="17.100000000000001" customHeight="1">
      <c r="A24" s="4"/>
      <c r="B24" s="107"/>
      <c r="C24" s="2"/>
      <c r="D24" s="2"/>
      <c r="E24" s="2"/>
      <c r="F24" s="3"/>
      <c r="G24" s="3"/>
      <c r="H24" s="3"/>
      <c r="I24" s="119"/>
      <c r="J24" s="118"/>
      <c r="K24" s="81"/>
      <c r="L24" s="81"/>
      <c r="M24" s="81"/>
      <c r="N24" s="14"/>
      <c r="O24" s="30"/>
      <c r="P24" s="30"/>
      <c r="Q24" s="30"/>
      <c r="R24" s="30"/>
      <c r="S24" s="4"/>
      <c r="T24" s="4"/>
      <c r="U24" s="4"/>
      <c r="V24" s="18"/>
    </row>
    <row r="25" spans="1:34" ht="17.100000000000001" customHeight="1">
      <c r="A25" s="4"/>
      <c r="B25" s="107"/>
      <c r="C25" s="2"/>
      <c r="D25" s="2"/>
      <c r="E25" s="2"/>
      <c r="F25" s="3"/>
      <c r="G25" s="3"/>
      <c r="H25" s="3"/>
      <c r="I25" s="119"/>
      <c r="J25" s="118"/>
      <c r="K25" s="81"/>
      <c r="L25" s="81"/>
      <c r="M25" s="81"/>
      <c r="N25" s="14"/>
      <c r="O25" s="30"/>
      <c r="P25" s="30"/>
      <c r="Q25" s="30"/>
      <c r="R25" s="30"/>
      <c r="S25" s="4"/>
      <c r="T25" s="4"/>
      <c r="U25" s="4"/>
      <c r="V25" s="18"/>
    </row>
    <row r="26" spans="1:34" ht="17.100000000000001" customHeight="1">
      <c r="A26" s="4"/>
      <c r="B26" s="80"/>
      <c r="C26" s="3"/>
      <c r="D26" s="2"/>
      <c r="E26" s="2"/>
      <c r="F26" s="2"/>
      <c r="G26" s="2"/>
      <c r="H26" s="61"/>
      <c r="I26" s="81"/>
      <c r="J26" s="81"/>
      <c r="K26" s="81"/>
      <c r="L26" s="81"/>
      <c r="M26" s="81"/>
      <c r="N26" s="15"/>
      <c r="O26" s="4"/>
      <c r="P26" s="4"/>
      <c r="Q26" s="4"/>
      <c r="R26" s="4"/>
      <c r="S26" s="4"/>
      <c r="T26" s="4"/>
      <c r="U26" s="18"/>
      <c r="V26" s="18"/>
    </row>
    <row r="27" spans="1:34" ht="17.100000000000001" customHeight="1">
      <c r="A27" s="12"/>
      <c r="B27" s="115"/>
      <c r="C27" s="3"/>
      <c r="D27" s="2"/>
      <c r="E27" s="2"/>
      <c r="F27" s="2"/>
      <c r="G27" s="2"/>
      <c r="H27" s="26"/>
      <c r="I27" s="29"/>
      <c r="J27" s="26"/>
      <c r="K27" s="26"/>
      <c r="L27" s="26"/>
      <c r="M27" s="29"/>
      <c r="N27" s="26"/>
      <c r="O27" s="26"/>
      <c r="P27" s="26"/>
      <c r="Q27" s="26"/>
      <c r="R27" s="26"/>
      <c r="S27" s="26"/>
      <c r="T27" s="29"/>
      <c r="U27" s="14"/>
      <c r="V27" s="14"/>
    </row>
    <row r="28" spans="1:34" ht="17.100000000000001" customHeight="1">
      <c r="A28" s="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20"/>
    </row>
    <row r="29" spans="1:34" ht="17.100000000000001" customHeight="1">
      <c r="A29" s="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20"/>
    </row>
    <row r="30" spans="1:34" ht="17.100000000000001" customHeight="1">
      <c r="A30" s="4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73"/>
    </row>
    <row r="31" spans="1:34" ht="17.100000000000001" customHeight="1">
      <c r="A31" s="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12"/>
      <c r="Q31" s="112"/>
      <c r="R31" s="112"/>
      <c r="S31" s="112"/>
      <c r="T31" s="112"/>
      <c r="U31" s="73"/>
      <c r="V31" s="73"/>
    </row>
    <row r="32" spans="1:34" ht="17.100000000000001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0"/>
      <c r="Q32" s="30"/>
      <c r="R32" s="30"/>
      <c r="S32" s="30"/>
      <c r="T32" s="4"/>
      <c r="U32" s="14"/>
      <c r="V32" s="14"/>
    </row>
    <row r="33" spans="1:22" ht="17.100000000000001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0"/>
      <c r="Q33" s="30"/>
      <c r="R33" s="30"/>
      <c r="S33" s="30"/>
      <c r="T33" s="4"/>
      <c r="U33" s="14"/>
      <c r="V33" s="14"/>
    </row>
    <row r="34" spans="1:22" ht="17.100000000000001" customHeight="1">
      <c r="A34" s="4"/>
      <c r="B34" s="31"/>
      <c r="C34" s="220"/>
      <c r="D34" s="220"/>
      <c r="E34" s="220"/>
      <c r="F34" s="220"/>
      <c r="G34" s="220"/>
      <c r="H34" s="22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4"/>
      <c r="U34" s="14"/>
      <c r="V34" s="14"/>
    </row>
    <row r="35" spans="1:22" ht="17.100000000000001" customHeight="1">
      <c r="A35" s="4"/>
      <c r="B35" s="115"/>
      <c r="C35" s="121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12"/>
      <c r="U35" s="14"/>
      <c r="V35" s="14"/>
    </row>
    <row r="36" spans="1:22" ht="17.100000000000001" customHeight="1">
      <c r="A36" s="4"/>
      <c r="B36" s="106"/>
      <c r="C36" s="106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12"/>
      <c r="T36" s="12"/>
      <c r="U36" s="14"/>
      <c r="V36" s="14"/>
    </row>
    <row r="37" spans="1:22" ht="17.100000000000001" customHeight="1">
      <c r="A37" s="4"/>
      <c r="B37" s="122"/>
      <c r="C37" s="221"/>
      <c r="D37" s="220"/>
      <c r="E37" s="220"/>
      <c r="F37" s="220"/>
      <c r="G37" s="220"/>
      <c r="H37" s="220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12"/>
      <c r="T37" s="12"/>
      <c r="U37" s="14"/>
      <c r="V37" s="14"/>
    </row>
    <row r="38" spans="1:22" ht="17.100000000000001" customHeight="1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</row>
    <row r="39" spans="1:22" ht="17.100000000000001" customHeight="1">
      <c r="A39" s="4"/>
      <c r="B39" s="115"/>
      <c r="C39" s="18"/>
      <c r="D39" s="18"/>
      <c r="E39" s="18"/>
      <c r="F39" s="325"/>
      <c r="G39" s="325"/>
      <c r="H39" s="325"/>
      <c r="I39" s="325"/>
      <c r="J39" s="123"/>
      <c r="K39" s="18"/>
      <c r="L39" s="326"/>
      <c r="M39" s="326"/>
      <c r="N39" s="326"/>
      <c r="O39" s="326"/>
      <c r="P39" s="33"/>
      <c r="Q39" s="33"/>
      <c r="R39" s="33"/>
      <c r="S39" s="33"/>
      <c r="T39" s="33"/>
      <c r="U39" s="14"/>
      <c r="V39" s="14"/>
    </row>
    <row r="40" spans="1:22" ht="17.100000000000001" customHeight="1">
      <c r="A40" s="23"/>
      <c r="B40" s="18"/>
      <c r="C40" s="18"/>
      <c r="D40" s="18"/>
      <c r="E40" s="18"/>
      <c r="F40" s="106"/>
      <c r="G40" s="106"/>
      <c r="H40" s="106"/>
      <c r="I40" s="221"/>
      <c r="J40" s="12"/>
      <c r="K40" s="18"/>
      <c r="L40" s="12"/>
      <c r="M40" s="12"/>
      <c r="N40" s="124"/>
      <c r="O40" s="125"/>
      <c r="P40" s="221"/>
      <c r="Q40" s="221"/>
      <c r="R40" s="221"/>
      <c r="S40" s="221"/>
      <c r="T40" s="221"/>
      <c r="U40" s="24"/>
      <c r="V40" s="24"/>
    </row>
    <row r="41" spans="1:22" ht="17.100000000000001" customHeight="1">
      <c r="A41" s="4"/>
      <c r="B41" s="115"/>
      <c r="C41" s="2"/>
      <c r="D41" s="2"/>
      <c r="E41" s="18"/>
      <c r="F41" s="106"/>
      <c r="G41" s="126"/>
      <c r="H41" s="126"/>
      <c r="I41" s="126"/>
      <c r="J41" s="18"/>
      <c r="K41" s="18"/>
      <c r="L41" s="12"/>
      <c r="M41" s="12"/>
      <c r="N41" s="12"/>
      <c r="O41" s="12"/>
      <c r="P41" s="327"/>
      <c r="Q41" s="327"/>
      <c r="R41" s="327"/>
      <c r="S41" s="327"/>
      <c r="T41" s="327"/>
      <c r="U41" s="24"/>
      <c r="V41" s="24"/>
    </row>
    <row r="42" spans="1:22" ht="17.100000000000001" customHeight="1">
      <c r="A42" s="4"/>
      <c r="B42" s="14"/>
      <c r="C42" s="14"/>
      <c r="D42" s="313"/>
      <c r="E42" s="313"/>
      <c r="F42" s="313"/>
      <c r="G42" s="313"/>
      <c r="H42" s="313"/>
      <c r="I42" s="14"/>
      <c r="J42" s="14"/>
      <c r="K42" s="12"/>
      <c r="L42" s="4"/>
      <c r="M42" s="4"/>
      <c r="N42" s="219"/>
      <c r="O42" s="219"/>
      <c r="P42" s="219"/>
      <c r="Q42" s="219"/>
      <c r="R42" s="219"/>
      <c r="S42" s="2"/>
      <c r="T42" s="24"/>
      <c r="U42" s="24"/>
      <c r="V42" s="24"/>
    </row>
    <row r="43" spans="1:22" ht="17.100000000000001" customHeight="1">
      <c r="A43" s="314"/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59"/>
      <c r="V43" s="14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</sheetData>
  <mergeCells count="25">
    <mergeCell ref="O13:R13"/>
    <mergeCell ref="S13:V13"/>
    <mergeCell ref="A3:V3"/>
    <mergeCell ref="G8:P9"/>
    <mergeCell ref="H11:K11"/>
    <mergeCell ref="L11:N11"/>
    <mergeCell ref="O11:R11"/>
    <mergeCell ref="S11:V11"/>
    <mergeCell ref="B11:G11"/>
    <mergeCell ref="B13:G13"/>
    <mergeCell ref="B12:G12"/>
    <mergeCell ref="A43:T43"/>
    <mergeCell ref="J19:M19"/>
    <mergeCell ref="J20:M20"/>
    <mergeCell ref="F39:I39"/>
    <mergeCell ref="L39:O39"/>
    <mergeCell ref="P41:T41"/>
    <mergeCell ref="D42:H42"/>
    <mergeCell ref="J18:M18"/>
    <mergeCell ref="O12:R12"/>
    <mergeCell ref="S12:V12"/>
    <mergeCell ref="H13:K13"/>
    <mergeCell ref="L13:N13"/>
    <mergeCell ref="H12:K12"/>
    <mergeCell ref="L12:N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E193"/>
  <sheetViews>
    <sheetView view="pageBreakPreview" zoomScaleNormal="100" zoomScaleSheetLayoutView="100" workbookViewId="0">
      <selection activeCell="D8" sqref="D8:G9"/>
    </sheetView>
  </sheetViews>
  <sheetFormatPr defaultRowHeight="15"/>
  <cols>
    <col min="1" max="43" width="4.42578125" customWidth="1"/>
  </cols>
  <sheetData>
    <row r="1" spans="1:26" ht="17.10000000000000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6" ht="17.10000000000000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6" ht="34.5" customHeight="1">
      <c r="A3" s="342" t="s">
        <v>31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</row>
    <row r="4" spans="1:26" ht="16.5" customHeight="1">
      <c r="A4" s="45"/>
      <c r="B4" s="45"/>
      <c r="F4" s="45"/>
      <c r="G4" s="45"/>
      <c r="L4" s="45"/>
      <c r="M4" s="45"/>
      <c r="N4" s="45"/>
      <c r="O4" s="45"/>
      <c r="P4" s="45"/>
      <c r="Q4" s="45"/>
      <c r="R4" s="45"/>
      <c r="S4" s="45"/>
      <c r="T4" s="45"/>
    </row>
    <row r="5" spans="1:26" ht="23.1" customHeight="1">
      <c r="A5" s="48"/>
      <c r="C5" s="46" t="s">
        <v>29</v>
      </c>
      <c r="D5" s="46"/>
      <c r="E5" s="46"/>
      <c r="G5" s="47" t="str">
        <f>Report!H5</f>
        <v>SPR15120045-1</v>
      </c>
      <c r="H5" s="47"/>
      <c r="I5" s="47"/>
      <c r="J5" s="47"/>
      <c r="L5" s="45"/>
      <c r="M5" s="45"/>
      <c r="N5" s="48"/>
      <c r="O5" s="48"/>
      <c r="P5" s="48"/>
      <c r="Q5" s="48"/>
      <c r="S5" s="49" t="s">
        <v>143</v>
      </c>
      <c r="U5" s="225"/>
    </row>
    <row r="6" spans="1:26" ht="17.100000000000001" customHeight="1">
      <c r="A6" s="48"/>
      <c r="C6" s="353"/>
      <c r="D6" s="353"/>
      <c r="E6" s="353"/>
      <c r="F6" s="353"/>
      <c r="G6" s="57"/>
      <c r="H6" s="352"/>
      <c r="I6" s="352"/>
      <c r="J6" s="352"/>
      <c r="K6" s="45"/>
      <c r="L6" s="45"/>
      <c r="M6" s="45"/>
      <c r="N6" s="45"/>
      <c r="O6" s="45"/>
      <c r="P6" s="48"/>
      <c r="Q6" s="48"/>
      <c r="R6" s="48"/>
      <c r="S6" s="48"/>
      <c r="T6" s="265"/>
      <c r="U6" s="265"/>
      <c r="V6" s="265"/>
      <c r="W6" s="264"/>
    </row>
    <row r="7" spans="1:26" ht="17.100000000000001" customHeight="1">
      <c r="A7" s="48"/>
      <c r="B7" s="48"/>
      <c r="C7" s="45" t="str">
        <f>'Data Record'!A14</f>
        <v xml:space="preserve">Function Scale measurement </v>
      </c>
      <c r="D7" s="48"/>
      <c r="E7" s="46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351" t="s">
        <v>142</v>
      </c>
      <c r="R7" s="351"/>
      <c r="S7" s="262" t="s">
        <v>124</v>
      </c>
      <c r="T7" s="48"/>
      <c r="U7" s="48"/>
      <c r="V7" s="48"/>
      <c r="W7" s="48"/>
      <c r="X7" s="48"/>
      <c r="Y7" s="48"/>
      <c r="Z7" s="48"/>
    </row>
    <row r="8" spans="1:26" s="225" customFormat="1" ht="18" customHeight="1">
      <c r="B8" s="48"/>
      <c r="C8" s="48"/>
      <c r="D8" s="343" t="s">
        <v>141</v>
      </c>
      <c r="E8" s="343"/>
      <c r="F8" s="343"/>
      <c r="G8" s="343"/>
      <c r="H8" s="343" t="s">
        <v>140</v>
      </c>
      <c r="I8" s="343"/>
      <c r="J8" s="343"/>
      <c r="K8" s="343"/>
      <c r="L8" s="344" t="s">
        <v>28</v>
      </c>
      <c r="M8" s="344"/>
      <c r="N8" s="344"/>
      <c r="O8" s="344"/>
      <c r="P8" s="345" t="s">
        <v>139</v>
      </c>
      <c r="Q8" s="346"/>
      <c r="R8" s="346"/>
      <c r="S8" s="347"/>
      <c r="U8" s="263"/>
    </row>
    <row r="9" spans="1:26" s="225" customFormat="1" ht="18" customHeight="1">
      <c r="B9" s="48"/>
      <c r="C9" s="48"/>
      <c r="D9" s="343"/>
      <c r="E9" s="343"/>
      <c r="F9" s="343"/>
      <c r="G9" s="343"/>
      <c r="H9" s="343"/>
      <c r="I9" s="343"/>
      <c r="J9" s="343"/>
      <c r="K9" s="343"/>
      <c r="L9" s="344"/>
      <c r="M9" s="344"/>
      <c r="N9" s="344"/>
      <c r="O9" s="344"/>
      <c r="P9" s="348"/>
      <c r="Q9" s="349"/>
      <c r="R9" s="349"/>
      <c r="S9" s="350"/>
      <c r="U9" s="263"/>
    </row>
    <row r="10" spans="1:26" ht="20.100000000000001" customHeight="1">
      <c r="A10" s="48"/>
      <c r="B10" s="48"/>
      <c r="C10" s="48"/>
      <c r="D10" s="356">
        <f>'Data Record'!A17</f>
        <v>0</v>
      </c>
      <c r="E10" s="356"/>
      <c r="F10" s="356"/>
      <c r="G10" s="356"/>
      <c r="H10" s="358">
        <f>'Data Record'!P17</f>
        <v>0</v>
      </c>
      <c r="I10" s="358"/>
      <c r="J10" s="358"/>
      <c r="K10" s="358"/>
      <c r="L10" s="358">
        <f>'Data Record'!S17</f>
        <v>0</v>
      </c>
      <c r="M10" s="358"/>
      <c r="N10" s="358"/>
      <c r="O10" s="358"/>
      <c r="P10" s="373">
        <f>'Uncertainty Budget(Length)'!P7</f>
        <v>3.0005555041247503</v>
      </c>
      <c r="Q10" s="374"/>
      <c r="R10" s="374"/>
      <c r="S10" s="375"/>
      <c r="T10" s="48"/>
      <c r="U10" s="48"/>
      <c r="V10" s="48"/>
      <c r="W10" s="48"/>
      <c r="X10" s="48"/>
      <c r="Y10" s="48"/>
    </row>
    <row r="11" spans="1:26" ht="20.100000000000001" customHeight="1">
      <c r="A11" s="48"/>
      <c r="B11" s="48"/>
      <c r="C11" s="48"/>
      <c r="D11" s="357">
        <f>'Data Record'!A18</f>
        <v>30</v>
      </c>
      <c r="E11" s="357"/>
      <c r="F11" s="357"/>
      <c r="G11" s="357"/>
      <c r="H11" s="359">
        <f>'Data Record'!P18</f>
        <v>30</v>
      </c>
      <c r="I11" s="359"/>
      <c r="J11" s="359"/>
      <c r="K11" s="359"/>
      <c r="L11" s="359">
        <f>'Data Record'!S18</f>
        <v>0</v>
      </c>
      <c r="M11" s="359"/>
      <c r="N11" s="359"/>
      <c r="O11" s="359"/>
      <c r="P11" s="368">
        <f>'Uncertainty Budget(Length)'!P8</f>
        <v>3.0268850875666451</v>
      </c>
      <c r="Q11" s="369"/>
      <c r="R11" s="369"/>
      <c r="S11" s="370"/>
      <c r="T11" s="48"/>
      <c r="U11" s="48"/>
      <c r="V11" s="48"/>
      <c r="W11" s="48"/>
      <c r="X11" s="48"/>
      <c r="Y11" s="48"/>
    </row>
    <row r="12" spans="1:26" ht="20.100000000000001" customHeight="1">
      <c r="A12" s="48"/>
      <c r="B12" s="48"/>
      <c r="C12" s="48"/>
      <c r="D12" s="357">
        <f>'Data Record'!A19</f>
        <v>60</v>
      </c>
      <c r="E12" s="357"/>
      <c r="F12" s="357"/>
      <c r="G12" s="357"/>
      <c r="H12" s="359">
        <f>'Data Record'!P19</f>
        <v>60</v>
      </c>
      <c r="I12" s="359"/>
      <c r="J12" s="359"/>
      <c r="K12" s="359"/>
      <c r="L12" s="359">
        <f>'Data Record'!S19</f>
        <v>0</v>
      </c>
      <c r="M12" s="359"/>
      <c r="N12" s="359"/>
      <c r="O12" s="359"/>
      <c r="P12" s="368">
        <f>'Uncertainty Budget(Length)'!P9</f>
        <v>3.1045343182727634</v>
      </c>
      <c r="Q12" s="369"/>
      <c r="R12" s="369"/>
      <c r="S12" s="370"/>
      <c r="T12" s="48"/>
      <c r="U12" s="48"/>
      <c r="V12" s="48"/>
      <c r="W12" s="48"/>
      <c r="X12" s="48"/>
      <c r="Y12" s="48"/>
    </row>
    <row r="13" spans="1:26" ht="20.100000000000001" customHeight="1">
      <c r="A13" s="48"/>
      <c r="B13" s="48"/>
      <c r="C13" s="48"/>
      <c r="D13" s="357">
        <f>'Data Record'!A20</f>
        <v>90</v>
      </c>
      <c r="E13" s="357"/>
      <c r="F13" s="357"/>
      <c r="G13" s="357"/>
      <c r="H13" s="359">
        <f>'Data Record'!P20</f>
        <v>90</v>
      </c>
      <c r="I13" s="359"/>
      <c r="J13" s="359"/>
      <c r="K13" s="359"/>
      <c r="L13" s="359">
        <f>'Data Record'!S20</f>
        <v>0</v>
      </c>
      <c r="M13" s="359"/>
      <c r="N13" s="359"/>
      <c r="O13" s="359"/>
      <c r="P13" s="368">
        <f>'Uncertainty Budget(Length)'!P10</f>
        <v>3.2298039156167566</v>
      </c>
      <c r="Q13" s="369"/>
      <c r="R13" s="369"/>
      <c r="S13" s="370"/>
      <c r="T13" s="48"/>
      <c r="U13" s="48"/>
      <c r="V13" s="48"/>
      <c r="W13" s="48"/>
      <c r="X13" s="48"/>
      <c r="Y13" s="48"/>
    </row>
    <row r="14" spans="1:26" ht="20.100000000000001" customHeight="1">
      <c r="A14" s="48"/>
      <c r="B14" s="48"/>
      <c r="C14" s="48"/>
      <c r="D14" s="357">
        <f>'Data Record'!A21</f>
        <v>120</v>
      </c>
      <c r="E14" s="357"/>
      <c r="F14" s="357"/>
      <c r="G14" s="357"/>
      <c r="H14" s="359">
        <f>'Data Record'!P21</f>
        <v>120</v>
      </c>
      <c r="I14" s="359"/>
      <c r="J14" s="359"/>
      <c r="K14" s="359"/>
      <c r="L14" s="359">
        <f>'Data Record'!S21</f>
        <v>0</v>
      </c>
      <c r="M14" s="359"/>
      <c r="N14" s="359"/>
      <c r="O14" s="359"/>
      <c r="P14" s="368">
        <f>'Uncertainty Budget(Length)'!P11</f>
        <v>3.3974304015436925</v>
      </c>
      <c r="Q14" s="369"/>
      <c r="R14" s="369"/>
      <c r="S14" s="370"/>
      <c r="T14" s="48"/>
      <c r="U14" s="48"/>
      <c r="V14" s="48"/>
      <c r="W14" s="48"/>
      <c r="X14" s="48"/>
      <c r="Y14" s="48"/>
    </row>
    <row r="15" spans="1:26" ht="20.100000000000001" customHeight="1">
      <c r="A15" s="48"/>
      <c r="B15" s="48"/>
      <c r="C15" s="48"/>
      <c r="D15" s="357">
        <f>'Data Record'!A22</f>
        <v>150</v>
      </c>
      <c r="E15" s="357"/>
      <c r="F15" s="357"/>
      <c r="G15" s="357"/>
      <c r="H15" s="359">
        <f>'Data Record'!P22</f>
        <v>150</v>
      </c>
      <c r="I15" s="359"/>
      <c r="J15" s="359"/>
      <c r="K15" s="359"/>
      <c r="L15" s="359">
        <f>'Data Record'!S22</f>
        <v>0</v>
      </c>
      <c r="M15" s="359"/>
      <c r="N15" s="359"/>
      <c r="O15" s="359"/>
      <c r="P15" s="368">
        <f>'Uncertainty Budget(Length)'!P12</f>
        <v>3.6015043153289898</v>
      </c>
      <c r="Q15" s="369"/>
      <c r="R15" s="369"/>
      <c r="S15" s="370"/>
      <c r="T15" s="48"/>
      <c r="U15" s="48"/>
      <c r="V15" s="48"/>
      <c r="W15" s="48"/>
      <c r="X15" s="48"/>
      <c r="Y15" s="48"/>
    </row>
    <row r="16" spans="1:26" ht="20.100000000000001" customHeight="1">
      <c r="A16" s="48"/>
      <c r="B16" s="48"/>
      <c r="C16" s="48"/>
      <c r="D16" s="357">
        <f>'Data Record'!A23</f>
        <v>180</v>
      </c>
      <c r="E16" s="357"/>
      <c r="F16" s="357"/>
      <c r="G16" s="357"/>
      <c r="H16" s="359">
        <f>'Data Record'!P23</f>
        <v>180</v>
      </c>
      <c r="I16" s="359"/>
      <c r="J16" s="359"/>
      <c r="K16" s="359"/>
      <c r="L16" s="359">
        <f>'Data Record'!S23</f>
        <v>0</v>
      </c>
      <c r="M16" s="359"/>
      <c r="N16" s="359"/>
      <c r="O16" s="359"/>
      <c r="P16" s="368">
        <f>'Uncertainty Budget(Length)'!P13</f>
        <v>3.8362134108171477</v>
      </c>
      <c r="Q16" s="369"/>
      <c r="R16" s="369"/>
      <c r="S16" s="370"/>
      <c r="T16" s="48"/>
      <c r="U16" s="48"/>
      <c r="V16" s="48"/>
      <c r="W16" s="48"/>
      <c r="X16" s="48"/>
      <c r="Y16" s="48"/>
    </row>
    <row r="17" spans="1:31" ht="20.100000000000001" customHeight="1">
      <c r="A17" s="48"/>
      <c r="B17" s="48"/>
      <c r="C17" s="48"/>
      <c r="D17" s="357">
        <f>'Data Record'!A24</f>
        <v>210</v>
      </c>
      <c r="E17" s="357"/>
      <c r="F17" s="357"/>
      <c r="G17" s="357"/>
      <c r="H17" s="359">
        <f>'Data Record'!P24</f>
        <v>210</v>
      </c>
      <c r="I17" s="359"/>
      <c r="J17" s="359"/>
      <c r="K17" s="359"/>
      <c r="L17" s="359">
        <f>'Data Record'!S24</f>
        <v>0</v>
      </c>
      <c r="M17" s="359"/>
      <c r="N17" s="359"/>
      <c r="O17" s="359"/>
      <c r="P17" s="368">
        <f>'Uncertainty Budget(Length)'!P14</f>
        <v>4.0962950740069175</v>
      </c>
      <c r="Q17" s="369"/>
      <c r="R17" s="369"/>
      <c r="S17" s="370"/>
      <c r="T17" s="48"/>
      <c r="U17" s="48"/>
      <c r="V17" s="48"/>
      <c r="W17" s="48"/>
      <c r="X17" s="48"/>
      <c r="Y17" s="48"/>
    </row>
    <row r="18" spans="1:31" ht="20.100000000000001" customHeight="1">
      <c r="A18" s="48"/>
      <c r="B18" s="48"/>
      <c r="C18" s="45"/>
      <c r="D18" s="357">
        <f>'Data Record'!A25</f>
        <v>240</v>
      </c>
      <c r="E18" s="357"/>
      <c r="F18" s="357"/>
      <c r="G18" s="357"/>
      <c r="H18" s="359">
        <f>'Data Record'!P25</f>
        <v>240</v>
      </c>
      <c r="I18" s="359"/>
      <c r="J18" s="359"/>
      <c r="K18" s="359"/>
      <c r="L18" s="359">
        <f>'Data Record'!S25</f>
        <v>0</v>
      </c>
      <c r="M18" s="359"/>
      <c r="N18" s="359"/>
      <c r="O18" s="359"/>
      <c r="P18" s="368">
        <f>'Uncertainty Budget(Length)'!P15</f>
        <v>4.3772289560101072</v>
      </c>
      <c r="Q18" s="369"/>
      <c r="R18" s="369"/>
      <c r="S18" s="370"/>
      <c r="T18" s="48"/>
      <c r="U18" s="48"/>
      <c r="V18" s="48"/>
      <c r="W18" s="48"/>
      <c r="X18" s="48"/>
      <c r="Y18" s="48"/>
    </row>
    <row r="19" spans="1:31" ht="20.100000000000001" customHeight="1">
      <c r="A19" s="48"/>
      <c r="B19" s="48"/>
      <c r="C19" s="45"/>
      <c r="D19" s="357">
        <f>'Data Record'!A26</f>
        <v>270</v>
      </c>
      <c r="E19" s="357"/>
      <c r="F19" s="357"/>
      <c r="G19" s="357"/>
      <c r="H19" s="359">
        <f>'Data Record'!P26</f>
        <v>270</v>
      </c>
      <c r="I19" s="359"/>
      <c r="J19" s="359"/>
      <c r="K19" s="359"/>
      <c r="L19" s="359">
        <f>'Data Record'!S26</f>
        <v>0</v>
      </c>
      <c r="M19" s="359"/>
      <c r="N19" s="359"/>
      <c r="O19" s="359"/>
      <c r="P19" s="368">
        <f>'Uncertainty Budget(Length)'!P16</f>
        <v>4.6752575686622162</v>
      </c>
      <c r="Q19" s="369"/>
      <c r="R19" s="369"/>
      <c r="S19" s="370"/>
      <c r="T19" s="48"/>
      <c r="U19" s="48"/>
      <c r="V19" s="48"/>
      <c r="W19" s="48"/>
      <c r="X19" s="48"/>
      <c r="Y19" s="48"/>
    </row>
    <row r="20" spans="1:31" ht="20.100000000000001" customHeight="1">
      <c r="A20" s="48"/>
      <c r="B20" s="48"/>
      <c r="C20" s="45"/>
      <c r="D20" s="362">
        <f>'Data Record'!A27</f>
        <v>300</v>
      </c>
      <c r="E20" s="362"/>
      <c r="F20" s="362"/>
      <c r="G20" s="362"/>
      <c r="H20" s="363">
        <f>'Data Record'!P27</f>
        <v>300</v>
      </c>
      <c r="I20" s="363"/>
      <c r="J20" s="363"/>
      <c r="K20" s="363"/>
      <c r="L20" s="363">
        <f>'Data Record'!S27</f>
        <v>0</v>
      </c>
      <c r="M20" s="363"/>
      <c r="N20" s="363"/>
      <c r="O20" s="363"/>
      <c r="P20" s="365">
        <f>'Uncertainty Budget(Length)'!P17</f>
        <v>4.9873172481137926</v>
      </c>
      <c r="Q20" s="366"/>
      <c r="R20" s="366"/>
      <c r="S20" s="367"/>
      <c r="T20" s="48"/>
      <c r="U20" s="48"/>
      <c r="V20" s="48"/>
      <c r="W20" s="48"/>
      <c r="X20" s="48"/>
      <c r="Y20" s="48"/>
    </row>
    <row r="21" spans="1:31" ht="17.100000000000001" customHeight="1">
      <c r="A21" s="48"/>
      <c r="B21" s="48"/>
      <c r="C21" s="45"/>
      <c r="D21" s="45"/>
      <c r="E21" s="46"/>
      <c r="F21" s="261"/>
      <c r="G21" s="261"/>
      <c r="H21" s="261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8"/>
      <c r="T21" s="48"/>
      <c r="U21" s="48"/>
      <c r="V21" s="48"/>
      <c r="W21" s="48"/>
      <c r="X21" s="48"/>
      <c r="Y21" s="48"/>
      <c r="Z21" s="48"/>
    </row>
    <row r="22" spans="1:31" ht="17.100000000000001" customHeight="1">
      <c r="A22" s="48"/>
      <c r="B22" s="48"/>
      <c r="C22" s="45" t="str">
        <f>'Data Record'!A29</f>
        <v xml:space="preserve"> Function angle measurement</v>
      </c>
      <c r="D22" s="45"/>
      <c r="E22" s="45"/>
      <c r="F22" s="48"/>
      <c r="G22" s="51"/>
      <c r="H22" s="51"/>
      <c r="I22" s="51"/>
      <c r="J22" s="51"/>
      <c r="K22" s="51"/>
      <c r="L22" s="50"/>
      <c r="P22" s="351" t="s">
        <v>142</v>
      </c>
      <c r="Q22" s="351"/>
      <c r="R22" s="262" t="s">
        <v>152</v>
      </c>
      <c r="T22" s="48"/>
      <c r="U22" s="48"/>
      <c r="V22" s="48"/>
      <c r="W22" s="48"/>
      <c r="X22" s="48"/>
      <c r="Y22" s="48"/>
      <c r="Z22" s="48"/>
    </row>
    <row r="23" spans="1:31" ht="18" customHeight="1">
      <c r="A23" s="48"/>
      <c r="B23" s="48"/>
      <c r="C23" s="48"/>
      <c r="D23" s="343" t="s">
        <v>141</v>
      </c>
      <c r="E23" s="343"/>
      <c r="F23" s="343"/>
      <c r="G23" s="343"/>
      <c r="H23" s="343" t="s">
        <v>140</v>
      </c>
      <c r="I23" s="343"/>
      <c r="J23" s="343"/>
      <c r="K23" s="343"/>
      <c r="L23" s="344" t="s">
        <v>28</v>
      </c>
      <c r="M23" s="344"/>
      <c r="N23" s="344"/>
      <c r="O23" s="344"/>
      <c r="P23" s="345" t="s">
        <v>144</v>
      </c>
      <c r="Q23" s="346"/>
      <c r="R23" s="346"/>
      <c r="S23" s="347"/>
      <c r="T23" s="48"/>
      <c r="U23" s="48"/>
      <c r="V23" s="48"/>
      <c r="W23" s="48"/>
      <c r="X23" s="48"/>
      <c r="Y23" s="48"/>
    </row>
    <row r="24" spans="1:31" ht="18" customHeight="1">
      <c r="A24" s="48"/>
      <c r="B24" s="48"/>
      <c r="C24" s="48"/>
      <c r="D24" s="343"/>
      <c r="E24" s="343"/>
      <c r="F24" s="343"/>
      <c r="G24" s="343"/>
      <c r="H24" s="343"/>
      <c r="I24" s="343"/>
      <c r="J24" s="343"/>
      <c r="K24" s="343"/>
      <c r="L24" s="344"/>
      <c r="M24" s="344"/>
      <c r="N24" s="344"/>
      <c r="O24" s="344"/>
      <c r="P24" s="348"/>
      <c r="Q24" s="349"/>
      <c r="R24" s="349"/>
      <c r="S24" s="350"/>
      <c r="T24" s="48"/>
      <c r="U24" s="48"/>
      <c r="V24" s="48"/>
      <c r="W24" s="48"/>
      <c r="X24" s="48"/>
      <c r="Y24" s="48"/>
    </row>
    <row r="25" spans="1:31" ht="20.100000000000001" customHeight="1">
      <c r="C25" s="48"/>
      <c r="D25" s="360">
        <f>'Data Record'!C32</f>
        <v>1</v>
      </c>
      <c r="E25" s="361"/>
      <c r="F25" s="261" t="str">
        <f>'Data Record'!E32</f>
        <v>°</v>
      </c>
      <c r="G25" s="268"/>
      <c r="H25" s="360">
        <f>'Data Record'!N32</f>
        <v>1</v>
      </c>
      <c r="I25" s="361"/>
      <c r="J25" s="261" t="str">
        <f>'Data Record'!E32</f>
        <v>°</v>
      </c>
      <c r="K25" s="268"/>
      <c r="L25" s="360">
        <f>'Data Record'!Q32</f>
        <v>0</v>
      </c>
      <c r="M25" s="361"/>
      <c r="N25" s="261" t="str">
        <f>'Data Record'!E32</f>
        <v>°</v>
      </c>
      <c r="O25" s="268"/>
      <c r="P25" s="368">
        <f>'Uncertainty Budget(Angle)'!S7</f>
        <v>12.077136969861689</v>
      </c>
      <c r="Q25" s="369"/>
      <c r="R25" s="369"/>
      <c r="S25" s="370"/>
      <c r="U25" s="48"/>
      <c r="V25" s="48"/>
      <c r="W25" s="48"/>
      <c r="X25" s="48"/>
      <c r="Y25" s="48"/>
    </row>
    <row r="26" spans="1:31" ht="20.100000000000001" customHeight="1">
      <c r="C26" s="48"/>
      <c r="D26" s="360">
        <f>'Data Record'!C33</f>
        <v>2</v>
      </c>
      <c r="E26" s="361"/>
      <c r="F26" s="261" t="str">
        <f>'Data Record'!E33</f>
        <v>°</v>
      </c>
      <c r="G26" s="268"/>
      <c r="H26" s="360">
        <f>'Data Record'!N33</f>
        <v>2</v>
      </c>
      <c r="I26" s="361"/>
      <c r="J26" s="261" t="str">
        <f>'Data Record'!E33</f>
        <v>°</v>
      </c>
      <c r="K26" s="268"/>
      <c r="L26" s="360">
        <f>'Data Record'!Q33</f>
        <v>0</v>
      </c>
      <c r="M26" s="361"/>
      <c r="N26" s="261" t="str">
        <f>'Data Record'!E33</f>
        <v>°</v>
      </c>
      <c r="O26" s="268"/>
      <c r="P26" s="368">
        <f>'Uncertainty Budget(Angle)'!S8</f>
        <v>12.077136969861689</v>
      </c>
      <c r="Q26" s="369"/>
      <c r="R26" s="369"/>
      <c r="S26" s="370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</row>
    <row r="27" spans="1:31" ht="20.100000000000001" customHeight="1">
      <c r="A27" s="48"/>
      <c r="B27" s="48"/>
      <c r="C27" s="48"/>
      <c r="D27" s="360">
        <f>'Data Record'!C34</f>
        <v>3</v>
      </c>
      <c r="E27" s="361"/>
      <c r="F27" s="261" t="str">
        <f>'Data Record'!E34</f>
        <v>°</v>
      </c>
      <c r="G27" s="268"/>
      <c r="H27" s="360">
        <f>'Data Record'!N34</f>
        <v>3</v>
      </c>
      <c r="I27" s="361"/>
      <c r="J27" s="261" t="str">
        <f>'Data Record'!E34</f>
        <v>°</v>
      </c>
      <c r="K27" s="268"/>
      <c r="L27" s="360">
        <f>'Data Record'!Q34</f>
        <v>0</v>
      </c>
      <c r="M27" s="361"/>
      <c r="N27" s="261" t="str">
        <f>'Data Record'!E34</f>
        <v>°</v>
      </c>
      <c r="O27" s="268"/>
      <c r="P27" s="368">
        <f>'Uncertainty Budget(Angle)'!S9</f>
        <v>12.077136969861689</v>
      </c>
      <c r="Q27" s="369"/>
      <c r="R27" s="369"/>
      <c r="S27" s="370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 spans="1:31" ht="20.100000000000001" customHeight="1">
      <c r="A28" s="48"/>
      <c r="B28" s="48"/>
      <c r="C28" s="48"/>
      <c r="D28" s="360">
        <f>'Data Record'!C35</f>
        <v>4</v>
      </c>
      <c r="E28" s="361"/>
      <c r="F28" s="261" t="str">
        <f>'Data Record'!E35</f>
        <v>°</v>
      </c>
      <c r="G28" s="268"/>
      <c r="H28" s="360">
        <f>'Data Record'!N35</f>
        <v>4</v>
      </c>
      <c r="I28" s="361"/>
      <c r="J28" s="261" t="str">
        <f>'Data Record'!E35</f>
        <v>°</v>
      </c>
      <c r="K28" s="268"/>
      <c r="L28" s="360">
        <f>'Data Record'!Q35</f>
        <v>0</v>
      </c>
      <c r="M28" s="361"/>
      <c r="N28" s="261" t="str">
        <f>'Data Record'!E35</f>
        <v>°</v>
      </c>
      <c r="O28" s="268"/>
      <c r="P28" s="368">
        <f>'Uncertainty Budget(Angle)'!S10</f>
        <v>12.077136969861689</v>
      </c>
      <c r="Q28" s="369"/>
      <c r="R28" s="369"/>
      <c r="S28" s="370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 spans="1:31" ht="20.100000000000001" customHeight="1">
      <c r="A29" s="48"/>
      <c r="B29" s="48"/>
      <c r="C29" s="48"/>
      <c r="D29" s="360">
        <f>'Data Record'!C36</f>
        <v>5</v>
      </c>
      <c r="E29" s="361"/>
      <c r="F29" s="261" t="str">
        <f>'Data Record'!E36</f>
        <v>°</v>
      </c>
      <c r="G29" s="268"/>
      <c r="H29" s="360">
        <f>'Data Record'!N36</f>
        <v>5</v>
      </c>
      <c r="I29" s="361"/>
      <c r="J29" s="261" t="str">
        <f>'Data Record'!E36</f>
        <v>°</v>
      </c>
      <c r="K29" s="268"/>
      <c r="L29" s="360">
        <f>'Data Record'!Q36</f>
        <v>0</v>
      </c>
      <c r="M29" s="361"/>
      <c r="N29" s="261" t="str">
        <f>'Data Record'!E36</f>
        <v>°</v>
      </c>
      <c r="O29" s="268"/>
      <c r="P29" s="368">
        <f>'Uncertainty Budget(Angle)'!S11</f>
        <v>12.077136969861689</v>
      </c>
      <c r="Q29" s="369"/>
      <c r="R29" s="369"/>
      <c r="S29" s="370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 spans="1:31" ht="20.100000000000001" customHeight="1">
      <c r="A30" s="48"/>
      <c r="B30" s="48"/>
      <c r="C30" s="48"/>
      <c r="D30" s="360">
        <f>'Data Record'!C37</f>
        <v>10</v>
      </c>
      <c r="E30" s="361"/>
      <c r="F30" s="261" t="str">
        <f>'Data Record'!E37</f>
        <v>°</v>
      </c>
      <c r="G30" s="268"/>
      <c r="H30" s="360">
        <f>'Data Record'!N37</f>
        <v>10</v>
      </c>
      <c r="I30" s="361"/>
      <c r="J30" s="261" t="str">
        <f>'Data Record'!E37</f>
        <v>°</v>
      </c>
      <c r="K30" s="268"/>
      <c r="L30" s="360">
        <f>'Data Record'!Q37</f>
        <v>0</v>
      </c>
      <c r="M30" s="361"/>
      <c r="N30" s="261" t="str">
        <f>'Data Record'!E37</f>
        <v>°</v>
      </c>
      <c r="O30" s="268"/>
      <c r="P30" s="368">
        <f>'Uncertainty Budget(Angle)'!S12</f>
        <v>12.077136969861689</v>
      </c>
      <c r="Q30" s="369"/>
      <c r="R30" s="369"/>
      <c r="S30" s="370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</row>
    <row r="31" spans="1:31" ht="20.100000000000001" customHeight="1">
      <c r="A31" s="48"/>
      <c r="B31" s="48"/>
      <c r="C31" s="48"/>
      <c r="D31" s="360">
        <f>'Data Record'!C38</f>
        <v>15</v>
      </c>
      <c r="E31" s="361"/>
      <c r="F31" s="261" t="str">
        <f>'Data Record'!E38</f>
        <v>°</v>
      </c>
      <c r="G31" s="268"/>
      <c r="H31" s="360">
        <f>'Data Record'!N38</f>
        <v>15</v>
      </c>
      <c r="I31" s="361"/>
      <c r="J31" s="261" t="str">
        <f>'Data Record'!E38</f>
        <v>°</v>
      </c>
      <c r="K31" s="268"/>
      <c r="L31" s="360">
        <f>'Data Record'!Q38</f>
        <v>0</v>
      </c>
      <c r="M31" s="361"/>
      <c r="N31" s="261" t="str">
        <f>'Data Record'!E38</f>
        <v>°</v>
      </c>
      <c r="O31" s="268"/>
      <c r="P31" s="368">
        <f>'Uncertainty Budget(Angle)'!S13</f>
        <v>12.077136969861689</v>
      </c>
      <c r="Q31" s="369"/>
      <c r="R31" s="369"/>
      <c r="S31" s="370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 spans="1:31" ht="20.100000000000001" customHeight="1">
      <c r="A32" s="48"/>
      <c r="B32" s="48"/>
      <c r="C32" s="48"/>
      <c r="D32" s="360">
        <f>'Data Record'!C39</f>
        <v>20</v>
      </c>
      <c r="E32" s="361"/>
      <c r="F32" s="261" t="str">
        <f>'Data Record'!E39</f>
        <v>°</v>
      </c>
      <c r="G32" s="268"/>
      <c r="H32" s="360">
        <f>'Data Record'!N39</f>
        <v>20</v>
      </c>
      <c r="I32" s="361"/>
      <c r="J32" s="261" t="str">
        <f>'Data Record'!E39</f>
        <v>°</v>
      </c>
      <c r="K32" s="268"/>
      <c r="L32" s="360">
        <f>'Data Record'!Q39</f>
        <v>0</v>
      </c>
      <c r="M32" s="361"/>
      <c r="N32" s="261" t="str">
        <f>'Data Record'!E39</f>
        <v>°</v>
      </c>
      <c r="O32" s="268"/>
      <c r="P32" s="368">
        <f>'Uncertainty Budget(Angle)'!S14</f>
        <v>12.021787332539201</v>
      </c>
      <c r="Q32" s="369"/>
      <c r="R32" s="369"/>
      <c r="S32" s="370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 spans="1:31" ht="20.100000000000001" customHeight="1">
      <c r="A33" s="48"/>
      <c r="B33" s="48"/>
      <c r="C33" s="48"/>
      <c r="D33" s="360">
        <f>'Data Record'!C40</f>
        <v>25</v>
      </c>
      <c r="E33" s="361"/>
      <c r="F33" s="261" t="str">
        <f>'Data Record'!E40</f>
        <v>°</v>
      </c>
      <c r="G33" s="268"/>
      <c r="H33" s="360">
        <f>'Data Record'!N40</f>
        <v>25</v>
      </c>
      <c r="I33" s="361"/>
      <c r="J33" s="261" t="str">
        <f>'Data Record'!E40</f>
        <v>°</v>
      </c>
      <c r="K33" s="268"/>
      <c r="L33" s="360">
        <f>'Data Record'!Q40</f>
        <v>0</v>
      </c>
      <c r="M33" s="361"/>
      <c r="N33" s="261" t="str">
        <f>'Data Record'!E40</f>
        <v>°</v>
      </c>
      <c r="O33" s="268"/>
      <c r="P33" s="368">
        <f>'Uncertainty Budget(Angle)'!S15</f>
        <v>12.021787332539201</v>
      </c>
      <c r="Q33" s="369"/>
      <c r="R33" s="369"/>
      <c r="S33" s="370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 spans="1:31" ht="20.100000000000001" customHeight="1">
      <c r="A34" s="48"/>
      <c r="B34" s="48"/>
      <c r="C34" s="48"/>
      <c r="D34" s="371">
        <f>'Data Record'!C41</f>
        <v>30</v>
      </c>
      <c r="E34" s="372"/>
      <c r="F34" s="267" t="str">
        <f>'Data Record'!E41</f>
        <v>°</v>
      </c>
      <c r="G34" s="266"/>
      <c r="H34" s="360">
        <f>'Data Record'!N41</f>
        <v>30</v>
      </c>
      <c r="I34" s="361"/>
      <c r="J34" s="261" t="str">
        <f>'Data Record'!E41</f>
        <v>°</v>
      </c>
      <c r="K34" s="266"/>
      <c r="L34" s="360">
        <f>'Data Record'!Q41</f>
        <v>0</v>
      </c>
      <c r="M34" s="361"/>
      <c r="N34" s="261" t="str">
        <f>'Data Record'!E41</f>
        <v>°</v>
      </c>
      <c r="O34" s="266"/>
      <c r="P34" s="365">
        <f>'Uncertainty Budget(Angle)'!S16</f>
        <v>12.021787332539201</v>
      </c>
      <c r="Q34" s="366"/>
      <c r="R34" s="366"/>
      <c r="S34" s="36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 spans="1:31" ht="15" customHeight="1">
      <c r="A35" s="48"/>
      <c r="B35" s="48"/>
      <c r="C35" s="48"/>
      <c r="D35" s="48"/>
      <c r="E35" s="261"/>
      <c r="F35" s="261"/>
      <c r="G35" s="261"/>
      <c r="H35" s="260"/>
      <c r="I35" s="260"/>
      <c r="J35" s="260"/>
      <c r="K35" s="260"/>
      <c r="L35" s="260"/>
      <c r="M35" s="260"/>
      <c r="N35" s="259"/>
      <c r="O35" s="259"/>
      <c r="P35" s="85"/>
      <c r="Q35" s="85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 spans="1:31" ht="18.95" customHeight="1">
      <c r="A36" s="256"/>
      <c r="B36" s="42" t="s">
        <v>11</v>
      </c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6"/>
      <c r="W36" s="256"/>
      <c r="X36" s="48"/>
      <c r="Y36" s="48"/>
      <c r="Z36" s="48"/>
    </row>
    <row r="37" spans="1:31" ht="18.95" customHeight="1">
      <c r="A37" s="258"/>
      <c r="B37" s="257" t="s">
        <v>138</v>
      </c>
      <c r="D37" s="258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6"/>
      <c r="X37" s="48"/>
      <c r="Y37" s="48"/>
      <c r="Z37" s="48"/>
    </row>
    <row r="38" spans="1:31" ht="18.95" customHeight="1">
      <c r="A38" s="257" t="s">
        <v>137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56"/>
      <c r="X38" s="48"/>
      <c r="Y38" s="48"/>
      <c r="Z38" s="48"/>
    </row>
    <row r="39" spans="1:31" ht="18.95" customHeight="1">
      <c r="A39" s="364" t="s">
        <v>10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256"/>
      <c r="X39" s="48"/>
      <c r="Y39" s="48"/>
      <c r="Z39" s="48"/>
    </row>
    <row r="40" spans="1:31" ht="17.100000000000001" customHeight="1">
      <c r="V40" s="251"/>
      <c r="W40" s="256"/>
      <c r="X40" s="48"/>
      <c r="Y40" s="48"/>
      <c r="Z40" s="48"/>
    </row>
    <row r="41" spans="1:31" ht="17.100000000000001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31" ht="17.100000000000001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31" ht="17.100000000000001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31" ht="17.100000000000001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31" ht="17.100000000000001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31" ht="17.100000000000001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31" ht="17.100000000000001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31" ht="17.100000000000001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7.100000000000001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7.100000000000001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7.100000000000001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7.100000000000001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7.100000000000001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7.100000000000001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7.100000000000001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7.100000000000001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7.100000000000001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7.100000000000001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7.100000000000001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7.100000000000001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7.100000000000001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7.100000000000001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7.100000000000001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7.100000000000001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7.100000000000001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7.100000000000001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7.100000000000001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7.100000000000001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7.100000000000001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7.100000000000001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7.100000000000001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7.100000000000001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7.100000000000001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7.100000000000001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7.100000000000001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7.100000000000001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7.100000000000001" customHeight="1">
      <c r="A77" s="48"/>
      <c r="B77" s="46"/>
      <c r="C77" s="48"/>
      <c r="D77" s="48"/>
      <c r="E77" s="48"/>
      <c r="F77" s="48"/>
      <c r="G77" s="48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2"/>
      <c r="U77" s="52"/>
      <c r="V77" s="48"/>
      <c r="W77" s="48"/>
      <c r="X77" s="48"/>
      <c r="Y77" s="48"/>
      <c r="Z77" s="48"/>
    </row>
    <row r="78" spans="1:26" ht="17.100000000000001" customHeight="1">
      <c r="A78" s="48"/>
      <c r="B78" s="48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48"/>
      <c r="W78" s="48"/>
      <c r="X78" s="48"/>
      <c r="Y78" s="48"/>
      <c r="Z78" s="48"/>
    </row>
    <row r="79" spans="1:26" ht="17.100000000000001" customHeight="1">
      <c r="A79" s="354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48"/>
      <c r="W79" s="48"/>
      <c r="X79" s="48"/>
      <c r="Y79" s="48"/>
      <c r="Z79" s="48"/>
    </row>
    <row r="80" spans="1:26" ht="17.100000000000001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7.100000000000001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7.100000000000001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7.100000000000001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7.100000000000001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7.100000000000001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7.100000000000001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7.100000000000001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7.100000000000001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7.100000000000001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7.100000000000001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7.100000000000001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7.100000000000001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7.100000000000001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7.100000000000001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7.100000000000001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7.100000000000001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7.100000000000001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7.100000000000001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7.100000000000001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7.100000000000001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7.100000000000001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7.100000000000001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7.100000000000001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7.100000000000001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7.100000000000001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7.100000000000001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7.100000000000001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7.100000000000001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7.100000000000001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7.100000000000001" customHeight="1"/>
    <row r="111" spans="1:26" ht="17.100000000000001" customHeight="1"/>
    <row r="112" spans="1:26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</sheetData>
  <mergeCells count="100">
    <mergeCell ref="D28:E28"/>
    <mergeCell ref="H28:I28"/>
    <mergeCell ref="L28:M28"/>
    <mergeCell ref="H26:I26"/>
    <mergeCell ref="L26:M26"/>
    <mergeCell ref="D27:E27"/>
    <mergeCell ref="H27:I27"/>
    <mergeCell ref="L27:M27"/>
    <mergeCell ref="L30:M30"/>
    <mergeCell ref="D31:E31"/>
    <mergeCell ref="H31:I31"/>
    <mergeCell ref="L31:M31"/>
    <mergeCell ref="L34:M34"/>
    <mergeCell ref="P10:S10"/>
    <mergeCell ref="P11:S11"/>
    <mergeCell ref="P12:S12"/>
    <mergeCell ref="P13:S13"/>
    <mergeCell ref="P14:S14"/>
    <mergeCell ref="D34:E34"/>
    <mergeCell ref="H34:I34"/>
    <mergeCell ref="P15:S15"/>
    <mergeCell ref="P16:S16"/>
    <mergeCell ref="P17:S17"/>
    <mergeCell ref="P18:S18"/>
    <mergeCell ref="P19:S19"/>
    <mergeCell ref="P20:S20"/>
    <mergeCell ref="P25:S25"/>
    <mergeCell ref="P26:S26"/>
    <mergeCell ref="P27:S27"/>
    <mergeCell ref="P28:S28"/>
    <mergeCell ref="P31:S31"/>
    <mergeCell ref="P32:S32"/>
    <mergeCell ref="D30:E30"/>
    <mergeCell ref="H30:I30"/>
    <mergeCell ref="L15:O15"/>
    <mergeCell ref="L16:O16"/>
    <mergeCell ref="A39:V39"/>
    <mergeCell ref="D29:E29"/>
    <mergeCell ref="H29:I29"/>
    <mergeCell ref="L29:M29"/>
    <mergeCell ref="D32:E32"/>
    <mergeCell ref="H32:I32"/>
    <mergeCell ref="L32:M32"/>
    <mergeCell ref="P34:S34"/>
    <mergeCell ref="P30:S30"/>
    <mergeCell ref="P33:S33"/>
    <mergeCell ref="P29:S29"/>
    <mergeCell ref="D33:E33"/>
    <mergeCell ref="H33:I33"/>
    <mergeCell ref="L33:M33"/>
    <mergeCell ref="H16:K16"/>
    <mergeCell ref="H17:K17"/>
    <mergeCell ref="H18:K18"/>
    <mergeCell ref="H19:K19"/>
    <mergeCell ref="H20:K20"/>
    <mergeCell ref="H23:K24"/>
    <mergeCell ref="L23:O24"/>
    <mergeCell ref="P23:S24"/>
    <mergeCell ref="P22:Q22"/>
    <mergeCell ref="L10:O10"/>
    <mergeCell ref="L11:O11"/>
    <mergeCell ref="L12:O12"/>
    <mergeCell ref="L13:O13"/>
    <mergeCell ref="L14:O14"/>
    <mergeCell ref="L17:O17"/>
    <mergeCell ref="L18:O18"/>
    <mergeCell ref="L19:O19"/>
    <mergeCell ref="L20:O20"/>
    <mergeCell ref="H13:K13"/>
    <mergeCell ref="H14:K14"/>
    <mergeCell ref="H15:K15"/>
    <mergeCell ref="D17:G17"/>
    <mergeCell ref="D18:G18"/>
    <mergeCell ref="D20:G20"/>
    <mergeCell ref="D19:G19"/>
    <mergeCell ref="D23:G24"/>
    <mergeCell ref="A79:U79"/>
    <mergeCell ref="C78:U78"/>
    <mergeCell ref="D10:G10"/>
    <mergeCell ref="D11:G11"/>
    <mergeCell ref="D12:G12"/>
    <mergeCell ref="H10:K10"/>
    <mergeCell ref="H11:K11"/>
    <mergeCell ref="H12:K12"/>
    <mergeCell ref="D13:G13"/>
    <mergeCell ref="D25:E25"/>
    <mergeCell ref="H25:I25"/>
    <mergeCell ref="L25:M25"/>
    <mergeCell ref="D26:E26"/>
    <mergeCell ref="D14:G14"/>
    <mergeCell ref="D15:G15"/>
    <mergeCell ref="D16:G16"/>
    <mergeCell ref="A3:V3"/>
    <mergeCell ref="D8:G9"/>
    <mergeCell ref="H8:K9"/>
    <mergeCell ref="L8:O9"/>
    <mergeCell ref="P8:S9"/>
    <mergeCell ref="Q7:R7"/>
    <mergeCell ref="H6:J6"/>
    <mergeCell ref="C6:F6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25"/>
  <sheetViews>
    <sheetView workbookViewId="0">
      <selection activeCell="R16" sqref="R16"/>
    </sheetView>
  </sheetViews>
  <sheetFormatPr defaultRowHeight="12.75"/>
  <cols>
    <col min="1" max="1" width="1.28515625" style="127" customWidth="1"/>
    <col min="2" max="8" width="8.7109375" style="127" customWidth="1"/>
    <col min="9" max="17" width="8.140625" style="127" customWidth="1"/>
    <col min="18" max="18" width="5" style="127" customWidth="1"/>
    <col min="19" max="19" width="8.140625" style="127" customWidth="1"/>
    <col min="20" max="256" width="9.140625" style="129"/>
    <col min="257" max="257" width="1.28515625" style="129" customWidth="1"/>
    <col min="258" max="264" width="8.7109375" style="129" customWidth="1"/>
    <col min="265" max="273" width="8.140625" style="129" customWidth="1"/>
    <col min="274" max="274" width="5" style="129" customWidth="1"/>
    <col min="275" max="275" width="8.140625" style="129" customWidth="1"/>
    <col min="276" max="512" width="9.140625" style="129"/>
    <col min="513" max="513" width="1.28515625" style="129" customWidth="1"/>
    <col min="514" max="520" width="8.7109375" style="129" customWidth="1"/>
    <col min="521" max="529" width="8.140625" style="129" customWidth="1"/>
    <col min="530" max="530" width="5" style="129" customWidth="1"/>
    <col min="531" max="531" width="8.140625" style="129" customWidth="1"/>
    <col min="532" max="768" width="9.140625" style="129"/>
    <col min="769" max="769" width="1.28515625" style="129" customWidth="1"/>
    <col min="770" max="776" width="8.7109375" style="129" customWidth="1"/>
    <col min="777" max="785" width="8.140625" style="129" customWidth="1"/>
    <col min="786" max="786" width="5" style="129" customWidth="1"/>
    <col min="787" max="787" width="8.140625" style="129" customWidth="1"/>
    <col min="788" max="1024" width="9.140625" style="129"/>
    <col min="1025" max="1025" width="1.28515625" style="129" customWidth="1"/>
    <col min="1026" max="1032" width="8.7109375" style="129" customWidth="1"/>
    <col min="1033" max="1041" width="8.140625" style="129" customWidth="1"/>
    <col min="1042" max="1042" width="5" style="129" customWidth="1"/>
    <col min="1043" max="1043" width="8.140625" style="129" customWidth="1"/>
    <col min="1044" max="1280" width="9.140625" style="129"/>
    <col min="1281" max="1281" width="1.28515625" style="129" customWidth="1"/>
    <col min="1282" max="1288" width="8.7109375" style="129" customWidth="1"/>
    <col min="1289" max="1297" width="8.140625" style="129" customWidth="1"/>
    <col min="1298" max="1298" width="5" style="129" customWidth="1"/>
    <col min="1299" max="1299" width="8.140625" style="129" customWidth="1"/>
    <col min="1300" max="1536" width="9.140625" style="129"/>
    <col min="1537" max="1537" width="1.28515625" style="129" customWidth="1"/>
    <col min="1538" max="1544" width="8.7109375" style="129" customWidth="1"/>
    <col min="1545" max="1553" width="8.140625" style="129" customWidth="1"/>
    <col min="1554" max="1554" width="5" style="129" customWidth="1"/>
    <col min="1555" max="1555" width="8.140625" style="129" customWidth="1"/>
    <col min="1556" max="1792" width="9.140625" style="129"/>
    <col min="1793" max="1793" width="1.28515625" style="129" customWidth="1"/>
    <col min="1794" max="1800" width="8.7109375" style="129" customWidth="1"/>
    <col min="1801" max="1809" width="8.140625" style="129" customWidth="1"/>
    <col min="1810" max="1810" width="5" style="129" customWidth="1"/>
    <col min="1811" max="1811" width="8.140625" style="129" customWidth="1"/>
    <col min="1812" max="2048" width="9.140625" style="129"/>
    <col min="2049" max="2049" width="1.28515625" style="129" customWidth="1"/>
    <col min="2050" max="2056" width="8.7109375" style="129" customWidth="1"/>
    <col min="2057" max="2065" width="8.140625" style="129" customWidth="1"/>
    <col min="2066" max="2066" width="5" style="129" customWidth="1"/>
    <col min="2067" max="2067" width="8.140625" style="129" customWidth="1"/>
    <col min="2068" max="2304" width="9.140625" style="129"/>
    <col min="2305" max="2305" width="1.28515625" style="129" customWidth="1"/>
    <col min="2306" max="2312" width="8.7109375" style="129" customWidth="1"/>
    <col min="2313" max="2321" width="8.140625" style="129" customWidth="1"/>
    <col min="2322" max="2322" width="5" style="129" customWidth="1"/>
    <col min="2323" max="2323" width="8.140625" style="129" customWidth="1"/>
    <col min="2324" max="2560" width="9.140625" style="129"/>
    <col min="2561" max="2561" width="1.28515625" style="129" customWidth="1"/>
    <col min="2562" max="2568" width="8.7109375" style="129" customWidth="1"/>
    <col min="2569" max="2577" width="8.140625" style="129" customWidth="1"/>
    <col min="2578" max="2578" width="5" style="129" customWidth="1"/>
    <col min="2579" max="2579" width="8.140625" style="129" customWidth="1"/>
    <col min="2580" max="2816" width="9.140625" style="129"/>
    <col min="2817" max="2817" width="1.28515625" style="129" customWidth="1"/>
    <col min="2818" max="2824" width="8.7109375" style="129" customWidth="1"/>
    <col min="2825" max="2833" width="8.140625" style="129" customWidth="1"/>
    <col min="2834" max="2834" width="5" style="129" customWidth="1"/>
    <col min="2835" max="2835" width="8.140625" style="129" customWidth="1"/>
    <col min="2836" max="3072" width="9.140625" style="129"/>
    <col min="3073" max="3073" width="1.28515625" style="129" customWidth="1"/>
    <col min="3074" max="3080" width="8.7109375" style="129" customWidth="1"/>
    <col min="3081" max="3089" width="8.140625" style="129" customWidth="1"/>
    <col min="3090" max="3090" width="5" style="129" customWidth="1"/>
    <col min="3091" max="3091" width="8.140625" style="129" customWidth="1"/>
    <col min="3092" max="3328" width="9.140625" style="129"/>
    <col min="3329" max="3329" width="1.28515625" style="129" customWidth="1"/>
    <col min="3330" max="3336" width="8.7109375" style="129" customWidth="1"/>
    <col min="3337" max="3345" width="8.140625" style="129" customWidth="1"/>
    <col min="3346" max="3346" width="5" style="129" customWidth="1"/>
    <col min="3347" max="3347" width="8.140625" style="129" customWidth="1"/>
    <col min="3348" max="3584" width="9.140625" style="129"/>
    <col min="3585" max="3585" width="1.28515625" style="129" customWidth="1"/>
    <col min="3586" max="3592" width="8.7109375" style="129" customWidth="1"/>
    <col min="3593" max="3601" width="8.140625" style="129" customWidth="1"/>
    <col min="3602" max="3602" width="5" style="129" customWidth="1"/>
    <col min="3603" max="3603" width="8.140625" style="129" customWidth="1"/>
    <col min="3604" max="3840" width="9.140625" style="129"/>
    <col min="3841" max="3841" width="1.28515625" style="129" customWidth="1"/>
    <col min="3842" max="3848" width="8.7109375" style="129" customWidth="1"/>
    <col min="3849" max="3857" width="8.140625" style="129" customWidth="1"/>
    <col min="3858" max="3858" width="5" style="129" customWidth="1"/>
    <col min="3859" max="3859" width="8.140625" style="129" customWidth="1"/>
    <col min="3860" max="4096" width="9.140625" style="129"/>
    <col min="4097" max="4097" width="1.28515625" style="129" customWidth="1"/>
    <col min="4098" max="4104" width="8.7109375" style="129" customWidth="1"/>
    <col min="4105" max="4113" width="8.140625" style="129" customWidth="1"/>
    <col min="4114" max="4114" width="5" style="129" customWidth="1"/>
    <col min="4115" max="4115" width="8.140625" style="129" customWidth="1"/>
    <col min="4116" max="4352" width="9.140625" style="129"/>
    <col min="4353" max="4353" width="1.28515625" style="129" customWidth="1"/>
    <col min="4354" max="4360" width="8.7109375" style="129" customWidth="1"/>
    <col min="4361" max="4369" width="8.140625" style="129" customWidth="1"/>
    <col min="4370" max="4370" width="5" style="129" customWidth="1"/>
    <col min="4371" max="4371" width="8.140625" style="129" customWidth="1"/>
    <col min="4372" max="4608" width="9.140625" style="129"/>
    <col min="4609" max="4609" width="1.28515625" style="129" customWidth="1"/>
    <col min="4610" max="4616" width="8.7109375" style="129" customWidth="1"/>
    <col min="4617" max="4625" width="8.140625" style="129" customWidth="1"/>
    <col min="4626" max="4626" width="5" style="129" customWidth="1"/>
    <col min="4627" max="4627" width="8.140625" style="129" customWidth="1"/>
    <col min="4628" max="4864" width="9.140625" style="129"/>
    <col min="4865" max="4865" width="1.28515625" style="129" customWidth="1"/>
    <col min="4866" max="4872" width="8.7109375" style="129" customWidth="1"/>
    <col min="4873" max="4881" width="8.140625" style="129" customWidth="1"/>
    <col min="4882" max="4882" width="5" style="129" customWidth="1"/>
    <col min="4883" max="4883" width="8.140625" style="129" customWidth="1"/>
    <col min="4884" max="5120" width="9.140625" style="129"/>
    <col min="5121" max="5121" width="1.28515625" style="129" customWidth="1"/>
    <col min="5122" max="5128" width="8.7109375" style="129" customWidth="1"/>
    <col min="5129" max="5137" width="8.140625" style="129" customWidth="1"/>
    <col min="5138" max="5138" width="5" style="129" customWidth="1"/>
    <col min="5139" max="5139" width="8.140625" style="129" customWidth="1"/>
    <col min="5140" max="5376" width="9.140625" style="129"/>
    <col min="5377" max="5377" width="1.28515625" style="129" customWidth="1"/>
    <col min="5378" max="5384" width="8.7109375" style="129" customWidth="1"/>
    <col min="5385" max="5393" width="8.140625" style="129" customWidth="1"/>
    <col min="5394" max="5394" width="5" style="129" customWidth="1"/>
    <col min="5395" max="5395" width="8.140625" style="129" customWidth="1"/>
    <col min="5396" max="5632" width="9.140625" style="129"/>
    <col min="5633" max="5633" width="1.28515625" style="129" customWidth="1"/>
    <col min="5634" max="5640" width="8.7109375" style="129" customWidth="1"/>
    <col min="5641" max="5649" width="8.140625" style="129" customWidth="1"/>
    <col min="5650" max="5650" width="5" style="129" customWidth="1"/>
    <col min="5651" max="5651" width="8.140625" style="129" customWidth="1"/>
    <col min="5652" max="5888" width="9.140625" style="129"/>
    <col min="5889" max="5889" width="1.28515625" style="129" customWidth="1"/>
    <col min="5890" max="5896" width="8.7109375" style="129" customWidth="1"/>
    <col min="5897" max="5905" width="8.140625" style="129" customWidth="1"/>
    <col min="5906" max="5906" width="5" style="129" customWidth="1"/>
    <col min="5907" max="5907" width="8.140625" style="129" customWidth="1"/>
    <col min="5908" max="6144" width="9.140625" style="129"/>
    <col min="6145" max="6145" width="1.28515625" style="129" customWidth="1"/>
    <col min="6146" max="6152" width="8.7109375" style="129" customWidth="1"/>
    <col min="6153" max="6161" width="8.140625" style="129" customWidth="1"/>
    <col min="6162" max="6162" width="5" style="129" customWidth="1"/>
    <col min="6163" max="6163" width="8.140625" style="129" customWidth="1"/>
    <col min="6164" max="6400" width="9.140625" style="129"/>
    <col min="6401" max="6401" width="1.28515625" style="129" customWidth="1"/>
    <col min="6402" max="6408" width="8.7109375" style="129" customWidth="1"/>
    <col min="6409" max="6417" width="8.140625" style="129" customWidth="1"/>
    <col min="6418" max="6418" width="5" style="129" customWidth="1"/>
    <col min="6419" max="6419" width="8.140625" style="129" customWidth="1"/>
    <col min="6420" max="6656" width="9.140625" style="129"/>
    <col min="6657" max="6657" width="1.28515625" style="129" customWidth="1"/>
    <col min="6658" max="6664" width="8.7109375" style="129" customWidth="1"/>
    <col min="6665" max="6673" width="8.140625" style="129" customWidth="1"/>
    <col min="6674" max="6674" width="5" style="129" customWidth="1"/>
    <col min="6675" max="6675" width="8.140625" style="129" customWidth="1"/>
    <col min="6676" max="6912" width="9.140625" style="129"/>
    <col min="6913" max="6913" width="1.28515625" style="129" customWidth="1"/>
    <col min="6914" max="6920" width="8.7109375" style="129" customWidth="1"/>
    <col min="6921" max="6929" width="8.140625" style="129" customWidth="1"/>
    <col min="6930" max="6930" width="5" style="129" customWidth="1"/>
    <col min="6931" max="6931" width="8.140625" style="129" customWidth="1"/>
    <col min="6932" max="7168" width="9.140625" style="129"/>
    <col min="7169" max="7169" width="1.28515625" style="129" customWidth="1"/>
    <col min="7170" max="7176" width="8.7109375" style="129" customWidth="1"/>
    <col min="7177" max="7185" width="8.140625" style="129" customWidth="1"/>
    <col min="7186" max="7186" width="5" style="129" customWidth="1"/>
    <col min="7187" max="7187" width="8.140625" style="129" customWidth="1"/>
    <col min="7188" max="7424" width="9.140625" style="129"/>
    <col min="7425" max="7425" width="1.28515625" style="129" customWidth="1"/>
    <col min="7426" max="7432" width="8.7109375" style="129" customWidth="1"/>
    <col min="7433" max="7441" width="8.140625" style="129" customWidth="1"/>
    <col min="7442" max="7442" width="5" style="129" customWidth="1"/>
    <col min="7443" max="7443" width="8.140625" style="129" customWidth="1"/>
    <col min="7444" max="7680" width="9.140625" style="129"/>
    <col min="7681" max="7681" width="1.28515625" style="129" customWidth="1"/>
    <col min="7682" max="7688" width="8.7109375" style="129" customWidth="1"/>
    <col min="7689" max="7697" width="8.140625" style="129" customWidth="1"/>
    <col min="7698" max="7698" width="5" style="129" customWidth="1"/>
    <col min="7699" max="7699" width="8.140625" style="129" customWidth="1"/>
    <col min="7700" max="7936" width="9.140625" style="129"/>
    <col min="7937" max="7937" width="1.28515625" style="129" customWidth="1"/>
    <col min="7938" max="7944" width="8.7109375" style="129" customWidth="1"/>
    <col min="7945" max="7953" width="8.140625" style="129" customWidth="1"/>
    <col min="7954" max="7954" width="5" style="129" customWidth="1"/>
    <col min="7955" max="7955" width="8.140625" style="129" customWidth="1"/>
    <col min="7956" max="8192" width="9.140625" style="129"/>
    <col min="8193" max="8193" width="1.28515625" style="129" customWidth="1"/>
    <col min="8194" max="8200" width="8.7109375" style="129" customWidth="1"/>
    <col min="8201" max="8209" width="8.140625" style="129" customWidth="1"/>
    <col min="8210" max="8210" width="5" style="129" customWidth="1"/>
    <col min="8211" max="8211" width="8.140625" style="129" customWidth="1"/>
    <col min="8212" max="8448" width="9.140625" style="129"/>
    <col min="8449" max="8449" width="1.28515625" style="129" customWidth="1"/>
    <col min="8450" max="8456" width="8.7109375" style="129" customWidth="1"/>
    <col min="8457" max="8465" width="8.140625" style="129" customWidth="1"/>
    <col min="8466" max="8466" width="5" style="129" customWidth="1"/>
    <col min="8467" max="8467" width="8.140625" style="129" customWidth="1"/>
    <col min="8468" max="8704" width="9.140625" style="129"/>
    <col min="8705" max="8705" width="1.28515625" style="129" customWidth="1"/>
    <col min="8706" max="8712" width="8.7109375" style="129" customWidth="1"/>
    <col min="8713" max="8721" width="8.140625" style="129" customWidth="1"/>
    <col min="8722" max="8722" width="5" style="129" customWidth="1"/>
    <col min="8723" max="8723" width="8.140625" style="129" customWidth="1"/>
    <col min="8724" max="8960" width="9.140625" style="129"/>
    <col min="8961" max="8961" width="1.28515625" style="129" customWidth="1"/>
    <col min="8962" max="8968" width="8.7109375" style="129" customWidth="1"/>
    <col min="8969" max="8977" width="8.140625" style="129" customWidth="1"/>
    <col min="8978" max="8978" width="5" style="129" customWidth="1"/>
    <col min="8979" max="8979" width="8.140625" style="129" customWidth="1"/>
    <col min="8980" max="9216" width="9.140625" style="129"/>
    <col min="9217" max="9217" width="1.28515625" style="129" customWidth="1"/>
    <col min="9218" max="9224" width="8.7109375" style="129" customWidth="1"/>
    <col min="9225" max="9233" width="8.140625" style="129" customWidth="1"/>
    <col min="9234" max="9234" width="5" style="129" customWidth="1"/>
    <col min="9235" max="9235" width="8.140625" style="129" customWidth="1"/>
    <col min="9236" max="9472" width="9.140625" style="129"/>
    <col min="9473" max="9473" width="1.28515625" style="129" customWidth="1"/>
    <col min="9474" max="9480" width="8.7109375" style="129" customWidth="1"/>
    <col min="9481" max="9489" width="8.140625" style="129" customWidth="1"/>
    <col min="9490" max="9490" width="5" style="129" customWidth="1"/>
    <col min="9491" max="9491" width="8.140625" style="129" customWidth="1"/>
    <col min="9492" max="9728" width="9.140625" style="129"/>
    <col min="9729" max="9729" width="1.28515625" style="129" customWidth="1"/>
    <col min="9730" max="9736" width="8.7109375" style="129" customWidth="1"/>
    <col min="9737" max="9745" width="8.140625" style="129" customWidth="1"/>
    <col min="9746" max="9746" width="5" style="129" customWidth="1"/>
    <col min="9747" max="9747" width="8.140625" style="129" customWidth="1"/>
    <col min="9748" max="9984" width="9.140625" style="129"/>
    <col min="9985" max="9985" width="1.28515625" style="129" customWidth="1"/>
    <col min="9986" max="9992" width="8.7109375" style="129" customWidth="1"/>
    <col min="9993" max="10001" width="8.140625" style="129" customWidth="1"/>
    <col min="10002" max="10002" width="5" style="129" customWidth="1"/>
    <col min="10003" max="10003" width="8.140625" style="129" customWidth="1"/>
    <col min="10004" max="10240" width="9.140625" style="129"/>
    <col min="10241" max="10241" width="1.28515625" style="129" customWidth="1"/>
    <col min="10242" max="10248" width="8.7109375" style="129" customWidth="1"/>
    <col min="10249" max="10257" width="8.140625" style="129" customWidth="1"/>
    <col min="10258" max="10258" width="5" style="129" customWidth="1"/>
    <col min="10259" max="10259" width="8.140625" style="129" customWidth="1"/>
    <col min="10260" max="10496" width="9.140625" style="129"/>
    <col min="10497" max="10497" width="1.28515625" style="129" customWidth="1"/>
    <col min="10498" max="10504" width="8.7109375" style="129" customWidth="1"/>
    <col min="10505" max="10513" width="8.140625" style="129" customWidth="1"/>
    <col min="10514" max="10514" width="5" style="129" customWidth="1"/>
    <col min="10515" max="10515" width="8.140625" style="129" customWidth="1"/>
    <col min="10516" max="10752" width="9.140625" style="129"/>
    <col min="10753" max="10753" width="1.28515625" style="129" customWidth="1"/>
    <col min="10754" max="10760" width="8.7109375" style="129" customWidth="1"/>
    <col min="10761" max="10769" width="8.140625" style="129" customWidth="1"/>
    <col min="10770" max="10770" width="5" style="129" customWidth="1"/>
    <col min="10771" max="10771" width="8.140625" style="129" customWidth="1"/>
    <col min="10772" max="11008" width="9.140625" style="129"/>
    <col min="11009" max="11009" width="1.28515625" style="129" customWidth="1"/>
    <col min="11010" max="11016" width="8.7109375" style="129" customWidth="1"/>
    <col min="11017" max="11025" width="8.140625" style="129" customWidth="1"/>
    <col min="11026" max="11026" width="5" style="129" customWidth="1"/>
    <col min="11027" max="11027" width="8.140625" style="129" customWidth="1"/>
    <col min="11028" max="11264" width="9.140625" style="129"/>
    <col min="11265" max="11265" width="1.28515625" style="129" customWidth="1"/>
    <col min="11266" max="11272" width="8.7109375" style="129" customWidth="1"/>
    <col min="11273" max="11281" width="8.140625" style="129" customWidth="1"/>
    <col min="11282" max="11282" width="5" style="129" customWidth="1"/>
    <col min="11283" max="11283" width="8.140625" style="129" customWidth="1"/>
    <col min="11284" max="11520" width="9.140625" style="129"/>
    <col min="11521" max="11521" width="1.28515625" style="129" customWidth="1"/>
    <col min="11522" max="11528" width="8.7109375" style="129" customWidth="1"/>
    <col min="11529" max="11537" width="8.140625" style="129" customWidth="1"/>
    <col min="11538" max="11538" width="5" style="129" customWidth="1"/>
    <col min="11539" max="11539" width="8.140625" style="129" customWidth="1"/>
    <col min="11540" max="11776" width="9.140625" style="129"/>
    <col min="11777" max="11777" width="1.28515625" style="129" customWidth="1"/>
    <col min="11778" max="11784" width="8.7109375" style="129" customWidth="1"/>
    <col min="11785" max="11793" width="8.140625" style="129" customWidth="1"/>
    <col min="11794" max="11794" width="5" style="129" customWidth="1"/>
    <col min="11795" max="11795" width="8.140625" style="129" customWidth="1"/>
    <col min="11796" max="12032" width="9.140625" style="129"/>
    <col min="12033" max="12033" width="1.28515625" style="129" customWidth="1"/>
    <col min="12034" max="12040" width="8.7109375" style="129" customWidth="1"/>
    <col min="12041" max="12049" width="8.140625" style="129" customWidth="1"/>
    <col min="12050" max="12050" width="5" style="129" customWidth="1"/>
    <col min="12051" max="12051" width="8.140625" style="129" customWidth="1"/>
    <col min="12052" max="12288" width="9.140625" style="129"/>
    <col min="12289" max="12289" width="1.28515625" style="129" customWidth="1"/>
    <col min="12290" max="12296" width="8.7109375" style="129" customWidth="1"/>
    <col min="12297" max="12305" width="8.140625" style="129" customWidth="1"/>
    <col min="12306" max="12306" width="5" style="129" customWidth="1"/>
    <col min="12307" max="12307" width="8.140625" style="129" customWidth="1"/>
    <col min="12308" max="12544" width="9.140625" style="129"/>
    <col min="12545" max="12545" width="1.28515625" style="129" customWidth="1"/>
    <col min="12546" max="12552" width="8.7109375" style="129" customWidth="1"/>
    <col min="12553" max="12561" width="8.140625" style="129" customWidth="1"/>
    <col min="12562" max="12562" width="5" style="129" customWidth="1"/>
    <col min="12563" max="12563" width="8.140625" style="129" customWidth="1"/>
    <col min="12564" max="12800" width="9.140625" style="129"/>
    <col min="12801" max="12801" width="1.28515625" style="129" customWidth="1"/>
    <col min="12802" max="12808" width="8.7109375" style="129" customWidth="1"/>
    <col min="12809" max="12817" width="8.140625" style="129" customWidth="1"/>
    <col min="12818" max="12818" width="5" style="129" customWidth="1"/>
    <col min="12819" max="12819" width="8.140625" style="129" customWidth="1"/>
    <col min="12820" max="13056" width="9.140625" style="129"/>
    <col min="13057" max="13057" width="1.28515625" style="129" customWidth="1"/>
    <col min="13058" max="13064" width="8.7109375" style="129" customWidth="1"/>
    <col min="13065" max="13073" width="8.140625" style="129" customWidth="1"/>
    <col min="13074" max="13074" width="5" style="129" customWidth="1"/>
    <col min="13075" max="13075" width="8.140625" style="129" customWidth="1"/>
    <col min="13076" max="13312" width="9.140625" style="129"/>
    <col min="13313" max="13313" width="1.28515625" style="129" customWidth="1"/>
    <col min="13314" max="13320" width="8.7109375" style="129" customWidth="1"/>
    <col min="13321" max="13329" width="8.140625" style="129" customWidth="1"/>
    <col min="13330" max="13330" width="5" style="129" customWidth="1"/>
    <col min="13331" max="13331" width="8.140625" style="129" customWidth="1"/>
    <col min="13332" max="13568" width="9.140625" style="129"/>
    <col min="13569" max="13569" width="1.28515625" style="129" customWidth="1"/>
    <col min="13570" max="13576" width="8.7109375" style="129" customWidth="1"/>
    <col min="13577" max="13585" width="8.140625" style="129" customWidth="1"/>
    <col min="13586" max="13586" width="5" style="129" customWidth="1"/>
    <col min="13587" max="13587" width="8.140625" style="129" customWidth="1"/>
    <col min="13588" max="13824" width="9.140625" style="129"/>
    <col min="13825" max="13825" width="1.28515625" style="129" customWidth="1"/>
    <col min="13826" max="13832" width="8.7109375" style="129" customWidth="1"/>
    <col min="13833" max="13841" width="8.140625" style="129" customWidth="1"/>
    <col min="13842" max="13842" width="5" style="129" customWidth="1"/>
    <col min="13843" max="13843" width="8.140625" style="129" customWidth="1"/>
    <col min="13844" max="14080" width="9.140625" style="129"/>
    <col min="14081" max="14081" width="1.28515625" style="129" customWidth="1"/>
    <col min="14082" max="14088" width="8.7109375" style="129" customWidth="1"/>
    <col min="14089" max="14097" width="8.140625" style="129" customWidth="1"/>
    <col min="14098" max="14098" width="5" style="129" customWidth="1"/>
    <col min="14099" max="14099" width="8.140625" style="129" customWidth="1"/>
    <col min="14100" max="14336" width="9.140625" style="129"/>
    <col min="14337" max="14337" width="1.28515625" style="129" customWidth="1"/>
    <col min="14338" max="14344" width="8.7109375" style="129" customWidth="1"/>
    <col min="14345" max="14353" width="8.140625" style="129" customWidth="1"/>
    <col min="14354" max="14354" width="5" style="129" customWidth="1"/>
    <col min="14355" max="14355" width="8.140625" style="129" customWidth="1"/>
    <col min="14356" max="14592" width="9.140625" style="129"/>
    <col min="14593" max="14593" width="1.28515625" style="129" customWidth="1"/>
    <col min="14594" max="14600" width="8.7109375" style="129" customWidth="1"/>
    <col min="14601" max="14609" width="8.140625" style="129" customWidth="1"/>
    <col min="14610" max="14610" width="5" style="129" customWidth="1"/>
    <col min="14611" max="14611" width="8.140625" style="129" customWidth="1"/>
    <col min="14612" max="14848" width="9.140625" style="129"/>
    <col min="14849" max="14849" width="1.28515625" style="129" customWidth="1"/>
    <col min="14850" max="14856" width="8.7109375" style="129" customWidth="1"/>
    <col min="14857" max="14865" width="8.140625" style="129" customWidth="1"/>
    <col min="14866" max="14866" width="5" style="129" customWidth="1"/>
    <col min="14867" max="14867" width="8.140625" style="129" customWidth="1"/>
    <col min="14868" max="15104" width="9.140625" style="129"/>
    <col min="15105" max="15105" width="1.28515625" style="129" customWidth="1"/>
    <col min="15106" max="15112" width="8.7109375" style="129" customWidth="1"/>
    <col min="15113" max="15121" width="8.140625" style="129" customWidth="1"/>
    <col min="15122" max="15122" width="5" style="129" customWidth="1"/>
    <col min="15123" max="15123" width="8.140625" style="129" customWidth="1"/>
    <col min="15124" max="15360" width="9.140625" style="129"/>
    <col min="15361" max="15361" width="1.28515625" style="129" customWidth="1"/>
    <col min="15362" max="15368" width="8.7109375" style="129" customWidth="1"/>
    <col min="15369" max="15377" width="8.140625" style="129" customWidth="1"/>
    <col min="15378" max="15378" width="5" style="129" customWidth="1"/>
    <col min="15379" max="15379" width="8.140625" style="129" customWidth="1"/>
    <col min="15380" max="15616" width="9.140625" style="129"/>
    <col min="15617" max="15617" width="1.28515625" style="129" customWidth="1"/>
    <col min="15618" max="15624" width="8.7109375" style="129" customWidth="1"/>
    <col min="15625" max="15633" width="8.140625" style="129" customWidth="1"/>
    <col min="15634" max="15634" width="5" style="129" customWidth="1"/>
    <col min="15635" max="15635" width="8.140625" style="129" customWidth="1"/>
    <col min="15636" max="15872" width="9.140625" style="129"/>
    <col min="15873" max="15873" width="1.28515625" style="129" customWidth="1"/>
    <col min="15874" max="15880" width="8.7109375" style="129" customWidth="1"/>
    <col min="15881" max="15889" width="8.140625" style="129" customWidth="1"/>
    <col min="15890" max="15890" width="5" style="129" customWidth="1"/>
    <col min="15891" max="15891" width="8.140625" style="129" customWidth="1"/>
    <col min="15892" max="16128" width="9.140625" style="129"/>
    <col min="16129" max="16129" width="1.28515625" style="129" customWidth="1"/>
    <col min="16130" max="16136" width="8.7109375" style="129" customWidth="1"/>
    <col min="16137" max="16145" width="8.140625" style="129" customWidth="1"/>
    <col min="16146" max="16146" width="5" style="129" customWidth="1"/>
    <col min="16147" max="16147" width="8.140625" style="129" customWidth="1"/>
    <col min="16148" max="16384" width="9.140625" style="129"/>
  </cols>
  <sheetData>
    <row r="1" spans="1:19">
      <c r="B1" s="128"/>
      <c r="C1" s="128"/>
      <c r="D1" s="128"/>
      <c r="E1" s="128"/>
      <c r="F1" s="128"/>
      <c r="G1" s="128"/>
      <c r="H1" s="128"/>
    </row>
    <row r="2" spans="1:19" ht="23.25">
      <c r="B2" s="376" t="s">
        <v>85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>
      <c r="B3" s="130"/>
      <c r="C3" s="130"/>
      <c r="D3" s="130"/>
      <c r="E3" s="130"/>
      <c r="F3" s="130"/>
      <c r="G3" s="130"/>
      <c r="H3" s="130"/>
      <c r="I3" s="131"/>
      <c r="J3" s="131"/>
      <c r="K3" s="131"/>
      <c r="L3" s="131"/>
      <c r="M3" s="132"/>
      <c r="N3" s="132"/>
      <c r="O3" s="133"/>
      <c r="P3" s="133"/>
    </row>
    <row r="4" spans="1:19" ht="18.75">
      <c r="B4" s="134" t="s">
        <v>53</v>
      </c>
      <c r="C4" s="377" t="s">
        <v>12</v>
      </c>
      <c r="D4" s="378"/>
      <c r="E4" s="377" t="s">
        <v>86</v>
      </c>
      <c r="F4" s="378"/>
      <c r="G4" s="377" t="s">
        <v>87</v>
      </c>
      <c r="H4" s="378"/>
      <c r="I4" s="379" t="s">
        <v>88</v>
      </c>
      <c r="J4" s="380"/>
      <c r="K4" s="379" t="s">
        <v>89</v>
      </c>
      <c r="L4" s="380"/>
      <c r="M4" s="377" t="s">
        <v>90</v>
      </c>
      <c r="N4" s="378"/>
      <c r="O4" s="381" t="s">
        <v>13</v>
      </c>
      <c r="P4" s="381" t="s">
        <v>14</v>
      </c>
      <c r="Q4" s="381" t="s">
        <v>108</v>
      </c>
      <c r="R4" s="381" t="s">
        <v>109</v>
      </c>
      <c r="S4" s="135" t="s">
        <v>110</v>
      </c>
    </row>
    <row r="5" spans="1:19" ht="21">
      <c r="B5" s="136" t="s">
        <v>111</v>
      </c>
      <c r="C5" s="383" t="s">
        <v>111</v>
      </c>
      <c r="D5" s="384"/>
      <c r="E5" s="383" t="s">
        <v>111</v>
      </c>
      <c r="F5" s="384"/>
      <c r="G5" s="383" t="s">
        <v>111</v>
      </c>
      <c r="H5" s="384"/>
      <c r="I5" s="383" t="s">
        <v>111</v>
      </c>
      <c r="J5" s="384"/>
      <c r="K5" s="383" t="s">
        <v>111</v>
      </c>
      <c r="L5" s="384"/>
      <c r="M5" s="383" t="s">
        <v>111</v>
      </c>
      <c r="N5" s="385"/>
      <c r="O5" s="382"/>
      <c r="P5" s="382"/>
      <c r="Q5" s="382"/>
      <c r="R5" s="382"/>
      <c r="S5" s="137" t="s">
        <v>150</v>
      </c>
    </row>
    <row r="6" spans="1:19" ht="18.75">
      <c r="B6" s="138" t="s">
        <v>15</v>
      </c>
      <c r="C6" s="138" t="s">
        <v>15</v>
      </c>
      <c r="D6" s="139" t="s">
        <v>14</v>
      </c>
      <c r="E6" s="138" t="s">
        <v>15</v>
      </c>
      <c r="F6" s="139" t="s">
        <v>14</v>
      </c>
      <c r="G6" s="138" t="s">
        <v>15</v>
      </c>
      <c r="H6" s="139" t="s">
        <v>14</v>
      </c>
      <c r="I6" s="138" t="s">
        <v>15</v>
      </c>
      <c r="J6" s="139" t="s">
        <v>14</v>
      </c>
      <c r="K6" s="138" t="s">
        <v>15</v>
      </c>
      <c r="L6" s="139" t="s">
        <v>14</v>
      </c>
      <c r="M6" s="138" t="s">
        <v>15</v>
      </c>
      <c r="N6" s="139" t="s">
        <v>14</v>
      </c>
      <c r="O6" s="138" t="s">
        <v>15</v>
      </c>
      <c r="P6" s="138" t="s">
        <v>15</v>
      </c>
      <c r="Q6" s="138" t="s">
        <v>15</v>
      </c>
      <c r="R6" s="140" t="s">
        <v>15</v>
      </c>
      <c r="S6" s="141" t="s">
        <v>15</v>
      </c>
    </row>
    <row r="7" spans="1:19" ht="18.75">
      <c r="A7" s="142"/>
      <c r="B7" s="143">
        <f>'Data Record'!C32</f>
        <v>1</v>
      </c>
      <c r="C7" s="196">
        <f>'Data Record'!T32</f>
        <v>0</v>
      </c>
      <c r="D7" s="144">
        <f>C7/1</f>
        <v>0</v>
      </c>
      <c r="E7" s="145">
        <f>'Cert STD'!C6</f>
        <v>12</v>
      </c>
      <c r="F7" s="146">
        <f>E7/2</f>
        <v>6</v>
      </c>
      <c r="G7" s="146">
        <f>C29</f>
        <v>0.57600000000000007</v>
      </c>
      <c r="H7" s="146">
        <f>G7/SQRT(3)</f>
        <v>0.33255375505322449</v>
      </c>
      <c r="I7" s="144">
        <f>C23</f>
        <v>0.14400000000000002</v>
      </c>
      <c r="J7" s="147">
        <f>I7/SQRT(3)</f>
        <v>8.3138438763306122E-2</v>
      </c>
      <c r="K7" s="147">
        <f>C36</f>
        <v>1.0002</v>
      </c>
      <c r="L7" s="147">
        <f>K7/SQRT(3)</f>
        <v>0.57746573924346367</v>
      </c>
      <c r="M7" s="148">
        <f>C33/5</f>
        <v>0.20004</v>
      </c>
      <c r="N7" s="149">
        <f>(M7/SQRT(3))</f>
        <v>0.11549314784869275</v>
      </c>
      <c r="O7" s="144">
        <f>SQRT(D7^2+F7^2+H7^2+J7^2+L7^2+N7^2)</f>
        <v>6.0385684849308445</v>
      </c>
      <c r="P7" s="150">
        <f>D7/1</f>
        <v>0</v>
      </c>
      <c r="Q7" s="151" t="str">
        <f>IF(P7=0,"∞",(O7^4/(P7^4/3)))</f>
        <v>∞</v>
      </c>
      <c r="R7" s="152">
        <f>IF(Q7="∞",2,_xlfn.T.INV.2T(0.0455,Q7))</f>
        <v>2</v>
      </c>
      <c r="S7" s="153">
        <f>O7*R7</f>
        <v>12.077136969861689</v>
      </c>
    </row>
    <row r="8" spans="1:19" ht="18.75">
      <c r="A8" s="142"/>
      <c r="B8" s="143">
        <f>'Data Record'!C33</f>
        <v>2</v>
      </c>
      <c r="C8" s="196">
        <f>'Data Record'!T33</f>
        <v>0</v>
      </c>
      <c r="D8" s="144">
        <f t="shared" ref="D8:D16" si="0">C8/1</f>
        <v>0</v>
      </c>
      <c r="E8" s="145">
        <f>'Cert STD'!C7</f>
        <v>12</v>
      </c>
      <c r="F8" s="146">
        <f t="shared" ref="F8:F13" si="1">E8/2</f>
        <v>6</v>
      </c>
      <c r="G8" s="146">
        <f>G7</f>
        <v>0.57600000000000007</v>
      </c>
      <c r="H8" s="146">
        <f t="shared" ref="H8:H13" si="2">G8/SQRT(3)</f>
        <v>0.33255375505322449</v>
      </c>
      <c r="I8" s="144">
        <f>I7</f>
        <v>0.14400000000000002</v>
      </c>
      <c r="J8" s="147">
        <f t="shared" ref="J8:J13" si="3">I8/SQRT(3)</f>
        <v>8.3138438763306122E-2</v>
      </c>
      <c r="K8" s="147">
        <f>K7</f>
        <v>1.0002</v>
      </c>
      <c r="L8" s="147">
        <f t="shared" ref="L8:L13" si="4">K8/SQRT(3)</f>
        <v>0.57746573924346367</v>
      </c>
      <c r="M8" s="148">
        <f>M7</f>
        <v>0.20004</v>
      </c>
      <c r="N8" s="149">
        <f t="shared" ref="N8:N13" si="5">(M8/SQRT(3))</f>
        <v>0.11549314784869275</v>
      </c>
      <c r="O8" s="144">
        <f t="shared" ref="O8:O13" si="6">SQRT(D8^2+F8^2+H8^2+J8^2+L8^2+N8^2)</f>
        <v>6.0385684849308445</v>
      </c>
      <c r="P8" s="150">
        <f t="shared" ref="P8:P13" si="7">D8/1</f>
        <v>0</v>
      </c>
      <c r="Q8" s="151" t="str">
        <f t="shared" ref="Q8:Q16" si="8">IF(P8=0,"∞",(O8^4/(P8^4/3)))</f>
        <v>∞</v>
      </c>
      <c r="R8" s="152">
        <f t="shared" ref="R8:R16" si="9">IF(Q8="∞",2,_xlfn.T.INV.2T(0.0455,Q8))</f>
        <v>2</v>
      </c>
      <c r="S8" s="153">
        <f t="shared" ref="S8:S13" si="10">O8*R8</f>
        <v>12.077136969861689</v>
      </c>
    </row>
    <row r="9" spans="1:19" ht="18.75">
      <c r="A9" s="142"/>
      <c r="B9" s="143">
        <f>'Data Record'!C34</f>
        <v>3</v>
      </c>
      <c r="C9" s="196">
        <f>'Data Record'!T34</f>
        <v>0</v>
      </c>
      <c r="D9" s="144">
        <f t="shared" si="0"/>
        <v>0</v>
      </c>
      <c r="E9" s="145">
        <f>'Cert STD'!C8</f>
        <v>12</v>
      </c>
      <c r="F9" s="146">
        <f t="shared" si="1"/>
        <v>6</v>
      </c>
      <c r="G9" s="146">
        <f t="shared" ref="G9:G13" si="11">G8</f>
        <v>0.57600000000000007</v>
      </c>
      <c r="H9" s="146">
        <f t="shared" si="2"/>
        <v>0.33255375505322449</v>
      </c>
      <c r="I9" s="144">
        <f t="shared" ref="I9:I13" si="12">I8</f>
        <v>0.14400000000000002</v>
      </c>
      <c r="J9" s="147">
        <f t="shared" si="3"/>
        <v>8.3138438763306122E-2</v>
      </c>
      <c r="K9" s="147">
        <f t="shared" ref="K9:K13" si="13">K8</f>
        <v>1.0002</v>
      </c>
      <c r="L9" s="147">
        <f t="shared" si="4"/>
        <v>0.57746573924346367</v>
      </c>
      <c r="M9" s="148">
        <f t="shared" ref="M9:M13" si="14">M8</f>
        <v>0.20004</v>
      </c>
      <c r="N9" s="149">
        <f t="shared" si="5"/>
        <v>0.11549314784869275</v>
      </c>
      <c r="O9" s="144">
        <f t="shared" si="6"/>
        <v>6.0385684849308445</v>
      </c>
      <c r="P9" s="150">
        <f t="shared" si="7"/>
        <v>0</v>
      </c>
      <c r="Q9" s="151" t="str">
        <f t="shared" si="8"/>
        <v>∞</v>
      </c>
      <c r="R9" s="152">
        <f t="shared" si="9"/>
        <v>2</v>
      </c>
      <c r="S9" s="153">
        <f t="shared" si="10"/>
        <v>12.077136969861689</v>
      </c>
    </row>
    <row r="10" spans="1:19" ht="18.75">
      <c r="A10" s="142"/>
      <c r="B10" s="143">
        <f>'Data Record'!C35</f>
        <v>4</v>
      </c>
      <c r="C10" s="196">
        <f>'Data Record'!T35</f>
        <v>0</v>
      </c>
      <c r="D10" s="144">
        <f t="shared" si="0"/>
        <v>0</v>
      </c>
      <c r="E10" s="145">
        <f>'Cert STD'!C9</f>
        <v>12</v>
      </c>
      <c r="F10" s="146">
        <f t="shared" si="1"/>
        <v>6</v>
      </c>
      <c r="G10" s="146">
        <f t="shared" si="11"/>
        <v>0.57600000000000007</v>
      </c>
      <c r="H10" s="146">
        <f t="shared" si="2"/>
        <v>0.33255375505322449</v>
      </c>
      <c r="I10" s="144">
        <f t="shared" si="12"/>
        <v>0.14400000000000002</v>
      </c>
      <c r="J10" s="147">
        <f t="shared" si="3"/>
        <v>8.3138438763306122E-2</v>
      </c>
      <c r="K10" s="147">
        <f t="shared" si="13"/>
        <v>1.0002</v>
      </c>
      <c r="L10" s="147">
        <f t="shared" si="4"/>
        <v>0.57746573924346367</v>
      </c>
      <c r="M10" s="148">
        <f t="shared" si="14"/>
        <v>0.20004</v>
      </c>
      <c r="N10" s="149">
        <f t="shared" si="5"/>
        <v>0.11549314784869275</v>
      </c>
      <c r="O10" s="144">
        <f t="shared" si="6"/>
        <v>6.0385684849308445</v>
      </c>
      <c r="P10" s="150">
        <f t="shared" si="7"/>
        <v>0</v>
      </c>
      <c r="Q10" s="151" t="str">
        <f t="shared" si="8"/>
        <v>∞</v>
      </c>
      <c r="R10" s="152">
        <f t="shared" si="9"/>
        <v>2</v>
      </c>
      <c r="S10" s="153">
        <f t="shared" si="10"/>
        <v>12.077136969861689</v>
      </c>
    </row>
    <row r="11" spans="1:19" ht="18.75">
      <c r="A11" s="142"/>
      <c r="B11" s="143">
        <f>'Data Record'!C36</f>
        <v>5</v>
      </c>
      <c r="C11" s="196">
        <f>'Data Record'!T36</f>
        <v>0</v>
      </c>
      <c r="D11" s="144">
        <f t="shared" si="0"/>
        <v>0</v>
      </c>
      <c r="E11" s="145">
        <f>'Cert STD'!C10</f>
        <v>12</v>
      </c>
      <c r="F11" s="146">
        <f t="shared" si="1"/>
        <v>6</v>
      </c>
      <c r="G11" s="146">
        <f t="shared" si="11"/>
        <v>0.57600000000000007</v>
      </c>
      <c r="H11" s="146">
        <f t="shared" si="2"/>
        <v>0.33255375505322449</v>
      </c>
      <c r="I11" s="144">
        <f t="shared" si="12"/>
        <v>0.14400000000000002</v>
      </c>
      <c r="J11" s="147">
        <f t="shared" si="3"/>
        <v>8.3138438763306122E-2</v>
      </c>
      <c r="K11" s="147">
        <f t="shared" si="13"/>
        <v>1.0002</v>
      </c>
      <c r="L11" s="147">
        <f t="shared" si="4"/>
        <v>0.57746573924346367</v>
      </c>
      <c r="M11" s="148">
        <f t="shared" si="14"/>
        <v>0.20004</v>
      </c>
      <c r="N11" s="149">
        <f t="shared" si="5"/>
        <v>0.11549314784869275</v>
      </c>
      <c r="O11" s="144">
        <f t="shared" si="6"/>
        <v>6.0385684849308445</v>
      </c>
      <c r="P11" s="150">
        <f t="shared" si="7"/>
        <v>0</v>
      </c>
      <c r="Q11" s="151" t="str">
        <f t="shared" si="8"/>
        <v>∞</v>
      </c>
      <c r="R11" s="152">
        <f t="shared" si="9"/>
        <v>2</v>
      </c>
      <c r="S11" s="153">
        <f t="shared" si="10"/>
        <v>12.077136969861689</v>
      </c>
    </row>
    <row r="12" spans="1:19" ht="18.75">
      <c r="A12" s="142"/>
      <c r="B12" s="143">
        <f>'Data Record'!C37</f>
        <v>10</v>
      </c>
      <c r="C12" s="196">
        <f>'Data Record'!T37</f>
        <v>0</v>
      </c>
      <c r="D12" s="144">
        <f t="shared" si="0"/>
        <v>0</v>
      </c>
      <c r="E12" s="145">
        <f>'Cert STD'!C11</f>
        <v>12</v>
      </c>
      <c r="F12" s="146">
        <f t="shared" si="1"/>
        <v>6</v>
      </c>
      <c r="G12" s="146">
        <f t="shared" si="11"/>
        <v>0.57600000000000007</v>
      </c>
      <c r="H12" s="146">
        <f t="shared" si="2"/>
        <v>0.33255375505322449</v>
      </c>
      <c r="I12" s="144">
        <f t="shared" si="12"/>
        <v>0.14400000000000002</v>
      </c>
      <c r="J12" s="147">
        <f t="shared" si="3"/>
        <v>8.3138438763306122E-2</v>
      </c>
      <c r="K12" s="147">
        <f t="shared" si="13"/>
        <v>1.0002</v>
      </c>
      <c r="L12" s="147">
        <f t="shared" si="4"/>
        <v>0.57746573924346367</v>
      </c>
      <c r="M12" s="148">
        <f t="shared" si="14"/>
        <v>0.20004</v>
      </c>
      <c r="N12" s="149">
        <f t="shared" si="5"/>
        <v>0.11549314784869275</v>
      </c>
      <c r="O12" s="144">
        <f t="shared" si="6"/>
        <v>6.0385684849308445</v>
      </c>
      <c r="P12" s="150">
        <f t="shared" si="7"/>
        <v>0</v>
      </c>
      <c r="Q12" s="151" t="str">
        <f t="shared" si="8"/>
        <v>∞</v>
      </c>
      <c r="R12" s="152">
        <f t="shared" si="9"/>
        <v>2</v>
      </c>
      <c r="S12" s="153">
        <f t="shared" si="10"/>
        <v>12.077136969861689</v>
      </c>
    </row>
    <row r="13" spans="1:19" ht="18.75">
      <c r="A13" s="142"/>
      <c r="B13" s="143">
        <f>'Data Record'!C38</f>
        <v>15</v>
      </c>
      <c r="C13" s="196">
        <f>'Data Record'!T38</f>
        <v>0</v>
      </c>
      <c r="D13" s="144">
        <f t="shared" si="0"/>
        <v>0</v>
      </c>
      <c r="E13" s="145">
        <f>'Cert STD'!C12</f>
        <v>12</v>
      </c>
      <c r="F13" s="146">
        <f t="shared" si="1"/>
        <v>6</v>
      </c>
      <c r="G13" s="146">
        <f t="shared" si="11"/>
        <v>0.57600000000000007</v>
      </c>
      <c r="H13" s="146">
        <f t="shared" si="2"/>
        <v>0.33255375505322449</v>
      </c>
      <c r="I13" s="144">
        <f t="shared" si="12"/>
        <v>0.14400000000000002</v>
      </c>
      <c r="J13" s="147">
        <f t="shared" si="3"/>
        <v>8.3138438763306122E-2</v>
      </c>
      <c r="K13" s="147">
        <f t="shared" si="13"/>
        <v>1.0002</v>
      </c>
      <c r="L13" s="147">
        <f t="shared" si="4"/>
        <v>0.57746573924346367</v>
      </c>
      <c r="M13" s="148">
        <f t="shared" si="14"/>
        <v>0.20004</v>
      </c>
      <c r="N13" s="149">
        <f t="shared" si="5"/>
        <v>0.11549314784869275</v>
      </c>
      <c r="O13" s="144">
        <f t="shared" si="6"/>
        <v>6.0385684849308445</v>
      </c>
      <c r="P13" s="150">
        <f t="shared" si="7"/>
        <v>0</v>
      </c>
      <c r="Q13" s="151" t="str">
        <f t="shared" si="8"/>
        <v>∞</v>
      </c>
      <c r="R13" s="152">
        <f t="shared" si="9"/>
        <v>2</v>
      </c>
      <c r="S13" s="153">
        <f t="shared" si="10"/>
        <v>12.077136969861689</v>
      </c>
    </row>
    <row r="14" spans="1:19" ht="18.75">
      <c r="A14" s="142"/>
      <c r="B14" s="143">
        <f>'Data Record'!C39</f>
        <v>20</v>
      </c>
      <c r="C14" s="196">
        <f>'Data Record'!T39</f>
        <v>0</v>
      </c>
      <c r="D14" s="144">
        <f t="shared" si="0"/>
        <v>0</v>
      </c>
      <c r="E14" s="145">
        <f>'Cert STD'!C13</f>
        <v>12</v>
      </c>
      <c r="F14" s="146">
        <f>E14/2</f>
        <v>6</v>
      </c>
      <c r="G14" s="146">
        <f>G7</f>
        <v>0.57600000000000007</v>
      </c>
      <c r="H14" s="146">
        <f>G14/SQRT(3)</f>
        <v>0.33255375505322449</v>
      </c>
      <c r="I14" s="144">
        <f>I7</f>
        <v>0.14400000000000002</v>
      </c>
      <c r="J14" s="147">
        <f>I14/SQRT(3)</f>
        <v>8.3138438763306122E-2</v>
      </c>
      <c r="K14" s="147">
        <f>K7</f>
        <v>1.0002</v>
      </c>
      <c r="L14" s="147">
        <f>K14/SQRT(3)</f>
        <v>0.57746573924346367</v>
      </c>
      <c r="M14" s="148">
        <f>M7</f>
        <v>0.20004</v>
      </c>
      <c r="N14" s="149">
        <f>(M14/SQRT(3))</f>
        <v>0.11549314784869275</v>
      </c>
      <c r="O14" s="144">
        <f>SQRT(D14^2+F14^2+H14^2+J14^2+N14^2)</f>
        <v>6.0108936662696006</v>
      </c>
      <c r="P14" s="150">
        <f>D14/1</f>
        <v>0</v>
      </c>
      <c r="Q14" s="151" t="str">
        <f t="shared" si="8"/>
        <v>∞</v>
      </c>
      <c r="R14" s="152">
        <f t="shared" si="9"/>
        <v>2</v>
      </c>
      <c r="S14" s="153">
        <f>O14*R14</f>
        <v>12.021787332539201</v>
      </c>
    </row>
    <row r="15" spans="1:19" ht="18.75">
      <c r="A15" s="142"/>
      <c r="B15" s="143">
        <f>'Data Record'!C40</f>
        <v>25</v>
      </c>
      <c r="C15" s="196">
        <f>'Data Record'!T40</f>
        <v>0</v>
      </c>
      <c r="D15" s="144">
        <f t="shared" si="0"/>
        <v>0</v>
      </c>
      <c r="E15" s="145">
        <f>'Cert STD'!C14</f>
        <v>12</v>
      </c>
      <c r="F15" s="146">
        <f>E15/2</f>
        <v>6</v>
      </c>
      <c r="G15" s="146">
        <f>G14</f>
        <v>0.57600000000000007</v>
      </c>
      <c r="H15" s="146">
        <f>G15/SQRT(3)</f>
        <v>0.33255375505322449</v>
      </c>
      <c r="I15" s="144">
        <f>I14</f>
        <v>0.14400000000000002</v>
      </c>
      <c r="J15" s="147">
        <f>I15/SQRT(3)</f>
        <v>8.3138438763306122E-2</v>
      </c>
      <c r="K15" s="147">
        <f>K14</f>
        <v>1.0002</v>
      </c>
      <c r="L15" s="147">
        <f>K15/SQRT(3)</f>
        <v>0.57746573924346367</v>
      </c>
      <c r="M15" s="148">
        <f>M14</f>
        <v>0.20004</v>
      </c>
      <c r="N15" s="149">
        <f>(M15/SQRT(3))</f>
        <v>0.11549314784869275</v>
      </c>
      <c r="O15" s="144">
        <f>SQRT(D15^2+F15^2+H15^2+J15^2+N15^2)</f>
        <v>6.0108936662696006</v>
      </c>
      <c r="P15" s="150">
        <f>D15/1</f>
        <v>0</v>
      </c>
      <c r="Q15" s="151" t="str">
        <f t="shared" si="8"/>
        <v>∞</v>
      </c>
      <c r="R15" s="152">
        <f t="shared" si="9"/>
        <v>2</v>
      </c>
      <c r="S15" s="153">
        <f>O15*R15</f>
        <v>12.021787332539201</v>
      </c>
    </row>
    <row r="16" spans="1:19" ht="18.75">
      <c r="A16" s="142"/>
      <c r="B16" s="143">
        <f>'Data Record'!C41</f>
        <v>30</v>
      </c>
      <c r="C16" s="196">
        <f>'Data Record'!T41</f>
        <v>0</v>
      </c>
      <c r="D16" s="144">
        <f t="shared" si="0"/>
        <v>0</v>
      </c>
      <c r="E16" s="145">
        <f>'Cert STD'!C15</f>
        <v>12</v>
      </c>
      <c r="F16" s="146">
        <f>E16/2</f>
        <v>6</v>
      </c>
      <c r="G16" s="146">
        <f>G15</f>
        <v>0.57600000000000007</v>
      </c>
      <c r="H16" s="146">
        <f>G16/SQRT(3)</f>
        <v>0.33255375505322449</v>
      </c>
      <c r="I16" s="144">
        <f>I15</f>
        <v>0.14400000000000002</v>
      </c>
      <c r="J16" s="147">
        <f>I16/SQRT(3)</f>
        <v>8.3138438763306122E-2</v>
      </c>
      <c r="K16" s="147">
        <f>K15</f>
        <v>1.0002</v>
      </c>
      <c r="L16" s="147">
        <f>K16/SQRT(3)</f>
        <v>0.57746573924346367</v>
      </c>
      <c r="M16" s="148">
        <f>M15</f>
        <v>0.20004</v>
      </c>
      <c r="N16" s="149">
        <f>(M16/SQRT(3))</f>
        <v>0.11549314784869275</v>
      </c>
      <c r="O16" s="144">
        <f>SQRT(D16^2+F16^2+H16^2+J16^2+N16^2)</f>
        <v>6.0108936662696006</v>
      </c>
      <c r="P16" s="150">
        <f>D16/1</f>
        <v>0</v>
      </c>
      <c r="Q16" s="151" t="str">
        <f t="shared" si="8"/>
        <v>∞</v>
      </c>
      <c r="R16" s="152">
        <f t="shared" si="9"/>
        <v>2</v>
      </c>
      <c r="S16" s="153">
        <f>O16*R16</f>
        <v>12.021787332539201</v>
      </c>
    </row>
    <row r="17" spans="1:19"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</row>
    <row r="18" spans="1:19">
      <c r="B18" s="155" t="s">
        <v>91</v>
      </c>
      <c r="C18" s="154"/>
      <c r="D18" s="154"/>
      <c r="E18" s="154"/>
      <c r="F18" s="154"/>
      <c r="G18" s="154"/>
      <c r="H18" s="154"/>
      <c r="I18" s="156"/>
      <c r="J18" s="157"/>
      <c r="K18" s="157"/>
      <c r="L18" s="157"/>
    </row>
    <row r="19" spans="1:19" ht="23.25" customHeight="1">
      <c r="B19" s="158" t="s">
        <v>92</v>
      </c>
      <c r="C19" s="159"/>
      <c r="D19" s="159"/>
      <c r="E19" s="159"/>
      <c r="F19" s="159"/>
      <c r="G19" s="159"/>
      <c r="H19" s="159"/>
      <c r="I19" s="160"/>
      <c r="J19" s="161"/>
      <c r="K19" s="161"/>
      <c r="L19" s="161"/>
    </row>
    <row r="20" spans="1:19" ht="21">
      <c r="B20" s="162" t="s">
        <v>93</v>
      </c>
      <c r="C20" s="163"/>
      <c r="D20" s="163"/>
      <c r="E20" s="163"/>
      <c r="F20" s="163"/>
      <c r="G20" s="163"/>
      <c r="H20" s="163"/>
      <c r="I20" s="164"/>
      <c r="J20" s="163"/>
      <c r="K20" s="163"/>
      <c r="L20" s="163"/>
    </row>
    <row r="21" spans="1:19" ht="21">
      <c r="A21" s="165"/>
      <c r="B21" s="158" t="s">
        <v>94</v>
      </c>
      <c r="C21" s="159"/>
      <c r="D21" s="159"/>
      <c r="E21" s="159"/>
      <c r="F21" s="159"/>
      <c r="G21" s="159"/>
      <c r="H21" s="159"/>
      <c r="I21" s="164"/>
      <c r="J21" s="163"/>
      <c r="K21" s="163"/>
      <c r="L21" s="163"/>
    </row>
    <row r="22" spans="1:19">
      <c r="A22" s="165"/>
      <c r="B22" s="166" t="s">
        <v>95</v>
      </c>
      <c r="C22" s="167">
        <v>4.0000000000000003E-5</v>
      </c>
      <c r="D22" s="163" t="s">
        <v>96</v>
      </c>
      <c r="E22" s="163"/>
      <c r="F22" s="163"/>
      <c r="G22" s="163"/>
      <c r="H22" s="163"/>
      <c r="I22" s="164"/>
      <c r="J22" s="163"/>
      <c r="K22" s="163"/>
      <c r="L22" s="163"/>
    </row>
    <row r="23" spans="1:19">
      <c r="A23" s="165"/>
      <c r="B23" s="168" t="s">
        <v>95</v>
      </c>
      <c r="C23" s="169">
        <f>C22*60^2</f>
        <v>0.14400000000000002</v>
      </c>
      <c r="D23" s="170" t="s">
        <v>97</v>
      </c>
      <c r="E23" s="170"/>
      <c r="F23" s="170"/>
      <c r="G23" s="170"/>
      <c r="H23" s="170"/>
      <c r="I23" s="171"/>
      <c r="J23" s="129"/>
      <c r="K23" s="129"/>
      <c r="L23" s="129"/>
    </row>
    <row r="24" spans="1:19">
      <c r="A24" s="165"/>
      <c r="B24" s="172"/>
      <c r="C24" s="172"/>
      <c r="D24" s="172"/>
      <c r="E24" s="172"/>
      <c r="F24" s="172"/>
      <c r="G24" s="172"/>
      <c r="H24" s="172"/>
      <c r="I24" s="172"/>
      <c r="J24" s="163"/>
      <c r="K24" s="163"/>
      <c r="L24" s="163"/>
      <c r="M24" s="163"/>
      <c r="N24" s="163"/>
      <c r="O24" s="163"/>
      <c r="P24" s="163"/>
      <c r="Q24" s="163"/>
      <c r="R24" s="163"/>
      <c r="S24" s="163"/>
    </row>
    <row r="25" spans="1:19">
      <c r="A25" s="165"/>
      <c r="B25" s="173" t="s">
        <v>98</v>
      </c>
      <c r="C25" s="154"/>
      <c r="D25" s="154"/>
      <c r="E25" s="154"/>
      <c r="F25" s="154"/>
      <c r="G25" s="154"/>
      <c r="H25" s="154"/>
      <c r="I25" s="174"/>
      <c r="J25" s="163"/>
      <c r="K25" s="163"/>
      <c r="L25" s="163"/>
      <c r="M25" s="163"/>
      <c r="N25" s="163"/>
      <c r="O25" s="163"/>
      <c r="P25" s="163"/>
      <c r="Q25" s="163"/>
      <c r="R25" s="163"/>
      <c r="S25" s="163"/>
    </row>
    <row r="26" spans="1:19">
      <c r="A26" s="165"/>
      <c r="B26" s="175" t="s">
        <v>99</v>
      </c>
      <c r="C26" s="163"/>
      <c r="D26" s="163"/>
      <c r="E26" s="163"/>
      <c r="F26" s="163"/>
      <c r="G26" s="163"/>
      <c r="H26" s="163"/>
      <c r="I26" s="164"/>
      <c r="J26" s="163"/>
      <c r="K26" s="163"/>
      <c r="L26" s="163"/>
      <c r="M26" s="163"/>
      <c r="N26" s="163"/>
      <c r="O26" s="163"/>
      <c r="P26" s="163"/>
      <c r="Q26" s="163"/>
      <c r="R26" s="163"/>
      <c r="S26" s="163"/>
    </row>
    <row r="27" spans="1:19">
      <c r="A27" s="165"/>
      <c r="B27" s="176" t="s">
        <v>95</v>
      </c>
      <c r="C27" s="163" t="s">
        <v>100</v>
      </c>
      <c r="D27" s="163"/>
      <c r="E27" s="163"/>
      <c r="F27" s="163"/>
      <c r="G27" s="163"/>
      <c r="H27" s="163"/>
      <c r="I27" s="164"/>
      <c r="J27" s="163"/>
      <c r="K27" s="163"/>
      <c r="L27" s="163"/>
      <c r="M27" s="163"/>
      <c r="N27" s="163"/>
      <c r="O27" s="163"/>
      <c r="P27" s="163"/>
      <c r="Q27" s="163"/>
      <c r="R27" s="163"/>
      <c r="S27" s="163"/>
    </row>
    <row r="28" spans="1:19">
      <c r="A28" s="165"/>
      <c r="B28" s="176" t="s">
        <v>95</v>
      </c>
      <c r="C28" s="177">
        <v>1.6000000000000001E-4</v>
      </c>
      <c r="D28" s="163" t="s">
        <v>96</v>
      </c>
      <c r="E28" s="163"/>
      <c r="F28" s="163"/>
      <c r="G28" s="163"/>
      <c r="H28" s="163"/>
      <c r="I28" s="164"/>
      <c r="J28" s="163"/>
      <c r="K28" s="163"/>
      <c r="L28" s="163"/>
      <c r="M28" s="163"/>
      <c r="N28" s="163"/>
      <c r="O28" s="163"/>
      <c r="P28" s="163"/>
      <c r="Q28" s="163"/>
      <c r="R28" s="163"/>
      <c r="S28" s="163"/>
    </row>
    <row r="29" spans="1:19">
      <c r="A29" s="165"/>
      <c r="B29" s="178" t="s">
        <v>95</v>
      </c>
      <c r="C29" s="179">
        <f>C28*60^2</f>
        <v>0.57600000000000007</v>
      </c>
      <c r="D29" s="170" t="s">
        <v>97</v>
      </c>
      <c r="E29" s="170"/>
      <c r="F29" s="170"/>
      <c r="G29" s="170"/>
      <c r="H29" s="170"/>
      <c r="I29" s="171"/>
      <c r="J29" s="163"/>
      <c r="K29" s="163"/>
      <c r="L29" s="163"/>
      <c r="M29" s="163"/>
      <c r="N29" s="163"/>
      <c r="O29" s="163"/>
      <c r="P29" s="163"/>
      <c r="Q29" s="163"/>
      <c r="R29" s="163"/>
      <c r="S29" s="163"/>
    </row>
    <row r="30" spans="1:19">
      <c r="A30" s="165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</row>
    <row r="31" spans="1:19">
      <c r="A31" s="165"/>
      <c r="B31" s="155" t="s">
        <v>101</v>
      </c>
      <c r="C31" s="154"/>
      <c r="D31" s="154"/>
      <c r="E31" s="154"/>
      <c r="F31" s="154"/>
      <c r="G31" s="154"/>
      <c r="H31" s="154"/>
      <c r="I31" s="174"/>
      <c r="J31" s="163"/>
      <c r="K31" s="163"/>
      <c r="L31" s="163"/>
      <c r="M31" s="163"/>
      <c r="N31" s="163"/>
      <c r="O31" s="163"/>
      <c r="P31" s="163"/>
      <c r="Q31" s="163"/>
      <c r="R31" s="163"/>
      <c r="S31" s="163"/>
    </row>
    <row r="32" spans="1:19">
      <c r="A32" s="165"/>
      <c r="B32" s="180" t="s">
        <v>102</v>
      </c>
      <c r="C32" s="181">
        <f>0.08333*60</f>
        <v>4.9998000000000005</v>
      </c>
      <c r="D32" s="182" t="s">
        <v>97</v>
      </c>
      <c r="E32" s="163"/>
      <c r="F32" s="163"/>
      <c r="G32" s="163"/>
      <c r="H32" s="163"/>
      <c r="I32" s="164"/>
      <c r="J32" s="163"/>
      <c r="K32" s="163"/>
      <c r="L32" s="163"/>
      <c r="M32" s="163"/>
      <c r="N32" s="163"/>
      <c r="O32" s="163"/>
      <c r="P32" s="163"/>
      <c r="Q32" s="163"/>
      <c r="R32" s="163"/>
      <c r="S32" s="163"/>
    </row>
    <row r="33" spans="1:19">
      <c r="A33" s="165"/>
      <c r="B33" s="183" t="s">
        <v>103</v>
      </c>
      <c r="C33" s="184">
        <f>0.01667*60</f>
        <v>1.0002</v>
      </c>
      <c r="D33" s="185" t="s">
        <v>97</v>
      </c>
      <c r="E33" s="170"/>
      <c r="F33" s="170"/>
      <c r="G33" s="170"/>
      <c r="H33" s="170"/>
      <c r="I33" s="171"/>
      <c r="J33" s="163"/>
      <c r="K33" s="163"/>
      <c r="L33" s="163"/>
      <c r="M33" s="163"/>
      <c r="N33" s="163"/>
      <c r="O33" s="163"/>
      <c r="P33" s="163"/>
      <c r="Q33" s="163"/>
      <c r="R33" s="163"/>
      <c r="S33" s="163"/>
    </row>
    <row r="34" spans="1:19">
      <c r="A34" s="165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</row>
    <row r="35" spans="1:19">
      <c r="A35" s="165"/>
      <c r="B35" s="155" t="s">
        <v>89</v>
      </c>
      <c r="C35" s="154"/>
      <c r="D35" s="154"/>
      <c r="E35" s="154"/>
      <c r="F35" s="154"/>
      <c r="G35" s="154"/>
      <c r="H35" s="154"/>
      <c r="I35" s="174"/>
      <c r="J35" s="163"/>
      <c r="K35" s="163"/>
      <c r="L35" s="163"/>
      <c r="M35" s="163"/>
      <c r="N35" s="163"/>
      <c r="O35" s="163"/>
      <c r="P35" s="163"/>
      <c r="Q35" s="163"/>
      <c r="R35" s="163"/>
      <c r="S35" s="163"/>
    </row>
    <row r="36" spans="1:19">
      <c r="A36" s="165"/>
      <c r="B36" s="183" t="s">
        <v>103</v>
      </c>
      <c r="C36" s="184">
        <f>0.01667*60</f>
        <v>1.0002</v>
      </c>
      <c r="D36" s="185" t="s">
        <v>97</v>
      </c>
      <c r="E36" s="170"/>
      <c r="F36" s="170"/>
      <c r="G36" s="170"/>
      <c r="H36" s="170"/>
      <c r="I36" s="171"/>
      <c r="J36" s="163"/>
      <c r="K36" s="163"/>
      <c r="L36" s="163"/>
      <c r="M36" s="163"/>
      <c r="N36" s="163"/>
      <c r="O36" s="163"/>
      <c r="P36" s="163"/>
      <c r="Q36" s="163"/>
      <c r="R36" s="163"/>
      <c r="S36" s="163"/>
    </row>
    <row r="37" spans="1:19">
      <c r="A37" s="165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</row>
    <row r="38" spans="1:19">
      <c r="A38" s="165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</row>
    <row r="39" spans="1:19">
      <c r="A39" s="165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</row>
    <row r="40" spans="1:19">
      <c r="A40" s="165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</row>
    <row r="41" spans="1:19">
      <c r="A41" s="165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</row>
    <row r="42" spans="1:19">
      <c r="A42" s="165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</row>
    <row r="43" spans="1:19">
      <c r="A43" s="165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</row>
    <row r="44" spans="1:19">
      <c r="A44" s="165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</row>
    <row r="45" spans="1:19">
      <c r="A45" s="165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</row>
    <row r="46" spans="1:19">
      <c r="A46" s="165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</row>
    <row r="47" spans="1:19">
      <c r="A47" s="165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</row>
    <row r="48" spans="1:19">
      <c r="A48" s="165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</row>
    <row r="49" spans="1:19">
      <c r="A49" s="165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</row>
    <row r="50" spans="1:19">
      <c r="A50" s="165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</row>
    <row r="51" spans="1:19">
      <c r="A51" s="165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</row>
    <row r="52" spans="1:19">
      <c r="A52" s="165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</row>
    <row r="53" spans="1:19">
      <c r="A53" s="165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</row>
    <row r="54" spans="1:19">
      <c r="A54" s="165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</row>
    <row r="55" spans="1:19">
      <c r="A55" s="165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</row>
    <row r="56" spans="1:19">
      <c r="A56" s="165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</row>
    <row r="57" spans="1:19">
      <c r="A57" s="165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</row>
    <row r="58" spans="1:19">
      <c r="A58" s="165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</row>
    <row r="59" spans="1:19">
      <c r="A59" s="165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</row>
    <row r="60" spans="1:19">
      <c r="A60" s="165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</row>
    <row r="61" spans="1:19">
      <c r="A61" s="165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</row>
    <row r="62" spans="1:19">
      <c r="A62" s="165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</row>
    <row r="63" spans="1:19">
      <c r="A63" s="165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</row>
    <row r="64" spans="1:19">
      <c r="A64" s="165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</row>
    <row r="65" spans="1:19">
      <c r="A65" s="165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</row>
    <row r="66" spans="1:19">
      <c r="A66" s="165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</row>
    <row r="67" spans="1:19">
      <c r="A67" s="165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</row>
    <row r="68" spans="1:19">
      <c r="A68" s="165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</row>
    <row r="69" spans="1:19">
      <c r="A69" s="165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</row>
    <row r="70" spans="1:19">
      <c r="A70" s="165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</row>
    <row r="71" spans="1:19">
      <c r="A71" s="165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</row>
    <row r="72" spans="1:19">
      <c r="A72" s="165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</row>
    <row r="73" spans="1:19">
      <c r="A73" s="165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</row>
    <row r="74" spans="1:19">
      <c r="A74" s="165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</row>
    <row r="75" spans="1:19">
      <c r="A75" s="165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</row>
    <row r="76" spans="1:19">
      <c r="A76" s="165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</row>
    <row r="77" spans="1:19">
      <c r="A77" s="165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</row>
    <row r="78" spans="1:19">
      <c r="A78" s="165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</row>
    <row r="79" spans="1:19">
      <c r="A79" s="165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</row>
    <row r="80" spans="1:19">
      <c r="A80" s="165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</row>
    <row r="81" spans="1:19">
      <c r="A81" s="165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</row>
    <row r="82" spans="1:19">
      <c r="A82" s="165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</row>
    <row r="83" spans="1:19">
      <c r="A83" s="165"/>
      <c r="B83" s="97"/>
      <c r="C83" s="97"/>
      <c r="D83" s="97"/>
      <c r="E83" s="98"/>
      <c r="F83" s="99"/>
      <c r="G83" s="99"/>
      <c r="H83" s="99"/>
      <c r="I83" s="100"/>
      <c r="J83" s="100"/>
      <c r="K83" s="100"/>
      <c r="L83" s="100"/>
      <c r="M83" s="100"/>
      <c r="N83" s="101"/>
      <c r="O83" s="98"/>
      <c r="P83" s="99"/>
      <c r="Q83" s="186"/>
      <c r="R83" s="187"/>
      <c r="S83" s="188"/>
    </row>
    <row r="84" spans="1:19">
      <c r="A84" s="165"/>
      <c r="B84" s="97"/>
      <c r="C84" s="97"/>
      <c r="D84" s="97"/>
      <c r="E84" s="98"/>
      <c r="F84" s="99"/>
      <c r="G84" s="99"/>
      <c r="H84" s="99"/>
      <c r="I84" s="100"/>
      <c r="J84" s="100"/>
      <c r="K84" s="100"/>
      <c r="L84" s="100"/>
      <c r="M84" s="100"/>
      <c r="N84" s="101"/>
      <c r="O84" s="98"/>
      <c r="P84" s="99"/>
      <c r="Q84" s="186"/>
      <c r="R84" s="187"/>
      <c r="S84" s="188"/>
    </row>
    <row r="85" spans="1:19">
      <c r="A85" s="165"/>
      <c r="B85" s="97"/>
      <c r="C85" s="97"/>
      <c r="D85" s="97"/>
      <c r="E85" s="98"/>
      <c r="F85" s="99"/>
      <c r="G85" s="99"/>
      <c r="H85" s="99"/>
      <c r="I85" s="100"/>
      <c r="J85" s="100"/>
      <c r="K85" s="100"/>
      <c r="L85" s="100"/>
      <c r="M85" s="100"/>
      <c r="N85" s="101"/>
      <c r="O85" s="98"/>
      <c r="P85" s="99"/>
      <c r="Q85" s="186"/>
      <c r="R85" s="187"/>
      <c r="S85" s="188"/>
    </row>
    <row r="86" spans="1:19">
      <c r="A86" s="165"/>
      <c r="B86" s="97"/>
      <c r="C86" s="97"/>
      <c r="D86" s="97"/>
      <c r="E86" s="98"/>
      <c r="F86" s="99"/>
      <c r="G86" s="99"/>
      <c r="H86" s="99"/>
      <c r="I86" s="100"/>
      <c r="J86" s="100"/>
      <c r="K86" s="100"/>
      <c r="L86" s="100"/>
      <c r="M86" s="100"/>
      <c r="N86" s="101"/>
      <c r="O86" s="98"/>
      <c r="P86" s="99"/>
      <c r="Q86" s="186"/>
      <c r="R86" s="187"/>
      <c r="S86" s="188"/>
    </row>
    <row r="87" spans="1:19">
      <c r="A87" s="165"/>
      <c r="B87" s="97"/>
      <c r="C87" s="97"/>
      <c r="D87" s="97"/>
      <c r="E87" s="98"/>
      <c r="F87" s="99"/>
      <c r="G87" s="99"/>
      <c r="H87" s="99"/>
      <c r="I87" s="100"/>
      <c r="J87" s="100"/>
      <c r="K87" s="100"/>
      <c r="L87" s="100"/>
      <c r="M87" s="100"/>
      <c r="N87" s="101"/>
      <c r="O87" s="98"/>
      <c r="P87" s="99"/>
      <c r="Q87" s="186"/>
      <c r="R87" s="187"/>
      <c r="S87" s="188"/>
    </row>
    <row r="88" spans="1:19">
      <c r="A88" s="165"/>
      <c r="B88" s="97"/>
      <c r="C88" s="97"/>
      <c r="D88" s="97"/>
      <c r="E88" s="98"/>
      <c r="F88" s="99"/>
      <c r="G88" s="99"/>
      <c r="H88" s="99"/>
      <c r="I88" s="100"/>
      <c r="J88" s="100"/>
      <c r="K88" s="100"/>
      <c r="L88" s="100"/>
      <c r="M88" s="100"/>
      <c r="N88" s="101"/>
      <c r="O88" s="98"/>
      <c r="P88" s="99"/>
      <c r="Q88" s="186"/>
      <c r="R88" s="187"/>
      <c r="S88" s="188"/>
    </row>
    <row r="89" spans="1:19">
      <c r="A89" s="165"/>
      <c r="B89" s="97"/>
      <c r="C89" s="97"/>
      <c r="D89" s="97"/>
      <c r="E89" s="98"/>
      <c r="F89" s="99"/>
      <c r="G89" s="99"/>
      <c r="H89" s="99"/>
      <c r="I89" s="100"/>
      <c r="J89" s="100"/>
      <c r="K89" s="100"/>
      <c r="L89" s="100"/>
      <c r="M89" s="100"/>
      <c r="N89" s="101"/>
      <c r="O89" s="98"/>
      <c r="P89" s="99"/>
      <c r="Q89" s="186"/>
      <c r="R89" s="187"/>
      <c r="S89" s="188"/>
    </row>
    <row r="90" spans="1:19">
      <c r="A90" s="165"/>
      <c r="B90" s="97"/>
      <c r="C90" s="97"/>
      <c r="D90" s="97"/>
      <c r="E90" s="98"/>
      <c r="F90" s="99"/>
      <c r="G90" s="99"/>
      <c r="H90" s="99"/>
      <c r="I90" s="100"/>
      <c r="J90" s="100"/>
      <c r="K90" s="100"/>
      <c r="L90" s="100"/>
      <c r="M90" s="100"/>
      <c r="N90" s="101"/>
      <c r="O90" s="98"/>
      <c r="P90" s="99"/>
      <c r="Q90" s="186"/>
      <c r="R90" s="187"/>
      <c r="S90" s="188"/>
    </row>
    <row r="91" spans="1:19">
      <c r="A91" s="165"/>
      <c r="B91" s="97"/>
      <c r="C91" s="97"/>
      <c r="D91" s="97"/>
      <c r="E91" s="98"/>
      <c r="F91" s="99"/>
      <c r="G91" s="99"/>
      <c r="H91" s="99"/>
      <c r="I91" s="100"/>
      <c r="J91" s="100"/>
      <c r="K91" s="100"/>
      <c r="L91" s="100"/>
      <c r="M91" s="100"/>
      <c r="N91" s="101"/>
      <c r="O91" s="98"/>
      <c r="P91" s="99"/>
      <c r="Q91" s="186"/>
      <c r="R91" s="187"/>
      <c r="S91" s="188"/>
    </row>
    <row r="92" spans="1:19">
      <c r="A92" s="165"/>
      <c r="B92" s="97"/>
      <c r="C92" s="97"/>
      <c r="D92" s="97"/>
      <c r="E92" s="98"/>
      <c r="F92" s="99"/>
      <c r="G92" s="99"/>
      <c r="H92" s="99"/>
      <c r="I92" s="100"/>
      <c r="J92" s="100"/>
      <c r="K92" s="100"/>
      <c r="L92" s="100"/>
      <c r="M92" s="100"/>
      <c r="N92" s="101"/>
      <c r="O92" s="98"/>
      <c r="P92" s="99"/>
      <c r="Q92" s="186"/>
      <c r="R92" s="187"/>
      <c r="S92" s="188"/>
    </row>
    <row r="93" spans="1:19">
      <c r="A93" s="165"/>
      <c r="B93" s="97"/>
      <c r="C93" s="97"/>
      <c r="D93" s="97"/>
      <c r="E93" s="98"/>
      <c r="F93" s="99"/>
      <c r="G93" s="99"/>
      <c r="H93" s="99"/>
      <c r="I93" s="100"/>
      <c r="J93" s="100"/>
      <c r="K93" s="100"/>
      <c r="L93" s="100"/>
      <c r="M93" s="100"/>
      <c r="N93" s="101"/>
      <c r="O93" s="98"/>
      <c r="P93" s="99"/>
      <c r="Q93" s="186"/>
      <c r="R93" s="187"/>
      <c r="S93" s="188"/>
    </row>
    <row r="94" spans="1:19">
      <c r="A94" s="165"/>
      <c r="B94" s="97"/>
      <c r="C94" s="97"/>
      <c r="D94" s="97"/>
      <c r="E94" s="98"/>
      <c r="F94" s="99"/>
      <c r="G94" s="99"/>
      <c r="H94" s="99"/>
      <c r="I94" s="100"/>
      <c r="J94" s="100"/>
      <c r="K94" s="100"/>
      <c r="L94" s="100"/>
      <c r="M94" s="100"/>
      <c r="N94" s="101"/>
      <c r="O94" s="98"/>
      <c r="P94" s="99"/>
      <c r="Q94" s="186"/>
      <c r="R94" s="187"/>
      <c r="S94" s="188"/>
    </row>
    <row r="95" spans="1:19">
      <c r="A95" s="165"/>
      <c r="B95" s="97"/>
      <c r="C95" s="97"/>
      <c r="D95" s="97"/>
      <c r="E95" s="98"/>
      <c r="F95" s="99"/>
      <c r="G95" s="99"/>
      <c r="H95" s="99"/>
      <c r="I95" s="100"/>
      <c r="J95" s="100"/>
      <c r="K95" s="100"/>
      <c r="L95" s="100"/>
      <c r="M95" s="100"/>
      <c r="N95" s="101"/>
      <c r="O95" s="98"/>
      <c r="P95" s="99"/>
      <c r="Q95" s="186"/>
      <c r="R95" s="187"/>
      <c r="S95" s="188"/>
    </row>
    <row r="96" spans="1:19">
      <c r="A96" s="165"/>
      <c r="B96" s="97"/>
      <c r="C96" s="97"/>
      <c r="D96" s="97"/>
      <c r="E96" s="98"/>
      <c r="F96" s="99"/>
      <c r="G96" s="99"/>
      <c r="H96" s="99"/>
      <c r="I96" s="100"/>
      <c r="J96" s="100"/>
      <c r="K96" s="100"/>
      <c r="L96" s="100"/>
      <c r="M96" s="100"/>
      <c r="N96" s="101"/>
      <c r="O96" s="98"/>
      <c r="P96" s="99"/>
      <c r="Q96" s="186"/>
      <c r="R96" s="187"/>
      <c r="S96" s="188"/>
    </row>
    <row r="97" spans="1:19">
      <c r="A97" s="165"/>
      <c r="B97" s="97"/>
      <c r="C97" s="97"/>
      <c r="D97" s="97"/>
      <c r="E97" s="98"/>
      <c r="F97" s="99"/>
      <c r="G97" s="99"/>
      <c r="H97" s="99"/>
      <c r="I97" s="100"/>
      <c r="J97" s="100"/>
      <c r="K97" s="100"/>
      <c r="L97" s="100"/>
      <c r="M97" s="100"/>
      <c r="N97" s="101"/>
      <c r="O97" s="98"/>
      <c r="P97" s="99"/>
      <c r="Q97" s="186"/>
      <c r="R97" s="187"/>
      <c r="S97" s="188"/>
    </row>
    <row r="98" spans="1:19">
      <c r="A98" s="165"/>
      <c r="B98" s="97"/>
      <c r="C98" s="97"/>
      <c r="D98" s="97"/>
      <c r="E98" s="98"/>
      <c r="F98" s="99"/>
      <c r="G98" s="99"/>
      <c r="H98" s="99"/>
      <c r="I98" s="100"/>
      <c r="J98" s="100"/>
      <c r="K98" s="100"/>
      <c r="L98" s="100"/>
      <c r="M98" s="100"/>
      <c r="N98" s="101"/>
      <c r="O98" s="98"/>
      <c r="P98" s="99"/>
      <c r="Q98" s="186"/>
      <c r="R98" s="187"/>
      <c r="S98" s="188"/>
    </row>
    <row r="99" spans="1:19">
      <c r="A99" s="165"/>
      <c r="B99" s="189"/>
      <c r="C99" s="189"/>
      <c r="D99" s="189"/>
      <c r="E99" s="189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86"/>
      <c r="R99" s="187"/>
      <c r="S99" s="188"/>
    </row>
    <row r="100" spans="1:19">
      <c r="A100" s="165"/>
      <c r="B100" s="97"/>
      <c r="C100" s="97"/>
      <c r="D100" s="97"/>
      <c r="E100" s="98"/>
      <c r="F100" s="101"/>
      <c r="G100" s="101"/>
      <c r="H100" s="101"/>
      <c r="I100" s="102"/>
      <c r="J100" s="102"/>
      <c r="K100" s="102"/>
      <c r="L100" s="102"/>
      <c r="M100" s="102"/>
      <c r="N100" s="101"/>
      <c r="O100" s="102"/>
      <c r="P100" s="101"/>
      <c r="Q100" s="186"/>
      <c r="R100" s="187"/>
      <c r="S100" s="188"/>
    </row>
    <row r="101" spans="1:19">
      <c r="A101" s="165"/>
      <c r="B101" s="189"/>
      <c r="C101" s="189"/>
      <c r="D101" s="189"/>
      <c r="E101" s="189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86"/>
      <c r="R101" s="187"/>
      <c r="S101" s="188"/>
    </row>
    <row r="102" spans="1:19">
      <c r="A102" s="165"/>
      <c r="B102" s="97"/>
      <c r="C102" s="97"/>
      <c r="D102" s="97"/>
      <c r="E102" s="98"/>
      <c r="F102" s="101"/>
      <c r="G102" s="101"/>
      <c r="H102" s="101"/>
      <c r="I102" s="100"/>
      <c r="J102" s="100"/>
      <c r="K102" s="100"/>
      <c r="L102" s="100"/>
      <c r="M102" s="100"/>
      <c r="N102" s="101"/>
      <c r="O102" s="98"/>
      <c r="P102" s="99"/>
      <c r="Q102" s="186"/>
      <c r="R102" s="187"/>
      <c r="S102" s="188"/>
    </row>
    <row r="103" spans="1:19">
      <c r="A103" s="165"/>
      <c r="B103" s="97"/>
      <c r="C103" s="97"/>
      <c r="D103" s="97"/>
      <c r="E103" s="98"/>
      <c r="F103" s="99"/>
      <c r="G103" s="99"/>
      <c r="H103" s="99"/>
      <c r="I103" s="100"/>
      <c r="J103" s="100"/>
      <c r="K103" s="100"/>
      <c r="L103" s="100"/>
      <c r="M103" s="100"/>
      <c r="N103" s="101"/>
      <c r="O103" s="98"/>
      <c r="P103" s="99"/>
      <c r="Q103" s="186"/>
      <c r="R103" s="187"/>
      <c r="S103" s="188"/>
    </row>
    <row r="104" spans="1:19">
      <c r="A104" s="165"/>
      <c r="B104" s="97"/>
      <c r="C104" s="97"/>
      <c r="D104" s="97"/>
      <c r="E104" s="98"/>
      <c r="F104" s="103"/>
      <c r="G104" s="103"/>
      <c r="H104" s="103"/>
      <c r="I104" s="98"/>
      <c r="J104" s="98"/>
      <c r="K104" s="98"/>
      <c r="L104" s="98"/>
      <c r="M104" s="100"/>
      <c r="N104" s="101"/>
      <c r="O104" s="98"/>
      <c r="P104" s="103"/>
      <c r="Q104" s="186"/>
      <c r="R104" s="187"/>
      <c r="S104" s="188"/>
    </row>
    <row r="105" spans="1:19">
      <c r="A105" s="165"/>
      <c r="B105" s="97"/>
      <c r="C105" s="97"/>
      <c r="D105" s="97"/>
      <c r="E105" s="98"/>
      <c r="F105" s="103"/>
      <c r="G105" s="103"/>
      <c r="H105" s="103"/>
      <c r="I105" s="98"/>
      <c r="J105" s="98"/>
      <c r="K105" s="98"/>
      <c r="L105" s="98"/>
      <c r="M105" s="100"/>
      <c r="N105" s="101"/>
      <c r="O105" s="98"/>
      <c r="P105" s="103"/>
      <c r="Q105" s="186"/>
      <c r="R105" s="187"/>
      <c r="S105" s="188"/>
    </row>
    <row r="106" spans="1:19">
      <c r="A106" s="165"/>
      <c r="B106" s="97"/>
      <c r="C106" s="97"/>
      <c r="D106" s="97"/>
      <c r="E106" s="98"/>
      <c r="F106" s="103"/>
      <c r="G106" s="103"/>
      <c r="H106" s="103"/>
      <c r="I106" s="98"/>
      <c r="J106" s="98"/>
      <c r="K106" s="98"/>
      <c r="L106" s="98"/>
      <c r="M106" s="100"/>
      <c r="N106" s="101"/>
      <c r="O106" s="98"/>
      <c r="P106" s="103"/>
      <c r="Q106" s="186"/>
      <c r="R106" s="187"/>
      <c r="S106" s="188"/>
    </row>
    <row r="107" spans="1:19">
      <c r="A107" s="165"/>
      <c r="B107" s="97"/>
      <c r="C107" s="97"/>
      <c r="D107" s="97"/>
      <c r="E107" s="98"/>
      <c r="F107" s="103"/>
      <c r="G107" s="103"/>
      <c r="H107" s="103"/>
      <c r="I107" s="98"/>
      <c r="J107" s="98"/>
      <c r="K107" s="98"/>
      <c r="L107" s="98"/>
      <c r="M107" s="100"/>
      <c r="N107" s="101"/>
      <c r="O107" s="98"/>
      <c r="P107" s="103"/>
      <c r="Q107" s="186"/>
      <c r="R107" s="187"/>
      <c r="S107" s="188"/>
    </row>
    <row r="108" spans="1:19">
      <c r="A108" s="165"/>
      <c r="B108" s="97"/>
      <c r="C108" s="97"/>
      <c r="D108" s="97"/>
      <c r="E108" s="98"/>
      <c r="F108" s="103"/>
      <c r="G108" s="103"/>
      <c r="H108" s="103"/>
      <c r="I108" s="98"/>
      <c r="J108" s="98"/>
      <c r="K108" s="98"/>
      <c r="L108" s="98"/>
      <c r="M108" s="100"/>
      <c r="N108" s="101"/>
      <c r="O108" s="98"/>
      <c r="P108" s="103"/>
      <c r="Q108" s="186"/>
      <c r="R108" s="187"/>
      <c r="S108" s="188"/>
    </row>
    <row r="109" spans="1:19">
      <c r="A109" s="165"/>
      <c r="B109" s="97"/>
      <c r="C109" s="97"/>
      <c r="D109" s="97"/>
      <c r="E109" s="98"/>
      <c r="F109" s="103"/>
      <c r="G109" s="103"/>
      <c r="H109" s="103"/>
      <c r="I109" s="98"/>
      <c r="J109" s="98"/>
      <c r="K109" s="98"/>
      <c r="L109" s="98"/>
      <c r="M109" s="100"/>
      <c r="N109" s="101"/>
      <c r="O109" s="98"/>
      <c r="P109" s="103"/>
      <c r="Q109" s="186"/>
      <c r="R109" s="187"/>
      <c r="S109" s="188"/>
    </row>
    <row r="110" spans="1:19">
      <c r="A110" s="165"/>
      <c r="B110" s="97"/>
      <c r="C110" s="97"/>
      <c r="D110" s="97"/>
      <c r="E110" s="98"/>
      <c r="F110" s="103"/>
      <c r="G110" s="103"/>
      <c r="H110" s="103"/>
      <c r="I110" s="98"/>
      <c r="J110" s="98"/>
      <c r="K110" s="98"/>
      <c r="L110" s="98"/>
      <c r="M110" s="100"/>
      <c r="N110" s="101"/>
      <c r="O110" s="98"/>
      <c r="P110" s="103"/>
      <c r="Q110" s="186"/>
      <c r="R110" s="187"/>
      <c r="S110" s="188"/>
    </row>
    <row r="111" spans="1:19">
      <c r="A111" s="165"/>
      <c r="B111" s="97"/>
      <c r="C111" s="97"/>
      <c r="D111" s="97"/>
      <c r="E111" s="98"/>
      <c r="F111" s="103"/>
      <c r="G111" s="103"/>
      <c r="H111" s="103"/>
      <c r="I111" s="98"/>
      <c r="J111" s="98"/>
      <c r="K111" s="98"/>
      <c r="L111" s="98"/>
      <c r="M111" s="100"/>
      <c r="N111" s="101"/>
      <c r="O111" s="98"/>
      <c r="P111" s="103"/>
      <c r="Q111" s="186"/>
      <c r="R111" s="187"/>
      <c r="S111" s="188"/>
    </row>
    <row r="112" spans="1:19">
      <c r="A112" s="165"/>
      <c r="B112" s="97"/>
      <c r="C112" s="97"/>
      <c r="D112" s="97"/>
      <c r="E112" s="98"/>
      <c r="F112" s="103"/>
      <c r="G112" s="103"/>
      <c r="H112" s="103"/>
      <c r="I112" s="98"/>
      <c r="J112" s="98"/>
      <c r="K112" s="98"/>
      <c r="L112" s="98"/>
      <c r="M112" s="100"/>
      <c r="N112" s="101"/>
      <c r="O112" s="98"/>
      <c r="P112" s="103"/>
      <c r="Q112" s="186"/>
      <c r="R112" s="187"/>
      <c r="S112" s="188"/>
    </row>
    <row r="113" spans="1:19">
      <c r="A113" s="165"/>
      <c r="B113" s="97"/>
      <c r="C113" s="97"/>
      <c r="D113" s="97"/>
      <c r="E113" s="98"/>
      <c r="F113" s="103"/>
      <c r="G113" s="103"/>
      <c r="H113" s="103"/>
      <c r="I113" s="98"/>
      <c r="J113" s="98"/>
      <c r="K113" s="98"/>
      <c r="L113" s="98"/>
      <c r="M113" s="100"/>
      <c r="N113" s="101"/>
      <c r="O113" s="98"/>
      <c r="P113" s="103"/>
      <c r="Q113" s="186"/>
      <c r="R113" s="187"/>
      <c r="S113" s="188"/>
    </row>
    <row r="114" spans="1:19">
      <c r="A114" s="165"/>
      <c r="B114" s="97"/>
      <c r="C114" s="97"/>
      <c r="D114" s="97"/>
      <c r="E114" s="98"/>
      <c r="F114" s="103"/>
      <c r="G114" s="103"/>
      <c r="H114" s="103"/>
      <c r="I114" s="98"/>
      <c r="J114" s="98"/>
      <c r="K114" s="98"/>
      <c r="L114" s="98"/>
      <c r="M114" s="100"/>
      <c r="N114" s="101"/>
      <c r="O114" s="98"/>
      <c r="P114" s="103"/>
      <c r="Q114" s="186"/>
      <c r="R114" s="187"/>
      <c r="S114" s="188"/>
    </row>
    <row r="115" spans="1:19">
      <c r="A115" s="165"/>
      <c r="B115" s="97"/>
      <c r="C115" s="97"/>
      <c r="D115" s="97"/>
      <c r="E115" s="98"/>
      <c r="F115" s="103"/>
      <c r="G115" s="103"/>
      <c r="H115" s="103"/>
      <c r="I115" s="98"/>
      <c r="J115" s="98"/>
      <c r="K115" s="98"/>
      <c r="L115" s="98"/>
      <c r="M115" s="100"/>
      <c r="N115" s="101"/>
      <c r="O115" s="98"/>
      <c r="P115" s="103"/>
      <c r="Q115" s="186"/>
      <c r="R115" s="187"/>
      <c r="S115" s="188"/>
    </row>
    <row r="116" spans="1:19">
      <c r="A116" s="165"/>
      <c r="B116" s="97"/>
      <c r="C116" s="97"/>
      <c r="D116" s="97"/>
      <c r="E116" s="98"/>
      <c r="F116" s="103"/>
      <c r="G116" s="103"/>
      <c r="H116" s="103"/>
      <c r="I116" s="98"/>
      <c r="J116" s="98"/>
      <c r="K116" s="98"/>
      <c r="L116" s="98"/>
      <c r="M116" s="100"/>
      <c r="N116" s="101"/>
      <c r="O116" s="98"/>
      <c r="P116" s="103"/>
      <c r="Q116" s="186"/>
      <c r="R116" s="187"/>
      <c r="S116" s="188"/>
    </row>
    <row r="117" spans="1:19">
      <c r="A117" s="165"/>
      <c r="B117" s="191"/>
      <c r="C117" s="191"/>
      <c r="D117" s="191"/>
      <c r="E117" s="190"/>
      <c r="F117" s="188"/>
      <c r="G117" s="188"/>
      <c r="H117" s="188"/>
      <c r="I117" s="188"/>
      <c r="J117" s="188"/>
      <c r="K117" s="188"/>
      <c r="L117" s="188"/>
      <c r="M117" s="192"/>
      <c r="N117" s="188"/>
      <c r="O117" s="188"/>
      <c r="P117" s="188"/>
      <c r="Q117" s="186"/>
      <c r="R117" s="187"/>
      <c r="S117" s="188"/>
    </row>
    <row r="118" spans="1:19">
      <c r="A118" s="165"/>
      <c r="B118" s="191"/>
      <c r="C118" s="191"/>
      <c r="D118" s="191"/>
      <c r="E118" s="190"/>
      <c r="F118" s="188"/>
      <c r="G118" s="188"/>
      <c r="H118" s="188"/>
      <c r="I118" s="188"/>
      <c r="J118" s="188"/>
      <c r="K118" s="188"/>
      <c r="L118" s="188"/>
      <c r="M118" s="192"/>
      <c r="N118" s="188"/>
      <c r="O118" s="188"/>
      <c r="P118" s="188"/>
      <c r="Q118" s="186"/>
      <c r="R118" s="187"/>
      <c r="S118" s="188"/>
    </row>
    <row r="119" spans="1:19">
      <c r="A119" s="165"/>
      <c r="B119" s="191"/>
      <c r="C119" s="191"/>
      <c r="D119" s="191"/>
      <c r="E119" s="190"/>
      <c r="F119" s="188"/>
      <c r="G119" s="188"/>
      <c r="H119" s="188"/>
      <c r="I119" s="188"/>
      <c r="J119" s="188"/>
      <c r="K119" s="188"/>
      <c r="L119" s="188"/>
      <c r="M119" s="192"/>
      <c r="N119" s="188"/>
      <c r="O119" s="188"/>
      <c r="P119" s="188"/>
      <c r="Q119" s="186"/>
      <c r="R119" s="187"/>
      <c r="S119" s="188"/>
    </row>
    <row r="120" spans="1:19">
      <c r="A120" s="165"/>
      <c r="B120" s="191"/>
      <c r="C120" s="191"/>
      <c r="D120" s="191"/>
      <c r="E120" s="190"/>
      <c r="F120" s="188"/>
      <c r="G120" s="188"/>
      <c r="H120" s="188"/>
      <c r="I120" s="188"/>
      <c r="J120" s="188"/>
      <c r="K120" s="188"/>
      <c r="L120" s="188"/>
      <c r="M120" s="192"/>
      <c r="N120" s="188"/>
      <c r="O120" s="188"/>
      <c r="P120" s="188"/>
      <c r="Q120" s="186"/>
      <c r="R120" s="187"/>
      <c r="S120" s="188"/>
    </row>
    <row r="121" spans="1:19">
      <c r="A121" s="165"/>
      <c r="B121" s="191"/>
      <c r="C121" s="191"/>
      <c r="D121" s="191"/>
      <c r="E121" s="190"/>
      <c r="F121" s="188"/>
      <c r="G121" s="188"/>
      <c r="H121" s="188"/>
      <c r="I121" s="188"/>
      <c r="J121" s="188"/>
      <c r="K121" s="188"/>
      <c r="L121" s="188"/>
      <c r="M121" s="192"/>
      <c r="N121" s="188"/>
      <c r="O121" s="188"/>
      <c r="P121" s="188"/>
      <c r="Q121" s="186"/>
      <c r="R121" s="187"/>
      <c r="S121" s="188"/>
    </row>
    <row r="122" spans="1:19">
      <c r="A122" s="165"/>
      <c r="B122" s="191"/>
      <c r="C122" s="191"/>
      <c r="D122" s="191"/>
      <c r="E122" s="190"/>
      <c r="F122" s="188"/>
      <c r="G122" s="188"/>
      <c r="H122" s="188"/>
      <c r="I122" s="188"/>
      <c r="J122" s="188"/>
      <c r="K122" s="188"/>
      <c r="L122" s="188"/>
      <c r="M122" s="192"/>
      <c r="N122" s="188"/>
      <c r="O122" s="188"/>
      <c r="P122" s="188"/>
      <c r="Q122" s="186"/>
      <c r="R122" s="187"/>
      <c r="S122" s="188"/>
    </row>
    <row r="123" spans="1:19">
      <c r="A123" s="165"/>
      <c r="B123" s="191"/>
      <c r="C123" s="191"/>
      <c r="D123" s="191"/>
      <c r="E123" s="190"/>
      <c r="F123" s="188"/>
      <c r="G123" s="188"/>
      <c r="H123" s="188"/>
      <c r="I123" s="188"/>
      <c r="J123" s="188"/>
      <c r="K123" s="188"/>
      <c r="L123" s="188"/>
      <c r="M123" s="192"/>
      <c r="N123" s="188"/>
      <c r="O123" s="188"/>
      <c r="P123" s="188"/>
      <c r="Q123" s="186"/>
      <c r="R123" s="187"/>
      <c r="S123" s="188"/>
    </row>
    <row r="124" spans="1:19">
      <c r="A124" s="165"/>
      <c r="B124" s="191"/>
      <c r="C124" s="191"/>
      <c r="D124" s="191"/>
      <c r="E124" s="190"/>
      <c r="F124" s="188"/>
      <c r="G124" s="188"/>
      <c r="H124" s="188"/>
      <c r="I124" s="188"/>
      <c r="J124" s="188"/>
      <c r="K124" s="188"/>
      <c r="L124" s="188"/>
      <c r="M124" s="192"/>
      <c r="N124" s="188"/>
      <c r="O124" s="188"/>
      <c r="P124" s="188"/>
      <c r="Q124" s="186"/>
      <c r="R124" s="187"/>
      <c r="S124" s="188"/>
    </row>
    <row r="125" spans="1:19">
      <c r="A125" s="165"/>
      <c r="B125" s="191"/>
      <c r="C125" s="191"/>
      <c r="D125" s="191"/>
      <c r="E125" s="190"/>
      <c r="F125" s="188"/>
      <c r="G125" s="188"/>
      <c r="H125" s="188"/>
      <c r="I125" s="188"/>
      <c r="J125" s="188"/>
      <c r="K125" s="188"/>
      <c r="L125" s="188"/>
      <c r="M125" s="192"/>
      <c r="N125" s="188"/>
      <c r="O125" s="188"/>
      <c r="P125" s="188"/>
      <c r="Q125" s="186"/>
      <c r="R125" s="187"/>
      <c r="S125" s="188"/>
    </row>
  </sheetData>
  <mergeCells count="17">
    <mergeCell ref="M5:N5"/>
    <mergeCell ref="B2:S2"/>
    <mergeCell ref="C4:D4"/>
    <mergeCell ref="E4:F4"/>
    <mergeCell ref="G4:H4"/>
    <mergeCell ref="I4:J4"/>
    <mergeCell ref="K4:L4"/>
    <mergeCell ref="M4:N4"/>
    <mergeCell ref="O4:O5"/>
    <mergeCell ref="P4:P5"/>
    <mergeCell ref="Q4:Q5"/>
    <mergeCell ref="R4:R5"/>
    <mergeCell ref="C5:D5"/>
    <mergeCell ref="E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5</xdr:col>
                <xdr:colOff>19050</xdr:colOff>
                <xdr:row>24</xdr:row>
                <xdr:rowOff>19050</xdr:rowOff>
              </from>
              <to>
                <xdr:col>7</xdr:col>
                <xdr:colOff>304800</xdr:colOff>
                <xdr:row>26</xdr:row>
                <xdr:rowOff>114300</xdr:rowOff>
              </to>
            </anchor>
          </objectPr>
        </oleObject>
      </mc:Choice>
      <mc:Fallback>
        <oleObject progId="Equation.3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T29"/>
  <sheetViews>
    <sheetView topLeftCell="A3" workbookViewId="0">
      <selection activeCell="P18" sqref="P18"/>
    </sheetView>
  </sheetViews>
  <sheetFormatPr defaultRowHeight="12.75"/>
  <cols>
    <col min="1" max="1" width="1.28515625" style="127" customWidth="1"/>
    <col min="2" max="9" width="8.7109375" style="127" customWidth="1"/>
    <col min="10" max="18" width="8.140625" style="127" customWidth="1"/>
    <col min="19" max="19" width="5" style="127" customWidth="1"/>
    <col min="20" max="20" width="8.140625" style="127" customWidth="1"/>
    <col min="21" max="256" width="9.140625" style="129"/>
    <col min="257" max="257" width="1.28515625" style="129" customWidth="1"/>
    <col min="258" max="265" width="8.7109375" style="129" customWidth="1"/>
    <col min="266" max="274" width="8.140625" style="129" customWidth="1"/>
    <col min="275" max="275" width="5" style="129" customWidth="1"/>
    <col min="276" max="276" width="8.140625" style="129" customWidth="1"/>
    <col min="277" max="512" width="9.140625" style="129"/>
    <col min="513" max="513" width="1.28515625" style="129" customWidth="1"/>
    <col min="514" max="521" width="8.7109375" style="129" customWidth="1"/>
    <col min="522" max="530" width="8.140625" style="129" customWidth="1"/>
    <col min="531" max="531" width="5" style="129" customWidth="1"/>
    <col min="532" max="532" width="8.140625" style="129" customWidth="1"/>
    <col min="533" max="768" width="9.140625" style="129"/>
    <col min="769" max="769" width="1.28515625" style="129" customWidth="1"/>
    <col min="770" max="777" width="8.7109375" style="129" customWidth="1"/>
    <col min="778" max="786" width="8.140625" style="129" customWidth="1"/>
    <col min="787" max="787" width="5" style="129" customWidth="1"/>
    <col min="788" max="788" width="8.140625" style="129" customWidth="1"/>
    <col min="789" max="1024" width="9.140625" style="129"/>
    <col min="1025" max="1025" width="1.28515625" style="129" customWidth="1"/>
    <col min="1026" max="1033" width="8.7109375" style="129" customWidth="1"/>
    <col min="1034" max="1042" width="8.140625" style="129" customWidth="1"/>
    <col min="1043" max="1043" width="5" style="129" customWidth="1"/>
    <col min="1044" max="1044" width="8.140625" style="129" customWidth="1"/>
    <col min="1045" max="1280" width="9.140625" style="129"/>
    <col min="1281" max="1281" width="1.28515625" style="129" customWidth="1"/>
    <col min="1282" max="1289" width="8.7109375" style="129" customWidth="1"/>
    <col min="1290" max="1298" width="8.140625" style="129" customWidth="1"/>
    <col min="1299" max="1299" width="5" style="129" customWidth="1"/>
    <col min="1300" max="1300" width="8.140625" style="129" customWidth="1"/>
    <col min="1301" max="1536" width="9.140625" style="129"/>
    <col min="1537" max="1537" width="1.28515625" style="129" customWidth="1"/>
    <col min="1538" max="1545" width="8.7109375" style="129" customWidth="1"/>
    <col min="1546" max="1554" width="8.140625" style="129" customWidth="1"/>
    <col min="1555" max="1555" width="5" style="129" customWidth="1"/>
    <col min="1556" max="1556" width="8.140625" style="129" customWidth="1"/>
    <col min="1557" max="1792" width="9.140625" style="129"/>
    <col min="1793" max="1793" width="1.28515625" style="129" customWidth="1"/>
    <col min="1794" max="1801" width="8.7109375" style="129" customWidth="1"/>
    <col min="1802" max="1810" width="8.140625" style="129" customWidth="1"/>
    <col min="1811" max="1811" width="5" style="129" customWidth="1"/>
    <col min="1812" max="1812" width="8.140625" style="129" customWidth="1"/>
    <col min="1813" max="2048" width="9.140625" style="129"/>
    <col min="2049" max="2049" width="1.28515625" style="129" customWidth="1"/>
    <col min="2050" max="2057" width="8.7109375" style="129" customWidth="1"/>
    <col min="2058" max="2066" width="8.140625" style="129" customWidth="1"/>
    <col min="2067" max="2067" width="5" style="129" customWidth="1"/>
    <col min="2068" max="2068" width="8.140625" style="129" customWidth="1"/>
    <col min="2069" max="2304" width="9.140625" style="129"/>
    <col min="2305" max="2305" width="1.28515625" style="129" customWidth="1"/>
    <col min="2306" max="2313" width="8.7109375" style="129" customWidth="1"/>
    <col min="2314" max="2322" width="8.140625" style="129" customWidth="1"/>
    <col min="2323" max="2323" width="5" style="129" customWidth="1"/>
    <col min="2324" max="2324" width="8.140625" style="129" customWidth="1"/>
    <col min="2325" max="2560" width="9.140625" style="129"/>
    <col min="2561" max="2561" width="1.28515625" style="129" customWidth="1"/>
    <col min="2562" max="2569" width="8.7109375" style="129" customWidth="1"/>
    <col min="2570" max="2578" width="8.140625" style="129" customWidth="1"/>
    <col min="2579" max="2579" width="5" style="129" customWidth="1"/>
    <col min="2580" max="2580" width="8.140625" style="129" customWidth="1"/>
    <col min="2581" max="2816" width="9.140625" style="129"/>
    <col min="2817" max="2817" width="1.28515625" style="129" customWidth="1"/>
    <col min="2818" max="2825" width="8.7109375" style="129" customWidth="1"/>
    <col min="2826" max="2834" width="8.140625" style="129" customWidth="1"/>
    <col min="2835" max="2835" width="5" style="129" customWidth="1"/>
    <col min="2836" max="2836" width="8.140625" style="129" customWidth="1"/>
    <col min="2837" max="3072" width="9.140625" style="129"/>
    <col min="3073" max="3073" width="1.28515625" style="129" customWidth="1"/>
    <col min="3074" max="3081" width="8.7109375" style="129" customWidth="1"/>
    <col min="3082" max="3090" width="8.140625" style="129" customWidth="1"/>
    <col min="3091" max="3091" width="5" style="129" customWidth="1"/>
    <col min="3092" max="3092" width="8.140625" style="129" customWidth="1"/>
    <col min="3093" max="3328" width="9.140625" style="129"/>
    <col min="3329" max="3329" width="1.28515625" style="129" customWidth="1"/>
    <col min="3330" max="3337" width="8.7109375" style="129" customWidth="1"/>
    <col min="3338" max="3346" width="8.140625" style="129" customWidth="1"/>
    <col min="3347" max="3347" width="5" style="129" customWidth="1"/>
    <col min="3348" max="3348" width="8.140625" style="129" customWidth="1"/>
    <col min="3349" max="3584" width="9.140625" style="129"/>
    <col min="3585" max="3585" width="1.28515625" style="129" customWidth="1"/>
    <col min="3586" max="3593" width="8.7109375" style="129" customWidth="1"/>
    <col min="3594" max="3602" width="8.140625" style="129" customWidth="1"/>
    <col min="3603" max="3603" width="5" style="129" customWidth="1"/>
    <col min="3604" max="3604" width="8.140625" style="129" customWidth="1"/>
    <col min="3605" max="3840" width="9.140625" style="129"/>
    <col min="3841" max="3841" width="1.28515625" style="129" customWidth="1"/>
    <col min="3842" max="3849" width="8.7109375" style="129" customWidth="1"/>
    <col min="3850" max="3858" width="8.140625" style="129" customWidth="1"/>
    <col min="3859" max="3859" width="5" style="129" customWidth="1"/>
    <col min="3860" max="3860" width="8.140625" style="129" customWidth="1"/>
    <col min="3861" max="4096" width="9.140625" style="129"/>
    <col min="4097" max="4097" width="1.28515625" style="129" customWidth="1"/>
    <col min="4098" max="4105" width="8.7109375" style="129" customWidth="1"/>
    <col min="4106" max="4114" width="8.140625" style="129" customWidth="1"/>
    <col min="4115" max="4115" width="5" style="129" customWidth="1"/>
    <col min="4116" max="4116" width="8.140625" style="129" customWidth="1"/>
    <col min="4117" max="4352" width="9.140625" style="129"/>
    <col min="4353" max="4353" width="1.28515625" style="129" customWidth="1"/>
    <col min="4354" max="4361" width="8.7109375" style="129" customWidth="1"/>
    <col min="4362" max="4370" width="8.140625" style="129" customWidth="1"/>
    <col min="4371" max="4371" width="5" style="129" customWidth="1"/>
    <col min="4372" max="4372" width="8.140625" style="129" customWidth="1"/>
    <col min="4373" max="4608" width="9.140625" style="129"/>
    <col min="4609" max="4609" width="1.28515625" style="129" customWidth="1"/>
    <col min="4610" max="4617" width="8.7109375" style="129" customWidth="1"/>
    <col min="4618" max="4626" width="8.140625" style="129" customWidth="1"/>
    <col min="4627" max="4627" width="5" style="129" customWidth="1"/>
    <col min="4628" max="4628" width="8.140625" style="129" customWidth="1"/>
    <col min="4629" max="4864" width="9.140625" style="129"/>
    <col min="4865" max="4865" width="1.28515625" style="129" customWidth="1"/>
    <col min="4866" max="4873" width="8.7109375" style="129" customWidth="1"/>
    <col min="4874" max="4882" width="8.140625" style="129" customWidth="1"/>
    <col min="4883" max="4883" width="5" style="129" customWidth="1"/>
    <col min="4884" max="4884" width="8.140625" style="129" customWidth="1"/>
    <col min="4885" max="5120" width="9.140625" style="129"/>
    <col min="5121" max="5121" width="1.28515625" style="129" customWidth="1"/>
    <col min="5122" max="5129" width="8.7109375" style="129" customWidth="1"/>
    <col min="5130" max="5138" width="8.140625" style="129" customWidth="1"/>
    <col min="5139" max="5139" width="5" style="129" customWidth="1"/>
    <col min="5140" max="5140" width="8.140625" style="129" customWidth="1"/>
    <col min="5141" max="5376" width="9.140625" style="129"/>
    <col min="5377" max="5377" width="1.28515625" style="129" customWidth="1"/>
    <col min="5378" max="5385" width="8.7109375" style="129" customWidth="1"/>
    <col min="5386" max="5394" width="8.140625" style="129" customWidth="1"/>
    <col min="5395" max="5395" width="5" style="129" customWidth="1"/>
    <col min="5396" max="5396" width="8.140625" style="129" customWidth="1"/>
    <col min="5397" max="5632" width="9.140625" style="129"/>
    <col min="5633" max="5633" width="1.28515625" style="129" customWidth="1"/>
    <col min="5634" max="5641" width="8.7109375" style="129" customWidth="1"/>
    <col min="5642" max="5650" width="8.140625" style="129" customWidth="1"/>
    <col min="5651" max="5651" width="5" style="129" customWidth="1"/>
    <col min="5652" max="5652" width="8.140625" style="129" customWidth="1"/>
    <col min="5653" max="5888" width="9.140625" style="129"/>
    <col min="5889" max="5889" width="1.28515625" style="129" customWidth="1"/>
    <col min="5890" max="5897" width="8.7109375" style="129" customWidth="1"/>
    <col min="5898" max="5906" width="8.140625" style="129" customWidth="1"/>
    <col min="5907" max="5907" width="5" style="129" customWidth="1"/>
    <col min="5908" max="5908" width="8.140625" style="129" customWidth="1"/>
    <col min="5909" max="6144" width="9.140625" style="129"/>
    <col min="6145" max="6145" width="1.28515625" style="129" customWidth="1"/>
    <col min="6146" max="6153" width="8.7109375" style="129" customWidth="1"/>
    <col min="6154" max="6162" width="8.140625" style="129" customWidth="1"/>
    <col min="6163" max="6163" width="5" style="129" customWidth="1"/>
    <col min="6164" max="6164" width="8.140625" style="129" customWidth="1"/>
    <col min="6165" max="6400" width="9.140625" style="129"/>
    <col min="6401" max="6401" width="1.28515625" style="129" customWidth="1"/>
    <col min="6402" max="6409" width="8.7109375" style="129" customWidth="1"/>
    <col min="6410" max="6418" width="8.140625" style="129" customWidth="1"/>
    <col min="6419" max="6419" width="5" style="129" customWidth="1"/>
    <col min="6420" max="6420" width="8.140625" style="129" customWidth="1"/>
    <col min="6421" max="6656" width="9.140625" style="129"/>
    <col min="6657" max="6657" width="1.28515625" style="129" customWidth="1"/>
    <col min="6658" max="6665" width="8.7109375" style="129" customWidth="1"/>
    <col min="6666" max="6674" width="8.140625" style="129" customWidth="1"/>
    <col min="6675" max="6675" width="5" style="129" customWidth="1"/>
    <col min="6676" max="6676" width="8.140625" style="129" customWidth="1"/>
    <col min="6677" max="6912" width="9.140625" style="129"/>
    <col min="6913" max="6913" width="1.28515625" style="129" customWidth="1"/>
    <col min="6914" max="6921" width="8.7109375" style="129" customWidth="1"/>
    <col min="6922" max="6930" width="8.140625" style="129" customWidth="1"/>
    <col min="6931" max="6931" width="5" style="129" customWidth="1"/>
    <col min="6932" max="6932" width="8.140625" style="129" customWidth="1"/>
    <col min="6933" max="7168" width="9.140625" style="129"/>
    <col min="7169" max="7169" width="1.28515625" style="129" customWidth="1"/>
    <col min="7170" max="7177" width="8.7109375" style="129" customWidth="1"/>
    <col min="7178" max="7186" width="8.140625" style="129" customWidth="1"/>
    <col min="7187" max="7187" width="5" style="129" customWidth="1"/>
    <col min="7188" max="7188" width="8.140625" style="129" customWidth="1"/>
    <col min="7189" max="7424" width="9.140625" style="129"/>
    <col min="7425" max="7425" width="1.28515625" style="129" customWidth="1"/>
    <col min="7426" max="7433" width="8.7109375" style="129" customWidth="1"/>
    <col min="7434" max="7442" width="8.140625" style="129" customWidth="1"/>
    <col min="7443" max="7443" width="5" style="129" customWidth="1"/>
    <col min="7444" max="7444" width="8.140625" style="129" customWidth="1"/>
    <col min="7445" max="7680" width="9.140625" style="129"/>
    <col min="7681" max="7681" width="1.28515625" style="129" customWidth="1"/>
    <col min="7682" max="7689" width="8.7109375" style="129" customWidth="1"/>
    <col min="7690" max="7698" width="8.140625" style="129" customWidth="1"/>
    <col min="7699" max="7699" width="5" style="129" customWidth="1"/>
    <col min="7700" max="7700" width="8.140625" style="129" customWidth="1"/>
    <col min="7701" max="7936" width="9.140625" style="129"/>
    <col min="7937" max="7937" width="1.28515625" style="129" customWidth="1"/>
    <col min="7938" max="7945" width="8.7109375" style="129" customWidth="1"/>
    <col min="7946" max="7954" width="8.140625" style="129" customWidth="1"/>
    <col min="7955" max="7955" width="5" style="129" customWidth="1"/>
    <col min="7956" max="7956" width="8.140625" style="129" customWidth="1"/>
    <col min="7957" max="8192" width="9.140625" style="129"/>
    <col min="8193" max="8193" width="1.28515625" style="129" customWidth="1"/>
    <col min="8194" max="8201" width="8.7109375" style="129" customWidth="1"/>
    <col min="8202" max="8210" width="8.140625" style="129" customWidth="1"/>
    <col min="8211" max="8211" width="5" style="129" customWidth="1"/>
    <col min="8212" max="8212" width="8.140625" style="129" customWidth="1"/>
    <col min="8213" max="8448" width="9.140625" style="129"/>
    <col min="8449" max="8449" width="1.28515625" style="129" customWidth="1"/>
    <col min="8450" max="8457" width="8.7109375" style="129" customWidth="1"/>
    <col min="8458" max="8466" width="8.140625" style="129" customWidth="1"/>
    <col min="8467" max="8467" width="5" style="129" customWidth="1"/>
    <col min="8468" max="8468" width="8.140625" style="129" customWidth="1"/>
    <col min="8469" max="8704" width="9.140625" style="129"/>
    <col min="8705" max="8705" width="1.28515625" style="129" customWidth="1"/>
    <col min="8706" max="8713" width="8.7109375" style="129" customWidth="1"/>
    <col min="8714" max="8722" width="8.140625" style="129" customWidth="1"/>
    <col min="8723" max="8723" width="5" style="129" customWidth="1"/>
    <col min="8724" max="8724" width="8.140625" style="129" customWidth="1"/>
    <col min="8725" max="8960" width="9.140625" style="129"/>
    <col min="8961" max="8961" width="1.28515625" style="129" customWidth="1"/>
    <col min="8962" max="8969" width="8.7109375" style="129" customWidth="1"/>
    <col min="8970" max="8978" width="8.140625" style="129" customWidth="1"/>
    <col min="8979" max="8979" width="5" style="129" customWidth="1"/>
    <col min="8980" max="8980" width="8.140625" style="129" customWidth="1"/>
    <col min="8981" max="9216" width="9.140625" style="129"/>
    <col min="9217" max="9217" width="1.28515625" style="129" customWidth="1"/>
    <col min="9218" max="9225" width="8.7109375" style="129" customWidth="1"/>
    <col min="9226" max="9234" width="8.140625" style="129" customWidth="1"/>
    <col min="9235" max="9235" width="5" style="129" customWidth="1"/>
    <col min="9236" max="9236" width="8.140625" style="129" customWidth="1"/>
    <col min="9237" max="9472" width="9.140625" style="129"/>
    <col min="9473" max="9473" width="1.28515625" style="129" customWidth="1"/>
    <col min="9474" max="9481" width="8.7109375" style="129" customWidth="1"/>
    <col min="9482" max="9490" width="8.140625" style="129" customWidth="1"/>
    <col min="9491" max="9491" width="5" style="129" customWidth="1"/>
    <col min="9492" max="9492" width="8.140625" style="129" customWidth="1"/>
    <col min="9493" max="9728" width="9.140625" style="129"/>
    <col min="9729" max="9729" width="1.28515625" style="129" customWidth="1"/>
    <col min="9730" max="9737" width="8.7109375" style="129" customWidth="1"/>
    <col min="9738" max="9746" width="8.140625" style="129" customWidth="1"/>
    <col min="9747" max="9747" width="5" style="129" customWidth="1"/>
    <col min="9748" max="9748" width="8.140625" style="129" customWidth="1"/>
    <col min="9749" max="9984" width="9.140625" style="129"/>
    <col min="9985" max="9985" width="1.28515625" style="129" customWidth="1"/>
    <col min="9986" max="9993" width="8.7109375" style="129" customWidth="1"/>
    <col min="9994" max="10002" width="8.140625" style="129" customWidth="1"/>
    <col min="10003" max="10003" width="5" style="129" customWidth="1"/>
    <col min="10004" max="10004" width="8.140625" style="129" customWidth="1"/>
    <col min="10005" max="10240" width="9.140625" style="129"/>
    <col min="10241" max="10241" width="1.28515625" style="129" customWidth="1"/>
    <col min="10242" max="10249" width="8.7109375" style="129" customWidth="1"/>
    <col min="10250" max="10258" width="8.140625" style="129" customWidth="1"/>
    <col min="10259" max="10259" width="5" style="129" customWidth="1"/>
    <col min="10260" max="10260" width="8.140625" style="129" customWidth="1"/>
    <col min="10261" max="10496" width="9.140625" style="129"/>
    <col min="10497" max="10497" width="1.28515625" style="129" customWidth="1"/>
    <col min="10498" max="10505" width="8.7109375" style="129" customWidth="1"/>
    <col min="10506" max="10514" width="8.140625" style="129" customWidth="1"/>
    <col min="10515" max="10515" width="5" style="129" customWidth="1"/>
    <col min="10516" max="10516" width="8.140625" style="129" customWidth="1"/>
    <col min="10517" max="10752" width="9.140625" style="129"/>
    <col min="10753" max="10753" width="1.28515625" style="129" customWidth="1"/>
    <col min="10754" max="10761" width="8.7109375" style="129" customWidth="1"/>
    <col min="10762" max="10770" width="8.140625" style="129" customWidth="1"/>
    <col min="10771" max="10771" width="5" style="129" customWidth="1"/>
    <col min="10772" max="10772" width="8.140625" style="129" customWidth="1"/>
    <col min="10773" max="11008" width="9.140625" style="129"/>
    <col min="11009" max="11009" width="1.28515625" style="129" customWidth="1"/>
    <col min="11010" max="11017" width="8.7109375" style="129" customWidth="1"/>
    <col min="11018" max="11026" width="8.140625" style="129" customWidth="1"/>
    <col min="11027" max="11027" width="5" style="129" customWidth="1"/>
    <col min="11028" max="11028" width="8.140625" style="129" customWidth="1"/>
    <col min="11029" max="11264" width="9.140625" style="129"/>
    <col min="11265" max="11265" width="1.28515625" style="129" customWidth="1"/>
    <col min="11266" max="11273" width="8.7109375" style="129" customWidth="1"/>
    <col min="11274" max="11282" width="8.140625" style="129" customWidth="1"/>
    <col min="11283" max="11283" width="5" style="129" customWidth="1"/>
    <col min="11284" max="11284" width="8.140625" style="129" customWidth="1"/>
    <col min="11285" max="11520" width="9.140625" style="129"/>
    <col min="11521" max="11521" width="1.28515625" style="129" customWidth="1"/>
    <col min="11522" max="11529" width="8.7109375" style="129" customWidth="1"/>
    <col min="11530" max="11538" width="8.140625" style="129" customWidth="1"/>
    <col min="11539" max="11539" width="5" style="129" customWidth="1"/>
    <col min="11540" max="11540" width="8.140625" style="129" customWidth="1"/>
    <col min="11541" max="11776" width="9.140625" style="129"/>
    <col min="11777" max="11777" width="1.28515625" style="129" customWidth="1"/>
    <col min="11778" max="11785" width="8.7109375" style="129" customWidth="1"/>
    <col min="11786" max="11794" width="8.140625" style="129" customWidth="1"/>
    <col min="11795" max="11795" width="5" style="129" customWidth="1"/>
    <col min="11796" max="11796" width="8.140625" style="129" customWidth="1"/>
    <col min="11797" max="12032" width="9.140625" style="129"/>
    <col min="12033" max="12033" width="1.28515625" style="129" customWidth="1"/>
    <col min="12034" max="12041" width="8.7109375" style="129" customWidth="1"/>
    <col min="12042" max="12050" width="8.140625" style="129" customWidth="1"/>
    <col min="12051" max="12051" width="5" style="129" customWidth="1"/>
    <col min="12052" max="12052" width="8.140625" style="129" customWidth="1"/>
    <col min="12053" max="12288" width="9.140625" style="129"/>
    <col min="12289" max="12289" width="1.28515625" style="129" customWidth="1"/>
    <col min="12290" max="12297" width="8.7109375" style="129" customWidth="1"/>
    <col min="12298" max="12306" width="8.140625" style="129" customWidth="1"/>
    <col min="12307" max="12307" width="5" style="129" customWidth="1"/>
    <col min="12308" max="12308" width="8.140625" style="129" customWidth="1"/>
    <col min="12309" max="12544" width="9.140625" style="129"/>
    <col min="12545" max="12545" width="1.28515625" style="129" customWidth="1"/>
    <col min="12546" max="12553" width="8.7109375" style="129" customWidth="1"/>
    <col min="12554" max="12562" width="8.140625" style="129" customWidth="1"/>
    <col min="12563" max="12563" width="5" style="129" customWidth="1"/>
    <col min="12564" max="12564" width="8.140625" style="129" customWidth="1"/>
    <col min="12565" max="12800" width="9.140625" style="129"/>
    <col min="12801" max="12801" width="1.28515625" style="129" customWidth="1"/>
    <col min="12802" max="12809" width="8.7109375" style="129" customWidth="1"/>
    <col min="12810" max="12818" width="8.140625" style="129" customWidth="1"/>
    <col min="12819" max="12819" width="5" style="129" customWidth="1"/>
    <col min="12820" max="12820" width="8.140625" style="129" customWidth="1"/>
    <col min="12821" max="13056" width="9.140625" style="129"/>
    <col min="13057" max="13057" width="1.28515625" style="129" customWidth="1"/>
    <col min="13058" max="13065" width="8.7109375" style="129" customWidth="1"/>
    <col min="13066" max="13074" width="8.140625" style="129" customWidth="1"/>
    <col min="13075" max="13075" width="5" style="129" customWidth="1"/>
    <col min="13076" max="13076" width="8.140625" style="129" customWidth="1"/>
    <col min="13077" max="13312" width="9.140625" style="129"/>
    <col min="13313" max="13313" width="1.28515625" style="129" customWidth="1"/>
    <col min="13314" max="13321" width="8.7109375" style="129" customWidth="1"/>
    <col min="13322" max="13330" width="8.140625" style="129" customWidth="1"/>
    <col min="13331" max="13331" width="5" style="129" customWidth="1"/>
    <col min="13332" max="13332" width="8.140625" style="129" customWidth="1"/>
    <col min="13333" max="13568" width="9.140625" style="129"/>
    <col min="13569" max="13569" width="1.28515625" style="129" customWidth="1"/>
    <col min="13570" max="13577" width="8.7109375" style="129" customWidth="1"/>
    <col min="13578" max="13586" width="8.140625" style="129" customWidth="1"/>
    <col min="13587" max="13587" width="5" style="129" customWidth="1"/>
    <col min="13588" max="13588" width="8.140625" style="129" customWidth="1"/>
    <col min="13589" max="13824" width="9.140625" style="129"/>
    <col min="13825" max="13825" width="1.28515625" style="129" customWidth="1"/>
    <col min="13826" max="13833" width="8.7109375" style="129" customWidth="1"/>
    <col min="13834" max="13842" width="8.140625" style="129" customWidth="1"/>
    <col min="13843" max="13843" width="5" style="129" customWidth="1"/>
    <col min="13844" max="13844" width="8.140625" style="129" customWidth="1"/>
    <col min="13845" max="14080" width="9.140625" style="129"/>
    <col min="14081" max="14081" width="1.28515625" style="129" customWidth="1"/>
    <col min="14082" max="14089" width="8.7109375" style="129" customWidth="1"/>
    <col min="14090" max="14098" width="8.140625" style="129" customWidth="1"/>
    <col min="14099" max="14099" width="5" style="129" customWidth="1"/>
    <col min="14100" max="14100" width="8.140625" style="129" customWidth="1"/>
    <col min="14101" max="14336" width="9.140625" style="129"/>
    <col min="14337" max="14337" width="1.28515625" style="129" customWidth="1"/>
    <col min="14338" max="14345" width="8.7109375" style="129" customWidth="1"/>
    <col min="14346" max="14354" width="8.140625" style="129" customWidth="1"/>
    <col min="14355" max="14355" width="5" style="129" customWidth="1"/>
    <col min="14356" max="14356" width="8.140625" style="129" customWidth="1"/>
    <col min="14357" max="14592" width="9.140625" style="129"/>
    <col min="14593" max="14593" width="1.28515625" style="129" customWidth="1"/>
    <col min="14594" max="14601" width="8.7109375" style="129" customWidth="1"/>
    <col min="14602" max="14610" width="8.140625" style="129" customWidth="1"/>
    <col min="14611" max="14611" width="5" style="129" customWidth="1"/>
    <col min="14612" max="14612" width="8.140625" style="129" customWidth="1"/>
    <col min="14613" max="14848" width="9.140625" style="129"/>
    <col min="14849" max="14849" width="1.28515625" style="129" customWidth="1"/>
    <col min="14850" max="14857" width="8.7109375" style="129" customWidth="1"/>
    <col min="14858" max="14866" width="8.140625" style="129" customWidth="1"/>
    <col min="14867" max="14867" width="5" style="129" customWidth="1"/>
    <col min="14868" max="14868" width="8.140625" style="129" customWidth="1"/>
    <col min="14869" max="15104" width="9.140625" style="129"/>
    <col min="15105" max="15105" width="1.28515625" style="129" customWidth="1"/>
    <col min="15106" max="15113" width="8.7109375" style="129" customWidth="1"/>
    <col min="15114" max="15122" width="8.140625" style="129" customWidth="1"/>
    <col min="15123" max="15123" width="5" style="129" customWidth="1"/>
    <col min="15124" max="15124" width="8.140625" style="129" customWidth="1"/>
    <col min="15125" max="15360" width="9.140625" style="129"/>
    <col min="15361" max="15361" width="1.28515625" style="129" customWidth="1"/>
    <col min="15362" max="15369" width="8.7109375" style="129" customWidth="1"/>
    <col min="15370" max="15378" width="8.140625" style="129" customWidth="1"/>
    <col min="15379" max="15379" width="5" style="129" customWidth="1"/>
    <col min="15380" max="15380" width="8.140625" style="129" customWidth="1"/>
    <col min="15381" max="15616" width="9.140625" style="129"/>
    <col min="15617" max="15617" width="1.28515625" style="129" customWidth="1"/>
    <col min="15618" max="15625" width="8.7109375" style="129" customWidth="1"/>
    <col min="15626" max="15634" width="8.140625" style="129" customWidth="1"/>
    <col min="15635" max="15635" width="5" style="129" customWidth="1"/>
    <col min="15636" max="15636" width="8.140625" style="129" customWidth="1"/>
    <col min="15637" max="15872" width="9.140625" style="129"/>
    <col min="15873" max="15873" width="1.28515625" style="129" customWidth="1"/>
    <col min="15874" max="15881" width="8.7109375" style="129" customWidth="1"/>
    <col min="15882" max="15890" width="8.140625" style="129" customWidth="1"/>
    <col min="15891" max="15891" width="5" style="129" customWidth="1"/>
    <col min="15892" max="15892" width="8.140625" style="129" customWidth="1"/>
    <col min="15893" max="16128" width="9.140625" style="129"/>
    <col min="16129" max="16129" width="1.28515625" style="129" customWidth="1"/>
    <col min="16130" max="16137" width="8.7109375" style="129" customWidth="1"/>
    <col min="16138" max="16146" width="8.140625" style="129" customWidth="1"/>
    <col min="16147" max="16147" width="5" style="129" customWidth="1"/>
    <col min="16148" max="16148" width="8.140625" style="129" customWidth="1"/>
    <col min="16149" max="16384" width="9.140625" style="129"/>
  </cols>
  <sheetData>
    <row r="1" spans="1:20">
      <c r="B1" s="128"/>
      <c r="C1" s="128"/>
      <c r="D1" s="128"/>
      <c r="E1" s="128"/>
      <c r="F1" s="128"/>
      <c r="G1" s="128"/>
      <c r="H1" s="128"/>
      <c r="I1" s="128"/>
    </row>
    <row r="2" spans="1:20" ht="23.25">
      <c r="B2" s="376" t="s">
        <v>85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</row>
    <row r="3" spans="1:20">
      <c r="B3" s="130"/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2"/>
      <c r="O3" s="132"/>
      <c r="P3" s="133"/>
      <c r="Q3" s="133"/>
    </row>
    <row r="4" spans="1:20" ht="18.75">
      <c r="B4" s="390" t="s">
        <v>53</v>
      </c>
      <c r="C4" s="391"/>
      <c r="D4" s="377" t="s">
        <v>12</v>
      </c>
      <c r="E4" s="378"/>
      <c r="F4" s="377" t="s">
        <v>104</v>
      </c>
      <c r="G4" s="378"/>
      <c r="H4" s="379" t="s">
        <v>88</v>
      </c>
      <c r="I4" s="380"/>
      <c r="J4" s="377" t="s">
        <v>105</v>
      </c>
      <c r="K4" s="378"/>
      <c r="L4" s="381" t="s">
        <v>13</v>
      </c>
      <c r="M4" s="381" t="s">
        <v>14</v>
      </c>
      <c r="N4" s="381" t="s">
        <v>108</v>
      </c>
      <c r="O4" s="381" t="s">
        <v>109</v>
      </c>
      <c r="P4" s="135" t="s">
        <v>110</v>
      </c>
      <c r="Q4" s="129"/>
      <c r="R4" s="129"/>
      <c r="S4" s="129"/>
      <c r="T4" s="129"/>
    </row>
    <row r="5" spans="1:20" ht="17.100000000000001" customHeight="1">
      <c r="B5" s="386" t="s">
        <v>112</v>
      </c>
      <c r="C5" s="387"/>
      <c r="D5" s="386" t="s">
        <v>112</v>
      </c>
      <c r="E5" s="387"/>
      <c r="F5" s="386" t="s">
        <v>112</v>
      </c>
      <c r="G5" s="387"/>
      <c r="H5" s="386" t="s">
        <v>112</v>
      </c>
      <c r="I5" s="387"/>
      <c r="J5" s="386" t="s">
        <v>112</v>
      </c>
      <c r="K5" s="387"/>
      <c r="L5" s="382"/>
      <c r="M5" s="382"/>
      <c r="N5" s="382"/>
      <c r="O5" s="382"/>
      <c r="P5" s="193" t="s">
        <v>113</v>
      </c>
      <c r="Q5" s="129"/>
      <c r="R5" s="129"/>
      <c r="S5" s="129"/>
      <c r="T5" s="129"/>
    </row>
    <row r="6" spans="1:20" ht="18.75">
      <c r="B6" s="388" t="s">
        <v>15</v>
      </c>
      <c r="C6" s="389"/>
      <c r="D6" s="138" t="s">
        <v>15</v>
      </c>
      <c r="E6" s="139" t="s">
        <v>14</v>
      </c>
      <c r="F6" s="138" t="s">
        <v>15</v>
      </c>
      <c r="G6" s="139" t="s">
        <v>14</v>
      </c>
      <c r="H6" s="138" t="s">
        <v>15</v>
      </c>
      <c r="I6" s="139" t="s">
        <v>14</v>
      </c>
      <c r="J6" s="138" t="s">
        <v>15</v>
      </c>
      <c r="K6" s="139" t="s">
        <v>14</v>
      </c>
      <c r="L6" s="138" t="s">
        <v>15</v>
      </c>
      <c r="M6" s="138" t="s">
        <v>15</v>
      </c>
      <c r="N6" s="138" t="s">
        <v>15</v>
      </c>
      <c r="O6" s="140" t="s">
        <v>15</v>
      </c>
      <c r="P6" s="141" t="s">
        <v>15</v>
      </c>
      <c r="Q6" s="129"/>
      <c r="R6" s="129"/>
      <c r="S6" s="129"/>
      <c r="T6" s="129"/>
    </row>
    <row r="7" spans="1:20" ht="18.75">
      <c r="A7" s="142"/>
      <c r="B7" s="392">
        <f>'Data Record'!A17</f>
        <v>0</v>
      </c>
      <c r="C7" s="393"/>
      <c r="D7" s="194">
        <f>'Data Record'!V17</f>
        <v>0</v>
      </c>
      <c r="E7" s="149">
        <f>D7/1</f>
        <v>0</v>
      </c>
      <c r="F7" s="195">
        <f>'Cert STD'!K5</f>
        <v>3.0000000000000001E-3</v>
      </c>
      <c r="G7" s="146">
        <f>F7/2</f>
        <v>1.5E-3</v>
      </c>
      <c r="H7" s="144">
        <f>((B7)*(11.5*10^-6)*1)</f>
        <v>0</v>
      </c>
      <c r="I7" s="144">
        <f>H7/SQRT(3)</f>
        <v>0</v>
      </c>
      <c r="J7" s="196">
        <f>0.0001/2</f>
        <v>5.0000000000000002E-5</v>
      </c>
      <c r="K7" s="149">
        <f>(J7/SQRT(3))</f>
        <v>2.8867513459481293E-5</v>
      </c>
      <c r="L7" s="144">
        <f>SQRT(E7^2+G7^2+I7^2+K7^2)</f>
        <v>1.5002777520623752E-3</v>
      </c>
      <c r="M7" s="150">
        <f>E7/1</f>
        <v>0</v>
      </c>
      <c r="N7" s="151">
        <f>(L7^4)/(((IF(M7&lt;=0,0.001,M7)^4)/9))</f>
        <v>45.596256250000025</v>
      </c>
      <c r="O7" s="152" t="str">
        <f>IF(N7&gt;0,"2.00",TINV(0.0455,N7))</f>
        <v>2.00</v>
      </c>
      <c r="P7" s="153">
        <f>L7*O7*1000</f>
        <v>3.0005555041247503</v>
      </c>
      <c r="Q7" s="129"/>
      <c r="R7" s="129"/>
      <c r="S7" s="129"/>
      <c r="T7" s="129"/>
    </row>
    <row r="8" spans="1:20" ht="18.75">
      <c r="A8" s="142"/>
      <c r="B8" s="392">
        <f>'Data Record'!A18</f>
        <v>30</v>
      </c>
      <c r="C8" s="393"/>
      <c r="D8" s="194">
        <f>'Data Record'!V18</f>
        <v>0</v>
      </c>
      <c r="E8" s="149">
        <f>D8/1</f>
        <v>0</v>
      </c>
      <c r="F8" s="195">
        <f>'Cert STD'!K8</f>
        <v>3.0000000000000001E-3</v>
      </c>
      <c r="G8" s="146">
        <f>F8/2</f>
        <v>1.5E-3</v>
      </c>
      <c r="H8" s="144">
        <f>((B8)*(11.5*10^-6)*1)</f>
        <v>3.4499999999999998E-4</v>
      </c>
      <c r="I8" s="144">
        <f>H8/SQRT(3)</f>
        <v>1.9918584287042089E-4</v>
      </c>
      <c r="J8" s="196">
        <f>J7</f>
        <v>5.0000000000000002E-5</v>
      </c>
      <c r="K8" s="149">
        <f>(J8/SQRT(3))</f>
        <v>2.8867513459481293E-5</v>
      </c>
      <c r="L8" s="144">
        <f>SQRT(E8^2+G8^2+I8^2+K8^2)</f>
        <v>1.5134425437833224E-3</v>
      </c>
      <c r="M8" s="150">
        <f>E8/1</f>
        <v>0</v>
      </c>
      <c r="N8" s="151">
        <f>(L8^4)/(((IF(M8&lt;=0,0.001,M8)^4)/9))</f>
        <v>47.217855825625016</v>
      </c>
      <c r="O8" s="152" t="str">
        <f>IF(N8&gt;0,"2.00",TINV(0.0455,N8))</f>
        <v>2.00</v>
      </c>
      <c r="P8" s="153">
        <f>L8*O8*1000</f>
        <v>3.0268850875666451</v>
      </c>
      <c r="Q8" s="129"/>
      <c r="R8" s="129"/>
      <c r="S8" s="129"/>
      <c r="T8" s="129"/>
    </row>
    <row r="9" spans="1:20" ht="18.75">
      <c r="A9" s="142"/>
      <c r="B9" s="392">
        <f>'Data Record'!A19</f>
        <v>60</v>
      </c>
      <c r="C9" s="393"/>
      <c r="D9" s="194">
        <f>'Data Record'!V19</f>
        <v>0</v>
      </c>
      <c r="E9" s="149">
        <f>D9/1</f>
        <v>0</v>
      </c>
      <c r="F9" s="195">
        <f>'Cert STD'!K10</f>
        <v>3.0000000000000001E-3</v>
      </c>
      <c r="G9" s="146">
        <f>F9/2</f>
        <v>1.5E-3</v>
      </c>
      <c r="H9" s="144">
        <f>((B9)*(11.5*10^-6)*1)</f>
        <v>6.8999999999999997E-4</v>
      </c>
      <c r="I9" s="144">
        <f>H9/SQRT(3)</f>
        <v>3.9837168574084178E-4</v>
      </c>
      <c r="J9" s="196">
        <f>J8</f>
        <v>5.0000000000000002E-5</v>
      </c>
      <c r="K9" s="149">
        <f>(J9/SQRT(3))</f>
        <v>2.8867513459481293E-5</v>
      </c>
      <c r="L9" s="144">
        <f>SQRT(E9^2+G9^2+I9^2+K9^2)</f>
        <v>1.5522671591363818E-3</v>
      </c>
      <c r="M9" s="150">
        <f>E9/1</f>
        <v>0</v>
      </c>
      <c r="N9" s="151">
        <f>(L9^4)/(((IF(M9&lt;=0,0.001,M9)^4)/9))</f>
        <v>52.252657960000008</v>
      </c>
      <c r="O9" s="152" t="str">
        <f>IF(N9&gt;0,"2.00",TINV(0.0455,N9))</f>
        <v>2.00</v>
      </c>
      <c r="P9" s="153">
        <f>L9*O9*1000</f>
        <v>3.1045343182727634</v>
      </c>
      <c r="Q9" s="129"/>
      <c r="R9" s="129"/>
      <c r="S9" s="129"/>
      <c r="T9" s="129"/>
    </row>
    <row r="10" spans="1:20" ht="18.75">
      <c r="A10" s="165"/>
      <c r="B10" s="392">
        <f>'Data Record'!A20</f>
        <v>90</v>
      </c>
      <c r="C10" s="393"/>
      <c r="D10" s="194">
        <f>'Data Record'!V20</f>
        <v>0</v>
      </c>
      <c r="E10" s="149">
        <f t="shared" ref="E10:E17" si="0">D10/1</f>
        <v>0</v>
      </c>
      <c r="F10" s="195">
        <f>'Cert STD'!K11</f>
        <v>3.0000000000000001E-3</v>
      </c>
      <c r="G10" s="146">
        <f t="shared" ref="G10:G17" si="1">F10/2</f>
        <v>1.5E-3</v>
      </c>
      <c r="H10" s="144">
        <f t="shared" ref="H10:H17" si="2">((B10)*(11.5*10^-6)*1)</f>
        <v>1.0349999999999999E-3</v>
      </c>
      <c r="I10" s="144">
        <f t="shared" ref="I10:I17" si="3">H10/SQRT(3)</f>
        <v>5.9755752861126259E-4</v>
      </c>
      <c r="J10" s="196">
        <f t="shared" ref="J10:J17" si="4">J9</f>
        <v>5.0000000000000002E-5</v>
      </c>
      <c r="K10" s="149">
        <f t="shared" ref="K10:K17" si="5">(J10/SQRT(3))</f>
        <v>2.8867513459481293E-5</v>
      </c>
      <c r="L10" s="144">
        <f t="shared" ref="L10:L17" si="6">SQRT(E10^2+G10^2+I10^2+K10^2)</f>
        <v>1.6149019578083784E-3</v>
      </c>
      <c r="M10" s="150">
        <f t="shared" ref="M10:M17" si="7">E10/1</f>
        <v>0</v>
      </c>
      <c r="N10" s="151">
        <f t="shared" ref="N10:N17" si="8">(L10^4)/(((IF(M10&lt;=0,0.001,M10)^4)/9))</f>
        <v>61.210672875625008</v>
      </c>
      <c r="O10" s="152" t="str">
        <f t="shared" ref="O10:O17" si="9">IF(N10&gt;0,"2.00",TINV(0.0455,N10))</f>
        <v>2.00</v>
      </c>
      <c r="P10" s="153">
        <f t="shared" ref="P10:P16" si="10">L10*O10*1000</f>
        <v>3.2298039156167566</v>
      </c>
      <c r="Q10" s="190"/>
      <c r="R10" s="186"/>
      <c r="S10" s="187"/>
      <c r="T10" s="188"/>
    </row>
    <row r="11" spans="1:20" ht="18.75">
      <c r="A11" s="165"/>
      <c r="B11" s="392">
        <f>'Data Record'!A21</f>
        <v>120</v>
      </c>
      <c r="C11" s="393"/>
      <c r="D11" s="194">
        <f>'Data Record'!V21</f>
        <v>0</v>
      </c>
      <c r="E11" s="149">
        <f t="shared" si="0"/>
        <v>0</v>
      </c>
      <c r="F11" s="195">
        <f>'Cert STD'!K12</f>
        <v>3.0000000000000001E-3</v>
      </c>
      <c r="G11" s="146">
        <f t="shared" si="1"/>
        <v>1.5E-3</v>
      </c>
      <c r="H11" s="144">
        <f t="shared" si="2"/>
        <v>1.3799999999999999E-3</v>
      </c>
      <c r="I11" s="144">
        <f t="shared" si="3"/>
        <v>7.9674337148168356E-4</v>
      </c>
      <c r="J11" s="196">
        <f t="shared" si="4"/>
        <v>5.0000000000000002E-5</v>
      </c>
      <c r="K11" s="149">
        <f t="shared" si="5"/>
        <v>2.8867513459481293E-5</v>
      </c>
      <c r="L11" s="144">
        <f t="shared" si="6"/>
        <v>1.6987152007718461E-3</v>
      </c>
      <c r="M11" s="150">
        <f t="shared" si="7"/>
        <v>0</v>
      </c>
      <c r="N11" s="151">
        <f t="shared" si="8"/>
        <v>74.941917610000004</v>
      </c>
      <c r="O11" s="152" t="str">
        <f t="shared" si="9"/>
        <v>2.00</v>
      </c>
      <c r="P11" s="153">
        <f t="shared" si="10"/>
        <v>3.3974304015436925</v>
      </c>
      <c r="Q11" s="99"/>
      <c r="R11" s="186"/>
      <c r="S11" s="187"/>
      <c r="T11" s="188"/>
    </row>
    <row r="12" spans="1:20" ht="18.75">
      <c r="A12" s="165"/>
      <c r="B12" s="392">
        <f>'Data Record'!A22</f>
        <v>150</v>
      </c>
      <c r="C12" s="393"/>
      <c r="D12" s="194">
        <f>'Data Record'!V22</f>
        <v>0</v>
      </c>
      <c r="E12" s="149">
        <f t="shared" si="0"/>
        <v>0</v>
      </c>
      <c r="F12" s="195">
        <f>'Cert STD'!K12</f>
        <v>3.0000000000000001E-3</v>
      </c>
      <c r="G12" s="146">
        <f t="shared" si="1"/>
        <v>1.5E-3</v>
      </c>
      <c r="H12" s="144">
        <f t="shared" si="2"/>
        <v>1.725E-3</v>
      </c>
      <c r="I12" s="144">
        <f t="shared" si="3"/>
        <v>9.9592921435210442E-4</v>
      </c>
      <c r="J12" s="196">
        <f t="shared" si="4"/>
        <v>5.0000000000000002E-5</v>
      </c>
      <c r="K12" s="149">
        <f t="shared" si="5"/>
        <v>2.8867513459481293E-5</v>
      </c>
      <c r="L12" s="144">
        <f t="shared" si="6"/>
        <v>1.8007521576644948E-3</v>
      </c>
      <c r="M12" s="150">
        <f t="shared" si="7"/>
        <v>0</v>
      </c>
      <c r="N12" s="151">
        <f t="shared" si="8"/>
        <v>94.636416015625031</v>
      </c>
      <c r="O12" s="152" t="str">
        <f t="shared" si="9"/>
        <v>2.00</v>
      </c>
      <c r="P12" s="153">
        <f t="shared" si="10"/>
        <v>3.6015043153289898</v>
      </c>
      <c r="Q12" s="99"/>
      <c r="R12" s="186"/>
      <c r="S12" s="187"/>
      <c r="T12" s="188"/>
    </row>
    <row r="13" spans="1:20" ht="18.75">
      <c r="A13" s="165"/>
      <c r="B13" s="392">
        <f>'Data Record'!A23</f>
        <v>180</v>
      </c>
      <c r="C13" s="393"/>
      <c r="D13" s="194">
        <f>'Data Record'!V23</f>
        <v>0</v>
      </c>
      <c r="E13" s="149">
        <f t="shared" si="0"/>
        <v>0</v>
      </c>
      <c r="F13" s="195">
        <f>'Cert STD'!K13</f>
        <v>3.0000000000000001E-3</v>
      </c>
      <c r="G13" s="146">
        <f t="shared" si="1"/>
        <v>1.5E-3</v>
      </c>
      <c r="H13" s="144">
        <f t="shared" si="2"/>
        <v>2.0699999999999998E-3</v>
      </c>
      <c r="I13" s="144">
        <f t="shared" si="3"/>
        <v>1.1951150572225252E-3</v>
      </c>
      <c r="J13" s="196">
        <f t="shared" si="4"/>
        <v>5.0000000000000002E-5</v>
      </c>
      <c r="K13" s="149">
        <f t="shared" si="5"/>
        <v>2.8867513459481293E-5</v>
      </c>
      <c r="L13" s="144">
        <f t="shared" si="6"/>
        <v>1.9181067054085739E-3</v>
      </c>
      <c r="M13" s="150">
        <f t="shared" si="7"/>
        <v>0</v>
      </c>
      <c r="N13" s="151">
        <f t="shared" si="8"/>
        <v>121.82419876000004</v>
      </c>
      <c r="O13" s="152" t="str">
        <f t="shared" si="9"/>
        <v>2.00</v>
      </c>
      <c r="P13" s="153">
        <f t="shared" si="10"/>
        <v>3.8362134108171477</v>
      </c>
      <c r="Q13" s="103"/>
      <c r="R13" s="186"/>
      <c r="S13" s="187"/>
      <c r="T13" s="188"/>
    </row>
    <row r="14" spans="1:20" ht="18.75">
      <c r="A14" s="165"/>
      <c r="B14" s="392">
        <f>'Data Record'!A24</f>
        <v>210</v>
      </c>
      <c r="C14" s="393"/>
      <c r="D14" s="194">
        <f>'Data Record'!V24</f>
        <v>0</v>
      </c>
      <c r="E14" s="149">
        <f t="shared" si="0"/>
        <v>0</v>
      </c>
      <c r="F14" s="195">
        <f>'Cert STD'!K14</f>
        <v>3.0000000000000001E-3</v>
      </c>
      <c r="G14" s="146">
        <f t="shared" si="1"/>
        <v>1.5E-3</v>
      </c>
      <c r="H14" s="144">
        <f t="shared" si="2"/>
        <v>2.415E-3</v>
      </c>
      <c r="I14" s="144">
        <f t="shared" si="3"/>
        <v>1.3943009000929464E-3</v>
      </c>
      <c r="J14" s="196">
        <f t="shared" si="4"/>
        <v>5.0000000000000002E-5</v>
      </c>
      <c r="K14" s="149">
        <f t="shared" si="5"/>
        <v>2.8867513459481293E-5</v>
      </c>
      <c r="L14" s="144">
        <f t="shared" si="6"/>
        <v>2.0481475370034588E-3</v>
      </c>
      <c r="M14" s="150">
        <f t="shared" si="7"/>
        <v>0</v>
      </c>
      <c r="N14" s="151">
        <f t="shared" si="8"/>
        <v>158.37530332562508</v>
      </c>
      <c r="O14" s="152" t="str">
        <f t="shared" si="9"/>
        <v>2.00</v>
      </c>
      <c r="P14" s="153">
        <f t="shared" si="10"/>
        <v>4.0962950740069175</v>
      </c>
      <c r="Q14" s="103"/>
      <c r="R14" s="186"/>
      <c r="S14" s="187"/>
      <c r="T14" s="188"/>
    </row>
    <row r="15" spans="1:20" ht="18.75">
      <c r="A15" s="165"/>
      <c r="B15" s="392">
        <f>'Data Record'!A25</f>
        <v>240</v>
      </c>
      <c r="C15" s="393"/>
      <c r="D15" s="194">
        <f>'Data Record'!V25</f>
        <v>0</v>
      </c>
      <c r="E15" s="149">
        <f t="shared" si="0"/>
        <v>0</v>
      </c>
      <c r="F15" s="195">
        <f>'Cert STD'!K14</f>
        <v>3.0000000000000001E-3</v>
      </c>
      <c r="G15" s="146">
        <f t="shared" si="1"/>
        <v>1.5E-3</v>
      </c>
      <c r="H15" s="144">
        <f t="shared" si="2"/>
        <v>2.7599999999999999E-3</v>
      </c>
      <c r="I15" s="144">
        <f t="shared" si="3"/>
        <v>1.5934867429633671E-3</v>
      </c>
      <c r="J15" s="196">
        <f t="shared" si="4"/>
        <v>5.0000000000000002E-5</v>
      </c>
      <c r="K15" s="149">
        <f t="shared" si="5"/>
        <v>2.8867513459481293E-5</v>
      </c>
      <c r="L15" s="144">
        <f t="shared" si="6"/>
        <v>2.1886144780050537E-3</v>
      </c>
      <c r="M15" s="150">
        <f t="shared" si="7"/>
        <v>0</v>
      </c>
      <c r="N15" s="151">
        <f t="shared" si="8"/>
        <v>206.49977400999998</v>
      </c>
      <c r="O15" s="152" t="str">
        <f t="shared" si="9"/>
        <v>2.00</v>
      </c>
      <c r="P15" s="153">
        <f t="shared" si="10"/>
        <v>4.3772289560101072</v>
      </c>
      <c r="Q15" s="103"/>
      <c r="R15" s="186"/>
      <c r="S15" s="187"/>
      <c r="T15" s="188"/>
    </row>
    <row r="16" spans="1:20" ht="18.75">
      <c r="A16" s="165"/>
      <c r="B16" s="392">
        <f>'Data Record'!A26</f>
        <v>270</v>
      </c>
      <c r="C16" s="393"/>
      <c r="D16" s="194">
        <f>'Data Record'!V26</f>
        <v>0</v>
      </c>
      <c r="E16" s="149">
        <f t="shared" si="0"/>
        <v>0</v>
      </c>
      <c r="F16" s="195">
        <f>'Cert STD'!K15</f>
        <v>3.0000000000000001E-3</v>
      </c>
      <c r="G16" s="146">
        <f t="shared" si="1"/>
        <v>1.5E-3</v>
      </c>
      <c r="H16" s="144">
        <f t="shared" si="2"/>
        <v>3.1050000000000001E-3</v>
      </c>
      <c r="I16" s="144">
        <f t="shared" si="3"/>
        <v>1.7926725858337881E-3</v>
      </c>
      <c r="J16" s="196">
        <f t="shared" si="4"/>
        <v>5.0000000000000002E-5</v>
      </c>
      <c r="K16" s="149">
        <f t="shared" si="5"/>
        <v>2.8867513459481293E-5</v>
      </c>
      <c r="L16" s="144">
        <f t="shared" si="6"/>
        <v>2.3376287843311079E-3</v>
      </c>
      <c r="M16" s="150">
        <f t="shared" si="7"/>
        <v>0</v>
      </c>
      <c r="N16" s="151">
        <f t="shared" si="8"/>
        <v>268.74766192562498</v>
      </c>
      <c r="O16" s="152" t="str">
        <f t="shared" si="9"/>
        <v>2.00</v>
      </c>
      <c r="P16" s="153">
        <f t="shared" si="10"/>
        <v>4.6752575686622162</v>
      </c>
      <c r="Q16" s="103"/>
      <c r="R16" s="186"/>
      <c r="S16" s="187"/>
      <c r="T16" s="188"/>
    </row>
    <row r="17" spans="1:20" ht="18.75">
      <c r="A17" s="165"/>
      <c r="B17" s="392">
        <f>'Data Record'!A27</f>
        <v>300</v>
      </c>
      <c r="C17" s="393"/>
      <c r="D17" s="194">
        <f>'Data Record'!V27</f>
        <v>0</v>
      </c>
      <c r="E17" s="149">
        <f t="shared" si="0"/>
        <v>0</v>
      </c>
      <c r="F17" s="195">
        <f>'Cert STD'!K15</f>
        <v>3.0000000000000001E-3</v>
      </c>
      <c r="G17" s="146">
        <f t="shared" si="1"/>
        <v>1.5E-3</v>
      </c>
      <c r="H17" s="144">
        <f t="shared" si="2"/>
        <v>3.4499999999999999E-3</v>
      </c>
      <c r="I17" s="144">
        <f t="shared" si="3"/>
        <v>1.9918584287042088E-3</v>
      </c>
      <c r="J17" s="196">
        <f t="shared" si="4"/>
        <v>5.0000000000000002E-5</v>
      </c>
      <c r="K17" s="149">
        <f t="shared" si="5"/>
        <v>2.8867513459481293E-5</v>
      </c>
      <c r="L17" s="144">
        <f t="shared" si="6"/>
        <v>2.4936586240568962E-3</v>
      </c>
      <c r="M17" s="150">
        <f t="shared" si="7"/>
        <v>0</v>
      </c>
      <c r="N17" s="151">
        <f t="shared" si="8"/>
        <v>348.00902499999995</v>
      </c>
      <c r="O17" s="152" t="str">
        <f t="shared" si="9"/>
        <v>2.00</v>
      </c>
      <c r="P17" s="153">
        <f>L17*O17*1000</f>
        <v>4.9873172481137926</v>
      </c>
      <c r="Q17" s="103"/>
      <c r="R17" s="186"/>
      <c r="S17" s="187"/>
      <c r="T17" s="188"/>
    </row>
    <row r="18" spans="1:20">
      <c r="A18" s="165"/>
      <c r="B18" s="97"/>
      <c r="C18" s="97"/>
      <c r="D18" s="97"/>
      <c r="E18" s="97"/>
      <c r="F18" s="98"/>
      <c r="G18" s="103"/>
      <c r="H18" s="103"/>
      <c r="I18" s="103"/>
      <c r="J18" s="98"/>
      <c r="K18" s="98"/>
      <c r="L18" s="98"/>
      <c r="M18" s="98"/>
      <c r="N18" s="100"/>
      <c r="O18" s="101"/>
      <c r="P18" s="98"/>
      <c r="Q18" s="103"/>
      <c r="R18" s="186"/>
      <c r="S18" s="187"/>
      <c r="T18" s="188"/>
    </row>
    <row r="19" spans="1:20">
      <c r="A19" s="165"/>
      <c r="B19" s="97"/>
      <c r="C19" s="97"/>
      <c r="D19" s="97"/>
      <c r="E19" s="97"/>
      <c r="F19" s="98"/>
      <c r="G19" s="103"/>
      <c r="H19" s="103"/>
      <c r="I19" s="103"/>
      <c r="J19" s="98"/>
      <c r="K19" s="98"/>
      <c r="L19" s="98"/>
      <c r="M19" s="98"/>
      <c r="N19" s="100"/>
      <c r="O19" s="101"/>
      <c r="P19" s="98"/>
      <c r="Q19" s="103"/>
      <c r="R19" s="186"/>
      <c r="S19" s="187"/>
      <c r="T19" s="188"/>
    </row>
    <row r="20" spans="1:20">
      <c r="A20" s="165"/>
      <c r="B20" s="97"/>
      <c r="C20" s="97"/>
      <c r="D20" s="97"/>
      <c r="E20" s="97"/>
      <c r="F20" s="98"/>
      <c r="G20" s="103"/>
      <c r="H20" s="103"/>
      <c r="I20" s="103"/>
      <c r="J20" s="98"/>
      <c r="K20" s="98"/>
      <c r="L20" s="98"/>
      <c r="M20" s="98"/>
      <c r="N20" s="100"/>
      <c r="O20" s="101"/>
      <c r="P20" s="98"/>
      <c r="Q20" s="103"/>
      <c r="R20" s="186"/>
      <c r="S20" s="187"/>
      <c r="T20" s="188"/>
    </row>
    <row r="21" spans="1:20">
      <c r="A21" s="165"/>
      <c r="B21" s="191"/>
      <c r="C21" s="191"/>
      <c r="D21" s="191"/>
      <c r="E21" s="191"/>
      <c r="F21" s="190"/>
      <c r="G21" s="188"/>
      <c r="H21" s="188"/>
      <c r="I21" s="188"/>
      <c r="J21" s="188"/>
      <c r="K21" s="188"/>
      <c r="L21" s="188"/>
      <c r="M21" s="188"/>
      <c r="N21" s="192"/>
      <c r="O21" s="188"/>
      <c r="P21" s="188"/>
      <c r="Q21" s="188"/>
      <c r="R21" s="186"/>
      <c r="S21" s="187"/>
      <c r="T21" s="188"/>
    </row>
    <row r="22" spans="1:20">
      <c r="A22" s="165"/>
      <c r="B22" s="191"/>
      <c r="C22" s="191"/>
      <c r="D22" s="191"/>
      <c r="E22" s="191"/>
      <c r="F22" s="190"/>
      <c r="G22" s="188"/>
      <c r="H22" s="188"/>
      <c r="I22" s="188"/>
      <c r="J22" s="188"/>
      <c r="K22" s="188"/>
      <c r="L22" s="188"/>
      <c r="M22" s="188"/>
      <c r="N22" s="192"/>
      <c r="O22" s="188"/>
      <c r="P22" s="188"/>
      <c r="Q22" s="188"/>
      <c r="R22" s="186"/>
      <c r="S22" s="187"/>
      <c r="T22" s="188"/>
    </row>
    <row r="23" spans="1:20">
      <c r="A23" s="165"/>
      <c r="B23" s="191"/>
      <c r="C23" s="191"/>
      <c r="D23" s="191"/>
      <c r="E23" s="191"/>
      <c r="F23" s="190"/>
      <c r="G23" s="188"/>
      <c r="H23" s="188"/>
      <c r="I23" s="188"/>
      <c r="J23" s="188"/>
      <c r="K23" s="188"/>
      <c r="L23" s="188"/>
      <c r="M23" s="188"/>
      <c r="N23" s="192"/>
      <c r="O23" s="188"/>
      <c r="P23" s="188"/>
      <c r="Q23" s="188"/>
      <c r="R23" s="186"/>
      <c r="S23" s="187"/>
      <c r="T23" s="188"/>
    </row>
    <row r="24" spans="1:20">
      <c r="A24" s="165"/>
      <c r="B24" s="191"/>
      <c r="C24" s="191"/>
      <c r="D24" s="191"/>
      <c r="E24" s="191"/>
      <c r="F24" s="190"/>
      <c r="G24" s="188"/>
      <c r="H24" s="188"/>
      <c r="I24" s="188"/>
      <c r="J24" s="188"/>
      <c r="K24" s="188"/>
      <c r="L24" s="188"/>
      <c r="M24" s="188"/>
      <c r="N24" s="192"/>
      <c r="O24" s="188"/>
      <c r="P24" s="188"/>
      <c r="Q24" s="188"/>
      <c r="R24" s="186"/>
      <c r="S24" s="187"/>
      <c r="T24" s="188"/>
    </row>
    <row r="25" spans="1:20">
      <c r="A25" s="165"/>
      <c r="B25" s="191"/>
      <c r="C25" s="191"/>
      <c r="D25" s="191"/>
      <c r="E25" s="191"/>
      <c r="F25" s="190"/>
      <c r="G25" s="188"/>
      <c r="H25" s="188"/>
      <c r="I25" s="188"/>
      <c r="J25" s="188"/>
      <c r="K25" s="188"/>
      <c r="L25" s="188"/>
      <c r="M25" s="188"/>
      <c r="N25" s="192"/>
      <c r="O25" s="188"/>
      <c r="P25" s="188"/>
      <c r="Q25" s="188"/>
      <c r="R25" s="186"/>
      <c r="S25" s="187"/>
      <c r="T25" s="188"/>
    </row>
    <row r="26" spans="1:20">
      <c r="A26" s="165"/>
      <c r="B26" s="191"/>
      <c r="C26" s="191"/>
      <c r="D26" s="191"/>
      <c r="E26" s="191"/>
      <c r="F26" s="190"/>
      <c r="G26" s="188"/>
      <c r="H26" s="188"/>
      <c r="I26" s="188"/>
      <c r="J26" s="188"/>
      <c r="K26" s="188"/>
      <c r="L26" s="188"/>
      <c r="M26" s="188"/>
      <c r="N26" s="192"/>
      <c r="O26" s="188"/>
      <c r="P26" s="188"/>
      <c r="Q26" s="188"/>
      <c r="R26" s="186"/>
      <c r="S26" s="187"/>
      <c r="T26" s="188"/>
    </row>
    <row r="27" spans="1:20">
      <c r="A27" s="165"/>
      <c r="B27" s="191"/>
      <c r="C27" s="191"/>
      <c r="D27" s="191"/>
      <c r="E27" s="191"/>
      <c r="F27" s="190"/>
      <c r="G27" s="188"/>
      <c r="H27" s="188"/>
      <c r="I27" s="188"/>
      <c r="J27" s="188"/>
      <c r="K27" s="188"/>
      <c r="L27" s="188"/>
      <c r="M27" s="188"/>
      <c r="N27" s="192"/>
      <c r="O27" s="188"/>
      <c r="P27" s="188"/>
      <c r="Q27" s="188"/>
      <c r="R27" s="186"/>
      <c r="S27" s="187"/>
      <c r="T27" s="188"/>
    </row>
    <row r="28" spans="1:20">
      <c r="A28" s="165"/>
      <c r="B28" s="191"/>
      <c r="C28" s="191"/>
      <c r="D28" s="191"/>
      <c r="E28" s="191"/>
      <c r="F28" s="190"/>
      <c r="G28" s="188"/>
      <c r="H28" s="188"/>
      <c r="I28" s="188"/>
      <c r="J28" s="188"/>
      <c r="K28" s="188"/>
      <c r="L28" s="188"/>
      <c r="M28" s="188"/>
      <c r="N28" s="192"/>
      <c r="O28" s="188"/>
      <c r="P28" s="188"/>
      <c r="Q28" s="188"/>
      <c r="R28" s="186"/>
      <c r="S28" s="187"/>
      <c r="T28" s="188"/>
    </row>
    <row r="29" spans="1:20">
      <c r="A29" s="165"/>
      <c r="B29" s="191"/>
      <c r="C29" s="191"/>
      <c r="D29" s="191"/>
      <c r="E29" s="191"/>
      <c r="F29" s="190"/>
      <c r="G29" s="188"/>
      <c r="H29" s="188"/>
      <c r="I29" s="188"/>
      <c r="J29" s="188"/>
      <c r="K29" s="188"/>
      <c r="L29" s="188"/>
      <c r="M29" s="188"/>
      <c r="N29" s="192"/>
      <c r="O29" s="188"/>
      <c r="P29" s="188"/>
      <c r="Q29" s="188"/>
      <c r="R29" s="186"/>
      <c r="S29" s="187"/>
      <c r="T29" s="188"/>
    </row>
  </sheetData>
  <mergeCells count="27">
    <mergeCell ref="B15:C15"/>
    <mergeCell ref="B16:C16"/>
    <mergeCell ref="B17:C17"/>
    <mergeCell ref="B10:C10"/>
    <mergeCell ref="B11:C11"/>
    <mergeCell ref="B12:C12"/>
    <mergeCell ref="B13:C13"/>
    <mergeCell ref="B14:C14"/>
    <mergeCell ref="B7:C7"/>
    <mergeCell ref="B8:C8"/>
    <mergeCell ref="B9:C9"/>
    <mergeCell ref="B5:C5"/>
    <mergeCell ref="D5:E5"/>
    <mergeCell ref="F5:G5"/>
    <mergeCell ref="H5:I5"/>
    <mergeCell ref="J5:K5"/>
    <mergeCell ref="B6:C6"/>
    <mergeCell ref="B2:T2"/>
    <mergeCell ref="B4:C4"/>
    <mergeCell ref="D4:E4"/>
    <mergeCell ref="F4:G4"/>
    <mergeCell ref="H4:I4"/>
    <mergeCell ref="J4:K4"/>
    <mergeCell ref="L4:L5"/>
    <mergeCell ref="M4:M5"/>
    <mergeCell ref="N4:N5"/>
    <mergeCell ref="O4:O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5"/>
  <sheetViews>
    <sheetView workbookViewId="0">
      <selection activeCell="V8" sqref="V8"/>
    </sheetView>
  </sheetViews>
  <sheetFormatPr defaultRowHeight="23.25"/>
  <cols>
    <col min="1" max="1" width="3.140625" style="198" customWidth="1"/>
    <col min="2" max="2" width="12.140625" style="198" customWidth="1"/>
    <col min="3" max="3" width="6.42578125" style="198" customWidth="1"/>
    <col min="4" max="4" width="3.140625" style="198" customWidth="1"/>
    <col min="5" max="5" width="8" style="198" customWidth="1"/>
    <col min="6" max="6" width="3.5703125" style="198" customWidth="1"/>
    <col min="7" max="7" width="9.140625" style="129"/>
    <col min="8" max="18" width="5.7109375" style="129" customWidth="1"/>
    <col min="19" max="256" width="9.140625" style="129"/>
    <col min="257" max="257" width="3.140625" style="129" customWidth="1"/>
    <col min="258" max="258" width="12.140625" style="129" customWidth="1"/>
    <col min="259" max="259" width="6.42578125" style="129" customWidth="1"/>
    <col min="260" max="260" width="3.140625" style="129" customWidth="1"/>
    <col min="261" max="261" width="8" style="129" customWidth="1"/>
    <col min="262" max="262" width="3.5703125" style="129" customWidth="1"/>
    <col min="263" max="263" width="9.140625" style="129"/>
    <col min="264" max="274" width="5.7109375" style="129" customWidth="1"/>
    <col min="275" max="512" width="9.140625" style="129"/>
    <col min="513" max="513" width="3.140625" style="129" customWidth="1"/>
    <col min="514" max="514" width="12.140625" style="129" customWidth="1"/>
    <col min="515" max="515" width="6.42578125" style="129" customWidth="1"/>
    <col min="516" max="516" width="3.140625" style="129" customWidth="1"/>
    <col min="517" max="517" width="8" style="129" customWidth="1"/>
    <col min="518" max="518" width="3.5703125" style="129" customWidth="1"/>
    <col min="519" max="519" width="9.140625" style="129"/>
    <col min="520" max="530" width="5.7109375" style="129" customWidth="1"/>
    <col min="531" max="768" width="9.140625" style="129"/>
    <col min="769" max="769" width="3.140625" style="129" customWidth="1"/>
    <col min="770" max="770" width="12.140625" style="129" customWidth="1"/>
    <col min="771" max="771" width="6.42578125" style="129" customWidth="1"/>
    <col min="772" max="772" width="3.140625" style="129" customWidth="1"/>
    <col min="773" max="773" width="8" style="129" customWidth="1"/>
    <col min="774" max="774" width="3.5703125" style="129" customWidth="1"/>
    <col min="775" max="775" width="9.140625" style="129"/>
    <col min="776" max="786" width="5.7109375" style="129" customWidth="1"/>
    <col min="787" max="1024" width="9.140625" style="129"/>
    <col min="1025" max="1025" width="3.140625" style="129" customWidth="1"/>
    <col min="1026" max="1026" width="12.140625" style="129" customWidth="1"/>
    <col min="1027" max="1027" width="6.42578125" style="129" customWidth="1"/>
    <col min="1028" max="1028" width="3.140625" style="129" customWidth="1"/>
    <col min="1029" max="1029" width="8" style="129" customWidth="1"/>
    <col min="1030" max="1030" width="3.5703125" style="129" customWidth="1"/>
    <col min="1031" max="1031" width="9.140625" style="129"/>
    <col min="1032" max="1042" width="5.7109375" style="129" customWidth="1"/>
    <col min="1043" max="1280" width="9.140625" style="129"/>
    <col min="1281" max="1281" width="3.140625" style="129" customWidth="1"/>
    <col min="1282" max="1282" width="12.140625" style="129" customWidth="1"/>
    <col min="1283" max="1283" width="6.42578125" style="129" customWidth="1"/>
    <col min="1284" max="1284" width="3.140625" style="129" customWidth="1"/>
    <col min="1285" max="1285" width="8" style="129" customWidth="1"/>
    <col min="1286" max="1286" width="3.5703125" style="129" customWidth="1"/>
    <col min="1287" max="1287" width="9.140625" style="129"/>
    <col min="1288" max="1298" width="5.7109375" style="129" customWidth="1"/>
    <col min="1299" max="1536" width="9.140625" style="129"/>
    <col min="1537" max="1537" width="3.140625" style="129" customWidth="1"/>
    <col min="1538" max="1538" width="12.140625" style="129" customWidth="1"/>
    <col min="1539" max="1539" width="6.42578125" style="129" customWidth="1"/>
    <col min="1540" max="1540" width="3.140625" style="129" customWidth="1"/>
    <col min="1541" max="1541" width="8" style="129" customWidth="1"/>
    <col min="1542" max="1542" width="3.5703125" style="129" customWidth="1"/>
    <col min="1543" max="1543" width="9.140625" style="129"/>
    <col min="1544" max="1554" width="5.7109375" style="129" customWidth="1"/>
    <col min="1555" max="1792" width="9.140625" style="129"/>
    <col min="1793" max="1793" width="3.140625" style="129" customWidth="1"/>
    <col min="1794" max="1794" width="12.140625" style="129" customWidth="1"/>
    <col min="1795" max="1795" width="6.42578125" style="129" customWidth="1"/>
    <col min="1796" max="1796" width="3.140625" style="129" customWidth="1"/>
    <col min="1797" max="1797" width="8" style="129" customWidth="1"/>
    <col min="1798" max="1798" width="3.5703125" style="129" customWidth="1"/>
    <col min="1799" max="1799" width="9.140625" style="129"/>
    <col min="1800" max="1810" width="5.7109375" style="129" customWidth="1"/>
    <col min="1811" max="2048" width="9.140625" style="129"/>
    <col min="2049" max="2049" width="3.140625" style="129" customWidth="1"/>
    <col min="2050" max="2050" width="12.140625" style="129" customWidth="1"/>
    <col min="2051" max="2051" width="6.42578125" style="129" customWidth="1"/>
    <col min="2052" max="2052" width="3.140625" style="129" customWidth="1"/>
    <col min="2053" max="2053" width="8" style="129" customWidth="1"/>
    <col min="2054" max="2054" width="3.5703125" style="129" customWidth="1"/>
    <col min="2055" max="2055" width="9.140625" style="129"/>
    <col min="2056" max="2066" width="5.7109375" style="129" customWidth="1"/>
    <col min="2067" max="2304" width="9.140625" style="129"/>
    <col min="2305" max="2305" width="3.140625" style="129" customWidth="1"/>
    <col min="2306" max="2306" width="12.140625" style="129" customWidth="1"/>
    <col min="2307" max="2307" width="6.42578125" style="129" customWidth="1"/>
    <col min="2308" max="2308" width="3.140625" style="129" customWidth="1"/>
    <col min="2309" max="2309" width="8" style="129" customWidth="1"/>
    <col min="2310" max="2310" width="3.5703125" style="129" customWidth="1"/>
    <col min="2311" max="2311" width="9.140625" style="129"/>
    <col min="2312" max="2322" width="5.7109375" style="129" customWidth="1"/>
    <col min="2323" max="2560" width="9.140625" style="129"/>
    <col min="2561" max="2561" width="3.140625" style="129" customWidth="1"/>
    <col min="2562" max="2562" width="12.140625" style="129" customWidth="1"/>
    <col min="2563" max="2563" width="6.42578125" style="129" customWidth="1"/>
    <col min="2564" max="2564" width="3.140625" style="129" customWidth="1"/>
    <col min="2565" max="2565" width="8" style="129" customWidth="1"/>
    <col min="2566" max="2566" width="3.5703125" style="129" customWidth="1"/>
    <col min="2567" max="2567" width="9.140625" style="129"/>
    <col min="2568" max="2578" width="5.7109375" style="129" customWidth="1"/>
    <col min="2579" max="2816" width="9.140625" style="129"/>
    <col min="2817" max="2817" width="3.140625" style="129" customWidth="1"/>
    <col min="2818" max="2818" width="12.140625" style="129" customWidth="1"/>
    <col min="2819" max="2819" width="6.42578125" style="129" customWidth="1"/>
    <col min="2820" max="2820" width="3.140625" style="129" customWidth="1"/>
    <col min="2821" max="2821" width="8" style="129" customWidth="1"/>
    <col min="2822" max="2822" width="3.5703125" style="129" customWidth="1"/>
    <col min="2823" max="2823" width="9.140625" style="129"/>
    <col min="2824" max="2834" width="5.7109375" style="129" customWidth="1"/>
    <col min="2835" max="3072" width="9.140625" style="129"/>
    <col min="3073" max="3073" width="3.140625" style="129" customWidth="1"/>
    <col min="3074" max="3074" width="12.140625" style="129" customWidth="1"/>
    <col min="3075" max="3075" width="6.42578125" style="129" customWidth="1"/>
    <col min="3076" max="3076" width="3.140625" style="129" customWidth="1"/>
    <col min="3077" max="3077" width="8" style="129" customWidth="1"/>
    <col min="3078" max="3078" width="3.5703125" style="129" customWidth="1"/>
    <col min="3079" max="3079" width="9.140625" style="129"/>
    <col min="3080" max="3090" width="5.7109375" style="129" customWidth="1"/>
    <col min="3091" max="3328" width="9.140625" style="129"/>
    <col min="3329" max="3329" width="3.140625" style="129" customWidth="1"/>
    <col min="3330" max="3330" width="12.140625" style="129" customWidth="1"/>
    <col min="3331" max="3331" width="6.42578125" style="129" customWidth="1"/>
    <col min="3332" max="3332" width="3.140625" style="129" customWidth="1"/>
    <col min="3333" max="3333" width="8" style="129" customWidth="1"/>
    <col min="3334" max="3334" width="3.5703125" style="129" customWidth="1"/>
    <col min="3335" max="3335" width="9.140625" style="129"/>
    <col min="3336" max="3346" width="5.7109375" style="129" customWidth="1"/>
    <col min="3347" max="3584" width="9.140625" style="129"/>
    <col min="3585" max="3585" width="3.140625" style="129" customWidth="1"/>
    <col min="3586" max="3586" width="12.140625" style="129" customWidth="1"/>
    <col min="3587" max="3587" width="6.42578125" style="129" customWidth="1"/>
    <col min="3588" max="3588" width="3.140625" style="129" customWidth="1"/>
    <col min="3589" max="3589" width="8" style="129" customWidth="1"/>
    <col min="3590" max="3590" width="3.5703125" style="129" customWidth="1"/>
    <col min="3591" max="3591" width="9.140625" style="129"/>
    <col min="3592" max="3602" width="5.7109375" style="129" customWidth="1"/>
    <col min="3603" max="3840" width="9.140625" style="129"/>
    <col min="3841" max="3841" width="3.140625" style="129" customWidth="1"/>
    <col min="3842" max="3842" width="12.140625" style="129" customWidth="1"/>
    <col min="3843" max="3843" width="6.42578125" style="129" customWidth="1"/>
    <col min="3844" max="3844" width="3.140625" style="129" customWidth="1"/>
    <col min="3845" max="3845" width="8" style="129" customWidth="1"/>
    <col min="3846" max="3846" width="3.5703125" style="129" customWidth="1"/>
    <col min="3847" max="3847" width="9.140625" style="129"/>
    <col min="3848" max="3858" width="5.7109375" style="129" customWidth="1"/>
    <col min="3859" max="4096" width="9.140625" style="129"/>
    <col min="4097" max="4097" width="3.140625" style="129" customWidth="1"/>
    <col min="4098" max="4098" width="12.140625" style="129" customWidth="1"/>
    <col min="4099" max="4099" width="6.42578125" style="129" customWidth="1"/>
    <col min="4100" max="4100" width="3.140625" style="129" customWidth="1"/>
    <col min="4101" max="4101" width="8" style="129" customWidth="1"/>
    <col min="4102" max="4102" width="3.5703125" style="129" customWidth="1"/>
    <col min="4103" max="4103" width="9.140625" style="129"/>
    <col min="4104" max="4114" width="5.7109375" style="129" customWidth="1"/>
    <col min="4115" max="4352" width="9.140625" style="129"/>
    <col min="4353" max="4353" width="3.140625" style="129" customWidth="1"/>
    <col min="4354" max="4354" width="12.140625" style="129" customWidth="1"/>
    <col min="4355" max="4355" width="6.42578125" style="129" customWidth="1"/>
    <col min="4356" max="4356" width="3.140625" style="129" customWidth="1"/>
    <col min="4357" max="4357" width="8" style="129" customWidth="1"/>
    <col min="4358" max="4358" width="3.5703125" style="129" customWidth="1"/>
    <col min="4359" max="4359" width="9.140625" style="129"/>
    <col min="4360" max="4370" width="5.7109375" style="129" customWidth="1"/>
    <col min="4371" max="4608" width="9.140625" style="129"/>
    <col min="4609" max="4609" width="3.140625" style="129" customWidth="1"/>
    <col min="4610" max="4610" width="12.140625" style="129" customWidth="1"/>
    <col min="4611" max="4611" width="6.42578125" style="129" customWidth="1"/>
    <col min="4612" max="4612" width="3.140625" style="129" customWidth="1"/>
    <col min="4613" max="4613" width="8" style="129" customWidth="1"/>
    <col min="4614" max="4614" width="3.5703125" style="129" customWidth="1"/>
    <col min="4615" max="4615" width="9.140625" style="129"/>
    <col min="4616" max="4626" width="5.7109375" style="129" customWidth="1"/>
    <col min="4627" max="4864" width="9.140625" style="129"/>
    <col min="4865" max="4865" width="3.140625" style="129" customWidth="1"/>
    <col min="4866" max="4866" width="12.140625" style="129" customWidth="1"/>
    <col min="4867" max="4867" width="6.42578125" style="129" customWidth="1"/>
    <col min="4868" max="4868" width="3.140625" style="129" customWidth="1"/>
    <col min="4869" max="4869" width="8" style="129" customWidth="1"/>
    <col min="4870" max="4870" width="3.5703125" style="129" customWidth="1"/>
    <col min="4871" max="4871" width="9.140625" style="129"/>
    <col min="4872" max="4882" width="5.7109375" style="129" customWidth="1"/>
    <col min="4883" max="5120" width="9.140625" style="129"/>
    <col min="5121" max="5121" width="3.140625" style="129" customWidth="1"/>
    <col min="5122" max="5122" width="12.140625" style="129" customWidth="1"/>
    <col min="5123" max="5123" width="6.42578125" style="129" customWidth="1"/>
    <col min="5124" max="5124" width="3.140625" style="129" customWidth="1"/>
    <col min="5125" max="5125" width="8" style="129" customWidth="1"/>
    <col min="5126" max="5126" width="3.5703125" style="129" customWidth="1"/>
    <col min="5127" max="5127" width="9.140625" style="129"/>
    <col min="5128" max="5138" width="5.7109375" style="129" customWidth="1"/>
    <col min="5139" max="5376" width="9.140625" style="129"/>
    <col min="5377" max="5377" width="3.140625" style="129" customWidth="1"/>
    <col min="5378" max="5378" width="12.140625" style="129" customWidth="1"/>
    <col min="5379" max="5379" width="6.42578125" style="129" customWidth="1"/>
    <col min="5380" max="5380" width="3.140625" style="129" customWidth="1"/>
    <col min="5381" max="5381" width="8" style="129" customWidth="1"/>
    <col min="5382" max="5382" width="3.5703125" style="129" customWidth="1"/>
    <col min="5383" max="5383" width="9.140625" style="129"/>
    <col min="5384" max="5394" width="5.7109375" style="129" customWidth="1"/>
    <col min="5395" max="5632" width="9.140625" style="129"/>
    <col min="5633" max="5633" width="3.140625" style="129" customWidth="1"/>
    <col min="5634" max="5634" width="12.140625" style="129" customWidth="1"/>
    <col min="5635" max="5635" width="6.42578125" style="129" customWidth="1"/>
    <col min="5636" max="5636" width="3.140625" style="129" customWidth="1"/>
    <col min="5637" max="5637" width="8" style="129" customWidth="1"/>
    <col min="5638" max="5638" width="3.5703125" style="129" customWidth="1"/>
    <col min="5639" max="5639" width="9.140625" style="129"/>
    <col min="5640" max="5650" width="5.7109375" style="129" customWidth="1"/>
    <col min="5651" max="5888" width="9.140625" style="129"/>
    <col min="5889" max="5889" width="3.140625" style="129" customWidth="1"/>
    <col min="5890" max="5890" width="12.140625" style="129" customWidth="1"/>
    <col min="5891" max="5891" width="6.42578125" style="129" customWidth="1"/>
    <col min="5892" max="5892" width="3.140625" style="129" customWidth="1"/>
    <col min="5893" max="5893" width="8" style="129" customWidth="1"/>
    <col min="5894" max="5894" width="3.5703125" style="129" customWidth="1"/>
    <col min="5895" max="5895" width="9.140625" style="129"/>
    <col min="5896" max="5906" width="5.7109375" style="129" customWidth="1"/>
    <col min="5907" max="6144" width="9.140625" style="129"/>
    <col min="6145" max="6145" width="3.140625" style="129" customWidth="1"/>
    <col min="6146" max="6146" width="12.140625" style="129" customWidth="1"/>
    <col min="6147" max="6147" width="6.42578125" style="129" customWidth="1"/>
    <col min="6148" max="6148" width="3.140625" style="129" customWidth="1"/>
    <col min="6149" max="6149" width="8" style="129" customWidth="1"/>
    <col min="6150" max="6150" width="3.5703125" style="129" customWidth="1"/>
    <col min="6151" max="6151" width="9.140625" style="129"/>
    <col min="6152" max="6162" width="5.7109375" style="129" customWidth="1"/>
    <col min="6163" max="6400" width="9.140625" style="129"/>
    <col min="6401" max="6401" width="3.140625" style="129" customWidth="1"/>
    <col min="6402" max="6402" width="12.140625" style="129" customWidth="1"/>
    <col min="6403" max="6403" width="6.42578125" style="129" customWidth="1"/>
    <col min="6404" max="6404" width="3.140625" style="129" customWidth="1"/>
    <col min="6405" max="6405" width="8" style="129" customWidth="1"/>
    <col min="6406" max="6406" width="3.5703125" style="129" customWidth="1"/>
    <col min="6407" max="6407" width="9.140625" style="129"/>
    <col min="6408" max="6418" width="5.7109375" style="129" customWidth="1"/>
    <col min="6419" max="6656" width="9.140625" style="129"/>
    <col min="6657" max="6657" width="3.140625" style="129" customWidth="1"/>
    <col min="6658" max="6658" width="12.140625" style="129" customWidth="1"/>
    <col min="6659" max="6659" width="6.42578125" style="129" customWidth="1"/>
    <col min="6660" max="6660" width="3.140625" style="129" customWidth="1"/>
    <col min="6661" max="6661" width="8" style="129" customWidth="1"/>
    <col min="6662" max="6662" width="3.5703125" style="129" customWidth="1"/>
    <col min="6663" max="6663" width="9.140625" style="129"/>
    <col min="6664" max="6674" width="5.7109375" style="129" customWidth="1"/>
    <col min="6675" max="6912" width="9.140625" style="129"/>
    <col min="6913" max="6913" width="3.140625" style="129" customWidth="1"/>
    <col min="6914" max="6914" width="12.140625" style="129" customWidth="1"/>
    <col min="6915" max="6915" width="6.42578125" style="129" customWidth="1"/>
    <col min="6916" max="6916" width="3.140625" style="129" customWidth="1"/>
    <col min="6917" max="6917" width="8" style="129" customWidth="1"/>
    <col min="6918" max="6918" width="3.5703125" style="129" customWidth="1"/>
    <col min="6919" max="6919" width="9.140625" style="129"/>
    <col min="6920" max="6930" width="5.7109375" style="129" customWidth="1"/>
    <col min="6931" max="7168" width="9.140625" style="129"/>
    <col min="7169" max="7169" width="3.140625" style="129" customWidth="1"/>
    <col min="7170" max="7170" width="12.140625" style="129" customWidth="1"/>
    <col min="7171" max="7171" width="6.42578125" style="129" customWidth="1"/>
    <col min="7172" max="7172" width="3.140625" style="129" customWidth="1"/>
    <col min="7173" max="7173" width="8" style="129" customWidth="1"/>
    <col min="7174" max="7174" width="3.5703125" style="129" customWidth="1"/>
    <col min="7175" max="7175" width="9.140625" style="129"/>
    <col min="7176" max="7186" width="5.7109375" style="129" customWidth="1"/>
    <col min="7187" max="7424" width="9.140625" style="129"/>
    <col min="7425" max="7425" width="3.140625" style="129" customWidth="1"/>
    <col min="7426" max="7426" width="12.140625" style="129" customWidth="1"/>
    <col min="7427" max="7427" width="6.42578125" style="129" customWidth="1"/>
    <col min="7428" max="7428" width="3.140625" style="129" customWidth="1"/>
    <col min="7429" max="7429" width="8" style="129" customWidth="1"/>
    <col min="7430" max="7430" width="3.5703125" style="129" customWidth="1"/>
    <col min="7431" max="7431" width="9.140625" style="129"/>
    <col min="7432" max="7442" width="5.7109375" style="129" customWidth="1"/>
    <col min="7443" max="7680" width="9.140625" style="129"/>
    <col min="7681" max="7681" width="3.140625" style="129" customWidth="1"/>
    <col min="7682" max="7682" width="12.140625" style="129" customWidth="1"/>
    <col min="7683" max="7683" width="6.42578125" style="129" customWidth="1"/>
    <col min="7684" max="7684" width="3.140625" style="129" customWidth="1"/>
    <col min="7685" max="7685" width="8" style="129" customWidth="1"/>
    <col min="7686" max="7686" width="3.5703125" style="129" customWidth="1"/>
    <col min="7687" max="7687" width="9.140625" style="129"/>
    <col min="7688" max="7698" width="5.7109375" style="129" customWidth="1"/>
    <col min="7699" max="7936" width="9.140625" style="129"/>
    <col min="7937" max="7937" width="3.140625" style="129" customWidth="1"/>
    <col min="7938" max="7938" width="12.140625" style="129" customWidth="1"/>
    <col min="7939" max="7939" width="6.42578125" style="129" customWidth="1"/>
    <col min="7940" max="7940" width="3.140625" style="129" customWidth="1"/>
    <col min="7941" max="7941" width="8" style="129" customWidth="1"/>
    <col min="7942" max="7942" width="3.5703125" style="129" customWidth="1"/>
    <col min="7943" max="7943" width="9.140625" style="129"/>
    <col min="7944" max="7954" width="5.7109375" style="129" customWidth="1"/>
    <col min="7955" max="8192" width="9.140625" style="129"/>
    <col min="8193" max="8193" width="3.140625" style="129" customWidth="1"/>
    <col min="8194" max="8194" width="12.140625" style="129" customWidth="1"/>
    <col min="8195" max="8195" width="6.42578125" style="129" customWidth="1"/>
    <col min="8196" max="8196" width="3.140625" style="129" customWidth="1"/>
    <col min="8197" max="8197" width="8" style="129" customWidth="1"/>
    <col min="8198" max="8198" width="3.5703125" style="129" customWidth="1"/>
    <col min="8199" max="8199" width="9.140625" style="129"/>
    <col min="8200" max="8210" width="5.7109375" style="129" customWidth="1"/>
    <col min="8211" max="8448" width="9.140625" style="129"/>
    <col min="8449" max="8449" width="3.140625" style="129" customWidth="1"/>
    <col min="8450" max="8450" width="12.140625" style="129" customWidth="1"/>
    <col min="8451" max="8451" width="6.42578125" style="129" customWidth="1"/>
    <col min="8452" max="8452" width="3.140625" style="129" customWidth="1"/>
    <col min="8453" max="8453" width="8" style="129" customWidth="1"/>
    <col min="8454" max="8454" width="3.5703125" style="129" customWidth="1"/>
    <col min="8455" max="8455" width="9.140625" style="129"/>
    <col min="8456" max="8466" width="5.7109375" style="129" customWidth="1"/>
    <col min="8467" max="8704" width="9.140625" style="129"/>
    <col min="8705" max="8705" width="3.140625" style="129" customWidth="1"/>
    <col min="8706" max="8706" width="12.140625" style="129" customWidth="1"/>
    <col min="8707" max="8707" width="6.42578125" style="129" customWidth="1"/>
    <col min="8708" max="8708" width="3.140625" style="129" customWidth="1"/>
    <col min="8709" max="8709" width="8" style="129" customWidth="1"/>
    <col min="8710" max="8710" width="3.5703125" style="129" customWidth="1"/>
    <col min="8711" max="8711" width="9.140625" style="129"/>
    <col min="8712" max="8722" width="5.7109375" style="129" customWidth="1"/>
    <col min="8723" max="8960" width="9.140625" style="129"/>
    <col min="8961" max="8961" width="3.140625" style="129" customWidth="1"/>
    <col min="8962" max="8962" width="12.140625" style="129" customWidth="1"/>
    <col min="8963" max="8963" width="6.42578125" style="129" customWidth="1"/>
    <col min="8964" max="8964" width="3.140625" style="129" customWidth="1"/>
    <col min="8965" max="8965" width="8" style="129" customWidth="1"/>
    <col min="8966" max="8966" width="3.5703125" style="129" customWidth="1"/>
    <col min="8967" max="8967" width="9.140625" style="129"/>
    <col min="8968" max="8978" width="5.7109375" style="129" customWidth="1"/>
    <col min="8979" max="9216" width="9.140625" style="129"/>
    <col min="9217" max="9217" width="3.140625" style="129" customWidth="1"/>
    <col min="9218" max="9218" width="12.140625" style="129" customWidth="1"/>
    <col min="9219" max="9219" width="6.42578125" style="129" customWidth="1"/>
    <col min="9220" max="9220" width="3.140625" style="129" customWidth="1"/>
    <col min="9221" max="9221" width="8" style="129" customWidth="1"/>
    <col min="9222" max="9222" width="3.5703125" style="129" customWidth="1"/>
    <col min="9223" max="9223" width="9.140625" style="129"/>
    <col min="9224" max="9234" width="5.7109375" style="129" customWidth="1"/>
    <col min="9235" max="9472" width="9.140625" style="129"/>
    <col min="9473" max="9473" width="3.140625" style="129" customWidth="1"/>
    <col min="9474" max="9474" width="12.140625" style="129" customWidth="1"/>
    <col min="9475" max="9475" width="6.42578125" style="129" customWidth="1"/>
    <col min="9476" max="9476" width="3.140625" style="129" customWidth="1"/>
    <col min="9477" max="9477" width="8" style="129" customWidth="1"/>
    <col min="9478" max="9478" width="3.5703125" style="129" customWidth="1"/>
    <col min="9479" max="9479" width="9.140625" style="129"/>
    <col min="9480" max="9490" width="5.7109375" style="129" customWidth="1"/>
    <col min="9491" max="9728" width="9.140625" style="129"/>
    <col min="9729" max="9729" width="3.140625" style="129" customWidth="1"/>
    <col min="9730" max="9730" width="12.140625" style="129" customWidth="1"/>
    <col min="9731" max="9731" width="6.42578125" style="129" customWidth="1"/>
    <col min="9732" max="9732" width="3.140625" style="129" customWidth="1"/>
    <col min="9733" max="9733" width="8" style="129" customWidth="1"/>
    <col min="9734" max="9734" width="3.5703125" style="129" customWidth="1"/>
    <col min="9735" max="9735" width="9.140625" style="129"/>
    <col min="9736" max="9746" width="5.7109375" style="129" customWidth="1"/>
    <col min="9747" max="9984" width="9.140625" style="129"/>
    <col min="9985" max="9985" width="3.140625" style="129" customWidth="1"/>
    <col min="9986" max="9986" width="12.140625" style="129" customWidth="1"/>
    <col min="9987" max="9987" width="6.42578125" style="129" customWidth="1"/>
    <col min="9988" max="9988" width="3.140625" style="129" customWidth="1"/>
    <col min="9989" max="9989" width="8" style="129" customWidth="1"/>
    <col min="9990" max="9990" width="3.5703125" style="129" customWidth="1"/>
    <col min="9991" max="9991" width="9.140625" style="129"/>
    <col min="9992" max="10002" width="5.7109375" style="129" customWidth="1"/>
    <col min="10003" max="10240" width="9.140625" style="129"/>
    <col min="10241" max="10241" width="3.140625" style="129" customWidth="1"/>
    <col min="10242" max="10242" width="12.140625" style="129" customWidth="1"/>
    <col min="10243" max="10243" width="6.42578125" style="129" customWidth="1"/>
    <col min="10244" max="10244" width="3.140625" style="129" customWidth="1"/>
    <col min="10245" max="10245" width="8" style="129" customWidth="1"/>
    <col min="10246" max="10246" width="3.5703125" style="129" customWidth="1"/>
    <col min="10247" max="10247" width="9.140625" style="129"/>
    <col min="10248" max="10258" width="5.7109375" style="129" customWidth="1"/>
    <col min="10259" max="10496" width="9.140625" style="129"/>
    <col min="10497" max="10497" width="3.140625" style="129" customWidth="1"/>
    <col min="10498" max="10498" width="12.140625" style="129" customWidth="1"/>
    <col min="10499" max="10499" width="6.42578125" style="129" customWidth="1"/>
    <col min="10500" max="10500" width="3.140625" style="129" customWidth="1"/>
    <col min="10501" max="10501" width="8" style="129" customWidth="1"/>
    <col min="10502" max="10502" width="3.5703125" style="129" customWidth="1"/>
    <col min="10503" max="10503" width="9.140625" style="129"/>
    <col min="10504" max="10514" width="5.7109375" style="129" customWidth="1"/>
    <col min="10515" max="10752" width="9.140625" style="129"/>
    <col min="10753" max="10753" width="3.140625" style="129" customWidth="1"/>
    <col min="10754" max="10754" width="12.140625" style="129" customWidth="1"/>
    <col min="10755" max="10755" width="6.42578125" style="129" customWidth="1"/>
    <col min="10756" max="10756" width="3.140625" style="129" customWidth="1"/>
    <col min="10757" max="10757" width="8" style="129" customWidth="1"/>
    <col min="10758" max="10758" width="3.5703125" style="129" customWidth="1"/>
    <col min="10759" max="10759" width="9.140625" style="129"/>
    <col min="10760" max="10770" width="5.7109375" style="129" customWidth="1"/>
    <col min="10771" max="11008" width="9.140625" style="129"/>
    <col min="11009" max="11009" width="3.140625" style="129" customWidth="1"/>
    <col min="11010" max="11010" width="12.140625" style="129" customWidth="1"/>
    <col min="11011" max="11011" width="6.42578125" style="129" customWidth="1"/>
    <col min="11012" max="11012" width="3.140625" style="129" customWidth="1"/>
    <col min="11013" max="11013" width="8" style="129" customWidth="1"/>
    <col min="11014" max="11014" width="3.5703125" style="129" customWidth="1"/>
    <col min="11015" max="11015" width="9.140625" style="129"/>
    <col min="11016" max="11026" width="5.7109375" style="129" customWidth="1"/>
    <col min="11027" max="11264" width="9.140625" style="129"/>
    <col min="11265" max="11265" width="3.140625" style="129" customWidth="1"/>
    <col min="11266" max="11266" width="12.140625" style="129" customWidth="1"/>
    <col min="11267" max="11267" width="6.42578125" style="129" customWidth="1"/>
    <col min="11268" max="11268" width="3.140625" style="129" customWidth="1"/>
    <col min="11269" max="11269" width="8" style="129" customWidth="1"/>
    <col min="11270" max="11270" width="3.5703125" style="129" customWidth="1"/>
    <col min="11271" max="11271" width="9.140625" style="129"/>
    <col min="11272" max="11282" width="5.7109375" style="129" customWidth="1"/>
    <col min="11283" max="11520" width="9.140625" style="129"/>
    <col min="11521" max="11521" width="3.140625" style="129" customWidth="1"/>
    <col min="11522" max="11522" width="12.140625" style="129" customWidth="1"/>
    <col min="11523" max="11523" width="6.42578125" style="129" customWidth="1"/>
    <col min="11524" max="11524" width="3.140625" style="129" customWidth="1"/>
    <col min="11525" max="11525" width="8" style="129" customWidth="1"/>
    <col min="11526" max="11526" width="3.5703125" style="129" customWidth="1"/>
    <col min="11527" max="11527" width="9.140625" style="129"/>
    <col min="11528" max="11538" width="5.7109375" style="129" customWidth="1"/>
    <col min="11539" max="11776" width="9.140625" style="129"/>
    <col min="11777" max="11777" width="3.140625" style="129" customWidth="1"/>
    <col min="11778" max="11778" width="12.140625" style="129" customWidth="1"/>
    <col min="11779" max="11779" width="6.42578125" style="129" customWidth="1"/>
    <col min="11780" max="11780" width="3.140625" style="129" customWidth="1"/>
    <col min="11781" max="11781" width="8" style="129" customWidth="1"/>
    <col min="11782" max="11782" width="3.5703125" style="129" customWidth="1"/>
    <col min="11783" max="11783" width="9.140625" style="129"/>
    <col min="11784" max="11794" width="5.7109375" style="129" customWidth="1"/>
    <col min="11795" max="12032" width="9.140625" style="129"/>
    <col min="12033" max="12033" width="3.140625" style="129" customWidth="1"/>
    <col min="12034" max="12034" width="12.140625" style="129" customWidth="1"/>
    <col min="12035" max="12035" width="6.42578125" style="129" customWidth="1"/>
    <col min="12036" max="12036" width="3.140625" style="129" customWidth="1"/>
    <col min="12037" max="12037" width="8" style="129" customWidth="1"/>
    <col min="12038" max="12038" width="3.5703125" style="129" customWidth="1"/>
    <col min="12039" max="12039" width="9.140625" style="129"/>
    <col min="12040" max="12050" width="5.7109375" style="129" customWidth="1"/>
    <col min="12051" max="12288" width="9.140625" style="129"/>
    <col min="12289" max="12289" width="3.140625" style="129" customWidth="1"/>
    <col min="12290" max="12290" width="12.140625" style="129" customWidth="1"/>
    <col min="12291" max="12291" width="6.42578125" style="129" customWidth="1"/>
    <col min="12292" max="12292" width="3.140625" style="129" customWidth="1"/>
    <col min="12293" max="12293" width="8" style="129" customWidth="1"/>
    <col min="12294" max="12294" width="3.5703125" style="129" customWidth="1"/>
    <col min="12295" max="12295" width="9.140625" style="129"/>
    <col min="12296" max="12306" width="5.7109375" style="129" customWidth="1"/>
    <col min="12307" max="12544" width="9.140625" style="129"/>
    <col min="12545" max="12545" width="3.140625" style="129" customWidth="1"/>
    <col min="12546" max="12546" width="12.140625" style="129" customWidth="1"/>
    <col min="12547" max="12547" width="6.42578125" style="129" customWidth="1"/>
    <col min="12548" max="12548" width="3.140625" style="129" customWidth="1"/>
    <col min="12549" max="12549" width="8" style="129" customWidth="1"/>
    <col min="12550" max="12550" width="3.5703125" style="129" customWidth="1"/>
    <col min="12551" max="12551" width="9.140625" style="129"/>
    <col min="12552" max="12562" width="5.7109375" style="129" customWidth="1"/>
    <col min="12563" max="12800" width="9.140625" style="129"/>
    <col min="12801" max="12801" width="3.140625" style="129" customWidth="1"/>
    <col min="12802" max="12802" width="12.140625" style="129" customWidth="1"/>
    <col min="12803" max="12803" width="6.42578125" style="129" customWidth="1"/>
    <col min="12804" max="12804" width="3.140625" style="129" customWidth="1"/>
    <col min="12805" max="12805" width="8" style="129" customWidth="1"/>
    <col min="12806" max="12806" width="3.5703125" style="129" customWidth="1"/>
    <col min="12807" max="12807" width="9.140625" style="129"/>
    <col min="12808" max="12818" width="5.7109375" style="129" customWidth="1"/>
    <col min="12819" max="13056" width="9.140625" style="129"/>
    <col min="13057" max="13057" width="3.140625" style="129" customWidth="1"/>
    <col min="13058" max="13058" width="12.140625" style="129" customWidth="1"/>
    <col min="13059" max="13059" width="6.42578125" style="129" customWidth="1"/>
    <col min="13060" max="13060" width="3.140625" style="129" customWidth="1"/>
    <col min="13061" max="13061" width="8" style="129" customWidth="1"/>
    <col min="13062" max="13062" width="3.5703125" style="129" customWidth="1"/>
    <col min="13063" max="13063" width="9.140625" style="129"/>
    <col min="13064" max="13074" width="5.7109375" style="129" customWidth="1"/>
    <col min="13075" max="13312" width="9.140625" style="129"/>
    <col min="13313" max="13313" width="3.140625" style="129" customWidth="1"/>
    <col min="13314" max="13314" width="12.140625" style="129" customWidth="1"/>
    <col min="13315" max="13315" width="6.42578125" style="129" customWidth="1"/>
    <col min="13316" max="13316" width="3.140625" style="129" customWidth="1"/>
    <col min="13317" max="13317" width="8" style="129" customWidth="1"/>
    <col min="13318" max="13318" width="3.5703125" style="129" customWidth="1"/>
    <col min="13319" max="13319" width="9.140625" style="129"/>
    <col min="13320" max="13330" width="5.7109375" style="129" customWidth="1"/>
    <col min="13331" max="13568" width="9.140625" style="129"/>
    <col min="13569" max="13569" width="3.140625" style="129" customWidth="1"/>
    <col min="13570" max="13570" width="12.140625" style="129" customWidth="1"/>
    <col min="13571" max="13571" width="6.42578125" style="129" customWidth="1"/>
    <col min="13572" max="13572" width="3.140625" style="129" customWidth="1"/>
    <col min="13573" max="13573" width="8" style="129" customWidth="1"/>
    <col min="13574" max="13574" width="3.5703125" style="129" customWidth="1"/>
    <col min="13575" max="13575" width="9.140625" style="129"/>
    <col min="13576" max="13586" width="5.7109375" style="129" customWidth="1"/>
    <col min="13587" max="13824" width="9.140625" style="129"/>
    <col min="13825" max="13825" width="3.140625" style="129" customWidth="1"/>
    <col min="13826" max="13826" width="12.140625" style="129" customWidth="1"/>
    <col min="13827" max="13827" width="6.42578125" style="129" customWidth="1"/>
    <col min="13828" max="13828" width="3.140625" style="129" customWidth="1"/>
    <col min="13829" max="13829" width="8" style="129" customWidth="1"/>
    <col min="13830" max="13830" width="3.5703125" style="129" customWidth="1"/>
    <col min="13831" max="13831" width="9.140625" style="129"/>
    <col min="13832" max="13842" width="5.7109375" style="129" customWidth="1"/>
    <col min="13843" max="14080" width="9.140625" style="129"/>
    <col min="14081" max="14081" width="3.140625" style="129" customWidth="1"/>
    <col min="14082" max="14082" width="12.140625" style="129" customWidth="1"/>
    <col min="14083" max="14083" width="6.42578125" style="129" customWidth="1"/>
    <col min="14084" max="14084" width="3.140625" style="129" customWidth="1"/>
    <col min="14085" max="14085" width="8" style="129" customWidth="1"/>
    <col min="14086" max="14086" width="3.5703125" style="129" customWidth="1"/>
    <col min="14087" max="14087" width="9.140625" style="129"/>
    <col min="14088" max="14098" width="5.7109375" style="129" customWidth="1"/>
    <col min="14099" max="14336" width="9.140625" style="129"/>
    <col min="14337" max="14337" width="3.140625" style="129" customWidth="1"/>
    <col min="14338" max="14338" width="12.140625" style="129" customWidth="1"/>
    <col min="14339" max="14339" width="6.42578125" style="129" customWidth="1"/>
    <col min="14340" max="14340" width="3.140625" style="129" customWidth="1"/>
    <col min="14341" max="14341" width="8" style="129" customWidth="1"/>
    <col min="14342" max="14342" width="3.5703125" style="129" customWidth="1"/>
    <col min="14343" max="14343" width="9.140625" style="129"/>
    <col min="14344" max="14354" width="5.7109375" style="129" customWidth="1"/>
    <col min="14355" max="14592" width="9.140625" style="129"/>
    <col min="14593" max="14593" width="3.140625" style="129" customWidth="1"/>
    <col min="14594" max="14594" width="12.140625" style="129" customWidth="1"/>
    <col min="14595" max="14595" width="6.42578125" style="129" customWidth="1"/>
    <col min="14596" max="14596" width="3.140625" style="129" customWidth="1"/>
    <col min="14597" max="14597" width="8" style="129" customWidth="1"/>
    <col min="14598" max="14598" width="3.5703125" style="129" customWidth="1"/>
    <col min="14599" max="14599" width="9.140625" style="129"/>
    <col min="14600" max="14610" width="5.7109375" style="129" customWidth="1"/>
    <col min="14611" max="14848" width="9.140625" style="129"/>
    <col min="14849" max="14849" width="3.140625" style="129" customWidth="1"/>
    <col min="14850" max="14850" width="12.140625" style="129" customWidth="1"/>
    <col min="14851" max="14851" width="6.42578125" style="129" customWidth="1"/>
    <col min="14852" max="14852" width="3.140625" style="129" customWidth="1"/>
    <col min="14853" max="14853" width="8" style="129" customWidth="1"/>
    <col min="14854" max="14854" width="3.5703125" style="129" customWidth="1"/>
    <col min="14855" max="14855" width="9.140625" style="129"/>
    <col min="14856" max="14866" width="5.7109375" style="129" customWidth="1"/>
    <col min="14867" max="15104" width="9.140625" style="129"/>
    <col min="15105" max="15105" width="3.140625" style="129" customWidth="1"/>
    <col min="15106" max="15106" width="12.140625" style="129" customWidth="1"/>
    <col min="15107" max="15107" width="6.42578125" style="129" customWidth="1"/>
    <col min="15108" max="15108" width="3.140625" style="129" customWidth="1"/>
    <col min="15109" max="15109" width="8" style="129" customWidth="1"/>
    <col min="15110" max="15110" width="3.5703125" style="129" customWidth="1"/>
    <col min="15111" max="15111" width="9.140625" style="129"/>
    <col min="15112" max="15122" width="5.7109375" style="129" customWidth="1"/>
    <col min="15123" max="15360" width="9.140625" style="129"/>
    <col min="15361" max="15361" width="3.140625" style="129" customWidth="1"/>
    <col min="15362" max="15362" width="12.140625" style="129" customWidth="1"/>
    <col min="15363" max="15363" width="6.42578125" style="129" customWidth="1"/>
    <col min="15364" max="15364" width="3.140625" style="129" customWidth="1"/>
    <col min="15365" max="15365" width="8" style="129" customWidth="1"/>
    <col min="15366" max="15366" width="3.5703125" style="129" customWidth="1"/>
    <col min="15367" max="15367" width="9.140625" style="129"/>
    <col min="15368" max="15378" width="5.7109375" style="129" customWidth="1"/>
    <col min="15379" max="15616" width="9.140625" style="129"/>
    <col min="15617" max="15617" width="3.140625" style="129" customWidth="1"/>
    <col min="15618" max="15618" width="12.140625" style="129" customWidth="1"/>
    <col min="15619" max="15619" width="6.42578125" style="129" customWidth="1"/>
    <col min="15620" max="15620" width="3.140625" style="129" customWidth="1"/>
    <col min="15621" max="15621" width="8" style="129" customWidth="1"/>
    <col min="15622" max="15622" width="3.5703125" style="129" customWidth="1"/>
    <col min="15623" max="15623" width="9.140625" style="129"/>
    <col min="15624" max="15634" width="5.7109375" style="129" customWidth="1"/>
    <col min="15635" max="15872" width="9.140625" style="129"/>
    <col min="15873" max="15873" width="3.140625" style="129" customWidth="1"/>
    <col min="15874" max="15874" width="12.140625" style="129" customWidth="1"/>
    <col min="15875" max="15875" width="6.42578125" style="129" customWidth="1"/>
    <col min="15876" max="15876" width="3.140625" style="129" customWidth="1"/>
    <col min="15877" max="15877" width="8" style="129" customWidth="1"/>
    <col min="15878" max="15878" width="3.5703125" style="129" customWidth="1"/>
    <col min="15879" max="15879" width="9.140625" style="129"/>
    <col min="15880" max="15890" width="5.7109375" style="129" customWidth="1"/>
    <col min="15891" max="16128" width="9.140625" style="129"/>
    <col min="16129" max="16129" width="3.140625" style="129" customWidth="1"/>
    <col min="16130" max="16130" width="12.140625" style="129" customWidth="1"/>
    <col min="16131" max="16131" width="6.42578125" style="129" customWidth="1"/>
    <col min="16132" max="16132" width="3.140625" style="129" customWidth="1"/>
    <col min="16133" max="16133" width="8" style="129" customWidth="1"/>
    <col min="16134" max="16134" width="3.5703125" style="129" customWidth="1"/>
    <col min="16135" max="16135" width="9.140625" style="129"/>
    <col min="16136" max="16146" width="5.7109375" style="129" customWidth="1"/>
    <col min="16147" max="16384" width="9.140625" style="129"/>
  </cols>
  <sheetData>
    <row r="1" spans="1:18" ht="26.25">
      <c r="A1" s="197"/>
      <c r="B1" s="197"/>
      <c r="C1" s="197"/>
      <c r="D1" s="197"/>
      <c r="E1" s="197"/>
      <c r="F1" s="197"/>
    </row>
    <row r="2" spans="1:18">
      <c r="B2" s="397" t="s">
        <v>114</v>
      </c>
      <c r="C2" s="398"/>
      <c r="D2" s="398"/>
      <c r="E2" s="398"/>
      <c r="F2" s="399"/>
      <c r="H2" s="397" t="s">
        <v>115</v>
      </c>
      <c r="I2" s="398"/>
      <c r="J2" s="398"/>
      <c r="K2" s="398"/>
      <c r="L2" s="399"/>
      <c r="M2" s="198"/>
      <c r="N2" s="397" t="s">
        <v>115</v>
      </c>
      <c r="O2" s="398"/>
      <c r="P2" s="398"/>
      <c r="Q2" s="398"/>
      <c r="R2" s="399"/>
    </row>
    <row r="3" spans="1:18" ht="26.25">
      <c r="B3" s="400" t="s">
        <v>116</v>
      </c>
      <c r="C3" s="401"/>
      <c r="D3" s="401"/>
      <c r="E3" s="401"/>
      <c r="F3" s="402"/>
      <c r="H3" s="400" t="s">
        <v>117</v>
      </c>
      <c r="I3" s="401"/>
      <c r="J3" s="401"/>
      <c r="K3" s="401"/>
      <c r="L3" s="402"/>
      <c r="M3" s="198"/>
      <c r="N3" s="400" t="s">
        <v>117</v>
      </c>
      <c r="O3" s="401"/>
      <c r="P3" s="401"/>
      <c r="Q3" s="401"/>
      <c r="R3" s="402"/>
    </row>
    <row r="4" spans="1:18" ht="26.25">
      <c r="B4" s="199" t="s">
        <v>118</v>
      </c>
      <c r="C4" s="200">
        <v>12</v>
      </c>
      <c r="D4" s="201" t="s">
        <v>119</v>
      </c>
      <c r="E4" s="202"/>
      <c r="F4" s="203"/>
      <c r="H4" s="394" t="s">
        <v>120</v>
      </c>
      <c r="I4" s="395"/>
      <c r="J4" s="395"/>
      <c r="K4" s="395"/>
      <c r="L4" s="396"/>
      <c r="M4" s="198"/>
      <c r="N4" s="394" t="s">
        <v>121</v>
      </c>
      <c r="O4" s="395"/>
      <c r="P4" s="395"/>
      <c r="Q4" s="395"/>
      <c r="R4" s="396"/>
    </row>
    <row r="5" spans="1:18">
      <c r="B5" s="199" t="s">
        <v>122</v>
      </c>
      <c r="C5" s="200">
        <v>12</v>
      </c>
      <c r="D5" s="201" t="s">
        <v>119</v>
      </c>
      <c r="E5" s="202"/>
      <c r="F5" s="203"/>
      <c r="H5" s="204">
        <v>0</v>
      </c>
      <c r="I5" s="205">
        <v>3</v>
      </c>
      <c r="J5" s="206" t="s">
        <v>123</v>
      </c>
      <c r="K5" s="207">
        <f>I5/1000</f>
        <v>3.0000000000000001E-3</v>
      </c>
      <c r="L5" s="203" t="s">
        <v>124</v>
      </c>
      <c r="M5" s="198"/>
      <c r="N5" s="204">
        <v>0</v>
      </c>
      <c r="O5" s="205">
        <v>3</v>
      </c>
      <c r="P5" s="206" t="s">
        <v>123</v>
      </c>
      <c r="Q5" s="207">
        <f>O5/1000</f>
        <v>3.0000000000000001E-3</v>
      </c>
      <c r="R5" s="203" t="s">
        <v>124</v>
      </c>
    </row>
    <row r="6" spans="1:18">
      <c r="B6" s="204">
        <v>1</v>
      </c>
      <c r="C6" s="200">
        <v>12</v>
      </c>
      <c r="D6" s="201" t="s">
        <v>119</v>
      </c>
      <c r="E6" s="202"/>
      <c r="F6" s="203"/>
      <c r="H6" s="204">
        <v>5</v>
      </c>
      <c r="I6" s="205">
        <v>3</v>
      </c>
      <c r="J6" s="206" t="s">
        <v>123</v>
      </c>
      <c r="K6" s="207">
        <f t="shared" ref="K6:K15" si="0">I6/1000</f>
        <v>3.0000000000000001E-3</v>
      </c>
      <c r="L6" s="203" t="s">
        <v>124</v>
      </c>
      <c r="M6" s="198"/>
      <c r="N6" s="204">
        <v>5</v>
      </c>
      <c r="O6" s="205">
        <v>3</v>
      </c>
      <c r="P6" s="206" t="s">
        <v>123</v>
      </c>
      <c r="Q6" s="207">
        <f t="shared" ref="Q6:Q13" si="1">O6/1000</f>
        <v>3.0000000000000001E-3</v>
      </c>
      <c r="R6" s="203" t="s">
        <v>124</v>
      </c>
    </row>
    <row r="7" spans="1:18">
      <c r="B7" s="204">
        <v>2</v>
      </c>
      <c r="C7" s="200">
        <v>12</v>
      </c>
      <c r="D7" s="201" t="s">
        <v>119</v>
      </c>
      <c r="E7" s="202"/>
      <c r="F7" s="203"/>
      <c r="H7" s="204">
        <v>10</v>
      </c>
      <c r="I7" s="205">
        <v>3</v>
      </c>
      <c r="J7" s="206" t="s">
        <v>123</v>
      </c>
      <c r="K7" s="207">
        <f t="shared" si="0"/>
        <v>3.0000000000000001E-3</v>
      </c>
      <c r="L7" s="203" t="s">
        <v>124</v>
      </c>
      <c r="M7" s="198"/>
      <c r="N7" s="204">
        <v>10</v>
      </c>
      <c r="O7" s="205">
        <v>3</v>
      </c>
      <c r="P7" s="206" t="s">
        <v>123</v>
      </c>
      <c r="Q7" s="207">
        <f t="shared" si="1"/>
        <v>3.0000000000000001E-3</v>
      </c>
      <c r="R7" s="203" t="s">
        <v>124</v>
      </c>
    </row>
    <row r="8" spans="1:18">
      <c r="B8" s="204">
        <v>3</v>
      </c>
      <c r="C8" s="200">
        <v>12</v>
      </c>
      <c r="D8" s="201" t="s">
        <v>119</v>
      </c>
      <c r="E8" s="202"/>
      <c r="F8" s="203"/>
      <c r="H8" s="204">
        <v>30</v>
      </c>
      <c r="I8" s="205">
        <v>3</v>
      </c>
      <c r="J8" s="206" t="s">
        <v>123</v>
      </c>
      <c r="K8" s="207">
        <f t="shared" si="0"/>
        <v>3.0000000000000001E-3</v>
      </c>
      <c r="L8" s="203" t="s">
        <v>124</v>
      </c>
      <c r="M8" s="198"/>
      <c r="N8" s="204">
        <v>30</v>
      </c>
      <c r="O8" s="205">
        <v>3</v>
      </c>
      <c r="P8" s="206" t="s">
        <v>123</v>
      </c>
      <c r="Q8" s="207">
        <f t="shared" si="1"/>
        <v>3.0000000000000001E-3</v>
      </c>
      <c r="R8" s="203" t="s">
        <v>124</v>
      </c>
    </row>
    <row r="9" spans="1:18">
      <c r="B9" s="204">
        <v>4</v>
      </c>
      <c r="C9" s="200">
        <v>12</v>
      </c>
      <c r="D9" s="201" t="s">
        <v>119</v>
      </c>
      <c r="E9" s="202"/>
      <c r="F9" s="203"/>
      <c r="H9" s="204">
        <v>50</v>
      </c>
      <c r="I9" s="205">
        <v>3</v>
      </c>
      <c r="J9" s="206" t="s">
        <v>123</v>
      </c>
      <c r="K9" s="207">
        <f t="shared" si="0"/>
        <v>3.0000000000000001E-3</v>
      </c>
      <c r="L9" s="203" t="s">
        <v>124</v>
      </c>
      <c r="M9" s="198"/>
      <c r="N9" s="204">
        <v>50</v>
      </c>
      <c r="O9" s="205">
        <v>3</v>
      </c>
      <c r="P9" s="206" t="s">
        <v>123</v>
      </c>
      <c r="Q9" s="207">
        <f t="shared" si="1"/>
        <v>3.0000000000000001E-3</v>
      </c>
      <c r="R9" s="203" t="s">
        <v>124</v>
      </c>
    </row>
    <row r="10" spans="1:18">
      <c r="B10" s="204">
        <v>5</v>
      </c>
      <c r="C10" s="200">
        <v>12</v>
      </c>
      <c r="D10" s="201" t="s">
        <v>119</v>
      </c>
      <c r="E10" s="202"/>
      <c r="F10" s="203"/>
      <c r="H10" s="204">
        <v>80</v>
      </c>
      <c r="I10" s="205">
        <v>3</v>
      </c>
      <c r="J10" s="206" t="s">
        <v>123</v>
      </c>
      <c r="K10" s="207">
        <f t="shared" si="0"/>
        <v>3.0000000000000001E-3</v>
      </c>
      <c r="L10" s="203" t="s">
        <v>124</v>
      </c>
      <c r="M10" s="198"/>
      <c r="N10" s="204">
        <v>80</v>
      </c>
      <c r="O10" s="205">
        <v>3</v>
      </c>
      <c r="P10" s="206" t="s">
        <v>123</v>
      </c>
      <c r="Q10" s="207">
        <f t="shared" si="1"/>
        <v>3.0000000000000001E-3</v>
      </c>
      <c r="R10" s="203" t="s">
        <v>124</v>
      </c>
    </row>
    <row r="11" spans="1:18">
      <c r="B11" s="204">
        <v>10</v>
      </c>
      <c r="C11" s="200">
        <v>12</v>
      </c>
      <c r="D11" s="201" t="s">
        <v>119</v>
      </c>
      <c r="E11" s="202"/>
      <c r="F11" s="203"/>
      <c r="H11" s="204">
        <v>100</v>
      </c>
      <c r="I11" s="205">
        <v>3</v>
      </c>
      <c r="J11" s="206" t="s">
        <v>123</v>
      </c>
      <c r="K11" s="207">
        <f t="shared" si="0"/>
        <v>3.0000000000000001E-3</v>
      </c>
      <c r="L11" s="203" t="s">
        <v>124</v>
      </c>
      <c r="M11" s="198"/>
      <c r="N11" s="204">
        <v>100</v>
      </c>
      <c r="O11" s="205">
        <v>3</v>
      </c>
      <c r="P11" s="206" t="s">
        <v>123</v>
      </c>
      <c r="Q11" s="207">
        <f t="shared" si="1"/>
        <v>3.0000000000000001E-3</v>
      </c>
      <c r="R11" s="203" t="s">
        <v>124</v>
      </c>
    </row>
    <row r="12" spans="1:18">
      <c r="B12" s="204">
        <v>15</v>
      </c>
      <c r="C12" s="200">
        <v>12</v>
      </c>
      <c r="D12" s="201" t="s">
        <v>119</v>
      </c>
      <c r="E12" s="202"/>
      <c r="F12" s="203"/>
      <c r="H12" s="204">
        <v>150</v>
      </c>
      <c r="I12" s="205">
        <v>3</v>
      </c>
      <c r="J12" s="206" t="s">
        <v>123</v>
      </c>
      <c r="K12" s="207">
        <f t="shared" si="0"/>
        <v>3.0000000000000001E-3</v>
      </c>
      <c r="L12" s="203" t="s">
        <v>124</v>
      </c>
      <c r="M12" s="198"/>
      <c r="N12" s="204">
        <v>150</v>
      </c>
      <c r="O12" s="205">
        <v>3</v>
      </c>
      <c r="P12" s="206" t="s">
        <v>123</v>
      </c>
      <c r="Q12" s="207">
        <f t="shared" si="1"/>
        <v>3.0000000000000001E-3</v>
      </c>
      <c r="R12" s="203" t="s">
        <v>124</v>
      </c>
    </row>
    <row r="13" spans="1:18">
      <c r="B13" s="204">
        <v>20</v>
      </c>
      <c r="C13" s="200">
        <v>12</v>
      </c>
      <c r="D13" s="201" t="s">
        <v>119</v>
      </c>
      <c r="E13" s="202"/>
      <c r="F13" s="203"/>
      <c r="H13" s="204">
        <v>200</v>
      </c>
      <c r="I13" s="205">
        <v>3</v>
      </c>
      <c r="J13" s="206" t="s">
        <v>123</v>
      </c>
      <c r="K13" s="207">
        <f t="shared" si="0"/>
        <v>3.0000000000000001E-3</v>
      </c>
      <c r="L13" s="203" t="s">
        <v>124</v>
      </c>
      <c r="M13" s="198"/>
      <c r="N13" s="204">
        <v>200</v>
      </c>
      <c r="O13" s="205">
        <v>3</v>
      </c>
      <c r="P13" s="206" t="s">
        <v>123</v>
      </c>
      <c r="Q13" s="207">
        <f t="shared" si="1"/>
        <v>3.0000000000000001E-3</v>
      </c>
      <c r="R13" s="203" t="s">
        <v>124</v>
      </c>
    </row>
    <row r="14" spans="1:18">
      <c r="B14" s="204">
        <v>25</v>
      </c>
      <c r="C14" s="200">
        <v>12</v>
      </c>
      <c r="D14" s="201" t="s">
        <v>119</v>
      </c>
      <c r="E14" s="202"/>
      <c r="F14" s="203"/>
      <c r="H14" s="204">
        <v>250</v>
      </c>
      <c r="I14" s="205">
        <v>3</v>
      </c>
      <c r="J14" s="208" t="s">
        <v>123</v>
      </c>
      <c r="K14" s="207">
        <f t="shared" si="0"/>
        <v>3.0000000000000001E-3</v>
      </c>
      <c r="L14" s="203" t="s">
        <v>124</v>
      </c>
      <c r="M14" s="198"/>
      <c r="N14" s="209"/>
      <c r="O14" s="210"/>
      <c r="P14" s="210"/>
      <c r="Q14" s="211"/>
      <c r="R14" s="212"/>
    </row>
    <row r="15" spans="1:18">
      <c r="B15" s="204">
        <v>30</v>
      </c>
      <c r="C15" s="200">
        <v>12</v>
      </c>
      <c r="D15" s="201" t="s">
        <v>119</v>
      </c>
      <c r="E15" s="202"/>
      <c r="F15" s="203"/>
      <c r="H15" s="204">
        <v>300</v>
      </c>
      <c r="I15" s="205">
        <v>3</v>
      </c>
      <c r="J15" s="208" t="s">
        <v>123</v>
      </c>
      <c r="K15" s="207">
        <f t="shared" si="0"/>
        <v>3.0000000000000001E-3</v>
      </c>
      <c r="L15" s="203" t="s">
        <v>124</v>
      </c>
      <c r="M15" s="198"/>
      <c r="N15" s="213"/>
      <c r="O15" s="214"/>
      <c r="P15" s="214"/>
      <c r="Q15" s="215"/>
      <c r="R15" s="216"/>
    </row>
  </sheetData>
  <mergeCells count="8">
    <mergeCell ref="H4:L4"/>
    <mergeCell ref="N4:R4"/>
    <mergeCell ref="B2:F2"/>
    <mergeCell ref="H2:L2"/>
    <mergeCell ref="N2:R2"/>
    <mergeCell ref="B3:F3"/>
    <mergeCell ref="H3:L3"/>
    <mergeCell ref="N3:R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 Record</vt:lpstr>
      <vt:lpstr>Certificate</vt:lpstr>
      <vt:lpstr>Report</vt:lpstr>
      <vt:lpstr>Result</vt:lpstr>
      <vt:lpstr>Uncertainty Budget(Angle)</vt:lpstr>
      <vt:lpstr>Uncertainty Budget(Length)</vt:lpstr>
      <vt:lpstr>Cert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2016-08-13T02:15:03Z</cp:lastPrinted>
  <dcterms:created xsi:type="dcterms:W3CDTF">2013-05-08T08:11:00Z</dcterms:created>
  <dcterms:modified xsi:type="dcterms:W3CDTF">2017-08-22T17:05:25Z</dcterms:modified>
</cp:coreProperties>
</file>