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480" yWindow="705" windowWidth="14355" windowHeight="7905"/>
  </bookViews>
  <sheets>
    <sheet name="Data Record" sheetId="21" r:id="rId1"/>
    <sheet name="Certificate" sheetId="16" r:id="rId2"/>
    <sheet name="Report" sheetId="23" r:id="rId3"/>
    <sheet name="Result" sheetId="18" r:id="rId4"/>
    <sheet name="Uncertainty Budget" sheetId="22" r:id="rId5"/>
    <sheet name="Cert of STD" sheetId="14" r:id="rId6"/>
  </sheets>
  <definedNames>
    <definedName name="_xlnm.Print_Area" localSheetId="1">Certificate!$A$1:$U$42</definedName>
    <definedName name="_xlnm.Print_Area" localSheetId="0">'Data Record'!$A$1:$AA$39</definedName>
    <definedName name="_xlnm.Print_Area" localSheetId="3">Result!$A$1:$U$35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7" i="21" l="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16" i="21"/>
  <c r="L8" i="22"/>
  <c r="M8" i="22"/>
  <c r="O8" i="22"/>
  <c r="P8" i="22"/>
  <c r="Q8" i="22"/>
  <c r="L9" i="22"/>
  <c r="M9" i="22"/>
  <c r="O9" i="22"/>
  <c r="P9" i="22"/>
  <c r="Q9" i="22"/>
  <c r="L10" i="22"/>
  <c r="M10" i="22"/>
  <c r="O10" i="22"/>
  <c r="P10" i="22"/>
  <c r="Q10" i="22"/>
  <c r="L11" i="22"/>
  <c r="M11" i="22"/>
  <c r="O11" i="22"/>
  <c r="P11" i="22"/>
  <c r="Q11" i="22"/>
  <c r="L12" i="22"/>
  <c r="M12" i="22"/>
  <c r="O12" i="22"/>
  <c r="P12" i="22"/>
  <c r="Q12" i="22"/>
  <c r="L13" i="22"/>
  <c r="M13" i="22"/>
  <c r="O13" i="22"/>
  <c r="P13" i="22"/>
  <c r="Q13" i="22"/>
  <c r="L14" i="22"/>
  <c r="M14" i="22"/>
  <c r="O14" i="22"/>
  <c r="P14" i="22"/>
  <c r="Q14" i="22"/>
  <c r="L15" i="22"/>
  <c r="M15" i="22"/>
  <c r="O15" i="22"/>
  <c r="P15" i="22"/>
  <c r="Q15" i="22"/>
  <c r="L16" i="22"/>
  <c r="M16" i="22"/>
  <c r="O16" i="22"/>
  <c r="P16" i="22"/>
  <c r="Q16" i="22"/>
  <c r="L17" i="22"/>
  <c r="M17" i="22"/>
  <c r="O17" i="22"/>
  <c r="P17" i="22"/>
  <c r="Q17" i="22"/>
  <c r="L18" i="22"/>
  <c r="M18" i="22"/>
  <c r="O18" i="22"/>
  <c r="P18" i="22"/>
  <c r="Q18" i="22"/>
  <c r="L19" i="22"/>
  <c r="M19" i="22"/>
  <c r="O19" i="22"/>
  <c r="P19" i="22"/>
  <c r="Q19" i="22"/>
  <c r="L20" i="22"/>
  <c r="M20" i="22"/>
  <c r="O20" i="22"/>
  <c r="P20" i="22"/>
  <c r="Q20" i="22"/>
  <c r="L21" i="22"/>
  <c r="M21" i="22"/>
  <c r="O21" i="22"/>
  <c r="P21" i="22"/>
  <c r="Q21" i="22"/>
  <c r="L22" i="22"/>
  <c r="M22" i="22"/>
  <c r="O22" i="22"/>
  <c r="P22" i="22"/>
  <c r="Q22" i="22"/>
  <c r="L23" i="22"/>
  <c r="M23" i="22"/>
  <c r="O23" i="22"/>
  <c r="P23" i="22"/>
  <c r="Q23" i="22"/>
  <c r="L24" i="22"/>
  <c r="M24" i="22"/>
  <c r="O24" i="22"/>
  <c r="P24" i="22"/>
  <c r="Q24" i="22"/>
  <c r="L7" i="22"/>
  <c r="M7" i="22"/>
  <c r="O7" i="22"/>
  <c r="P7" i="22"/>
  <c r="Q7" i="22"/>
  <c r="E24" i="18"/>
  <c r="E25" i="18"/>
  <c r="E26" i="18"/>
  <c r="E27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10" i="18"/>
  <c r="J19" i="22"/>
  <c r="K19" i="22"/>
  <c r="J20" i="22"/>
  <c r="K20" i="22"/>
  <c r="J21" i="22"/>
  <c r="K21" i="22"/>
  <c r="J22" i="22"/>
  <c r="K22" i="22"/>
  <c r="J23" i="22"/>
  <c r="K23" i="22"/>
  <c r="J24" i="22"/>
  <c r="K24" i="22"/>
  <c r="B18" i="22"/>
  <c r="Q27" i="21"/>
  <c r="H21" i="18"/>
  <c r="U27" i="21"/>
  <c r="K21" i="18"/>
  <c r="B8" i="22"/>
  <c r="B21" i="22"/>
  <c r="H21" i="22"/>
  <c r="I21" i="22"/>
  <c r="B22" i="22"/>
  <c r="H22" i="22"/>
  <c r="I22" i="22"/>
  <c r="B23" i="22"/>
  <c r="H23" i="22"/>
  <c r="I23" i="22"/>
  <c r="B24" i="22"/>
  <c r="H24" i="22"/>
  <c r="I24" i="22"/>
  <c r="B19" i="22"/>
  <c r="H19" i="22"/>
  <c r="I19" i="22"/>
  <c r="B20" i="22"/>
  <c r="H20" i="22"/>
  <c r="I20" i="22"/>
  <c r="B9" i="22"/>
  <c r="B10" i="22"/>
  <c r="B11" i="22"/>
  <c r="B12" i="22"/>
  <c r="B13" i="22"/>
  <c r="B14" i="22"/>
  <c r="B15" i="22"/>
  <c r="B16" i="22"/>
  <c r="B17" i="22"/>
  <c r="B7" i="22"/>
  <c r="Q17" i="21"/>
  <c r="H11" i="18"/>
  <c r="Q18" i="21"/>
  <c r="H12" i="18"/>
  <c r="Q19" i="21"/>
  <c r="H13" i="18"/>
  <c r="Q20" i="21"/>
  <c r="H14" i="18"/>
  <c r="Q21" i="21"/>
  <c r="H15" i="18"/>
  <c r="Q22" i="21"/>
  <c r="H16" i="18"/>
  <c r="Q23" i="21"/>
  <c r="H17" i="18"/>
  <c r="Q24" i="21"/>
  <c r="H18" i="18"/>
  <c r="Q25" i="21"/>
  <c r="H19" i="18"/>
  <c r="Q26" i="21"/>
  <c r="H20" i="18"/>
  <c r="Q28" i="21"/>
  <c r="H22" i="18"/>
  <c r="Q29" i="21"/>
  <c r="H23" i="18"/>
  <c r="Q30" i="21"/>
  <c r="H24" i="18"/>
  <c r="Q31" i="21"/>
  <c r="H25" i="18"/>
  <c r="Q32" i="21"/>
  <c r="H26" i="18"/>
  <c r="Q33" i="21"/>
  <c r="H27" i="18"/>
  <c r="Q16" i="21"/>
  <c r="H10" i="18"/>
  <c r="G28" i="22"/>
  <c r="G27" i="22"/>
  <c r="G29" i="22"/>
  <c r="K29" i="22"/>
  <c r="F7" i="22"/>
  <c r="J18" i="22"/>
  <c r="K18" i="22"/>
  <c r="H18" i="22"/>
  <c r="I18" i="22"/>
  <c r="K50" i="14"/>
  <c r="D18" i="22"/>
  <c r="E18" i="22"/>
  <c r="J17" i="22"/>
  <c r="K17" i="22"/>
  <c r="H17" i="22"/>
  <c r="I17" i="22"/>
  <c r="J16" i="22"/>
  <c r="K16" i="22"/>
  <c r="H16" i="22"/>
  <c r="I16" i="22"/>
  <c r="J15" i="22"/>
  <c r="K15" i="22"/>
  <c r="H15" i="22"/>
  <c r="I15" i="22"/>
  <c r="J14" i="22"/>
  <c r="K14" i="22"/>
  <c r="H14" i="22"/>
  <c r="I14" i="22"/>
  <c r="J13" i="22"/>
  <c r="K13" i="22"/>
  <c r="H13" i="22"/>
  <c r="I13" i="22"/>
  <c r="J12" i="22"/>
  <c r="K12" i="22"/>
  <c r="H12" i="22"/>
  <c r="I12" i="22"/>
  <c r="J11" i="22"/>
  <c r="K11" i="22"/>
  <c r="H11" i="22"/>
  <c r="I11" i="22"/>
  <c r="J10" i="22"/>
  <c r="K10" i="22"/>
  <c r="H10" i="22"/>
  <c r="I10" i="22"/>
  <c r="J9" i="22"/>
  <c r="K9" i="22"/>
  <c r="H9" i="22"/>
  <c r="I9" i="22"/>
  <c r="J8" i="22"/>
  <c r="K8" i="22"/>
  <c r="H8" i="22"/>
  <c r="I8" i="22"/>
  <c r="J7" i="22"/>
  <c r="K7" i="22"/>
  <c r="H7" i="22"/>
  <c r="I7" i="22"/>
  <c r="J19" i="16"/>
  <c r="J20" i="16"/>
  <c r="J18" i="16"/>
  <c r="J16" i="16"/>
  <c r="J15" i="16"/>
  <c r="J14" i="16"/>
  <c r="J13" i="16"/>
  <c r="J12" i="16"/>
  <c r="J7" i="16"/>
  <c r="J5" i="16"/>
  <c r="G5" i="23"/>
  <c r="G5" i="18"/>
  <c r="P39" i="16"/>
  <c r="K51" i="14"/>
  <c r="D19" i="22"/>
  <c r="E19" i="22"/>
  <c r="K49" i="14"/>
  <c r="D17" i="22"/>
  <c r="E17" i="22"/>
  <c r="K48" i="14"/>
  <c r="K47" i="14"/>
  <c r="K46" i="14"/>
  <c r="K45" i="14"/>
  <c r="K44" i="14"/>
  <c r="K43" i="14"/>
  <c r="D16" i="22"/>
  <c r="E16" i="22"/>
  <c r="K42" i="14"/>
  <c r="K41" i="14"/>
  <c r="K40" i="14"/>
  <c r="K39" i="14"/>
  <c r="K38" i="14"/>
  <c r="K37" i="14"/>
  <c r="Q36" i="14"/>
  <c r="K36" i="14"/>
  <c r="Q35" i="14"/>
  <c r="K35" i="14"/>
  <c r="Q34" i="14"/>
  <c r="K34" i="14"/>
  <c r="Q33" i="14"/>
  <c r="K33" i="14"/>
  <c r="D15" i="22"/>
  <c r="E15" i="22"/>
  <c r="Q32" i="14"/>
  <c r="K32" i="14"/>
  <c r="Q31" i="14"/>
  <c r="K31" i="14"/>
  <c r="Q30" i="14"/>
  <c r="K30" i="14"/>
  <c r="Q29" i="14"/>
  <c r="K29" i="14"/>
  <c r="Q28" i="14"/>
  <c r="K28" i="14"/>
  <c r="D14" i="22"/>
  <c r="E14" i="22"/>
  <c r="Q27" i="14"/>
  <c r="K27" i="14"/>
  <c r="Q26" i="14"/>
  <c r="K26" i="14"/>
  <c r="Q25" i="14"/>
  <c r="K25" i="14"/>
  <c r="D13" i="22"/>
  <c r="E13" i="22"/>
  <c r="Q24" i="14"/>
  <c r="K24" i="14"/>
  <c r="D8" i="22"/>
  <c r="E8" i="22"/>
  <c r="Q23" i="14"/>
  <c r="K23" i="14"/>
  <c r="Q22" i="14"/>
  <c r="K22" i="14"/>
  <c r="Q21" i="14"/>
  <c r="K21" i="14"/>
  <c r="Q20" i="14"/>
  <c r="K20" i="14"/>
  <c r="Q19" i="14"/>
  <c r="K19" i="14"/>
  <c r="Q18" i="14"/>
  <c r="K18" i="14"/>
  <c r="Q17" i="14"/>
  <c r="K17" i="14"/>
  <c r="E17" i="14"/>
  <c r="Q16" i="14"/>
  <c r="K16" i="14"/>
  <c r="E16" i="14"/>
  <c r="Q15" i="14"/>
  <c r="K15" i="14"/>
  <c r="D12" i="22"/>
  <c r="E12" i="22"/>
  <c r="E15" i="14"/>
  <c r="Q14" i="14"/>
  <c r="K14" i="14"/>
  <c r="E14" i="14"/>
  <c r="Q13" i="14"/>
  <c r="K13" i="14"/>
  <c r="E13" i="14"/>
  <c r="W12" i="14"/>
  <c r="Q12" i="14"/>
  <c r="K12" i="14"/>
  <c r="E12" i="14"/>
  <c r="W11" i="14"/>
  <c r="D22" i="22"/>
  <c r="E22" i="22"/>
  <c r="Q11" i="14"/>
  <c r="K11" i="14"/>
  <c r="E11" i="14"/>
  <c r="W10" i="14"/>
  <c r="D21" i="22"/>
  <c r="E21" i="22"/>
  <c r="Q10" i="14"/>
  <c r="K10" i="14"/>
  <c r="D11" i="22"/>
  <c r="E11" i="22"/>
  <c r="E10" i="14"/>
  <c r="W9" i="14"/>
  <c r="Q9" i="14"/>
  <c r="K9" i="14"/>
  <c r="E9" i="14"/>
  <c r="W8" i="14"/>
  <c r="D20" i="22"/>
  <c r="E20" i="22"/>
  <c r="Q8" i="14"/>
  <c r="K8" i="14"/>
  <c r="E8" i="14"/>
  <c r="W7" i="14"/>
  <c r="Q7" i="14"/>
  <c r="K7" i="14"/>
  <c r="E7" i="14"/>
  <c r="W6" i="14"/>
  <c r="Q6" i="14"/>
  <c r="K6" i="14"/>
  <c r="D10" i="22"/>
  <c r="E10" i="22"/>
  <c r="E6" i="14"/>
  <c r="W5" i="14"/>
  <c r="Q5" i="14"/>
  <c r="K5" i="14"/>
  <c r="E5" i="14"/>
  <c r="F38" i="16"/>
  <c r="G7" i="22"/>
  <c r="F8" i="22"/>
  <c r="D9" i="22"/>
  <c r="E9" i="22"/>
  <c r="D7" i="22"/>
  <c r="E7" i="22"/>
  <c r="D23" i="22"/>
  <c r="E23" i="22"/>
  <c r="D24" i="22"/>
  <c r="E24" i="22"/>
  <c r="U16" i="21"/>
  <c r="K10" i="18"/>
  <c r="U33" i="21"/>
  <c r="K27" i="18"/>
  <c r="U32" i="21"/>
  <c r="K26" i="18"/>
  <c r="U31" i="21"/>
  <c r="K25" i="18"/>
  <c r="U30" i="21"/>
  <c r="K24" i="18"/>
  <c r="U29" i="21"/>
  <c r="K23" i="18"/>
  <c r="U28" i="21"/>
  <c r="K22" i="18"/>
  <c r="U26" i="21"/>
  <c r="K20" i="18"/>
  <c r="U25" i="21"/>
  <c r="K19" i="18"/>
  <c r="U24" i="21"/>
  <c r="K18" i="18"/>
  <c r="U23" i="21"/>
  <c r="K17" i="18"/>
  <c r="U22" i="21"/>
  <c r="K16" i="18"/>
  <c r="U21" i="21"/>
  <c r="K15" i="18"/>
  <c r="U20" i="21"/>
  <c r="K14" i="18"/>
  <c r="U19" i="21"/>
  <c r="K13" i="18"/>
  <c r="U18" i="21"/>
  <c r="K12" i="18"/>
  <c r="U17" i="21"/>
  <c r="K11" i="18"/>
  <c r="N7" i="22"/>
  <c r="G8" i="22"/>
  <c r="N8" i="22"/>
  <c r="F9" i="22"/>
  <c r="G9" i="22"/>
  <c r="N9" i="22"/>
  <c r="F10" i="22"/>
  <c r="R7" i="22"/>
  <c r="N10" i="18"/>
  <c r="R8" i="22"/>
  <c r="N11" i="18"/>
  <c r="G10" i="22"/>
  <c r="N10" i="22"/>
  <c r="F11" i="22"/>
  <c r="R9" i="22"/>
  <c r="N12" i="18"/>
  <c r="R10" i="22"/>
  <c r="N13" i="18"/>
  <c r="G11" i="22"/>
  <c r="N11" i="22"/>
  <c r="F12" i="22"/>
  <c r="R11" i="22"/>
  <c r="N14" i="18"/>
  <c r="G12" i="22"/>
  <c r="N12" i="22"/>
  <c r="F13" i="22"/>
  <c r="R12" i="22"/>
  <c r="N15" i="18"/>
  <c r="F14" i="22"/>
  <c r="G13" i="22"/>
  <c r="N13" i="22"/>
  <c r="F15" i="22"/>
  <c r="G14" i="22"/>
  <c r="N14" i="22"/>
  <c r="R13" i="22"/>
  <c r="N16" i="18"/>
  <c r="F16" i="22"/>
  <c r="G15" i="22"/>
  <c r="N15" i="22"/>
  <c r="R14" i="22"/>
  <c r="N17" i="18"/>
  <c r="R15" i="22"/>
  <c r="N18" i="18"/>
  <c r="G16" i="22"/>
  <c r="N16" i="22"/>
  <c r="F17" i="22"/>
  <c r="R16" i="22"/>
  <c r="N19" i="18"/>
  <c r="G17" i="22"/>
  <c r="N17" i="22"/>
  <c r="F18" i="22"/>
  <c r="R17" i="22"/>
  <c r="N20" i="18"/>
  <c r="F19" i="22"/>
  <c r="G18" i="22"/>
  <c r="N18" i="22"/>
  <c r="R18" i="22"/>
  <c r="N21" i="18"/>
  <c r="G19" i="22"/>
  <c r="N19" i="22"/>
  <c r="F20" i="22"/>
  <c r="R19" i="22"/>
  <c r="N22" i="18"/>
  <c r="F21" i="22"/>
  <c r="G20" i="22"/>
  <c r="N20" i="22"/>
  <c r="F22" i="22"/>
  <c r="G21" i="22"/>
  <c r="N21" i="22"/>
  <c r="R20" i="22"/>
  <c r="N23" i="18"/>
  <c r="R21" i="22"/>
  <c r="N24" i="18"/>
  <c r="G22" i="22"/>
  <c r="N22" i="22"/>
  <c r="F23" i="22"/>
  <c r="R22" i="22"/>
  <c r="N25" i="18"/>
  <c r="G23" i="22"/>
  <c r="N23" i="22"/>
  <c r="F24" i="22"/>
  <c r="G24" i="22"/>
  <c r="N24" i="22"/>
  <c r="R24" i="22"/>
  <c r="N27" i="18"/>
  <c r="R23" i="22"/>
  <c r="N26" i="18"/>
</calcChain>
</file>

<file path=xl/comments1.xml><?xml version="1.0" encoding="utf-8"?>
<comments xmlns="http://schemas.openxmlformats.org/spreadsheetml/2006/main">
  <authors>
    <author>Nathaphol Boonmee</author>
  </authors>
  <commentList>
    <comment ref="O39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<sst xmlns="http://schemas.openxmlformats.org/spreadsheetml/2006/main" count="376" uniqueCount="131">
  <si>
    <t>SP METROLOGY SYSTEM THAILAND</t>
  </si>
  <si>
    <t>Model :</t>
  </si>
  <si>
    <t>ID No :</t>
  </si>
  <si>
    <t>Calibrated By :</t>
  </si>
  <si>
    <t>Value</t>
  </si>
  <si>
    <t>Unit :</t>
  </si>
  <si>
    <t>X1</t>
  </si>
  <si>
    <t>Average</t>
  </si>
  <si>
    <t>Nominal Value</t>
  </si>
  <si>
    <t>Repeatability</t>
  </si>
  <si>
    <t>Uc</t>
  </si>
  <si>
    <t>Ui</t>
  </si>
  <si>
    <t>Certificate of Calibration (Gauge Block)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</si>
  <si>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</si>
  <si>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</si>
  <si>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</si>
  <si>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</si>
  <si>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</si>
  <si>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</si>
  <si>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Temperature Effect</t>
  </si>
  <si>
    <t>UUC 
Reading</t>
  </si>
  <si>
    <t>Referance Standard :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</si>
  <si>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</si>
  <si>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</si>
  <si>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</si>
  <si>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</si>
  <si>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</si>
  <si>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</si>
  <si>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</si>
  <si>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</si>
  <si>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</si>
  <si>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</si>
  <si>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</si>
  <si>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</si>
  <si>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</si>
  <si>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</si>
  <si>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± 1 °C</t>
  </si>
  <si>
    <t>Relative Humidity</t>
  </si>
  <si>
    <t>± 15 %</t>
  </si>
  <si>
    <t>Location of Calibration</t>
  </si>
  <si>
    <t>In-Lab</t>
  </si>
  <si>
    <t>Method of Calibration</t>
  </si>
  <si>
    <t>Date of Issue :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</si>
  <si>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</si>
  <si>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</si>
  <si>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</si>
  <si>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</si>
  <si>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</si>
  <si>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</si>
  <si>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</si>
  <si>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</si>
  <si>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</si>
  <si>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Error</t>
  </si>
  <si>
    <t>Location</t>
  </si>
  <si>
    <t>Equipment Name :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</si>
  <si>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</si>
  <si>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</si>
  <si>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</si>
  <si>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</si>
  <si>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</si>
  <si>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</si>
  <si>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</si>
  <si>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</si>
  <si>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</si>
  <si>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</si>
  <si>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</si>
  <si>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</si>
  <si>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</si>
  <si>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</si>
  <si>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</si>
  <si>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</si>
  <si>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</si>
  <si>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</si>
  <si>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</si>
  <si>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</si>
  <si>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Uncertainty Budget of Universal Length Measuring</t>
  </si>
  <si>
    <t>Uncertainty of GB</t>
  </si>
  <si>
    <t xml:space="preserve">Contact Deformation </t>
  </si>
  <si>
    <t>Contact Deformation</t>
  </si>
  <si>
    <r>
      <t>l</t>
    </r>
    <r>
      <rPr>
        <i/>
        <vertAlign val="subscript"/>
        <sz val="14"/>
        <rFont val="Cordia New"/>
        <family val="2"/>
      </rPr>
      <t>1</t>
    </r>
  </si>
  <si>
    <r>
      <t>l</t>
    </r>
    <r>
      <rPr>
        <i/>
        <vertAlign val="subscript"/>
        <sz val="14"/>
        <rFont val="Cordia New"/>
        <family val="2"/>
      </rPr>
      <t>2</t>
    </r>
    <r>
      <rPr>
        <sz val="10"/>
        <rFont val="Arial"/>
        <family val="2"/>
      </rPr>
      <t/>
    </r>
  </si>
  <si>
    <t>d</t>
  </si>
  <si>
    <t>m</t>
  </si>
  <si>
    <t>A2</t>
  </si>
  <si>
    <t>Measurement Uncertainty</t>
  </si>
  <si>
    <t>The reported uncertainty of measurement is the expanded uncertainty obtained by multiplying the</t>
  </si>
  <si>
    <t>standard uncertainty with the coverage factor k = 2.00, providing a level of confidence approximately 95 %</t>
  </si>
  <si>
    <t>- End of Certificate -</t>
  </si>
  <si>
    <r>
      <t>Page :</t>
    </r>
    <r>
      <rPr>
        <sz val="10"/>
        <rFont val="Gulim"/>
        <family val="2"/>
      </rPr>
      <t xml:space="preserve"> 1 of 3</t>
    </r>
  </si>
  <si>
    <t>SP METROLOGY SYSTEM (THAILAND) CO.,LTD.</t>
  </si>
  <si>
    <t xml:space="preserve">20 °C   </t>
  </si>
  <si>
    <t xml:space="preserve">This certifies that the above instrument was calibrated in compliance with the calibration system </t>
  </si>
  <si>
    <t>requirement of ISO/IEC  17025:2005 in accordance with reference procedure. standards used to perform this</t>
  </si>
  <si>
    <t>calibration  are certified by to NIST or equivalent, National metrology institute, Natural physical constants,</t>
  </si>
  <si>
    <t>consensus standards. the result reported herein apply only to the calibration of the item described above.</t>
  </si>
  <si>
    <t xml:space="preserve">all calibrations are performed manufacture's specifications, full, without the expressed written consent of </t>
  </si>
  <si>
    <t>Mr.Sombut Srikampa</t>
  </si>
  <si>
    <t xml:space="preserve">SP Metrology System (Thailand). </t>
  </si>
  <si>
    <t>Mr. Natthaphol Boonmee</t>
  </si>
  <si>
    <t>Mr. Vichan Ananta</t>
  </si>
  <si>
    <t>Mr.Kittikorn Kingmali</t>
  </si>
  <si>
    <t>Mr.Chainarong  Matchayamat</t>
  </si>
  <si>
    <t>Ms. Arunkamon Raramanus</t>
  </si>
  <si>
    <r>
      <t>Calibrated by :</t>
    </r>
    <r>
      <rPr>
        <sz val="10"/>
        <rFont val="Gulim"/>
        <family val="2"/>
      </rPr>
      <t xml:space="preserve"> </t>
    </r>
  </si>
  <si>
    <r>
      <rPr>
        <vertAlign val="superscript"/>
        <sz val="10"/>
        <color indexed="8"/>
        <rFont val="Gulim"/>
        <family val="2"/>
      </rPr>
      <t>o</t>
    </r>
    <r>
      <rPr>
        <sz val="10"/>
        <color indexed="8"/>
        <rFont val="Gulim"/>
        <family val="2"/>
      </rPr>
      <t>C</t>
    </r>
  </si>
  <si>
    <t>SPR15120012-1</t>
  </si>
  <si>
    <t>Mitutoyo</t>
  </si>
  <si>
    <t xml:space="preserve">Resolution of UUC 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</si>
  <si>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</si>
  <si>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</si>
  <si>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</si>
  <si>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</si>
  <si>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0"/>
        <color indexed="30"/>
        <rFont val="Calibri"/>
        <family val="2"/>
      </rPr>
      <t>µ</t>
    </r>
    <r>
      <rPr>
        <sz val="10"/>
        <color indexed="30"/>
        <rFont val="Gulim"/>
        <family val="2"/>
      </rPr>
      <t>m)</t>
    </r>
  </si>
  <si>
    <t>X2</t>
  </si>
  <si>
    <t>X3</t>
  </si>
  <si>
    <t>X4</t>
  </si>
  <si>
    <t xml:space="preserve"> UUC Reading</t>
  </si>
  <si>
    <t>Repertability</t>
  </si>
  <si>
    <t>Nominal 
Value</t>
  </si>
  <si>
    <t>Universal Length Machine</t>
  </si>
  <si>
    <r>
      <t>Page :</t>
    </r>
    <r>
      <rPr>
        <sz val="10"/>
        <rFont val="Gulim"/>
        <family val="2"/>
      </rPr>
      <t xml:space="preserve"> 2 of 3</t>
    </r>
  </si>
  <si>
    <t>Reference Standards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</si>
  <si>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</si>
  <si>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</si>
  <si>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</si>
  <si>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</si>
  <si>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</si>
  <si>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t>Certificate Number :</t>
  </si>
  <si>
    <r>
      <t>Page :</t>
    </r>
    <r>
      <rPr>
        <sz val="10"/>
        <rFont val="Gulim"/>
        <family val="2"/>
      </rPr>
      <t xml:space="preserve"> 3 of 3</t>
    </r>
  </si>
  <si>
    <t>Uncertainty 
( ± ) µm</t>
  </si>
  <si>
    <t>ULM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</si>
</sst>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2" formatCode="0.00000"/>
    <numFmt numFmtId="173" formatCode="B1d\-mmm\-yy"/>
    <numFmt numFmtId="174" formatCode="0.000000"/>
    <numFmt numFmtId="175" formatCode="0.0000000"/>
    <numFmt numFmtId="176" formatCode="0.00000000"/>
    <numFmt numFmtId="177" formatCode="[$-409]d\-mmm\-yy;@"/>
  </numFmts>
  <fonts count="65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sz val="10"/>
      <color indexed="8"/>
      <name val="Gulim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i/>
      <sz val="14"/>
      <name val="Cordia New"/>
      <family val="2"/>
    </font>
    <font>
      <i/>
      <vertAlign val="subscript"/>
      <sz val="14"/>
      <name val="Cordia New"/>
      <family val="2"/>
    </font>
    <font>
      <b/>
      <sz val="26"/>
      <name val="Gulim"/>
      <family val="2"/>
    </font>
    <font>
      <vertAlign val="superscript"/>
      <sz val="10"/>
      <color indexed="8"/>
      <name val="Gulim"/>
      <family val="2"/>
    </font>
    <font>
      <sz val="10"/>
      <color indexed="30"/>
      <name val="Gulim"/>
      <family val="2"/>
    </font>
    <font>
      <sz val="9"/>
      <name val="Gulim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30"/>
      <name val="Calibri"/>
      <family val="2"/>
    </font>
    <font>
      <b/>
      <sz val="18"/>
      <name val="Gulim"/>
      <family val="2"/>
    </font>
    <font>
      <u/>
      <sz val="10"/>
      <name val="Gulim"/>
      <family val="2"/>
    </font>
    <font>
      <b/>
      <i/>
      <sz val="10"/>
      <name val="Gulim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ordia New"/>
      <family val="2"/>
    </font>
    <font>
      <sz val="16"/>
      <color theme="1"/>
      <name val="Cordia New"/>
      <family val="2"/>
    </font>
    <font>
      <sz val="14"/>
      <color theme="1"/>
      <name val="Calibri"/>
      <family val="2"/>
      <scheme val="minor"/>
    </font>
    <font>
      <b/>
      <sz val="10"/>
      <color theme="0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b/>
      <sz val="12"/>
      <color theme="8" tint="-0.499984740745262"/>
      <name val="Cordia New"/>
      <family val="2"/>
    </font>
    <font>
      <sz val="10"/>
      <color rgb="FF002060"/>
      <name val="Gulim"/>
      <family val="2"/>
    </font>
    <font>
      <b/>
      <sz val="9"/>
      <color theme="0"/>
      <name val="Gulim"/>
      <family val="2"/>
    </font>
    <font>
      <sz val="12"/>
      <color theme="1"/>
      <name val="Cordia New"/>
      <family val="2"/>
    </font>
    <font>
      <b/>
      <sz val="18"/>
      <color rgb="FF002060"/>
      <name val="Angsana New"/>
      <family val="1"/>
    </font>
    <font>
      <sz val="8"/>
      <name val="Calibri"/>
      <family val="2"/>
      <charset val="22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9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9" fillId="0" borderId="0"/>
    <xf numFmtId="0" fontId="49" fillId="0" borderId="0"/>
    <xf numFmtId="0" fontId="49" fillId="0" borderId="0"/>
    <xf numFmtId="0" fontId="4" fillId="0" borderId="0"/>
    <xf numFmtId="0" fontId="3" fillId="0" borderId="0"/>
    <xf numFmtId="0" fontId="49" fillId="0" borderId="0"/>
    <xf numFmtId="0" fontId="3" fillId="0" borderId="0"/>
  </cellStyleXfs>
  <cellXfs count="369">
    <xf numFmtId="0" fontId="0" fillId="0" borderId="0" xfId="0"/>
    <xf numFmtId="0" fontId="50" fillId="0" borderId="0" xfId="0" applyFont="1" applyFill="1" applyAlignment="1">
      <alignment vertical="center"/>
    </xf>
    <xf numFmtId="0" fontId="50" fillId="0" borderId="0" xfId="0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0" fontId="1" fillId="0" borderId="0" xfId="8" applyFont="1" applyAlignment="1">
      <alignment vertical="center"/>
    </xf>
    <xf numFmtId="0" fontId="3" fillId="0" borderId="0" xfId="8" applyFont="1" applyBorder="1" applyAlignment="1">
      <alignment vertical="center"/>
    </xf>
    <xf numFmtId="0" fontId="3" fillId="0" borderId="0" xfId="8" applyFont="1" applyAlignment="1">
      <alignment vertical="center"/>
    </xf>
    <xf numFmtId="0" fontId="7" fillId="0" borderId="0" xfId="15" applyFont="1" applyAlignment="1" applyProtection="1">
      <alignment horizontal="center" vertical="center"/>
      <protection locked="0"/>
    </xf>
    <xf numFmtId="0" fontId="8" fillId="2" borderId="0" xfId="15" applyFont="1" applyFill="1" applyAlignment="1">
      <alignment horizontal="center" vertical="center"/>
    </xf>
    <xf numFmtId="1" fontId="10" fillId="0" borderId="2" xfId="15" applyNumberFormat="1" applyFont="1" applyBorder="1" applyAlignment="1" applyProtection="1">
      <alignment horizontal="center" vertical="center"/>
      <protection locked="0"/>
    </xf>
    <xf numFmtId="0" fontId="10" fillId="3" borderId="3" xfId="15" applyFont="1" applyFill="1" applyBorder="1" applyAlignment="1" applyProtection="1">
      <alignment horizontal="right" vertical="center"/>
      <protection locked="0"/>
    </xf>
    <xf numFmtId="0" fontId="10" fillId="3" borderId="4" xfId="15" applyFont="1" applyFill="1" applyBorder="1" applyAlignment="1" applyProtection="1">
      <alignment horizontal="left" vertical="center"/>
      <protection locked="0"/>
    </xf>
    <xf numFmtId="172" fontId="10" fillId="4" borderId="3" xfId="15" applyNumberFormat="1" applyFont="1" applyFill="1" applyBorder="1" applyAlignment="1" applyProtection="1">
      <alignment horizontal="right" vertical="center"/>
      <protection locked="0"/>
    </xf>
    <xf numFmtId="0" fontId="10" fillId="4" borderId="4" xfId="15" applyFont="1" applyFill="1" applyBorder="1" applyAlignment="1" applyProtection="1">
      <alignment horizontal="left" vertical="center"/>
      <protection locked="0"/>
    </xf>
    <xf numFmtId="167" fontId="10" fillId="0" borderId="2" xfId="15" applyNumberFormat="1" applyFont="1" applyBorder="1" applyAlignment="1" applyProtection="1">
      <alignment horizontal="center" vertical="center"/>
      <protection locked="0"/>
    </xf>
    <xf numFmtId="169" fontId="10" fillId="0" borderId="2" xfId="15" applyNumberFormat="1" applyFont="1" applyBorder="1" applyAlignment="1" applyProtection="1">
      <alignment horizontal="center" vertical="center"/>
      <protection locked="0"/>
    </xf>
    <xf numFmtId="2" fontId="10" fillId="0" borderId="2" xfId="15" applyNumberFormat="1" applyFont="1" applyBorder="1" applyAlignment="1" applyProtection="1">
      <alignment horizontal="center" vertical="center"/>
      <protection locked="0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72" fontId="6" fillId="7" borderId="2" xfId="0" applyNumberFormat="1" applyFont="1" applyFill="1" applyBorder="1" applyAlignment="1">
      <alignment horizontal="center" vertical="center"/>
    </xf>
    <xf numFmtId="174" fontId="16" fillId="7" borderId="2" xfId="0" applyNumberFormat="1" applyFont="1" applyFill="1" applyBorder="1" applyAlignment="1">
      <alignment horizontal="center" vertical="center"/>
    </xf>
    <xf numFmtId="175" fontId="6" fillId="7" borderId="2" xfId="0" applyNumberFormat="1" applyFont="1" applyFill="1" applyBorder="1" applyAlignment="1">
      <alignment horizontal="center" vertical="center"/>
    </xf>
    <xf numFmtId="168" fontId="6" fillId="7" borderId="6" xfId="0" applyNumberFormat="1" applyFont="1" applyFill="1" applyBorder="1" applyAlignment="1">
      <alignment horizontal="center" vertical="center"/>
    </xf>
    <xf numFmtId="170" fontId="6" fillId="7" borderId="6" xfId="0" applyNumberFormat="1" applyFont="1" applyFill="1" applyBorder="1" applyAlignment="1">
      <alignment horizontal="center" vertical="center"/>
    </xf>
    <xf numFmtId="169" fontId="13" fillId="7" borderId="0" xfId="0" applyNumberFormat="1" applyFont="1" applyFill="1" applyBorder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51" fillId="7" borderId="0" xfId="7" applyFont="1" applyFill="1" applyBorder="1" applyAlignment="1">
      <alignment horizontal="center" vertical="center"/>
    </xf>
    <xf numFmtId="169" fontId="2" fillId="7" borderId="0" xfId="7" applyNumberFormat="1" applyFont="1" applyFill="1" applyBorder="1" applyAlignment="1">
      <alignment horizontal="center" vertical="center"/>
    </xf>
    <xf numFmtId="0" fontId="52" fillId="7" borderId="0" xfId="7" applyFont="1" applyFill="1" applyBorder="1" applyAlignment="1">
      <alignment horizontal="center" vertical="center"/>
    </xf>
    <xf numFmtId="2" fontId="2" fillId="7" borderId="0" xfId="7" applyNumberFormat="1" applyFont="1" applyFill="1" applyBorder="1" applyAlignment="1">
      <alignment horizontal="center" vertical="center"/>
    </xf>
    <xf numFmtId="0" fontId="2" fillId="7" borderId="0" xfId="7" applyFont="1" applyFill="1" applyBorder="1" applyAlignment="1">
      <alignment horizontal="center" vertical="center"/>
    </xf>
    <xf numFmtId="2" fontId="52" fillId="7" borderId="0" xfId="7" applyNumberFormat="1" applyFont="1" applyFill="1" applyBorder="1" applyAlignment="1">
      <alignment horizontal="center" vertical="center"/>
    </xf>
    <xf numFmtId="170" fontId="15" fillId="7" borderId="0" xfId="0" applyNumberFormat="1" applyFont="1" applyFill="1" applyBorder="1" applyAlignment="1">
      <alignment horizontal="center" vertical="center"/>
    </xf>
    <xf numFmtId="2" fontId="15" fillId="7" borderId="0" xfId="0" applyNumberFormat="1" applyFont="1" applyFill="1" applyBorder="1" applyAlignment="1">
      <alignment horizontal="center" vertical="center"/>
    </xf>
    <xf numFmtId="169" fontId="15" fillId="7" borderId="0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169" fontId="52" fillId="7" borderId="0" xfId="7" applyNumberFormat="1" applyFont="1" applyFill="1" applyBorder="1" applyAlignment="1">
      <alignment horizontal="center" vertical="center"/>
    </xf>
    <xf numFmtId="169" fontId="13" fillId="7" borderId="0" xfId="0" applyNumberFormat="1" applyFont="1" applyFill="1" applyBorder="1" applyAlignment="1">
      <alignment horizontal="center" vertical="center"/>
    </xf>
    <xf numFmtId="169" fontId="17" fillId="7" borderId="0" xfId="0" applyNumberFormat="1" applyFont="1" applyFill="1" applyBorder="1" applyAlignment="1">
      <alignment horizontal="center" vertical="center"/>
    </xf>
    <xf numFmtId="0" fontId="50" fillId="0" borderId="0" xfId="17" applyFont="1" applyFill="1" applyAlignment="1">
      <alignment vertical="center"/>
    </xf>
    <xf numFmtId="0" fontId="20" fillId="0" borderId="0" xfId="8" applyFont="1" applyAlignment="1">
      <alignment vertical="center"/>
    </xf>
    <xf numFmtId="0" fontId="22" fillId="0" borderId="0" xfId="8" applyFont="1" applyAlignment="1">
      <alignment horizontal="center" vertical="center"/>
    </xf>
    <xf numFmtId="0" fontId="23" fillId="0" borderId="0" xfId="8" applyFont="1" applyAlignment="1">
      <alignment vertical="center"/>
    </xf>
    <xf numFmtId="0" fontId="24" fillId="0" borderId="0" xfId="8" applyFont="1" applyBorder="1" applyAlignment="1">
      <alignment vertical="center"/>
    </xf>
    <xf numFmtId="0" fontId="25" fillId="0" borderId="0" xfId="8" applyFont="1" applyBorder="1" applyAlignment="1">
      <alignment vertical="center"/>
    </xf>
    <xf numFmtId="0" fontId="25" fillId="0" borderId="0" xfId="8" applyFont="1" applyAlignment="1">
      <alignment vertical="center"/>
    </xf>
    <xf numFmtId="0" fontId="26" fillId="0" borderId="0" xfId="8" applyFont="1" applyAlignment="1">
      <alignment horizontal="center" vertical="center"/>
    </xf>
    <xf numFmtId="0" fontId="2" fillId="0" borderId="0" xfId="8" applyFont="1" applyBorder="1" applyAlignment="1">
      <alignment vertical="center"/>
    </xf>
    <xf numFmtId="0" fontId="2" fillId="0" borderId="0" xfId="8" applyFont="1" applyAlignment="1">
      <alignment vertical="center"/>
    </xf>
    <xf numFmtId="0" fontId="24" fillId="0" borderId="0" xfId="8" applyFont="1" applyAlignment="1">
      <alignment vertical="center"/>
    </xf>
    <xf numFmtId="0" fontId="25" fillId="0" borderId="0" xfId="8" applyFont="1" applyBorder="1" applyAlignment="1">
      <alignment horizontal="center" vertical="center"/>
    </xf>
    <xf numFmtId="0" fontId="26" fillId="0" borderId="0" xfId="8" applyFont="1" applyBorder="1" applyAlignment="1">
      <alignment vertical="center"/>
    </xf>
    <xf numFmtId="0" fontId="24" fillId="0" borderId="0" xfId="2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28" fillId="0" borderId="0" xfId="16" applyFont="1" applyBorder="1" applyAlignment="1">
      <alignment horizontal="left" vertical="center"/>
    </xf>
    <xf numFmtId="0" fontId="18" fillId="0" borderId="0" xfId="16" applyFont="1" applyBorder="1" applyAlignment="1">
      <alignment horizontal="left" vertical="center"/>
    </xf>
    <xf numFmtId="0" fontId="2" fillId="0" borderId="0" xfId="16" applyFont="1" applyBorder="1" applyAlignment="1">
      <alignment horizontal="left" vertical="center"/>
    </xf>
    <xf numFmtId="0" fontId="1" fillId="0" borderId="0" xfId="16" applyFont="1" applyBorder="1" applyAlignment="1">
      <alignment horizontal="left" vertical="center"/>
    </xf>
    <xf numFmtId="0" fontId="23" fillId="0" borderId="0" xfId="8" applyFont="1" applyBorder="1" applyAlignment="1">
      <alignment vertical="center"/>
    </xf>
    <xf numFmtId="0" fontId="24" fillId="0" borderId="1" xfId="8" applyFont="1" applyBorder="1" applyAlignment="1">
      <alignment vertical="center"/>
    </xf>
    <xf numFmtId="0" fontId="25" fillId="0" borderId="1" xfId="8" applyFont="1" applyBorder="1" applyAlignment="1">
      <alignment vertical="center"/>
    </xf>
    <xf numFmtId="0" fontId="25" fillId="0" borderId="1" xfId="8" applyFont="1" applyBorder="1" applyAlignment="1">
      <alignment horizontal="center" vertical="center"/>
    </xf>
    <xf numFmtId="0" fontId="29" fillId="0" borderId="1" xfId="8" applyFont="1" applyBorder="1" applyAlignment="1">
      <alignment vertical="center"/>
    </xf>
    <xf numFmtId="0" fontId="3" fillId="0" borderId="1" xfId="8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3" fillId="0" borderId="1" xfId="8" applyFont="1" applyBorder="1" applyAlignment="1">
      <alignment vertical="center"/>
    </xf>
    <xf numFmtId="0" fontId="1" fillId="0" borderId="0" xfId="8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5" fillId="0" borderId="0" xfId="2" applyFont="1" applyBorder="1" applyAlignment="1">
      <alignment horizontal="center" vertical="center"/>
    </xf>
    <xf numFmtId="0" fontId="23" fillId="0" borderId="0" xfId="16" applyFont="1" applyBorder="1" applyAlignment="1">
      <alignment horizontal="left" vertical="center"/>
    </xf>
    <xf numFmtId="0" fontId="26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24" fillId="0" borderId="0" xfId="2" applyFont="1" applyBorder="1" applyAlignment="1">
      <alignment horizontal="left" vertical="center"/>
    </xf>
    <xf numFmtId="1" fontId="25" fillId="0" borderId="0" xfId="2" applyNumberFormat="1" applyFont="1" applyBorder="1" applyAlignment="1">
      <alignment horizontal="left" vertical="center"/>
    </xf>
    <xf numFmtId="1" fontId="30" fillId="0" borderId="0" xfId="2" applyNumberFormat="1" applyFont="1" applyBorder="1" applyAlignment="1">
      <alignment horizontal="left" vertical="center"/>
    </xf>
    <xf numFmtId="0" fontId="25" fillId="0" borderId="0" xfId="8" applyFont="1" applyAlignment="1">
      <alignment horizontal="left" vertical="center"/>
    </xf>
    <xf numFmtId="0" fontId="25" fillId="0" borderId="0" xfId="2" applyFont="1" applyBorder="1" applyAlignment="1">
      <alignment horizontal="left" vertical="center"/>
    </xf>
    <xf numFmtId="0" fontId="29" fillId="0" borderId="0" xfId="8" applyFont="1" applyAlignment="1">
      <alignment vertical="center"/>
    </xf>
    <xf numFmtId="165" fontId="3" fillId="0" borderId="0" xfId="2" applyNumberFormat="1" applyFont="1" applyBorder="1" applyAlignment="1">
      <alignment horizontal="left" vertical="center"/>
    </xf>
    <xf numFmtId="0" fontId="29" fillId="0" borderId="0" xfId="2" applyFont="1" applyBorder="1" applyAlignment="1">
      <alignment vertical="center"/>
    </xf>
    <xf numFmtId="0" fontId="3" fillId="0" borderId="0" xfId="8" applyFont="1" applyAlignment="1">
      <alignment horizontal="center" vertical="center"/>
    </xf>
    <xf numFmtId="0" fontId="26" fillId="0" borderId="0" xfId="8" applyFont="1" applyAlignment="1">
      <alignment vertical="center"/>
    </xf>
    <xf numFmtId="0" fontId="50" fillId="0" borderId="0" xfId="8" applyFont="1" applyAlignment="1">
      <alignment vertical="center"/>
    </xf>
    <xf numFmtId="0" fontId="53" fillId="0" borderId="0" xfId="2" applyFont="1" applyBorder="1" applyAlignment="1">
      <alignment horizontal="left" vertical="center"/>
    </xf>
    <xf numFmtId="0" fontId="26" fillId="0" borderId="0" xfId="8" applyFont="1" applyBorder="1" applyAlignment="1">
      <alignment horizontal="center" vertical="center"/>
    </xf>
    <xf numFmtId="0" fontId="31" fillId="0" borderId="0" xfId="8" applyFont="1" applyAlignment="1">
      <alignment vertical="center"/>
    </xf>
    <xf numFmtId="0" fontId="31" fillId="0" borderId="0" xfId="8" applyFont="1" applyBorder="1" applyAlignment="1">
      <alignment vertical="center"/>
    </xf>
    <xf numFmtId="0" fontId="2" fillId="0" borderId="0" xfId="8" quotePrefix="1" applyFont="1" applyAlignment="1">
      <alignment vertical="center"/>
    </xf>
    <xf numFmtId="0" fontId="23" fillId="0" borderId="0" xfId="8" applyFont="1" applyAlignment="1">
      <alignment horizontal="center" vertical="center"/>
    </xf>
    <xf numFmtId="0" fontId="1" fillId="0" borderId="0" xfId="3" applyFont="1" applyBorder="1" applyAlignment="1">
      <alignment vertical="center"/>
    </xf>
    <xf numFmtId="0" fontId="2" fillId="0" borderId="0" xfId="8" applyFont="1" applyBorder="1" applyAlignment="1">
      <alignment horizontal="center" vertical="center"/>
    </xf>
    <xf numFmtId="0" fontId="23" fillId="0" borderId="0" xfId="8" applyFont="1" applyAlignment="1">
      <alignment horizontal="right" vertical="center"/>
    </xf>
    <xf numFmtId="2" fontId="23" fillId="0" borderId="0" xfId="2" applyNumberFormat="1" applyFont="1" applyBorder="1" applyAlignment="1">
      <alignment vertical="center"/>
    </xf>
    <xf numFmtId="0" fontId="32" fillId="0" borderId="0" xfId="8" applyFont="1" applyBorder="1" applyAlignment="1">
      <alignment vertical="center"/>
    </xf>
    <xf numFmtId="0" fontId="2" fillId="0" borderId="0" xfId="8" applyFont="1" applyAlignment="1">
      <alignment horizontal="center" vertical="center"/>
    </xf>
    <xf numFmtId="0" fontId="3" fillId="0" borderId="0" xfId="8" applyFont="1" applyBorder="1" applyAlignment="1">
      <alignment horizontal="center" vertical="center"/>
    </xf>
    <xf numFmtId="0" fontId="1" fillId="0" borderId="0" xfId="18" applyFont="1" applyBorder="1" applyAlignment="1">
      <alignment vertical="center"/>
    </xf>
    <xf numFmtId="0" fontId="2" fillId="0" borderId="0" xfId="8" quotePrefix="1" applyFont="1" applyBorder="1" applyAlignment="1">
      <alignment vertical="center"/>
    </xf>
    <xf numFmtId="0" fontId="3" fillId="0" borderId="0" xfId="8" quotePrefix="1" applyFont="1" applyBorder="1" applyAlignment="1">
      <alignment vertical="center"/>
    </xf>
    <xf numFmtId="165" fontId="23" fillId="0" borderId="0" xfId="8" applyNumberFormat="1" applyFont="1" applyBorder="1" applyAlignment="1">
      <alignment vertical="center"/>
    </xf>
    <xf numFmtId="1" fontId="23" fillId="0" borderId="0" xfId="2" applyNumberFormat="1" applyFont="1" applyBorder="1" applyAlignment="1">
      <alignment vertical="center"/>
    </xf>
    <xf numFmtId="165" fontId="3" fillId="0" borderId="0" xfId="8" applyNumberFormat="1" applyFont="1" applyBorder="1" applyAlignment="1">
      <alignment vertical="center"/>
    </xf>
    <xf numFmtId="0" fontId="1" fillId="0" borderId="0" xfId="8" quotePrefix="1" applyFont="1" applyBorder="1" applyAlignment="1">
      <alignment vertical="center" shrinkToFit="1"/>
    </xf>
    <xf numFmtId="0" fontId="3" fillId="0" borderId="0" xfId="2" applyNumberFormat="1" applyFont="1" applyBorder="1" applyAlignment="1">
      <alignment vertical="center"/>
    </xf>
    <xf numFmtId="0" fontId="21" fillId="0" borderId="0" xfId="2" applyNumberFormat="1" applyFont="1" applyBorder="1" applyAlignment="1">
      <alignment vertical="center"/>
    </xf>
    <xf numFmtId="0" fontId="54" fillId="0" borderId="0" xfId="0" applyFont="1"/>
    <xf numFmtId="0" fontId="27" fillId="0" borderId="0" xfId="2" applyNumberFormat="1" applyFont="1" applyAlignment="1">
      <alignment vertical="center"/>
    </xf>
    <xf numFmtId="0" fontId="53" fillId="0" borderId="0" xfId="0" applyFont="1" applyAlignment="1">
      <alignment vertical="center"/>
    </xf>
    <xf numFmtId="0" fontId="55" fillId="0" borderId="0" xfId="0" applyFont="1"/>
    <xf numFmtId="0" fontId="50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50" fillId="0" borderId="0" xfId="13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50" fillId="0" borderId="0" xfId="0" applyFont="1" applyFill="1" applyBorder="1" applyAlignment="1">
      <alignment horizontal="center" vertical="center"/>
    </xf>
    <xf numFmtId="0" fontId="0" fillId="0" borderId="0" xfId="0" applyFill="1"/>
    <xf numFmtId="0" fontId="15" fillId="0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169" fontId="35" fillId="2" borderId="0" xfId="0" applyNumberFormat="1" applyFont="1" applyFill="1" applyAlignment="1">
      <alignment horizontal="center" vertical="center"/>
    </xf>
    <xf numFmtId="169" fontId="13" fillId="8" borderId="0" xfId="0" applyNumberFormat="1" applyFont="1" applyFill="1" applyBorder="1" applyAlignment="1">
      <alignment vertical="center"/>
    </xf>
    <xf numFmtId="169" fontId="3" fillId="7" borderId="0" xfId="0" applyNumberFormat="1" applyFont="1" applyFill="1" applyBorder="1" applyAlignment="1">
      <alignment vertical="center"/>
    </xf>
    <xf numFmtId="0" fontId="36" fillId="0" borderId="2" xfId="0" applyFont="1" applyFill="1" applyBorder="1" applyAlignment="1">
      <alignment horizontal="center"/>
    </xf>
    <xf numFmtId="0" fontId="53" fillId="0" borderId="2" xfId="0" applyFont="1" applyFill="1" applyBorder="1" applyAlignment="1">
      <alignment vertical="center"/>
    </xf>
    <xf numFmtId="0" fontId="53" fillId="0" borderId="0" xfId="0" applyFont="1" applyFill="1" applyAlignment="1">
      <alignment vertical="center"/>
    </xf>
    <xf numFmtId="0" fontId="36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0" xfId="2" applyNumberFormat="1" applyFont="1" applyAlignment="1">
      <alignment vertical="center"/>
    </xf>
    <xf numFmtId="0" fontId="2" fillId="0" borderId="0" xfId="2" applyNumberFormat="1" applyFont="1" applyBorder="1" applyAlignment="1">
      <alignment vertical="center"/>
    </xf>
    <xf numFmtId="0" fontId="30" fillId="0" borderId="0" xfId="2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4" applyNumberFormat="1" applyFont="1" applyAlignment="1">
      <alignment vertical="center"/>
    </xf>
    <xf numFmtId="0" fontId="2" fillId="0" borderId="0" xfId="4" applyNumberFormat="1" applyFont="1" applyBorder="1" applyAlignment="1">
      <alignment horizontal="center" vertical="center"/>
    </xf>
    <xf numFmtId="0" fontId="30" fillId="0" borderId="0" xfId="8" applyFont="1" applyBorder="1" applyAlignment="1">
      <alignment vertical="center"/>
    </xf>
    <xf numFmtId="0" fontId="30" fillId="0" borderId="0" xfId="8" applyFont="1" applyAlignment="1">
      <alignment vertical="center"/>
    </xf>
    <xf numFmtId="0" fontId="30" fillId="0" borderId="0" xfId="8" applyFont="1" applyAlignment="1">
      <alignment horizontal="center" vertical="center"/>
    </xf>
    <xf numFmtId="0" fontId="30" fillId="0" borderId="0" xfId="8" applyFont="1" applyAlignment="1">
      <alignment horizontal="right" vertical="center"/>
    </xf>
    <xf numFmtId="0" fontId="30" fillId="0" borderId="0" xfId="8" applyFont="1" applyBorder="1" applyAlignment="1">
      <alignment horizontal="center" vertical="center"/>
    </xf>
    <xf numFmtId="0" fontId="30" fillId="0" borderId="0" xfId="2" applyFont="1" applyBorder="1" applyAlignment="1">
      <alignment vertical="center"/>
    </xf>
    <xf numFmtId="0" fontId="2" fillId="0" borderId="0" xfId="2" applyFont="1" applyBorder="1" applyAlignment="1">
      <alignment horizontal="left" vertical="center"/>
    </xf>
    <xf numFmtId="0" fontId="2" fillId="0" borderId="0" xfId="16" applyFont="1" applyFill="1" applyBorder="1" applyAlignment="1">
      <alignment horizontal="left" vertical="center"/>
    </xf>
    <xf numFmtId="0" fontId="30" fillId="0" borderId="1" xfId="8" applyFont="1" applyBorder="1" applyAlignment="1">
      <alignment vertical="center"/>
    </xf>
    <xf numFmtId="0" fontId="30" fillId="0" borderId="1" xfId="8" applyFont="1" applyBorder="1" applyAlignment="1">
      <alignment horizontal="center" vertical="center"/>
    </xf>
    <xf numFmtId="0" fontId="2" fillId="0" borderId="1" xfId="16" applyFont="1" applyBorder="1" applyAlignment="1">
      <alignment horizontal="left" vertical="center"/>
    </xf>
    <xf numFmtId="0" fontId="1" fillId="0" borderId="0" xfId="8" applyFont="1" applyBorder="1" applyAlignment="1">
      <alignment horizontal="left" vertical="center"/>
    </xf>
    <xf numFmtId="0" fontId="30" fillId="0" borderId="0" xfId="2" applyFont="1" applyBorder="1" applyAlignment="1">
      <alignment horizontal="center" vertical="center"/>
    </xf>
    <xf numFmtId="0" fontId="30" fillId="0" borderId="0" xfId="16" applyFont="1" applyFill="1" applyBorder="1" applyAlignment="1">
      <alignment horizontal="left"/>
    </xf>
    <xf numFmtId="0" fontId="1" fillId="0" borderId="0" xfId="8" applyFont="1" applyAlignment="1">
      <alignment horizontal="left" vertical="center"/>
    </xf>
    <xf numFmtId="0" fontId="30" fillId="0" borderId="0" xfId="2" applyFont="1" applyBorder="1" applyAlignment="1">
      <alignment horizontal="left" vertical="center"/>
    </xf>
    <xf numFmtId="1" fontId="2" fillId="0" borderId="0" xfId="2" quotePrefix="1" applyNumberFormat="1" applyFont="1" applyBorder="1" applyAlignment="1">
      <alignment horizontal="left" vertical="center"/>
    </xf>
    <xf numFmtId="0" fontId="30" fillId="0" borderId="0" xfId="8" applyFont="1" applyAlignment="1">
      <alignment horizontal="left" vertical="center"/>
    </xf>
    <xf numFmtId="165" fontId="2" fillId="0" borderId="0" xfId="2" applyNumberFormat="1" applyFont="1" applyBorder="1" applyAlignment="1">
      <alignment horizontal="left" vertical="center"/>
    </xf>
    <xf numFmtId="0" fontId="50" fillId="0" borderId="0" xfId="2" applyFont="1" applyBorder="1" applyAlignment="1">
      <alignment horizontal="left" vertical="center"/>
    </xf>
    <xf numFmtId="9" fontId="50" fillId="0" borderId="0" xfId="2" applyNumberFormat="1" applyFont="1" applyBorder="1" applyAlignment="1">
      <alignment horizontal="left" vertical="center"/>
    </xf>
    <xf numFmtId="0" fontId="2" fillId="0" borderId="0" xfId="3" applyFont="1" applyBorder="1" applyAlignment="1">
      <alignment vertical="center"/>
    </xf>
    <xf numFmtId="0" fontId="1" fillId="0" borderId="0" xfId="8" applyFont="1" applyBorder="1" applyAlignment="1">
      <alignment horizontal="center" vertical="center"/>
    </xf>
    <xf numFmtId="0" fontId="2" fillId="0" borderId="0" xfId="8" applyFont="1" applyAlignment="1">
      <alignment vertical="top" wrapText="1"/>
    </xf>
    <xf numFmtId="0" fontId="2" fillId="0" borderId="0" xfId="8" applyFont="1" applyAlignment="1">
      <alignment horizontal="left" vertical="center"/>
    </xf>
    <xf numFmtId="165" fontId="2" fillId="0" borderId="0" xfId="8" applyNumberFormat="1" applyFont="1" applyAlignment="1">
      <alignment vertical="center"/>
    </xf>
    <xf numFmtId="2" fontId="2" fillId="0" borderId="0" xfId="2" applyNumberFormat="1" applyFont="1" applyBorder="1" applyAlignment="1">
      <alignment vertical="center"/>
    </xf>
    <xf numFmtId="0" fontId="56" fillId="0" borderId="0" xfId="0" applyFont="1" applyFill="1" applyBorder="1" applyAlignment="1">
      <alignment vertical="center"/>
    </xf>
    <xf numFmtId="0" fontId="2" fillId="0" borderId="7" xfId="8" applyFont="1" applyBorder="1" applyAlignment="1">
      <alignment vertical="center"/>
    </xf>
    <xf numFmtId="0" fontId="50" fillId="0" borderId="0" xfId="17" applyFont="1" applyFill="1" applyAlignment="1">
      <alignment horizontal="center"/>
    </xf>
    <xf numFmtId="0" fontId="50" fillId="0" borderId="0" xfId="17" applyFont="1" applyFill="1" applyAlignment="1"/>
    <xf numFmtId="0" fontId="50" fillId="0" borderId="0" xfId="17" applyFont="1" applyFill="1" applyBorder="1" applyAlignment="1">
      <alignment horizontal="center"/>
    </xf>
    <xf numFmtId="0" fontId="50" fillId="0" borderId="0" xfId="0" applyFont="1"/>
    <xf numFmtId="0" fontId="50" fillId="0" borderId="0" xfId="17" applyFont="1" applyFill="1" applyBorder="1" applyAlignment="1"/>
    <xf numFmtId="165" fontId="50" fillId="0" borderId="0" xfId="17" applyNumberFormat="1" applyFont="1" applyFill="1" applyBorder="1" applyAlignment="1"/>
    <xf numFmtId="0" fontId="50" fillId="0" borderId="0" xfId="17" applyFont="1" applyFill="1" applyAlignment="1">
      <alignment horizontal="left"/>
    </xf>
    <xf numFmtId="0" fontId="50" fillId="0" borderId="0" xfId="0" applyFont="1" applyFill="1" applyBorder="1" applyAlignment="1"/>
    <xf numFmtId="0" fontId="50" fillId="0" borderId="0" xfId="0" applyFont="1" applyFill="1" applyAlignment="1"/>
    <xf numFmtId="0" fontId="50" fillId="0" borderId="0" xfId="0" applyFont="1" applyFill="1" applyBorder="1" applyAlignment="1">
      <alignment horizontal="right"/>
    </xf>
    <xf numFmtId="0" fontId="50" fillId="0" borderId="0" xfId="0" applyFont="1" applyFill="1" applyAlignment="1">
      <alignment horizontal="left"/>
    </xf>
    <xf numFmtId="0" fontId="2" fillId="0" borderId="0" xfId="0" applyFont="1" applyBorder="1" applyAlignment="1">
      <alignment horizontal="center"/>
    </xf>
    <xf numFmtId="0" fontId="50" fillId="0" borderId="0" xfId="0" applyFont="1" applyFill="1" applyBorder="1" applyAlignment="1">
      <alignment horizontal="left" vertical="center"/>
    </xf>
    <xf numFmtId="0" fontId="50" fillId="0" borderId="0" xfId="0" applyFont="1" applyFill="1" applyBorder="1" applyAlignment="1">
      <alignment horizontal="center"/>
    </xf>
    <xf numFmtId="0" fontId="2" fillId="0" borderId="0" xfId="2" quotePrefix="1" applyFont="1" applyBorder="1" applyAlignment="1">
      <alignment horizontal="left" vertical="center"/>
    </xf>
    <xf numFmtId="1" fontId="2" fillId="0" borderId="0" xfId="2" applyNumberFormat="1" applyFont="1" applyBorder="1" applyAlignment="1">
      <alignment horizontal="left" vertical="center"/>
    </xf>
    <xf numFmtId="0" fontId="57" fillId="9" borderId="5" xfId="0" applyFont="1" applyFill="1" applyBorder="1" applyAlignment="1">
      <alignment horizontal="center" vertical="center"/>
    </xf>
    <xf numFmtId="0" fontId="58" fillId="9" borderId="6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175" fontId="16" fillId="7" borderId="2" xfId="0" applyNumberFormat="1" applyFont="1" applyFill="1" applyBorder="1" applyAlignment="1">
      <alignment horizontal="center" vertical="center"/>
    </xf>
    <xf numFmtId="176" fontId="16" fillId="7" borderId="2" xfId="0" applyNumberFormat="1" applyFont="1" applyFill="1" applyBorder="1" applyAlignment="1">
      <alignment horizontal="center" vertical="center"/>
    </xf>
    <xf numFmtId="176" fontId="6" fillId="7" borderId="2" xfId="0" applyNumberFormat="1" applyFont="1" applyFill="1" applyBorder="1" applyAlignment="1">
      <alignment horizontal="center" vertical="center"/>
    </xf>
    <xf numFmtId="2" fontId="59" fillId="9" borderId="2" xfId="0" applyNumberFormat="1" applyFont="1" applyFill="1" applyBorder="1" applyAlignment="1">
      <alignment horizontal="center" vertical="center"/>
    </xf>
    <xf numFmtId="175" fontId="53" fillId="3" borderId="2" xfId="0" applyNumberFormat="1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/>
    </xf>
    <xf numFmtId="0" fontId="50" fillId="0" borderId="8" xfId="0" applyFont="1" applyFill="1" applyBorder="1" applyAlignment="1">
      <alignment vertical="center"/>
    </xf>
    <xf numFmtId="0" fontId="50" fillId="0" borderId="7" xfId="0" applyFont="1" applyFill="1" applyBorder="1" applyAlignment="1">
      <alignment vertical="center"/>
    </xf>
    <xf numFmtId="0" fontId="50" fillId="0" borderId="8" xfId="17" applyFont="1" applyFill="1" applyBorder="1" applyAlignment="1"/>
    <xf numFmtId="0" fontId="50" fillId="0" borderId="8" xfId="17" applyFont="1" applyFill="1" applyBorder="1" applyAlignment="1">
      <alignment vertical="center"/>
    </xf>
    <xf numFmtId="0" fontId="50" fillId="0" borderId="7" xfId="0" applyFont="1" applyFill="1" applyBorder="1" applyAlignment="1"/>
    <xf numFmtId="0" fontId="50" fillId="0" borderId="7" xfId="0" applyFont="1" applyFill="1" applyBorder="1" applyAlignment="1">
      <alignment horizontal="left"/>
    </xf>
    <xf numFmtId="168" fontId="50" fillId="7" borderId="7" xfId="0" applyNumberFormat="1" applyFont="1" applyFill="1" applyBorder="1" applyAlignment="1">
      <alignment horizontal="center" vertical="center"/>
    </xf>
    <xf numFmtId="168" fontId="50" fillId="7" borderId="0" xfId="0" applyNumberFormat="1" applyFont="1" applyFill="1" applyBorder="1" applyAlignment="1">
      <alignment horizontal="center" vertical="center"/>
    </xf>
    <xf numFmtId="168" fontId="60" fillId="7" borderId="0" xfId="0" applyNumberFormat="1" applyFont="1" applyFill="1" applyBorder="1" applyAlignment="1">
      <alignment horizontal="center" vertical="center"/>
    </xf>
    <xf numFmtId="168" fontId="51" fillId="7" borderId="0" xfId="0" applyNumberFormat="1" applyFont="1" applyFill="1" applyBorder="1" applyAlignment="1">
      <alignment horizontal="center" vertical="center"/>
    </xf>
    <xf numFmtId="172" fontId="50" fillId="0" borderId="0" xfId="0" applyNumberFormat="1" applyFont="1" applyFill="1" applyBorder="1" applyAlignment="1">
      <alignment horizontal="center" vertical="center"/>
    </xf>
    <xf numFmtId="0" fontId="47" fillId="0" borderId="7" xfId="8" applyFont="1" applyBorder="1" applyAlignment="1">
      <alignment vertical="center"/>
    </xf>
    <xf numFmtId="0" fontId="2" fillId="0" borderId="7" xfId="0" quotePrefix="1" applyFont="1" applyFill="1" applyBorder="1" applyAlignment="1">
      <alignment vertical="center"/>
    </xf>
    <xf numFmtId="0" fontId="50" fillId="7" borderId="7" xfId="0" applyFont="1" applyFill="1" applyBorder="1" applyAlignment="1"/>
    <xf numFmtId="173" fontId="2" fillId="0" borderId="7" xfId="0" quotePrefix="1" applyNumberFormat="1" applyFont="1" applyFill="1" applyBorder="1" applyAlignment="1"/>
    <xf numFmtId="171" fontId="3" fillId="0" borderId="0" xfId="2" quotePrefix="1" applyNumberFormat="1" applyFont="1" applyBorder="1" applyAlignment="1">
      <alignment vertical="center"/>
    </xf>
    <xf numFmtId="171" fontId="3" fillId="0" borderId="0" xfId="2" applyNumberFormat="1" applyFont="1" applyBorder="1" applyAlignment="1">
      <alignment vertical="center"/>
    </xf>
    <xf numFmtId="0" fontId="48" fillId="0" borderId="0" xfId="2" applyNumberFormat="1" applyFont="1" applyBorder="1" applyAlignment="1">
      <alignment horizontal="right" vertical="center"/>
    </xf>
    <xf numFmtId="0" fontId="30" fillId="0" borderId="0" xfId="8" applyNumberFormat="1" applyFont="1" applyAlignment="1">
      <alignment vertical="center"/>
    </xf>
    <xf numFmtId="0" fontId="2" fillId="0" borderId="0" xfId="2" applyNumberFormat="1" applyFont="1" applyBorder="1" applyAlignment="1">
      <alignment horizontal="left" vertical="center"/>
    </xf>
    <xf numFmtId="0" fontId="2" fillId="0" borderId="0" xfId="2" applyNumberFormat="1" applyFont="1" applyBorder="1" applyAlignment="1">
      <alignment horizontal="right" vertical="center"/>
    </xf>
    <xf numFmtId="167" fontId="2" fillId="0" borderId="0" xfId="2" applyNumberFormat="1" applyFont="1" applyBorder="1" applyAlignment="1">
      <alignment vertical="center"/>
    </xf>
    <xf numFmtId="0" fontId="2" fillId="0" borderId="0" xfId="8" applyNumberFormat="1" applyFont="1" applyBorder="1" applyAlignment="1">
      <alignment vertical="center"/>
    </xf>
    <xf numFmtId="0" fontId="2" fillId="0" borderId="0" xfId="2" applyNumberFormat="1" applyFont="1" applyAlignment="1"/>
    <xf numFmtId="0" fontId="50" fillId="0" borderId="0" xfId="0" applyFont="1" applyFill="1" applyAlignment="1">
      <alignment horizontal="left" vertical="center"/>
    </xf>
    <xf numFmtId="168" fontId="50" fillId="7" borderId="9" xfId="0" applyNumberFormat="1" applyFont="1" applyFill="1" applyBorder="1" applyAlignment="1">
      <alignment horizontal="center" vertical="center"/>
    </xf>
    <xf numFmtId="168" fontId="50" fillId="7" borderId="0" xfId="0" applyNumberFormat="1" applyFont="1" applyFill="1" applyBorder="1" applyAlignment="1">
      <alignment horizontal="center" vertical="center"/>
    </xf>
    <xf numFmtId="168" fontId="50" fillId="7" borderId="10" xfId="0" applyNumberFormat="1" applyFont="1" applyFill="1" applyBorder="1" applyAlignment="1">
      <alignment horizontal="center" vertical="center"/>
    </xf>
    <xf numFmtId="168" fontId="51" fillId="7" borderId="9" xfId="0" applyNumberFormat="1" applyFont="1" applyFill="1" applyBorder="1" applyAlignment="1">
      <alignment horizontal="center" vertical="center"/>
    </xf>
    <xf numFmtId="168" fontId="51" fillId="7" borderId="0" xfId="0" applyNumberFormat="1" applyFont="1" applyFill="1" applyBorder="1" applyAlignment="1">
      <alignment horizontal="center" vertical="center"/>
    </xf>
    <xf numFmtId="168" fontId="51" fillId="7" borderId="10" xfId="0" applyNumberFormat="1" applyFont="1" applyFill="1" applyBorder="1" applyAlignment="1">
      <alignment horizontal="center" vertical="center"/>
    </xf>
    <xf numFmtId="168" fontId="51" fillId="7" borderId="11" xfId="0" applyNumberFormat="1" applyFont="1" applyFill="1" applyBorder="1" applyAlignment="1">
      <alignment horizontal="center" vertical="center"/>
    </xf>
    <xf numFmtId="168" fontId="51" fillId="7" borderId="1" xfId="0" applyNumberFormat="1" applyFont="1" applyFill="1" applyBorder="1" applyAlignment="1">
      <alignment horizontal="center" vertical="center"/>
    </xf>
    <xf numFmtId="168" fontId="51" fillId="7" borderId="12" xfId="0" applyNumberFormat="1" applyFont="1" applyFill="1" applyBorder="1" applyAlignment="1">
      <alignment horizontal="center" vertical="center"/>
    </xf>
    <xf numFmtId="168" fontId="50" fillId="0" borderId="8" xfId="0" applyNumberFormat="1" applyFont="1" applyFill="1" applyBorder="1" applyAlignment="1">
      <alignment horizontal="center"/>
    </xf>
    <xf numFmtId="168" fontId="60" fillId="7" borderId="9" xfId="0" applyNumberFormat="1" applyFont="1" applyFill="1" applyBorder="1" applyAlignment="1">
      <alignment horizontal="center" vertical="center"/>
    </xf>
    <xf numFmtId="168" fontId="60" fillId="7" borderId="0" xfId="0" applyNumberFormat="1" applyFont="1" applyFill="1" applyBorder="1" applyAlignment="1">
      <alignment horizontal="center" vertical="center"/>
    </xf>
    <xf numFmtId="168" fontId="60" fillId="7" borderId="10" xfId="0" applyNumberFormat="1" applyFont="1" applyFill="1" applyBorder="1" applyAlignment="1">
      <alignment horizontal="center" vertical="center"/>
    </xf>
    <xf numFmtId="177" fontId="50" fillId="0" borderId="1" xfId="17" applyNumberFormat="1" applyFont="1" applyFill="1" applyBorder="1" applyAlignment="1">
      <alignment horizontal="left"/>
    </xf>
    <xf numFmtId="0" fontId="51" fillId="0" borderId="2" xfId="17" applyFont="1" applyFill="1" applyBorder="1" applyAlignment="1">
      <alignment horizontal="center" vertical="center"/>
    </xf>
    <xf numFmtId="0" fontId="50" fillId="0" borderId="2" xfId="17" applyFont="1" applyFill="1" applyBorder="1" applyAlignment="1">
      <alignment horizontal="center" vertical="center"/>
    </xf>
    <xf numFmtId="168" fontId="51" fillId="7" borderId="13" xfId="0" applyNumberFormat="1" applyFont="1" applyFill="1" applyBorder="1" applyAlignment="1">
      <alignment horizontal="center" vertical="center"/>
    </xf>
    <xf numFmtId="168" fontId="51" fillId="7" borderId="7" xfId="0" applyNumberFormat="1" applyFont="1" applyFill="1" applyBorder="1" applyAlignment="1">
      <alignment horizontal="center" vertical="center"/>
    </xf>
    <xf numFmtId="168" fontId="51" fillId="7" borderId="14" xfId="0" applyNumberFormat="1" applyFont="1" applyFill="1" applyBorder="1" applyAlignment="1">
      <alignment horizontal="center" vertical="center"/>
    </xf>
    <xf numFmtId="172" fontId="50" fillId="0" borderId="13" xfId="0" applyNumberFormat="1" applyFont="1" applyFill="1" applyBorder="1" applyAlignment="1">
      <alignment horizontal="center" vertical="center"/>
    </xf>
    <xf numFmtId="172" fontId="50" fillId="0" borderId="7" xfId="0" applyNumberFormat="1" applyFont="1" applyFill="1" applyBorder="1" applyAlignment="1">
      <alignment horizontal="center" vertical="center"/>
    </xf>
    <xf numFmtId="172" fontId="50" fillId="0" borderId="14" xfId="0" applyNumberFormat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left"/>
    </xf>
    <xf numFmtId="0" fontId="50" fillId="0" borderId="0" xfId="0" applyFont="1" applyFill="1" applyBorder="1" applyAlignment="1">
      <alignment horizontal="left"/>
    </xf>
    <xf numFmtId="168" fontId="50" fillId="7" borderId="11" xfId="0" applyNumberFormat="1" applyFont="1" applyFill="1" applyBorder="1" applyAlignment="1">
      <alignment horizontal="center" vertical="center"/>
    </xf>
    <xf numFmtId="168" fontId="50" fillId="7" borderId="1" xfId="0" applyNumberFormat="1" applyFont="1" applyFill="1" applyBorder="1" applyAlignment="1">
      <alignment horizontal="center" vertical="center"/>
    </xf>
    <xf numFmtId="168" fontId="50" fillId="7" borderId="12" xfId="0" applyNumberFormat="1" applyFont="1" applyFill="1" applyBorder="1" applyAlignment="1">
      <alignment horizontal="center" vertical="center"/>
    </xf>
    <xf numFmtId="168" fontId="50" fillId="7" borderId="13" xfId="0" applyNumberFormat="1" applyFont="1" applyFill="1" applyBorder="1" applyAlignment="1">
      <alignment horizontal="center" vertical="center"/>
    </xf>
    <xf numFmtId="168" fontId="50" fillId="7" borderId="7" xfId="0" applyNumberFormat="1" applyFont="1" applyFill="1" applyBorder="1" applyAlignment="1">
      <alignment horizontal="center" vertical="center"/>
    </xf>
    <xf numFmtId="168" fontId="50" fillId="7" borderId="14" xfId="0" applyNumberFormat="1" applyFont="1" applyFill="1" applyBorder="1" applyAlignment="1">
      <alignment horizontal="center" vertical="center"/>
    </xf>
    <xf numFmtId="0" fontId="50" fillId="0" borderId="13" xfId="0" applyFont="1" applyFill="1" applyBorder="1" applyAlignment="1">
      <alignment horizontal="center" vertical="center"/>
    </xf>
    <xf numFmtId="0" fontId="50" fillId="0" borderId="7" xfId="0" applyFont="1" applyFill="1" applyBorder="1" applyAlignment="1">
      <alignment horizontal="center" vertical="center"/>
    </xf>
    <xf numFmtId="0" fontId="50" fillId="0" borderId="3" xfId="0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0" fillId="0" borderId="0" xfId="17" applyFont="1" applyFill="1" applyBorder="1" applyAlignment="1">
      <alignment horizontal="center"/>
    </xf>
    <xf numFmtId="0" fontId="50" fillId="0" borderId="8" xfId="0" applyFont="1" applyFill="1" applyBorder="1" applyAlignment="1">
      <alignment horizontal="left"/>
    </xf>
    <xf numFmtId="0" fontId="61" fillId="10" borderId="0" xfId="17" applyFont="1" applyFill="1" applyBorder="1" applyAlignment="1">
      <alignment horizontal="center" vertical="center"/>
    </xf>
    <xf numFmtId="0" fontId="50" fillId="11" borderId="0" xfId="17" applyFont="1" applyFill="1" applyBorder="1" applyAlignment="1">
      <alignment horizontal="center" vertical="center"/>
    </xf>
    <xf numFmtId="0" fontId="58" fillId="12" borderId="0" xfId="17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/>
    </xf>
    <xf numFmtId="0" fontId="50" fillId="0" borderId="1" xfId="17" applyFont="1" applyFill="1" applyBorder="1" applyAlignment="1">
      <alignment horizontal="left"/>
    </xf>
    <xf numFmtId="0" fontId="50" fillId="0" borderId="1" xfId="17" applyFont="1" applyFill="1" applyBorder="1" applyAlignment="1">
      <alignment horizontal="center"/>
    </xf>
    <xf numFmtId="0" fontId="50" fillId="0" borderId="8" xfId="0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/>
    </xf>
    <xf numFmtId="0" fontId="50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8" fontId="60" fillId="7" borderId="13" xfId="0" applyNumberFormat="1" applyFont="1" applyFill="1" applyBorder="1" applyAlignment="1">
      <alignment horizontal="center" vertical="center"/>
    </xf>
    <xf numFmtId="168" fontId="60" fillId="7" borderId="7" xfId="0" applyNumberFormat="1" applyFont="1" applyFill="1" applyBorder="1" applyAlignment="1">
      <alignment horizontal="center" vertical="center"/>
    </xf>
    <xf numFmtId="168" fontId="60" fillId="7" borderId="14" xfId="0" applyNumberFormat="1" applyFont="1" applyFill="1" applyBorder="1" applyAlignment="1">
      <alignment horizontal="center" vertical="center"/>
    </xf>
    <xf numFmtId="168" fontId="60" fillId="7" borderId="11" xfId="0" applyNumberFormat="1" applyFont="1" applyFill="1" applyBorder="1" applyAlignment="1">
      <alignment horizontal="center" vertical="center"/>
    </xf>
    <xf numFmtId="168" fontId="60" fillId="7" borderId="1" xfId="0" applyNumberFormat="1" applyFont="1" applyFill="1" applyBorder="1" applyAlignment="1">
      <alignment horizontal="center" vertical="center"/>
    </xf>
    <xf numFmtId="168" fontId="60" fillId="7" borderId="12" xfId="0" applyNumberFormat="1" applyFont="1" applyFill="1" applyBorder="1" applyAlignment="1">
      <alignment horizontal="center" vertical="center"/>
    </xf>
    <xf numFmtId="0" fontId="1" fillId="0" borderId="0" xfId="8" quotePrefix="1" applyFont="1" applyBorder="1" applyAlignment="1">
      <alignment horizontal="center" vertical="center" shrinkToFit="1"/>
    </xf>
    <xf numFmtId="171" fontId="2" fillId="0" borderId="0" xfId="2" quotePrefix="1" applyNumberFormat="1" applyFont="1" applyBorder="1" applyAlignment="1">
      <alignment horizontal="left" vertical="center"/>
    </xf>
    <xf numFmtId="171" fontId="2" fillId="0" borderId="0" xfId="2" applyNumberFormat="1" applyFont="1" applyBorder="1" applyAlignment="1">
      <alignment horizontal="left" vertical="center"/>
    </xf>
    <xf numFmtId="0" fontId="38" fillId="0" borderId="0" xfId="8" applyFont="1" applyAlignment="1">
      <alignment horizontal="center" vertical="center"/>
    </xf>
    <xf numFmtId="166" fontId="2" fillId="0" borderId="0" xfId="8" applyNumberFormat="1" applyFont="1" applyAlignment="1">
      <alignment horizontal="left" vertical="center"/>
    </xf>
    <xf numFmtId="0" fontId="30" fillId="0" borderId="0" xfId="8" applyFont="1" applyBorder="1" applyAlignment="1">
      <alignment horizontal="right" vertical="center"/>
    </xf>
    <xf numFmtId="1" fontId="2" fillId="0" borderId="0" xfId="2" quotePrefix="1" applyNumberFormat="1" applyFont="1" applyBorder="1" applyAlignment="1">
      <alignment horizontal="left" vertical="center"/>
    </xf>
    <xf numFmtId="0" fontId="2" fillId="0" borderId="0" xfId="8" applyFont="1" applyAlignment="1">
      <alignment horizontal="center" vertical="center"/>
    </xf>
    <xf numFmtId="0" fontId="2" fillId="0" borderId="0" xfId="8" applyFont="1" applyBorder="1" applyAlignment="1">
      <alignment horizontal="center" vertical="center"/>
    </xf>
    <xf numFmtId="0" fontId="30" fillId="0" borderId="0" xfId="8" applyFont="1" applyAlignment="1">
      <alignment horizontal="center" vertical="center"/>
    </xf>
    <xf numFmtId="0" fontId="46" fillId="0" borderId="0" xfId="8" applyFont="1" applyAlignment="1">
      <alignment horizontal="center" vertical="center"/>
    </xf>
    <xf numFmtId="0" fontId="30" fillId="0" borderId="3" xfId="8" applyFont="1" applyBorder="1" applyAlignment="1">
      <alignment horizontal="center" vertical="center"/>
    </xf>
    <xf numFmtId="0" fontId="30" fillId="0" borderId="8" xfId="8" applyFont="1" applyBorder="1" applyAlignment="1">
      <alignment horizontal="center" vertical="center"/>
    </xf>
    <xf numFmtId="0" fontId="30" fillId="0" borderId="4" xfId="8" applyFont="1" applyBorder="1" applyAlignment="1">
      <alignment horizontal="center" vertical="center"/>
    </xf>
    <xf numFmtId="0" fontId="2" fillId="0" borderId="3" xfId="8" applyFont="1" applyBorder="1" applyAlignment="1">
      <alignment horizontal="center" vertical="center"/>
    </xf>
    <xf numFmtId="0" fontId="47" fillId="0" borderId="8" xfId="8" applyFont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50" fillId="7" borderId="3" xfId="0" applyFont="1" applyFill="1" applyBorder="1" applyAlignment="1">
      <alignment horizontal="center" vertical="center"/>
    </xf>
    <xf numFmtId="0" fontId="50" fillId="7" borderId="8" xfId="0" applyFont="1" applyFill="1" applyBorder="1" applyAlignment="1">
      <alignment horizontal="center" vertical="center"/>
    </xf>
    <xf numFmtId="0" fontId="50" fillId="7" borderId="4" xfId="0" applyFont="1" applyFill="1" applyBorder="1" applyAlignment="1">
      <alignment horizontal="center" vertical="center"/>
    </xf>
    <xf numFmtId="173" fontId="2" fillId="0" borderId="3" xfId="0" quotePrefix="1" applyNumberFormat="1" applyFont="1" applyFill="1" applyBorder="1" applyAlignment="1">
      <alignment horizontal="center" vertical="center"/>
    </xf>
    <xf numFmtId="173" fontId="2" fillId="0" borderId="8" xfId="0" quotePrefix="1" applyNumberFormat="1" applyFont="1" applyFill="1" applyBorder="1" applyAlignment="1">
      <alignment horizontal="center" vertical="center"/>
    </xf>
    <xf numFmtId="173" fontId="2" fillId="0" borderId="4" xfId="0" quotePrefix="1" applyNumberFormat="1" applyFont="1" applyFill="1" applyBorder="1" applyAlignment="1">
      <alignment horizontal="center" vertical="center"/>
    </xf>
    <xf numFmtId="171" fontId="3" fillId="0" borderId="0" xfId="2" quotePrefix="1" applyNumberFormat="1" applyFont="1" applyBorder="1" applyAlignment="1">
      <alignment horizontal="left" vertical="center"/>
    </xf>
    <xf numFmtId="171" fontId="3" fillId="0" borderId="0" xfId="2" applyNumberFormat="1" applyFont="1" applyBorder="1" applyAlignment="1">
      <alignment horizontal="left" vertical="center"/>
    </xf>
    <xf numFmtId="166" fontId="3" fillId="0" borderId="0" xfId="8" applyNumberFormat="1" applyFont="1" applyBorder="1" applyAlignment="1">
      <alignment horizontal="left" vertical="center"/>
    </xf>
    <xf numFmtId="0" fontId="24" fillId="0" borderId="0" xfId="8" applyFont="1" applyBorder="1" applyAlignment="1">
      <alignment horizontal="right" vertical="center"/>
    </xf>
    <xf numFmtId="0" fontId="3" fillId="0" borderId="0" xfId="8" applyFont="1" applyBorder="1" applyAlignment="1">
      <alignment horizontal="center" vertical="center"/>
    </xf>
    <xf numFmtId="0" fontId="2" fillId="0" borderId="13" xfId="2" applyNumberFormat="1" applyFont="1" applyBorder="1" applyAlignment="1">
      <alignment horizontal="center" vertical="center" wrapText="1"/>
    </xf>
    <xf numFmtId="0" fontId="2" fillId="0" borderId="7" xfId="2" applyNumberFormat="1" applyFont="1" applyBorder="1" applyAlignment="1">
      <alignment horizontal="center" vertical="center" wrapText="1"/>
    </xf>
    <xf numFmtId="0" fontId="2" fillId="0" borderId="14" xfId="2" applyNumberFormat="1" applyFont="1" applyBorder="1" applyAlignment="1">
      <alignment horizontal="center" vertical="center" wrapText="1"/>
    </xf>
    <xf numFmtId="0" fontId="2" fillId="0" borderId="9" xfId="2" applyNumberFormat="1" applyFont="1" applyBorder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2" fillId="0" borderId="10" xfId="2" applyNumberFormat="1" applyFont="1" applyBorder="1" applyAlignment="1">
      <alignment horizontal="center" vertical="center" wrapText="1"/>
    </xf>
    <xf numFmtId="0" fontId="2" fillId="0" borderId="1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center" vertical="center" wrapText="1"/>
    </xf>
    <xf numFmtId="0" fontId="2" fillId="0" borderId="12" xfId="2" applyNumberFormat="1" applyFont="1" applyBorder="1" applyAlignment="1">
      <alignment horizontal="center" vertical="center" wrapText="1"/>
    </xf>
    <xf numFmtId="0" fontId="2" fillId="0" borderId="13" xfId="2" applyNumberFormat="1" applyFont="1" applyBorder="1" applyAlignment="1">
      <alignment horizontal="center" vertical="center"/>
    </xf>
    <xf numFmtId="0" fontId="2" fillId="0" borderId="7" xfId="2" applyNumberFormat="1" applyFont="1" applyBorder="1" applyAlignment="1">
      <alignment horizontal="center" vertical="center"/>
    </xf>
    <xf numFmtId="0" fontId="2" fillId="0" borderId="14" xfId="2" applyNumberFormat="1" applyFont="1" applyBorder="1" applyAlignment="1">
      <alignment horizontal="center" vertical="center"/>
    </xf>
    <xf numFmtId="0" fontId="2" fillId="0" borderId="11" xfId="2" applyNumberFormat="1" applyFont="1" applyBorder="1" applyAlignment="1">
      <alignment horizontal="center" vertical="center"/>
    </xf>
    <xf numFmtId="0" fontId="2" fillId="0" borderId="1" xfId="2" applyNumberFormat="1" applyFont="1" applyBorder="1" applyAlignment="1">
      <alignment horizontal="center" vertical="center"/>
    </xf>
    <xf numFmtId="0" fontId="2" fillId="0" borderId="12" xfId="2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shrinkToFit="1"/>
    </xf>
    <xf numFmtId="168" fontId="2" fillId="0" borderId="13" xfId="2" applyNumberFormat="1" applyFont="1" applyBorder="1" applyAlignment="1">
      <alignment horizontal="center" vertical="center"/>
    </xf>
    <xf numFmtId="168" fontId="2" fillId="0" borderId="7" xfId="2" applyNumberFormat="1" applyFont="1" applyBorder="1" applyAlignment="1">
      <alignment horizontal="center" vertical="center"/>
    </xf>
    <xf numFmtId="168" fontId="2" fillId="0" borderId="14" xfId="2" applyNumberFormat="1" applyFont="1" applyBorder="1" applyAlignment="1">
      <alignment horizontal="center" vertical="center"/>
    </xf>
    <xf numFmtId="168" fontId="2" fillId="0" borderId="0" xfId="2" applyNumberFormat="1" applyFont="1" applyBorder="1" applyAlignment="1">
      <alignment horizontal="center" vertical="center"/>
    </xf>
    <xf numFmtId="168" fontId="2" fillId="0" borderId="10" xfId="2" applyNumberFormat="1" applyFont="1" applyBorder="1" applyAlignment="1">
      <alignment horizontal="center" vertical="center"/>
    </xf>
    <xf numFmtId="168" fontId="2" fillId="0" borderId="9" xfId="2" applyNumberFormat="1" applyFont="1" applyBorder="1" applyAlignment="1">
      <alignment horizontal="center" vertical="center"/>
    </xf>
    <xf numFmtId="2" fontId="2" fillId="0" borderId="13" xfId="2" applyNumberFormat="1" applyFont="1" applyBorder="1" applyAlignment="1">
      <alignment horizontal="center" vertical="center"/>
    </xf>
    <xf numFmtId="2" fontId="2" fillId="0" borderId="7" xfId="2" applyNumberFormat="1" applyFont="1" applyBorder="1" applyAlignment="1">
      <alignment horizontal="center" vertical="center"/>
    </xf>
    <xf numFmtId="2" fontId="2" fillId="0" borderId="14" xfId="2" applyNumberFormat="1" applyFont="1" applyBorder="1" applyAlignment="1">
      <alignment horizontal="center" vertical="center"/>
    </xf>
    <xf numFmtId="2" fontId="2" fillId="0" borderId="9" xfId="2" applyNumberFormat="1" applyFont="1" applyBorder="1" applyAlignment="1">
      <alignment horizontal="center" vertical="center"/>
    </xf>
    <xf numFmtId="2" fontId="2" fillId="0" borderId="0" xfId="2" applyNumberFormat="1" applyFont="1" applyBorder="1" applyAlignment="1">
      <alignment horizontal="center" vertical="center"/>
    </xf>
    <xf numFmtId="2" fontId="2" fillId="0" borderId="10" xfId="2" applyNumberFormat="1" applyFont="1" applyBorder="1" applyAlignment="1">
      <alignment horizontal="center" vertical="center"/>
    </xf>
    <xf numFmtId="0" fontId="2" fillId="0" borderId="0" xfId="12" quotePrefix="1" applyNumberFormat="1" applyFont="1" applyBorder="1" applyAlignment="1">
      <alignment horizontal="center" vertical="center"/>
    </xf>
    <xf numFmtId="0" fontId="38" fillId="0" borderId="0" xfId="2" applyNumberFormat="1" applyFont="1" applyBorder="1" applyAlignment="1">
      <alignment horizontal="center" vertical="center"/>
    </xf>
    <xf numFmtId="0" fontId="2" fillId="0" borderId="1" xfId="2" applyNumberFormat="1" applyFont="1" applyBorder="1" applyAlignment="1">
      <alignment horizontal="right"/>
    </xf>
    <xf numFmtId="168" fontId="2" fillId="0" borderId="11" xfId="2" applyNumberFormat="1" applyFont="1" applyBorder="1" applyAlignment="1">
      <alignment horizontal="center" vertical="center"/>
    </xf>
    <xf numFmtId="168" fontId="2" fillId="0" borderId="1" xfId="2" applyNumberFormat="1" applyFont="1" applyBorder="1" applyAlignment="1">
      <alignment horizontal="center" vertical="center"/>
    </xf>
    <xf numFmtId="168" fontId="2" fillId="0" borderId="12" xfId="2" applyNumberFormat="1" applyFont="1" applyBorder="1" applyAlignment="1">
      <alignment horizontal="center" vertical="center"/>
    </xf>
    <xf numFmtId="2" fontId="2" fillId="0" borderId="11" xfId="2" applyNumberFormat="1" applyFont="1" applyBorder="1" applyAlignment="1">
      <alignment horizontal="center" vertical="center"/>
    </xf>
    <xf numFmtId="2" fontId="2" fillId="0" borderId="1" xfId="2" applyNumberFormat="1" applyFont="1" applyBorder="1" applyAlignment="1">
      <alignment horizontal="center" vertical="center"/>
    </xf>
    <xf numFmtId="2" fontId="2" fillId="0" borderId="12" xfId="2" applyNumberFormat="1" applyFont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41" fillId="8" borderId="13" xfId="0" applyFont="1" applyFill="1" applyBorder="1" applyAlignment="1">
      <alignment horizontal="center" vertical="center"/>
    </xf>
    <xf numFmtId="0" fontId="41" fillId="8" borderId="14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13" xfId="7" applyFont="1" applyFill="1" applyBorder="1" applyAlignment="1">
      <alignment horizontal="center" vertical="center"/>
    </xf>
    <xf numFmtId="0" fontId="6" fillId="8" borderId="14" xfId="7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2" fillId="0" borderId="3" xfId="0" applyFont="1" applyFill="1" applyBorder="1" applyAlignment="1">
      <alignment horizontal="center" vertical="center"/>
    </xf>
    <xf numFmtId="0" fontId="62" fillId="0" borderId="4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0" fontId="9" fillId="13" borderId="3" xfId="15" applyFont="1" applyFill="1" applyBorder="1" applyAlignment="1" applyProtection="1">
      <alignment horizontal="center" vertical="center"/>
      <protection locked="0"/>
    </xf>
    <xf numFmtId="0" fontId="9" fillId="13" borderId="8" xfId="15" applyFont="1" applyFill="1" applyBorder="1" applyAlignment="1" applyProtection="1">
      <alignment horizontal="center" vertical="center"/>
      <protection locked="0"/>
    </xf>
    <xf numFmtId="0" fontId="9" fillId="13" borderId="4" xfId="15" applyFont="1" applyFill="1" applyBorder="1" applyAlignment="1" applyProtection="1">
      <alignment horizontal="center" vertical="center"/>
      <protection locked="0"/>
    </xf>
    <xf numFmtId="0" fontId="63" fillId="14" borderId="3" xfId="15" applyFont="1" applyFill="1" applyBorder="1" applyAlignment="1" applyProtection="1">
      <alignment horizontal="center" vertical="center"/>
      <protection locked="0"/>
    </xf>
    <xf numFmtId="0" fontId="63" fillId="14" borderId="8" xfId="15" applyFont="1" applyFill="1" applyBorder="1" applyAlignment="1" applyProtection="1">
      <alignment horizontal="center" vertical="center"/>
      <protection locked="0"/>
    </xf>
    <xf numFmtId="0" fontId="63" fillId="14" borderId="4" xfId="15" applyFont="1" applyFill="1" applyBorder="1" applyAlignment="1" applyProtection="1">
      <alignment horizontal="center" vertical="center"/>
      <protection locked="0"/>
    </xf>
  </cellXfs>
  <cellStyles count="19">
    <cellStyle name="Comma 2" xfId="1"/>
    <cellStyle name="Normal" xfId="0" builtinId="0"/>
    <cellStyle name="Normal 2" xfId="2"/>
    <cellStyle name="Normal 2 2" xfId="3"/>
    <cellStyle name="Normal 2 2 6" xfId="4"/>
    <cellStyle name="Normal 2 2 7" xfId="5"/>
    <cellStyle name="Normal 2 2 8" xfId="6"/>
    <cellStyle name="Normal 3" xfId="7"/>
    <cellStyle name="Normal 4" xfId="8"/>
    <cellStyle name="Normal 4 2" xfId="9"/>
    <cellStyle name="Normal 4 7" xfId="10"/>
    <cellStyle name="Normal 5" xfId="11"/>
    <cellStyle name="Normal 6" xfId="12"/>
    <cellStyle name="Normal 6 2" xfId="13"/>
    <cellStyle name="Normal 7" xfId="14"/>
    <cellStyle name="Normal_Uncertainty Budget" xfId="15"/>
    <cellStyle name="ปกติ 2 2" xfId="16"/>
    <cellStyle name="ปกติ 3" xfId="17"/>
    <cellStyle name="ปกติ_Cert.(ตัวอย่าง DMM)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3</xdr:row>
          <xdr:rowOff>85725</xdr:rowOff>
        </xdr:from>
        <xdr:to>
          <xdr:col>15</xdr:col>
          <xdr:colOff>0</xdr:colOff>
          <xdr:row>4</xdr:row>
          <xdr:rowOff>28575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3</xdr:row>
          <xdr:rowOff>104775</xdr:rowOff>
        </xdr:from>
        <xdr:to>
          <xdr:col>23</xdr:col>
          <xdr:colOff>0</xdr:colOff>
          <xdr:row>4</xdr:row>
          <xdr:rowOff>28575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0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85725</xdr:rowOff>
        </xdr:from>
        <xdr:to>
          <xdr:col>7</xdr:col>
          <xdr:colOff>9525</xdr:colOff>
          <xdr:row>9</xdr:row>
          <xdr:rowOff>28575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0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85725</xdr:rowOff>
        </xdr:from>
        <xdr:to>
          <xdr:col>11</xdr:col>
          <xdr:colOff>47625</xdr:colOff>
          <xdr:row>9</xdr:row>
          <xdr:rowOff>38100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0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M190"/>
  <sheetViews>
    <sheetView tabSelected="1" view="pageBreakPreview" topLeftCell="A7" zoomScaleSheetLayoutView="100" workbookViewId="0">
      <selection activeCell="X16" sqref="X16:AA16"/>
    </sheetView>
  </sheetViews>
  <sheetFormatPr defaultColWidth="3.7109375" defaultRowHeight="18.75" customHeight="1"/>
  <cols>
    <col min="1" max="25" width="3.7109375" style="46" customWidth="1"/>
    <col min="26" max="29" width="3.85546875" style="46" customWidth="1"/>
    <col min="30" max="184" width="7.7109375" style="46" customWidth="1"/>
    <col min="185" max="185" width="1.7109375" style="46" customWidth="1"/>
    <col min="186" max="189" width="3.7109375" style="46" customWidth="1"/>
    <col min="190" max="193" width="5.28515625" style="46" customWidth="1"/>
    <col min="194" max="209" width="4" style="46" customWidth="1"/>
    <col min="210" max="211" width="3.28515625" style="46" customWidth="1"/>
    <col min="212" max="16384" width="3.7109375" style="46"/>
  </cols>
  <sheetData>
    <row r="1" spans="1:247" ht="23.1" customHeight="1">
      <c r="A1" s="263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172" t="s">
        <v>55</v>
      </c>
      <c r="L1" s="172"/>
      <c r="M1" s="172"/>
      <c r="N1" s="172"/>
      <c r="O1" s="268" t="s">
        <v>105</v>
      </c>
      <c r="P1" s="268"/>
      <c r="Q1" s="268"/>
      <c r="R1" s="268"/>
      <c r="S1" s="268"/>
      <c r="U1" s="261" t="s">
        <v>56</v>
      </c>
      <c r="V1" s="261"/>
      <c r="W1" s="171">
        <v>1</v>
      </c>
      <c r="X1" s="173" t="s">
        <v>57</v>
      </c>
      <c r="Y1" s="173">
        <v>1</v>
      </c>
      <c r="IJ1" s="174"/>
      <c r="IK1" s="174"/>
      <c r="IL1" s="174"/>
    </row>
    <row r="2" spans="1:247" ht="23.1" customHeight="1">
      <c r="A2" s="263"/>
      <c r="B2" s="263"/>
      <c r="C2" s="263"/>
      <c r="D2" s="263"/>
      <c r="E2" s="263"/>
      <c r="F2" s="263"/>
      <c r="G2" s="263"/>
      <c r="H2" s="263"/>
      <c r="I2" s="263"/>
      <c r="J2" s="263"/>
      <c r="K2" s="175" t="s">
        <v>58</v>
      </c>
      <c r="L2" s="172"/>
      <c r="M2" s="175"/>
      <c r="N2" s="172"/>
      <c r="O2" s="234">
        <v>42349</v>
      </c>
      <c r="P2" s="234"/>
      <c r="Q2" s="234"/>
      <c r="R2" s="234"/>
      <c r="S2" s="175" t="s">
        <v>59</v>
      </c>
      <c r="U2" s="172"/>
      <c r="V2" s="176"/>
      <c r="W2" s="176"/>
      <c r="X2" s="234">
        <v>42350</v>
      </c>
      <c r="Y2" s="234"/>
      <c r="Z2" s="234"/>
      <c r="AA2" s="234"/>
      <c r="AB2" s="176"/>
      <c r="AC2" s="176"/>
      <c r="IL2" s="174"/>
    </row>
    <row r="3" spans="1:247" ht="23.1" customHeight="1">
      <c r="A3" s="264" t="s">
        <v>60</v>
      </c>
      <c r="B3" s="264"/>
      <c r="C3" s="264"/>
      <c r="D3" s="264"/>
      <c r="E3" s="264"/>
      <c r="F3" s="264"/>
      <c r="G3" s="264"/>
      <c r="H3" s="264"/>
      <c r="I3" s="264"/>
      <c r="J3" s="264"/>
      <c r="K3" s="172" t="s">
        <v>61</v>
      </c>
      <c r="L3" s="172"/>
      <c r="M3" s="172"/>
      <c r="N3" s="172"/>
      <c r="O3" s="172"/>
      <c r="P3" s="198">
        <v>20</v>
      </c>
      <c r="Q3" s="171" t="s">
        <v>104</v>
      </c>
      <c r="R3" s="199">
        <v>50</v>
      </c>
      <c r="S3" s="177" t="s">
        <v>62</v>
      </c>
      <c r="T3" s="175"/>
      <c r="V3" s="172"/>
      <c r="W3" s="172"/>
      <c r="X3" s="172"/>
      <c r="Y3" s="172"/>
      <c r="Z3" s="172"/>
      <c r="AA3" s="172"/>
      <c r="AB3" s="176"/>
      <c r="AC3" s="176"/>
    </row>
    <row r="4" spans="1:247" ht="23.1" customHeight="1">
      <c r="A4" s="265" t="s">
        <v>119</v>
      </c>
      <c r="B4" s="265"/>
      <c r="C4" s="265"/>
      <c r="D4" s="265"/>
      <c r="E4" s="265"/>
      <c r="F4" s="265"/>
      <c r="G4" s="265"/>
      <c r="H4" s="265"/>
      <c r="I4" s="265"/>
      <c r="J4" s="265"/>
      <c r="K4" s="172" t="s">
        <v>53</v>
      </c>
      <c r="L4" s="172"/>
      <c r="M4" s="172"/>
      <c r="N4" s="172"/>
      <c r="O4" s="172"/>
      <c r="P4" s="172" t="s">
        <v>63</v>
      </c>
      <c r="Q4" s="172"/>
      <c r="R4" s="172"/>
      <c r="S4" s="172"/>
      <c r="T4" s="172"/>
      <c r="U4" s="172"/>
      <c r="V4" s="172"/>
      <c r="W4" s="172"/>
      <c r="X4" s="172" t="s">
        <v>64</v>
      </c>
      <c r="Y4" s="172"/>
      <c r="Z4" s="172"/>
      <c r="AA4" s="172"/>
      <c r="AB4" s="176"/>
      <c r="AC4" s="176"/>
    </row>
    <row r="5" spans="1:247" ht="23.1" customHeight="1">
      <c r="A5" s="178" t="s">
        <v>65</v>
      </c>
      <c r="B5" s="2"/>
      <c r="C5" s="2"/>
      <c r="D5" s="2"/>
      <c r="E5" s="2"/>
      <c r="F5" s="243" t="s">
        <v>89</v>
      </c>
      <c r="G5" s="243"/>
      <c r="H5" s="243"/>
      <c r="I5" s="243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3"/>
      <c r="X5" s="243"/>
      <c r="Y5" s="243"/>
      <c r="Z5" s="2"/>
      <c r="AA5" s="2"/>
      <c r="AB5" s="2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</row>
    <row r="6" spans="1:247" ht="23.1" customHeight="1">
      <c r="A6" s="178" t="s">
        <v>54</v>
      </c>
      <c r="B6" s="2"/>
      <c r="C6" s="2"/>
      <c r="D6" s="2"/>
      <c r="E6" s="2"/>
      <c r="F6" s="262" t="s">
        <v>130</v>
      </c>
      <c r="G6" s="262"/>
      <c r="H6" s="262"/>
      <c r="I6" s="262"/>
      <c r="J6" s="262"/>
      <c r="K6" s="262"/>
      <c r="L6" s="262"/>
      <c r="M6" s="262"/>
      <c r="N6" s="262"/>
      <c r="O6" s="178" t="s">
        <v>66</v>
      </c>
      <c r="P6" s="2"/>
      <c r="Q6" s="2"/>
      <c r="S6" s="262" t="s">
        <v>106</v>
      </c>
      <c r="T6" s="262"/>
      <c r="U6" s="262"/>
      <c r="V6" s="262"/>
      <c r="W6" s="262"/>
      <c r="X6" s="262"/>
      <c r="Y6" s="262"/>
      <c r="Z6" s="2"/>
      <c r="AA6" s="2"/>
      <c r="AB6" s="2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1:247" ht="23.1" customHeight="1">
      <c r="A7" s="178" t="s">
        <v>1</v>
      </c>
      <c r="B7" s="1"/>
      <c r="C7" s="243">
        <v>123</v>
      </c>
      <c r="D7" s="243"/>
      <c r="E7" s="243"/>
      <c r="F7" s="243"/>
      <c r="G7" s="243"/>
      <c r="H7" s="243"/>
      <c r="I7" s="244" t="s">
        <v>67</v>
      </c>
      <c r="J7" s="244"/>
      <c r="K7" s="244"/>
      <c r="L7" s="267">
        <v>456</v>
      </c>
      <c r="M7" s="267"/>
      <c r="N7" s="267"/>
      <c r="O7" s="267"/>
      <c r="P7" s="267"/>
      <c r="Q7" s="267"/>
      <c r="R7" s="267"/>
      <c r="S7" s="266" t="s">
        <v>2</v>
      </c>
      <c r="T7" s="266"/>
      <c r="U7" s="262">
        <v>789</v>
      </c>
      <c r="V7" s="262"/>
      <c r="W7" s="262"/>
      <c r="X7" s="262"/>
      <c r="Y7" s="262"/>
      <c r="Z7" s="2"/>
      <c r="AA7" s="2"/>
      <c r="AB7" s="2"/>
      <c r="AC7" s="2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</row>
    <row r="8" spans="1:247" ht="23.1" customHeight="1">
      <c r="A8" s="179" t="s">
        <v>68</v>
      </c>
      <c r="B8" s="1"/>
      <c r="C8" s="269">
        <v>0</v>
      </c>
      <c r="D8" s="269"/>
      <c r="E8" s="195" t="s">
        <v>69</v>
      </c>
      <c r="F8" s="269">
        <v>600</v>
      </c>
      <c r="G8" s="269"/>
      <c r="H8" s="178" t="s">
        <v>18</v>
      </c>
      <c r="I8" s="178"/>
      <c r="J8" s="181" t="s">
        <v>70</v>
      </c>
      <c r="K8" s="1"/>
      <c r="M8" s="230">
        <v>1E-4</v>
      </c>
      <c r="N8" s="230"/>
      <c r="O8" s="230"/>
      <c r="P8" s="200" t="s">
        <v>18</v>
      </c>
      <c r="S8" s="1"/>
      <c r="T8" s="1"/>
      <c r="U8" s="1"/>
      <c r="V8" s="1"/>
      <c r="W8" s="180"/>
      <c r="X8" s="201"/>
      <c r="Y8" s="197"/>
      <c r="Z8" s="2"/>
      <c r="AA8" s="2"/>
      <c r="AB8" s="2"/>
      <c r="AC8" s="2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</row>
    <row r="9" spans="1:247" ht="23.1" customHeight="1">
      <c r="A9" s="181" t="s">
        <v>71</v>
      </c>
      <c r="B9" s="181"/>
      <c r="C9" s="181"/>
      <c r="D9" s="181"/>
      <c r="E9" s="181"/>
      <c r="F9" s="179"/>
      <c r="G9" s="179"/>
      <c r="H9" s="179" t="s">
        <v>72</v>
      </c>
      <c r="I9" s="1"/>
      <c r="J9" s="182"/>
      <c r="K9" s="1"/>
      <c r="L9" s="179" t="s">
        <v>73</v>
      </c>
      <c r="M9" s="1"/>
      <c r="N9" s="179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178"/>
      <c r="AA9" s="178"/>
      <c r="AB9" s="178"/>
      <c r="AC9" s="178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</row>
    <row r="10" spans="1:247" ht="9.75" customHeight="1">
      <c r="A10" s="183"/>
      <c r="B10" s="183"/>
      <c r="C10" s="18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1"/>
      <c r="AB10" s="2"/>
      <c r="AC10" s="2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</row>
    <row r="11" spans="1:247" ht="23.1" customHeight="1">
      <c r="A11" s="179" t="s">
        <v>21</v>
      </c>
      <c r="B11" s="179"/>
      <c r="C11" s="179"/>
      <c r="D11" s="179"/>
      <c r="E11" s="179"/>
      <c r="F11" s="179"/>
      <c r="G11" s="272"/>
      <c r="H11" s="272"/>
      <c r="I11" s="272"/>
      <c r="J11" s="272"/>
      <c r="K11" s="272"/>
      <c r="L11" s="272"/>
      <c r="M11" s="272"/>
      <c r="N11" s="272"/>
      <c r="O11" s="1"/>
      <c r="P11" s="178"/>
      <c r="Q11" s="184" t="s">
        <v>74</v>
      </c>
      <c r="R11" s="184"/>
      <c r="S11" s="3"/>
      <c r="T11" s="3"/>
      <c r="U11" s="3"/>
      <c r="V11" s="3"/>
      <c r="W11" s="3"/>
      <c r="X11" s="3"/>
      <c r="Y11" s="3"/>
      <c r="Z11" s="3"/>
      <c r="AA11" s="3"/>
      <c r="AB11" s="2"/>
      <c r="AC11" s="2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</row>
    <row r="12" spans="1:247" ht="23.1" customHeight="1">
      <c r="A12" s="179" t="s">
        <v>21</v>
      </c>
      <c r="B12" s="179"/>
      <c r="C12" s="179"/>
      <c r="D12" s="179"/>
      <c r="E12" s="179"/>
      <c r="F12" s="179"/>
      <c r="G12" s="273"/>
      <c r="H12" s="273"/>
      <c r="I12" s="273"/>
      <c r="J12" s="273"/>
      <c r="K12" s="273"/>
      <c r="L12" s="273"/>
      <c r="M12" s="273"/>
      <c r="N12" s="273"/>
      <c r="O12" s="1"/>
      <c r="P12" s="178"/>
      <c r="Q12" s="184" t="s">
        <v>74</v>
      </c>
      <c r="R12" s="184"/>
      <c r="S12" s="196"/>
      <c r="T12" s="196"/>
      <c r="U12" s="196"/>
      <c r="V12" s="196"/>
      <c r="W12" s="196"/>
      <c r="X12" s="196"/>
      <c r="Y12" s="196"/>
      <c r="Z12" s="196"/>
      <c r="AA12" s="196"/>
      <c r="AB12" s="2"/>
      <c r="AC12" s="2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</row>
    <row r="13" spans="1:247" ht="17.100000000000001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19"/>
      <c r="X13" s="119"/>
      <c r="Y13" s="119"/>
      <c r="Z13" s="1"/>
      <c r="AA13" s="1"/>
      <c r="AB13" s="1"/>
      <c r="AC13" s="1"/>
      <c r="AD13" s="121"/>
      <c r="AE13" s="121"/>
      <c r="AF13" s="121"/>
      <c r="AG13" s="12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</row>
    <row r="14" spans="1:247" ht="17.100000000000001" customHeight="1">
      <c r="A14" s="1"/>
      <c r="B14" s="255" t="s">
        <v>118</v>
      </c>
      <c r="C14" s="256"/>
      <c r="D14" s="257"/>
      <c r="E14" s="253" t="s">
        <v>116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71" t="s">
        <v>7</v>
      </c>
      <c r="R14" s="271"/>
      <c r="S14" s="271"/>
      <c r="T14" s="271"/>
      <c r="U14" s="235" t="s">
        <v>52</v>
      </c>
      <c r="V14" s="235"/>
      <c r="W14" s="235"/>
      <c r="X14" s="236" t="s">
        <v>117</v>
      </c>
      <c r="Y14" s="236"/>
      <c r="Z14" s="236"/>
      <c r="AA14" s="236"/>
    </row>
    <row r="15" spans="1:247" ht="17.100000000000001" customHeight="1">
      <c r="A15" s="1"/>
      <c r="B15" s="258"/>
      <c r="C15" s="259"/>
      <c r="D15" s="260"/>
      <c r="E15" s="251" t="s">
        <v>6</v>
      </c>
      <c r="F15" s="252"/>
      <c r="G15" s="252"/>
      <c r="H15" s="251" t="s">
        <v>113</v>
      </c>
      <c r="I15" s="252"/>
      <c r="J15" s="252"/>
      <c r="K15" s="251" t="s">
        <v>114</v>
      </c>
      <c r="L15" s="252"/>
      <c r="M15" s="252"/>
      <c r="N15" s="251" t="s">
        <v>115</v>
      </c>
      <c r="O15" s="252"/>
      <c r="P15" s="252"/>
      <c r="Q15" s="271"/>
      <c r="R15" s="271"/>
      <c r="S15" s="271"/>
      <c r="T15" s="271"/>
      <c r="U15" s="235"/>
      <c r="V15" s="235"/>
      <c r="W15" s="235"/>
      <c r="X15" s="236"/>
      <c r="Y15" s="236"/>
      <c r="Z15" s="236"/>
      <c r="AA15" s="236"/>
    </row>
    <row r="16" spans="1:247" ht="17.100000000000001" customHeight="1">
      <c r="A16" s="1"/>
      <c r="B16" s="248">
        <v>0</v>
      </c>
      <c r="C16" s="249"/>
      <c r="D16" s="250"/>
      <c r="E16" s="248">
        <v>0</v>
      </c>
      <c r="F16" s="249"/>
      <c r="G16" s="250"/>
      <c r="H16" s="248">
        <v>0</v>
      </c>
      <c r="I16" s="249"/>
      <c r="J16" s="250"/>
      <c r="K16" s="248">
        <v>0</v>
      </c>
      <c r="L16" s="249"/>
      <c r="M16" s="250"/>
      <c r="N16" s="248">
        <v>0</v>
      </c>
      <c r="O16" s="249"/>
      <c r="P16" s="250"/>
      <c r="Q16" s="274">
        <f>AVERAGE(E16:P16)</f>
        <v>0</v>
      </c>
      <c r="R16" s="275"/>
      <c r="S16" s="275"/>
      <c r="T16" s="276"/>
      <c r="U16" s="237">
        <f>Q16-B16</f>
        <v>0</v>
      </c>
      <c r="V16" s="238"/>
      <c r="W16" s="239"/>
      <c r="X16" s="240">
        <f>_xlfn.STDEV.S(E16:P16)/SQRT(4)</f>
        <v>0</v>
      </c>
      <c r="Y16" s="241"/>
      <c r="Z16" s="241"/>
      <c r="AA16" s="242"/>
    </row>
    <row r="17" spans="1:27" ht="17.100000000000001" customHeight="1">
      <c r="A17" s="1"/>
      <c r="B17" s="221">
        <v>1</v>
      </c>
      <c r="C17" s="222"/>
      <c r="D17" s="223"/>
      <c r="E17" s="221">
        <v>1</v>
      </c>
      <c r="F17" s="222"/>
      <c r="G17" s="223"/>
      <c r="H17" s="221">
        <v>1</v>
      </c>
      <c r="I17" s="222"/>
      <c r="J17" s="223"/>
      <c r="K17" s="221">
        <v>1</v>
      </c>
      <c r="L17" s="222"/>
      <c r="M17" s="223"/>
      <c r="N17" s="221">
        <v>1</v>
      </c>
      <c r="O17" s="222"/>
      <c r="P17" s="223"/>
      <c r="Q17" s="231">
        <f t="shared" ref="Q17:Q33" si="0">AVERAGE(E17:P17)</f>
        <v>1</v>
      </c>
      <c r="R17" s="232"/>
      <c r="S17" s="232"/>
      <c r="T17" s="233"/>
      <c r="U17" s="224">
        <f t="shared" ref="U17:U33" si="1">Q17-B17</f>
        <v>0</v>
      </c>
      <c r="V17" s="225"/>
      <c r="W17" s="226"/>
      <c r="X17" s="240">
        <f t="shared" ref="X17:X33" si="2">_xlfn.STDEV.S(E17:P17)/SQRT(4)</f>
        <v>0</v>
      </c>
      <c r="Y17" s="241"/>
      <c r="Z17" s="241"/>
      <c r="AA17" s="242"/>
    </row>
    <row r="18" spans="1:27" ht="17.100000000000001" customHeight="1">
      <c r="A18" s="1"/>
      <c r="B18" s="221">
        <v>1.0049999999999999</v>
      </c>
      <c r="C18" s="222"/>
      <c r="D18" s="223"/>
      <c r="E18" s="221">
        <v>1.0049999999999999</v>
      </c>
      <c r="F18" s="222"/>
      <c r="G18" s="223"/>
      <c r="H18" s="221">
        <v>1.0049999999999999</v>
      </c>
      <c r="I18" s="222"/>
      <c r="J18" s="223"/>
      <c r="K18" s="221">
        <v>1.0049999999999999</v>
      </c>
      <c r="L18" s="222"/>
      <c r="M18" s="223"/>
      <c r="N18" s="221">
        <v>1.0049999999999999</v>
      </c>
      <c r="O18" s="222"/>
      <c r="P18" s="223"/>
      <c r="Q18" s="231">
        <f t="shared" si="0"/>
        <v>1.0049999999999999</v>
      </c>
      <c r="R18" s="232"/>
      <c r="S18" s="232"/>
      <c r="T18" s="233"/>
      <c r="U18" s="224">
        <f t="shared" si="1"/>
        <v>0</v>
      </c>
      <c r="V18" s="225"/>
      <c r="W18" s="226"/>
      <c r="X18" s="240">
        <f t="shared" si="2"/>
        <v>0</v>
      </c>
      <c r="Y18" s="241"/>
      <c r="Z18" s="241"/>
      <c r="AA18" s="242"/>
    </row>
    <row r="19" spans="1:27" ht="17.100000000000001" customHeight="1">
      <c r="A19" s="1"/>
      <c r="B19" s="221">
        <v>1.01</v>
      </c>
      <c r="C19" s="222"/>
      <c r="D19" s="223"/>
      <c r="E19" s="221">
        <v>1.01</v>
      </c>
      <c r="F19" s="222"/>
      <c r="G19" s="223"/>
      <c r="H19" s="221">
        <v>1.01</v>
      </c>
      <c r="I19" s="222"/>
      <c r="J19" s="223"/>
      <c r="K19" s="221">
        <v>1.01</v>
      </c>
      <c r="L19" s="222"/>
      <c r="M19" s="223"/>
      <c r="N19" s="221">
        <v>1.01</v>
      </c>
      <c r="O19" s="222"/>
      <c r="P19" s="223"/>
      <c r="Q19" s="231">
        <f t="shared" si="0"/>
        <v>1.01</v>
      </c>
      <c r="R19" s="232"/>
      <c r="S19" s="232"/>
      <c r="T19" s="233"/>
      <c r="U19" s="224">
        <f t="shared" si="1"/>
        <v>0</v>
      </c>
      <c r="V19" s="225"/>
      <c r="W19" s="226"/>
      <c r="X19" s="240">
        <f t="shared" si="2"/>
        <v>0</v>
      </c>
      <c r="Y19" s="241"/>
      <c r="Z19" s="241"/>
      <c r="AA19" s="242"/>
    </row>
    <row r="20" spans="1:27" ht="17.100000000000001" customHeight="1">
      <c r="A20" s="1"/>
      <c r="B20" s="221">
        <v>1.05</v>
      </c>
      <c r="C20" s="222"/>
      <c r="D20" s="223"/>
      <c r="E20" s="221">
        <v>1.05</v>
      </c>
      <c r="F20" s="222"/>
      <c r="G20" s="223"/>
      <c r="H20" s="221">
        <v>1.05</v>
      </c>
      <c r="I20" s="222"/>
      <c r="J20" s="223"/>
      <c r="K20" s="221">
        <v>1.05</v>
      </c>
      <c r="L20" s="222"/>
      <c r="M20" s="223"/>
      <c r="N20" s="221">
        <v>1.05</v>
      </c>
      <c r="O20" s="222"/>
      <c r="P20" s="223"/>
      <c r="Q20" s="231">
        <f t="shared" si="0"/>
        <v>1.05</v>
      </c>
      <c r="R20" s="232"/>
      <c r="S20" s="232"/>
      <c r="T20" s="233"/>
      <c r="U20" s="224">
        <f t="shared" si="1"/>
        <v>0</v>
      </c>
      <c r="V20" s="225"/>
      <c r="W20" s="226"/>
      <c r="X20" s="240">
        <f t="shared" si="2"/>
        <v>0</v>
      </c>
      <c r="Y20" s="241"/>
      <c r="Z20" s="241"/>
      <c r="AA20" s="242"/>
    </row>
    <row r="21" spans="1:27" ht="17.100000000000001" customHeight="1">
      <c r="A21" s="1"/>
      <c r="B21" s="221">
        <v>1.1000000000000001</v>
      </c>
      <c r="C21" s="222"/>
      <c r="D21" s="223"/>
      <c r="E21" s="221">
        <v>1.1000000000000001</v>
      </c>
      <c r="F21" s="222"/>
      <c r="G21" s="223"/>
      <c r="H21" s="221">
        <v>1.1000000000000001</v>
      </c>
      <c r="I21" s="222"/>
      <c r="J21" s="223"/>
      <c r="K21" s="221">
        <v>1.1000000000000001</v>
      </c>
      <c r="L21" s="222"/>
      <c r="M21" s="223"/>
      <c r="N21" s="221">
        <v>1.1000000000000001</v>
      </c>
      <c r="O21" s="222"/>
      <c r="P21" s="223"/>
      <c r="Q21" s="231">
        <f t="shared" si="0"/>
        <v>1.1000000000000001</v>
      </c>
      <c r="R21" s="232"/>
      <c r="S21" s="232"/>
      <c r="T21" s="233"/>
      <c r="U21" s="224">
        <f t="shared" si="1"/>
        <v>0</v>
      </c>
      <c r="V21" s="225"/>
      <c r="W21" s="226"/>
      <c r="X21" s="240">
        <f t="shared" si="2"/>
        <v>0</v>
      </c>
      <c r="Y21" s="241"/>
      <c r="Z21" s="241"/>
      <c r="AA21" s="242"/>
    </row>
    <row r="22" spans="1:27" ht="17.100000000000001" customHeight="1">
      <c r="A22" s="1"/>
      <c r="B22" s="221">
        <v>2</v>
      </c>
      <c r="C22" s="222"/>
      <c r="D22" s="223"/>
      <c r="E22" s="221">
        <v>2</v>
      </c>
      <c r="F22" s="222"/>
      <c r="G22" s="223"/>
      <c r="H22" s="221">
        <v>2</v>
      </c>
      <c r="I22" s="222"/>
      <c r="J22" s="223"/>
      <c r="K22" s="221">
        <v>2</v>
      </c>
      <c r="L22" s="222"/>
      <c r="M22" s="223"/>
      <c r="N22" s="221">
        <v>2</v>
      </c>
      <c r="O22" s="222"/>
      <c r="P22" s="223"/>
      <c r="Q22" s="231">
        <f t="shared" si="0"/>
        <v>2</v>
      </c>
      <c r="R22" s="232"/>
      <c r="S22" s="232"/>
      <c r="T22" s="233"/>
      <c r="U22" s="224">
        <f t="shared" si="1"/>
        <v>0</v>
      </c>
      <c r="V22" s="225"/>
      <c r="W22" s="226"/>
      <c r="X22" s="240">
        <f t="shared" si="2"/>
        <v>0</v>
      </c>
      <c r="Y22" s="241"/>
      <c r="Z22" s="241"/>
      <c r="AA22" s="242"/>
    </row>
    <row r="23" spans="1:27" ht="17.100000000000001" customHeight="1">
      <c r="A23" s="1"/>
      <c r="B23" s="221">
        <v>5</v>
      </c>
      <c r="C23" s="222"/>
      <c r="D23" s="223"/>
      <c r="E23" s="221">
        <v>5</v>
      </c>
      <c r="F23" s="222"/>
      <c r="G23" s="223"/>
      <c r="H23" s="221">
        <v>5</v>
      </c>
      <c r="I23" s="222"/>
      <c r="J23" s="223"/>
      <c r="K23" s="221">
        <v>5</v>
      </c>
      <c r="L23" s="222"/>
      <c r="M23" s="223"/>
      <c r="N23" s="221">
        <v>5</v>
      </c>
      <c r="O23" s="222"/>
      <c r="P23" s="223"/>
      <c r="Q23" s="231">
        <f t="shared" si="0"/>
        <v>5</v>
      </c>
      <c r="R23" s="232"/>
      <c r="S23" s="232"/>
      <c r="T23" s="233"/>
      <c r="U23" s="224">
        <f t="shared" si="1"/>
        <v>0</v>
      </c>
      <c r="V23" s="225"/>
      <c r="W23" s="226"/>
      <c r="X23" s="240">
        <f t="shared" si="2"/>
        <v>0</v>
      </c>
      <c r="Y23" s="241"/>
      <c r="Z23" s="241"/>
      <c r="AA23" s="242"/>
    </row>
    <row r="24" spans="1:27" ht="17.100000000000001" customHeight="1">
      <c r="A24" s="1"/>
      <c r="B24" s="221">
        <v>10</v>
      </c>
      <c r="C24" s="222"/>
      <c r="D24" s="223"/>
      <c r="E24" s="221">
        <v>10</v>
      </c>
      <c r="F24" s="222"/>
      <c r="G24" s="223"/>
      <c r="H24" s="221">
        <v>10</v>
      </c>
      <c r="I24" s="222"/>
      <c r="J24" s="223"/>
      <c r="K24" s="221">
        <v>10</v>
      </c>
      <c r="L24" s="222"/>
      <c r="M24" s="223"/>
      <c r="N24" s="221">
        <v>10</v>
      </c>
      <c r="O24" s="222"/>
      <c r="P24" s="223"/>
      <c r="Q24" s="231">
        <f t="shared" si="0"/>
        <v>10</v>
      </c>
      <c r="R24" s="232"/>
      <c r="S24" s="232"/>
      <c r="T24" s="233"/>
      <c r="U24" s="224">
        <f t="shared" si="1"/>
        <v>0</v>
      </c>
      <c r="V24" s="225"/>
      <c r="W24" s="226"/>
      <c r="X24" s="240">
        <f t="shared" si="2"/>
        <v>0</v>
      </c>
      <c r="Y24" s="241"/>
      <c r="Z24" s="241"/>
      <c r="AA24" s="242"/>
    </row>
    <row r="25" spans="1:27" ht="17.100000000000001" customHeight="1">
      <c r="A25" s="1"/>
      <c r="B25" s="221">
        <v>20</v>
      </c>
      <c r="C25" s="222"/>
      <c r="D25" s="223"/>
      <c r="E25" s="221">
        <v>20</v>
      </c>
      <c r="F25" s="222"/>
      <c r="G25" s="223"/>
      <c r="H25" s="221">
        <v>20</v>
      </c>
      <c r="I25" s="222"/>
      <c r="J25" s="223"/>
      <c r="K25" s="221">
        <v>20</v>
      </c>
      <c r="L25" s="222"/>
      <c r="M25" s="223"/>
      <c r="N25" s="221">
        <v>20</v>
      </c>
      <c r="O25" s="222"/>
      <c r="P25" s="223"/>
      <c r="Q25" s="231">
        <f t="shared" si="0"/>
        <v>20</v>
      </c>
      <c r="R25" s="232"/>
      <c r="S25" s="232"/>
      <c r="T25" s="233"/>
      <c r="U25" s="224">
        <f t="shared" si="1"/>
        <v>0</v>
      </c>
      <c r="V25" s="225"/>
      <c r="W25" s="226"/>
      <c r="X25" s="240">
        <f t="shared" si="2"/>
        <v>0</v>
      </c>
      <c r="Y25" s="241"/>
      <c r="Z25" s="241"/>
      <c r="AA25" s="242"/>
    </row>
    <row r="26" spans="1:27" ht="17.100000000000001" customHeight="1">
      <c r="A26" s="1"/>
      <c r="B26" s="221">
        <v>50</v>
      </c>
      <c r="C26" s="222"/>
      <c r="D26" s="223"/>
      <c r="E26" s="221">
        <v>50</v>
      </c>
      <c r="F26" s="222"/>
      <c r="G26" s="223"/>
      <c r="H26" s="221">
        <v>50</v>
      </c>
      <c r="I26" s="222"/>
      <c r="J26" s="223"/>
      <c r="K26" s="221">
        <v>50</v>
      </c>
      <c r="L26" s="222"/>
      <c r="M26" s="223"/>
      <c r="N26" s="221">
        <v>50</v>
      </c>
      <c r="O26" s="222"/>
      <c r="P26" s="223"/>
      <c r="Q26" s="231">
        <f t="shared" si="0"/>
        <v>50</v>
      </c>
      <c r="R26" s="232"/>
      <c r="S26" s="232"/>
      <c r="T26" s="233"/>
      <c r="U26" s="224">
        <f t="shared" si="1"/>
        <v>0</v>
      </c>
      <c r="V26" s="225"/>
      <c r="W26" s="226"/>
      <c r="X26" s="240">
        <f t="shared" si="2"/>
        <v>0</v>
      </c>
      <c r="Y26" s="241"/>
      <c r="Z26" s="241"/>
      <c r="AA26" s="242"/>
    </row>
    <row r="27" spans="1:27" ht="17.100000000000001" customHeight="1">
      <c r="A27" s="1"/>
      <c r="B27" s="221">
        <v>75</v>
      </c>
      <c r="C27" s="222"/>
      <c r="D27" s="223"/>
      <c r="E27" s="221">
        <v>75</v>
      </c>
      <c r="F27" s="222"/>
      <c r="G27" s="223"/>
      <c r="H27" s="221">
        <v>75</v>
      </c>
      <c r="I27" s="222"/>
      <c r="J27" s="223"/>
      <c r="K27" s="221">
        <v>75</v>
      </c>
      <c r="L27" s="222"/>
      <c r="M27" s="223"/>
      <c r="N27" s="221">
        <v>75</v>
      </c>
      <c r="O27" s="222"/>
      <c r="P27" s="223"/>
      <c r="Q27" s="231">
        <f>AVERAGE(E27:P27)</f>
        <v>75</v>
      </c>
      <c r="R27" s="232"/>
      <c r="S27" s="232"/>
      <c r="T27" s="233"/>
      <c r="U27" s="224">
        <f>Q27-B27</f>
        <v>0</v>
      </c>
      <c r="V27" s="225"/>
      <c r="W27" s="226"/>
      <c r="X27" s="240">
        <f t="shared" si="2"/>
        <v>0</v>
      </c>
      <c r="Y27" s="241"/>
      <c r="Z27" s="241"/>
      <c r="AA27" s="242"/>
    </row>
    <row r="28" spans="1:27" ht="17.100000000000001" customHeight="1">
      <c r="A28" s="1"/>
      <c r="B28" s="221">
        <v>100</v>
      </c>
      <c r="C28" s="222"/>
      <c r="D28" s="223"/>
      <c r="E28" s="221">
        <v>100</v>
      </c>
      <c r="F28" s="222"/>
      <c r="G28" s="223"/>
      <c r="H28" s="221">
        <v>100</v>
      </c>
      <c r="I28" s="222"/>
      <c r="J28" s="223"/>
      <c r="K28" s="221">
        <v>100</v>
      </c>
      <c r="L28" s="222"/>
      <c r="M28" s="223"/>
      <c r="N28" s="221">
        <v>100</v>
      </c>
      <c r="O28" s="222"/>
      <c r="P28" s="223"/>
      <c r="Q28" s="231">
        <f t="shared" si="0"/>
        <v>100</v>
      </c>
      <c r="R28" s="232"/>
      <c r="S28" s="232"/>
      <c r="T28" s="233"/>
      <c r="U28" s="224">
        <f t="shared" si="1"/>
        <v>0</v>
      </c>
      <c r="V28" s="225"/>
      <c r="W28" s="226"/>
      <c r="X28" s="240">
        <f t="shared" si="2"/>
        <v>0</v>
      </c>
      <c r="Y28" s="241"/>
      <c r="Z28" s="241"/>
      <c r="AA28" s="242"/>
    </row>
    <row r="29" spans="1:27" ht="17.100000000000001" customHeight="1">
      <c r="A29" s="1"/>
      <c r="B29" s="221">
        <v>200</v>
      </c>
      <c r="C29" s="222"/>
      <c r="D29" s="223"/>
      <c r="E29" s="221">
        <v>200</v>
      </c>
      <c r="F29" s="222"/>
      <c r="G29" s="223"/>
      <c r="H29" s="221">
        <v>200</v>
      </c>
      <c r="I29" s="222"/>
      <c r="J29" s="223"/>
      <c r="K29" s="221">
        <v>200</v>
      </c>
      <c r="L29" s="222"/>
      <c r="M29" s="223"/>
      <c r="N29" s="221">
        <v>200</v>
      </c>
      <c r="O29" s="222"/>
      <c r="P29" s="223"/>
      <c r="Q29" s="231">
        <f t="shared" si="0"/>
        <v>200</v>
      </c>
      <c r="R29" s="232"/>
      <c r="S29" s="232"/>
      <c r="T29" s="233"/>
      <c r="U29" s="224">
        <f t="shared" si="1"/>
        <v>0</v>
      </c>
      <c r="V29" s="225"/>
      <c r="W29" s="226"/>
      <c r="X29" s="240">
        <f t="shared" si="2"/>
        <v>0</v>
      </c>
      <c r="Y29" s="241"/>
      <c r="Z29" s="241"/>
      <c r="AA29" s="242"/>
    </row>
    <row r="30" spans="1:27" ht="17.100000000000001" customHeight="1">
      <c r="A30" s="1"/>
      <c r="B30" s="221">
        <v>300</v>
      </c>
      <c r="C30" s="222"/>
      <c r="D30" s="223"/>
      <c r="E30" s="221">
        <v>300</v>
      </c>
      <c r="F30" s="222"/>
      <c r="G30" s="223"/>
      <c r="H30" s="221">
        <v>300</v>
      </c>
      <c r="I30" s="222"/>
      <c r="J30" s="223"/>
      <c r="K30" s="221">
        <v>300</v>
      </c>
      <c r="L30" s="222"/>
      <c r="M30" s="223"/>
      <c r="N30" s="221">
        <v>300</v>
      </c>
      <c r="O30" s="222"/>
      <c r="P30" s="223"/>
      <c r="Q30" s="231">
        <f t="shared" si="0"/>
        <v>300</v>
      </c>
      <c r="R30" s="232"/>
      <c r="S30" s="232"/>
      <c r="T30" s="233"/>
      <c r="U30" s="224">
        <f t="shared" si="1"/>
        <v>0</v>
      </c>
      <c r="V30" s="225"/>
      <c r="W30" s="226"/>
      <c r="X30" s="240">
        <f t="shared" si="2"/>
        <v>0</v>
      </c>
      <c r="Y30" s="241"/>
      <c r="Z30" s="241"/>
      <c r="AA30" s="242"/>
    </row>
    <row r="31" spans="1:27" ht="17.100000000000001" customHeight="1">
      <c r="A31" s="1"/>
      <c r="B31" s="221">
        <v>400</v>
      </c>
      <c r="C31" s="222"/>
      <c r="D31" s="223"/>
      <c r="E31" s="221">
        <v>400</v>
      </c>
      <c r="F31" s="222"/>
      <c r="G31" s="223"/>
      <c r="H31" s="221">
        <v>400</v>
      </c>
      <c r="I31" s="222"/>
      <c r="J31" s="223"/>
      <c r="K31" s="221">
        <v>400</v>
      </c>
      <c r="L31" s="222"/>
      <c r="M31" s="223"/>
      <c r="N31" s="221">
        <v>400</v>
      </c>
      <c r="O31" s="222"/>
      <c r="P31" s="223"/>
      <c r="Q31" s="231">
        <f t="shared" si="0"/>
        <v>400</v>
      </c>
      <c r="R31" s="232"/>
      <c r="S31" s="232"/>
      <c r="T31" s="233"/>
      <c r="U31" s="224">
        <f t="shared" si="1"/>
        <v>0</v>
      </c>
      <c r="V31" s="225"/>
      <c r="W31" s="226"/>
      <c r="X31" s="240">
        <f t="shared" si="2"/>
        <v>0</v>
      </c>
      <c r="Y31" s="241"/>
      <c r="Z31" s="241"/>
      <c r="AA31" s="242"/>
    </row>
    <row r="32" spans="1:27" ht="17.100000000000001" customHeight="1">
      <c r="A32" s="1"/>
      <c r="B32" s="221">
        <v>500</v>
      </c>
      <c r="C32" s="222"/>
      <c r="D32" s="223"/>
      <c r="E32" s="221">
        <v>500</v>
      </c>
      <c r="F32" s="222"/>
      <c r="G32" s="223"/>
      <c r="H32" s="221">
        <v>500</v>
      </c>
      <c r="I32" s="222"/>
      <c r="J32" s="223"/>
      <c r="K32" s="221">
        <v>500</v>
      </c>
      <c r="L32" s="222"/>
      <c r="M32" s="223"/>
      <c r="N32" s="221">
        <v>500</v>
      </c>
      <c r="O32" s="222"/>
      <c r="P32" s="223"/>
      <c r="Q32" s="231">
        <f t="shared" si="0"/>
        <v>500</v>
      </c>
      <c r="R32" s="232"/>
      <c r="S32" s="232"/>
      <c r="T32" s="233"/>
      <c r="U32" s="224">
        <f t="shared" si="1"/>
        <v>0</v>
      </c>
      <c r="V32" s="225"/>
      <c r="W32" s="226"/>
      <c r="X32" s="240">
        <f t="shared" si="2"/>
        <v>0</v>
      </c>
      <c r="Y32" s="241"/>
      <c r="Z32" s="241"/>
      <c r="AA32" s="242"/>
    </row>
    <row r="33" spans="1:29" ht="17.100000000000001" customHeight="1">
      <c r="A33" s="1"/>
      <c r="B33" s="245">
        <v>600</v>
      </c>
      <c r="C33" s="246"/>
      <c r="D33" s="247"/>
      <c r="E33" s="245">
        <v>600</v>
      </c>
      <c r="F33" s="246"/>
      <c r="G33" s="247"/>
      <c r="H33" s="245">
        <v>600</v>
      </c>
      <c r="I33" s="246"/>
      <c r="J33" s="247"/>
      <c r="K33" s="245">
        <v>600</v>
      </c>
      <c r="L33" s="246"/>
      <c r="M33" s="247"/>
      <c r="N33" s="245">
        <v>600</v>
      </c>
      <c r="O33" s="246"/>
      <c r="P33" s="247"/>
      <c r="Q33" s="277">
        <f t="shared" si="0"/>
        <v>600</v>
      </c>
      <c r="R33" s="278"/>
      <c r="S33" s="278"/>
      <c r="T33" s="279"/>
      <c r="U33" s="227">
        <f t="shared" si="1"/>
        <v>0</v>
      </c>
      <c r="V33" s="228"/>
      <c r="W33" s="229"/>
      <c r="X33" s="240">
        <f t="shared" si="2"/>
        <v>0</v>
      </c>
      <c r="Y33" s="241"/>
      <c r="Z33" s="241"/>
      <c r="AA33" s="242"/>
      <c r="AB33" s="1"/>
      <c r="AC33" s="2"/>
    </row>
    <row r="34" spans="1:29" ht="17.100000000000001" customHeight="1">
      <c r="A34" s="1"/>
      <c r="B34" s="203"/>
      <c r="C34" s="203"/>
      <c r="D34" s="203"/>
      <c r="E34" s="202"/>
      <c r="F34" s="202"/>
      <c r="G34" s="202"/>
      <c r="H34" s="202"/>
      <c r="I34" s="202"/>
      <c r="J34" s="202"/>
      <c r="K34" s="202"/>
      <c r="L34" s="202"/>
      <c r="M34" s="203"/>
      <c r="N34" s="203"/>
      <c r="O34" s="203"/>
      <c r="P34" s="203"/>
      <c r="Q34" s="204"/>
      <c r="R34" s="204"/>
      <c r="S34" s="204"/>
      <c r="T34" s="204"/>
      <c r="U34" s="205"/>
      <c r="V34" s="205"/>
      <c r="W34" s="205"/>
      <c r="X34" s="206"/>
      <c r="Y34" s="206"/>
      <c r="Z34" s="206"/>
      <c r="AA34" s="206"/>
      <c r="AB34" s="1"/>
      <c r="AC34" s="2"/>
    </row>
    <row r="35" spans="1:29" ht="17.100000000000001" customHeight="1">
      <c r="A35" s="1"/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4"/>
      <c r="R35" s="204"/>
      <c r="S35" s="204"/>
      <c r="T35" s="204"/>
      <c r="U35" s="205"/>
      <c r="V35" s="205"/>
      <c r="W35" s="205"/>
      <c r="X35" s="206"/>
      <c r="Y35" s="206"/>
      <c r="Z35" s="206"/>
      <c r="AA35" s="206"/>
      <c r="AB35" s="1"/>
      <c r="AC35" s="2"/>
    </row>
    <row r="36" spans="1:29" ht="17.100000000000001" customHeight="1">
      <c r="A36" s="1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4"/>
      <c r="R36" s="204"/>
      <c r="S36" s="204"/>
      <c r="T36" s="204"/>
      <c r="U36" s="205"/>
      <c r="V36" s="205"/>
      <c r="W36" s="205"/>
      <c r="X36" s="206"/>
      <c r="Y36" s="206"/>
      <c r="Z36" s="206"/>
      <c r="AA36" s="206"/>
      <c r="AB36" s="1"/>
      <c r="AC36" s="2"/>
    </row>
    <row r="37" spans="1:29" ht="17.100000000000001" customHeight="1">
      <c r="A37" s="1"/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4"/>
      <c r="R37" s="204"/>
      <c r="S37" s="204"/>
      <c r="T37" s="204"/>
      <c r="U37" s="205"/>
      <c r="V37" s="205"/>
      <c r="W37" s="205"/>
      <c r="X37" s="206"/>
      <c r="Y37" s="206"/>
      <c r="Z37" s="206"/>
      <c r="AA37" s="206"/>
      <c r="AB37" s="1"/>
      <c r="AC37" s="2"/>
    </row>
    <row r="38" spans="1:29" ht="17.100000000000001" customHeight="1">
      <c r="A38" s="220" t="s">
        <v>3</v>
      </c>
      <c r="B38" s="220"/>
      <c r="C38" s="220"/>
      <c r="D38" s="220"/>
      <c r="E38" s="3"/>
      <c r="F38" s="3"/>
      <c r="G38" s="3"/>
      <c r="H38" s="3"/>
      <c r="I38" s="3"/>
      <c r="J38" s="3"/>
      <c r="K38" s="3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7.100000000000001" customHeight="1"/>
    <row r="40" spans="1:29" ht="17.100000000000001" customHeight="1"/>
    <row r="41" spans="1:29" ht="17.100000000000001" customHeight="1"/>
    <row r="42" spans="1:29" ht="17.100000000000001" customHeight="1"/>
    <row r="43" spans="1:29" ht="17.100000000000001" customHeight="1"/>
    <row r="44" spans="1:29" ht="17.100000000000001" customHeight="1"/>
    <row r="45" spans="1:29" ht="17.100000000000001" customHeight="1"/>
    <row r="46" spans="1:29" ht="17.100000000000001" customHeight="1"/>
    <row r="47" spans="1:29" ht="17.100000000000001" customHeight="1"/>
    <row r="48" spans="1:29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</sheetData>
  <mergeCells count="175">
    <mergeCell ref="H28:J28"/>
    <mergeCell ref="H22:J22"/>
    <mergeCell ref="H23:J23"/>
    <mergeCell ref="H24:J24"/>
    <mergeCell ref="H25:J25"/>
    <mergeCell ref="Q25:T25"/>
    <mergeCell ref="Q26:T26"/>
    <mergeCell ref="Q16:T16"/>
    <mergeCell ref="Q17:T17"/>
    <mergeCell ref="Q18:T18"/>
    <mergeCell ref="Q19:T19"/>
    <mergeCell ref="Q20:T20"/>
    <mergeCell ref="Q21:T21"/>
    <mergeCell ref="H16:J16"/>
    <mergeCell ref="H17:J17"/>
    <mergeCell ref="Q22:T22"/>
    <mergeCell ref="Q23:T23"/>
    <mergeCell ref="Q24:T24"/>
    <mergeCell ref="E26:G26"/>
    <mergeCell ref="B33:D33"/>
    <mergeCell ref="E28:G28"/>
    <mergeCell ref="E29:G29"/>
    <mergeCell ref="E30:G30"/>
    <mergeCell ref="E31:G31"/>
    <mergeCell ref="E32:G32"/>
    <mergeCell ref="B29:D29"/>
    <mergeCell ref="B31:D31"/>
    <mergeCell ref="H18:J18"/>
    <mergeCell ref="H19:J19"/>
    <mergeCell ref="H20:J20"/>
    <mergeCell ref="H21:J21"/>
    <mergeCell ref="C8:D8"/>
    <mergeCell ref="F8:G8"/>
    <mergeCell ref="O9:Y9"/>
    <mergeCell ref="Q14:T15"/>
    <mergeCell ref="E15:G15"/>
    <mergeCell ref="K16:M16"/>
    <mergeCell ref="N16:P16"/>
    <mergeCell ref="H15:J15"/>
    <mergeCell ref="G11:N11"/>
    <mergeCell ref="G12:N12"/>
    <mergeCell ref="E16:G16"/>
    <mergeCell ref="E17:G17"/>
    <mergeCell ref="E18:G18"/>
    <mergeCell ref="E19:G19"/>
    <mergeCell ref="E20:G20"/>
    <mergeCell ref="E21:G21"/>
    <mergeCell ref="U1:V1"/>
    <mergeCell ref="F6:N6"/>
    <mergeCell ref="A1:J2"/>
    <mergeCell ref="A3:J3"/>
    <mergeCell ref="A4:J4"/>
    <mergeCell ref="H30:J30"/>
    <mergeCell ref="K21:M21"/>
    <mergeCell ref="K22:M22"/>
    <mergeCell ref="K23:M23"/>
    <mergeCell ref="K24:M24"/>
    <mergeCell ref="S7:T7"/>
    <mergeCell ref="H26:J26"/>
    <mergeCell ref="H27:J27"/>
    <mergeCell ref="H29:J29"/>
    <mergeCell ref="K17:M17"/>
    <mergeCell ref="K18:M18"/>
    <mergeCell ref="K19:M19"/>
    <mergeCell ref="K20:M20"/>
    <mergeCell ref="L7:R7"/>
    <mergeCell ref="K15:M15"/>
    <mergeCell ref="O1:S1"/>
    <mergeCell ref="F5:Y5"/>
    <mergeCell ref="S6:Y6"/>
    <mergeCell ref="U7:Y7"/>
    <mergeCell ref="C7:H7"/>
    <mergeCell ref="I7:K7"/>
    <mergeCell ref="N22:P22"/>
    <mergeCell ref="N23:P23"/>
    <mergeCell ref="N24:P24"/>
    <mergeCell ref="N33:P33"/>
    <mergeCell ref="N26:P26"/>
    <mergeCell ref="N27:P27"/>
    <mergeCell ref="B28:D28"/>
    <mergeCell ref="B16:D16"/>
    <mergeCell ref="E24:G24"/>
    <mergeCell ref="E25:G25"/>
    <mergeCell ref="N29:P29"/>
    <mergeCell ref="N30:P30"/>
    <mergeCell ref="E27:G27"/>
    <mergeCell ref="B23:D23"/>
    <mergeCell ref="B24:D24"/>
    <mergeCell ref="B25:D25"/>
    <mergeCell ref="B26:D26"/>
    <mergeCell ref="N15:P15"/>
    <mergeCell ref="E14:P14"/>
    <mergeCell ref="B14:D15"/>
    <mergeCell ref="B20:D20"/>
    <mergeCell ref="E22:G22"/>
    <mergeCell ref="B27:D27"/>
    <mergeCell ref="Q28:T28"/>
    <mergeCell ref="U23:W23"/>
    <mergeCell ref="U24:W24"/>
    <mergeCell ref="U25:W25"/>
    <mergeCell ref="N28:P28"/>
    <mergeCell ref="B22:D22"/>
    <mergeCell ref="X22:AA22"/>
    <mergeCell ref="X17:AA17"/>
    <mergeCell ref="X18:AA18"/>
    <mergeCell ref="X19:AA19"/>
    <mergeCell ref="U20:W20"/>
    <mergeCell ref="U21:W21"/>
    <mergeCell ref="U22:W22"/>
    <mergeCell ref="U17:W17"/>
    <mergeCell ref="U18:W18"/>
    <mergeCell ref="U19:W19"/>
    <mergeCell ref="E23:G23"/>
    <mergeCell ref="B17:D17"/>
    <mergeCell ref="B18:D18"/>
    <mergeCell ref="B19:D19"/>
    <mergeCell ref="B21:D21"/>
    <mergeCell ref="N17:P17"/>
    <mergeCell ref="N18:P18"/>
    <mergeCell ref="M8:O8"/>
    <mergeCell ref="Q27:T27"/>
    <mergeCell ref="U27:W27"/>
    <mergeCell ref="U26:W26"/>
    <mergeCell ref="X20:AA20"/>
    <mergeCell ref="X21:AA21"/>
    <mergeCell ref="O2:R2"/>
    <mergeCell ref="U28:W28"/>
    <mergeCell ref="U29:W29"/>
    <mergeCell ref="U14:W15"/>
    <mergeCell ref="X14:AA15"/>
    <mergeCell ref="U16:W16"/>
    <mergeCell ref="X16:AA16"/>
    <mergeCell ref="N19:P19"/>
    <mergeCell ref="N20:P20"/>
    <mergeCell ref="N21:P21"/>
    <mergeCell ref="K27:M27"/>
    <mergeCell ref="N25:P25"/>
    <mergeCell ref="K25:M25"/>
    <mergeCell ref="K26:M26"/>
    <mergeCell ref="K28:M28"/>
    <mergeCell ref="K29:M29"/>
    <mergeCell ref="X2:AA2"/>
    <mergeCell ref="Q29:T29"/>
    <mergeCell ref="X23:AA23"/>
    <mergeCell ref="X24:AA24"/>
    <mergeCell ref="X25:AA25"/>
    <mergeCell ref="X26:AA26"/>
    <mergeCell ref="X27:AA27"/>
    <mergeCell ref="X28:AA28"/>
    <mergeCell ref="X29:AA29"/>
    <mergeCell ref="X30:AA30"/>
    <mergeCell ref="U30:W30"/>
    <mergeCell ref="X31:AA31"/>
    <mergeCell ref="A38:D38"/>
    <mergeCell ref="B30:D30"/>
    <mergeCell ref="B32:D32"/>
    <mergeCell ref="X32:AA32"/>
    <mergeCell ref="X33:AA33"/>
    <mergeCell ref="U32:W32"/>
    <mergeCell ref="U33:W33"/>
    <mergeCell ref="N31:P31"/>
    <mergeCell ref="N32:P32"/>
    <mergeCell ref="U31:W31"/>
    <mergeCell ref="K33:M33"/>
    <mergeCell ref="H31:J31"/>
    <mergeCell ref="H32:J32"/>
    <mergeCell ref="H33:J33"/>
    <mergeCell ref="K30:M30"/>
    <mergeCell ref="K31:M31"/>
    <mergeCell ref="K32:M32"/>
    <mergeCell ref="E33:G33"/>
    <mergeCell ref="Q30:T30"/>
    <mergeCell ref="Q31:T31"/>
    <mergeCell ref="Q32:T32"/>
    <mergeCell ref="Q33:T33"/>
  </mergeCells>
  <phoneticPr fontId="64" type="noConversion"/>
  <pageMargins left="0.31496062992125984" right="0.31496062992125984" top="0.98425196850393704" bottom="0.31496062992125984" header="0.31496062992125984" footer="0.11811023622047245"/>
  <pageSetup paperSize="9" scale="99" orientation="portrait" horizontalDpi="360" verticalDpi="360" r:id="rId1"/>
  <headerFooter>
    <oddFooter>&amp;R&amp;"Gulim,Regular"&amp;10SP-FMD-04-27 Rev.0_x000D_Effective date 4-Nov-2015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14</xdr:col>
                    <xdr:colOff>9525</xdr:colOff>
                    <xdr:row>3</xdr:row>
                    <xdr:rowOff>85725</xdr:rowOff>
                  </from>
                  <to>
                    <xdr:col>14</xdr:col>
                    <xdr:colOff>257175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22</xdr:col>
                    <xdr:colOff>9525</xdr:colOff>
                    <xdr:row>3</xdr:row>
                    <xdr:rowOff>104775</xdr:rowOff>
                  </from>
                  <to>
                    <xdr:col>22</xdr:col>
                    <xdr:colOff>266700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85725</xdr:rowOff>
                  </from>
                  <to>
                    <xdr:col>7</xdr:col>
                    <xdr:colOff>9525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85725</xdr:rowOff>
                  </from>
                  <to>
                    <xdr:col>11</xdr:col>
                    <xdr:colOff>47625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200"/>
  <sheetViews>
    <sheetView view="pageBreakPreview" topLeftCell="A25" zoomScaleSheetLayoutView="100" workbookViewId="0">
      <selection activeCell="O24" sqref="O24"/>
    </sheetView>
  </sheetViews>
  <sheetFormatPr defaultColWidth="9.140625" defaultRowHeight="20.25"/>
  <cols>
    <col min="1" max="22" width="4.28515625" style="47" customWidth="1"/>
    <col min="23" max="23" width="4.140625" style="47" customWidth="1"/>
    <col min="24" max="16384" width="9.140625" style="47"/>
  </cols>
  <sheetData>
    <row r="1" spans="1:256" ht="17.100000000000001" customHeight="1"/>
    <row r="2" spans="1:256" ht="17.100000000000001" customHeight="1"/>
    <row r="3" spans="1:256" ht="34.5" customHeight="1">
      <c r="A3" s="283" t="s">
        <v>22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</row>
    <row r="4" spans="1:256" ht="17.100000000000001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pans="1:256" ht="17.100000000000001" customHeight="1">
      <c r="A5" s="49"/>
      <c r="B5" s="142" t="s">
        <v>23</v>
      </c>
      <c r="C5" s="142"/>
      <c r="D5" s="143"/>
      <c r="E5" s="142"/>
      <c r="F5" s="143"/>
      <c r="G5" s="143"/>
      <c r="H5" s="143"/>
      <c r="I5" s="144" t="s">
        <v>24</v>
      </c>
      <c r="J5" s="54" t="str">
        <f>'Data Record'!O1</f>
        <v>SPR15120012-1</v>
      </c>
      <c r="K5" s="55"/>
      <c r="L5" s="54"/>
      <c r="M5" s="54"/>
      <c r="N5" s="54"/>
      <c r="O5" s="54"/>
      <c r="P5" s="55"/>
      <c r="Q5" s="55"/>
      <c r="R5" s="55"/>
      <c r="S5" s="55"/>
      <c r="T5" s="145" t="s">
        <v>88</v>
      </c>
      <c r="U5" s="5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pans="1:256" ht="17.100000000000001" customHeight="1">
      <c r="A6" s="49"/>
      <c r="B6" s="143"/>
      <c r="C6" s="143"/>
      <c r="D6" s="143"/>
      <c r="E6" s="142"/>
      <c r="F6" s="146"/>
      <c r="G6" s="146"/>
      <c r="H6" s="146"/>
      <c r="I6" s="142"/>
      <c r="J6" s="54"/>
      <c r="K6" s="55"/>
      <c r="L6" s="54"/>
      <c r="M6" s="54"/>
      <c r="N6" s="54"/>
      <c r="O6" s="54"/>
      <c r="P6" s="55"/>
      <c r="Q6" s="55"/>
      <c r="R6" s="55"/>
      <c r="S6" s="55"/>
      <c r="T6" s="55"/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pans="1:256" ht="17.100000000000001" customHeight="1">
      <c r="A7" s="49"/>
      <c r="B7" s="147" t="s">
        <v>25</v>
      </c>
      <c r="C7" s="147"/>
      <c r="D7" s="143"/>
      <c r="E7" s="143"/>
      <c r="F7" s="143"/>
      <c r="G7" s="143"/>
      <c r="H7" s="143"/>
      <c r="I7" s="144" t="s">
        <v>24</v>
      </c>
      <c r="J7" s="79" t="str">
        <f>'Data Record'!F5</f>
        <v>SP METROLOGY SYSTEM (THAILAND) CO.,LTD.</v>
      </c>
      <c r="K7" s="55"/>
      <c r="L7" s="63"/>
      <c r="M7" s="63"/>
      <c r="N7" s="63"/>
      <c r="O7" s="63"/>
      <c r="P7" s="63"/>
      <c r="Q7" s="63"/>
      <c r="R7" s="63"/>
      <c r="S7" s="63"/>
      <c r="T7" s="64"/>
      <c r="U7" s="64"/>
      <c r="V7" s="65"/>
      <c r="W7" s="7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ht="17.100000000000001" customHeight="1">
      <c r="A8" s="49"/>
      <c r="B8" s="143"/>
      <c r="C8" s="147"/>
      <c r="D8" s="147"/>
      <c r="E8" s="143"/>
      <c r="F8" s="143"/>
      <c r="G8" s="143"/>
      <c r="H8" s="143"/>
      <c r="I8" s="144"/>
      <c r="J8" s="148"/>
      <c r="K8" s="79"/>
      <c r="L8" s="149"/>
      <c r="M8" s="63"/>
      <c r="N8" s="63"/>
      <c r="O8" s="63"/>
      <c r="P8" s="63"/>
      <c r="Q8" s="63"/>
      <c r="R8" s="63"/>
      <c r="S8" s="63"/>
      <c r="T8" s="63"/>
      <c r="U8" s="64"/>
      <c r="V8" s="65"/>
      <c r="W8" s="65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pans="1:256" ht="17.100000000000001" customHeight="1">
      <c r="A9" s="49"/>
      <c r="B9" s="143"/>
      <c r="C9" s="147"/>
      <c r="D9" s="147"/>
      <c r="E9" s="143"/>
      <c r="F9" s="143"/>
      <c r="G9" s="143"/>
      <c r="H9" s="143"/>
      <c r="I9" s="144"/>
      <c r="J9" s="79"/>
      <c r="K9" s="79"/>
      <c r="L9" s="149"/>
      <c r="M9" s="63"/>
      <c r="N9" s="63"/>
      <c r="O9" s="63"/>
      <c r="P9" s="63"/>
      <c r="Q9" s="63"/>
      <c r="R9" s="63"/>
      <c r="S9" s="63"/>
      <c r="T9" s="63"/>
      <c r="U9" s="64"/>
      <c r="V9" s="65"/>
      <c r="W9" s="65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ht="17.100000000000001" customHeight="1">
      <c r="A10" s="66"/>
      <c r="B10" s="150"/>
      <c r="C10" s="150"/>
      <c r="D10" s="150"/>
      <c r="E10" s="150"/>
      <c r="F10" s="150"/>
      <c r="G10" s="151"/>
      <c r="H10" s="150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152"/>
      <c r="T10" s="152"/>
      <c r="U10" s="54"/>
      <c r="V10" s="75"/>
      <c r="W10" s="153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</row>
    <row r="11" spans="1:256" ht="17.100000000000001" customHeight="1">
      <c r="A11" s="49"/>
      <c r="B11" s="147"/>
      <c r="C11" s="147"/>
      <c r="D11" s="147"/>
      <c r="E11" s="147"/>
      <c r="F11" s="147"/>
      <c r="G11" s="154"/>
      <c r="H11" s="155"/>
      <c r="I11" s="64"/>
      <c r="J11" s="149"/>
      <c r="K11" s="63"/>
      <c r="L11" s="63"/>
      <c r="M11" s="63"/>
      <c r="N11" s="63"/>
      <c r="O11" s="63"/>
      <c r="P11" s="63"/>
      <c r="Q11" s="63"/>
      <c r="R11" s="63"/>
      <c r="S11" s="64"/>
      <c r="T11" s="64"/>
      <c r="U11" s="54"/>
      <c r="V11" s="4"/>
      <c r="W11" s="156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ht="17.100000000000001" customHeight="1">
      <c r="A12" s="49"/>
      <c r="B12" s="147" t="s">
        <v>26</v>
      </c>
      <c r="C12" s="147"/>
      <c r="D12" s="147"/>
      <c r="E12" s="147"/>
      <c r="F12" s="143"/>
      <c r="G12" s="143"/>
      <c r="H12" s="143"/>
      <c r="I12" s="154" t="s">
        <v>24</v>
      </c>
      <c r="J12" s="148" t="str">
        <f>'Data Record'!F6</f>
        <v>ULM</v>
      </c>
      <c r="K12" s="166"/>
      <c r="L12" s="148"/>
      <c r="M12" s="166"/>
      <c r="N12" s="55"/>
      <c r="O12" s="79"/>
      <c r="P12" s="79"/>
      <c r="Q12" s="79"/>
      <c r="R12" s="79"/>
      <c r="S12" s="79"/>
      <c r="T12" s="79"/>
      <c r="U12" s="79"/>
      <c r="V12" s="81"/>
      <c r="W12" s="81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ht="17.100000000000001" customHeight="1">
      <c r="A13" s="49"/>
      <c r="B13" s="157" t="s">
        <v>27</v>
      </c>
      <c r="C13" s="147"/>
      <c r="D13" s="147"/>
      <c r="E13" s="147"/>
      <c r="F13" s="143"/>
      <c r="G13" s="143"/>
      <c r="H13" s="143"/>
      <c r="I13" s="154" t="s">
        <v>24</v>
      </c>
      <c r="J13" s="148" t="str">
        <f>'Data Record'!S6</f>
        <v>Mitutoyo</v>
      </c>
      <c r="K13" s="166"/>
      <c r="L13" s="148"/>
      <c r="M13" s="166"/>
      <c r="N13" s="55"/>
      <c r="O13" s="79"/>
      <c r="P13" s="79"/>
      <c r="Q13" s="55"/>
      <c r="R13" s="55"/>
      <c r="S13" s="55"/>
      <c r="T13" s="55"/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17.100000000000001" customHeight="1">
      <c r="A14" s="49"/>
      <c r="B14" s="147" t="s">
        <v>28</v>
      </c>
      <c r="C14" s="147"/>
      <c r="D14" s="147"/>
      <c r="E14" s="147"/>
      <c r="F14" s="143"/>
      <c r="G14" s="143"/>
      <c r="H14" s="143"/>
      <c r="I14" s="154" t="s">
        <v>24</v>
      </c>
      <c r="J14" s="185">
        <f>'Data Record'!C7</f>
        <v>123</v>
      </c>
      <c r="K14" s="148"/>
      <c r="L14" s="148"/>
      <c r="M14" s="166"/>
      <c r="N14" s="55"/>
      <c r="O14" s="79"/>
      <c r="P14" s="79"/>
      <c r="Q14" s="79"/>
      <c r="R14" s="79"/>
      <c r="S14" s="79"/>
      <c r="T14" s="147"/>
      <c r="U14" s="55"/>
      <c r="V14" s="81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ht="17.100000000000001" customHeight="1">
      <c r="A15" s="49"/>
      <c r="B15" s="147" t="s">
        <v>29</v>
      </c>
      <c r="C15" s="147"/>
      <c r="D15" s="147"/>
      <c r="E15" s="147"/>
      <c r="F15" s="143"/>
      <c r="G15" s="143"/>
      <c r="H15" s="143"/>
      <c r="I15" s="154" t="s">
        <v>24</v>
      </c>
      <c r="J15" s="286">
        <f>'Data Record'!L7</f>
        <v>456</v>
      </c>
      <c r="K15" s="286"/>
      <c r="L15" s="286"/>
      <c r="M15" s="286"/>
      <c r="N15" s="55"/>
      <c r="O15" s="55"/>
      <c r="P15" s="79"/>
      <c r="Q15" s="55"/>
      <c r="R15" s="55"/>
      <c r="S15" s="55"/>
      <c r="T15" s="55"/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ht="17.100000000000001" customHeight="1">
      <c r="A16" s="49"/>
      <c r="B16" s="147" t="s">
        <v>30</v>
      </c>
      <c r="C16" s="147"/>
      <c r="D16" s="147"/>
      <c r="E16" s="147"/>
      <c r="F16" s="143"/>
      <c r="G16" s="143"/>
      <c r="H16" s="143"/>
      <c r="I16" s="154" t="s">
        <v>24</v>
      </c>
      <c r="J16" s="186">
        <f>'Data Record'!U7</f>
        <v>789</v>
      </c>
      <c r="K16" s="148"/>
      <c r="L16" s="158"/>
      <c r="M16" s="166"/>
      <c r="N16" s="55"/>
      <c r="O16" s="55"/>
      <c r="P16" s="79"/>
      <c r="Q16" s="79"/>
      <c r="R16" s="79"/>
      <c r="S16" s="79"/>
      <c r="T16" s="84"/>
      <c r="U16" s="55"/>
      <c r="V16" s="81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ht="17.100000000000001" customHeight="1">
      <c r="A17" s="49"/>
      <c r="B17" s="147"/>
      <c r="C17" s="147"/>
      <c r="D17" s="147"/>
      <c r="E17" s="147"/>
      <c r="F17" s="143"/>
      <c r="G17" s="143"/>
      <c r="H17" s="143"/>
      <c r="I17" s="84"/>
      <c r="J17" s="158"/>
      <c r="K17" s="55"/>
      <c r="L17" s="55"/>
      <c r="M17" s="79"/>
      <c r="N17" s="55"/>
      <c r="O17" s="79"/>
      <c r="P17" s="79"/>
      <c r="Q17" s="79"/>
      <c r="R17" s="84"/>
      <c r="S17" s="55"/>
      <c r="T17" s="79"/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ht="17.100000000000001" customHeight="1">
      <c r="A18" s="49"/>
      <c r="B18" s="157" t="s">
        <v>31</v>
      </c>
      <c r="C18" s="154"/>
      <c r="D18" s="143"/>
      <c r="E18" s="159"/>
      <c r="F18" s="143"/>
      <c r="G18" s="143"/>
      <c r="H18" s="143"/>
      <c r="I18" s="154" t="s">
        <v>24</v>
      </c>
      <c r="J18" s="281">
        <f>'Data Record'!O2</f>
        <v>42349</v>
      </c>
      <c r="K18" s="281"/>
      <c r="L18" s="281"/>
      <c r="M18" s="281"/>
      <c r="N18" s="55"/>
      <c r="O18" s="79"/>
      <c r="P18" s="79"/>
      <c r="Q18" s="79"/>
      <c r="R18" s="84"/>
      <c r="S18" s="55"/>
      <c r="T18" s="79"/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ht="17.100000000000001" customHeight="1">
      <c r="A19" s="49"/>
      <c r="B19" s="157" t="s">
        <v>32</v>
      </c>
      <c r="C19" s="154"/>
      <c r="D19" s="143"/>
      <c r="E19" s="157"/>
      <c r="F19" s="143"/>
      <c r="G19" s="143"/>
      <c r="H19" s="143"/>
      <c r="I19" s="154" t="s">
        <v>24</v>
      </c>
      <c r="J19" s="281">
        <f>'Data Record'!X2</f>
        <v>42350</v>
      </c>
      <c r="K19" s="281"/>
      <c r="L19" s="281"/>
      <c r="M19" s="281"/>
      <c r="N19" s="55"/>
      <c r="O19" s="79"/>
      <c r="P19" s="79"/>
      <c r="Q19" s="79"/>
      <c r="R19" s="84"/>
      <c r="S19" s="55"/>
      <c r="T19" s="79"/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ht="17.100000000000001" customHeight="1">
      <c r="A20" s="49"/>
      <c r="B20" s="142" t="s">
        <v>33</v>
      </c>
      <c r="C20" s="154"/>
      <c r="D20" s="143"/>
      <c r="E20" s="142"/>
      <c r="F20" s="143"/>
      <c r="G20" s="143"/>
      <c r="H20" s="143"/>
      <c r="I20" s="154" t="s">
        <v>24</v>
      </c>
      <c r="J20" s="282">
        <f>J19+366</f>
        <v>42716</v>
      </c>
      <c r="K20" s="282"/>
      <c r="L20" s="282"/>
      <c r="M20" s="282"/>
      <c r="N20" s="55"/>
      <c r="O20" s="79"/>
      <c r="P20" s="79"/>
      <c r="Q20" s="79"/>
      <c r="R20" s="84"/>
      <c r="S20" s="55"/>
      <c r="T20" s="79"/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ht="17.100000000000001" customHeight="1">
      <c r="A21" s="49"/>
      <c r="B21" s="142"/>
      <c r="C21" s="154"/>
      <c r="D21" s="143"/>
      <c r="E21" s="142"/>
      <c r="F21" s="143"/>
      <c r="G21" s="154"/>
      <c r="H21" s="143"/>
      <c r="I21" s="160"/>
      <c r="J21" s="160"/>
      <c r="K21" s="160"/>
      <c r="L21" s="79"/>
      <c r="M21" s="79"/>
      <c r="N21" s="55"/>
      <c r="O21" s="79"/>
      <c r="P21" s="84"/>
      <c r="Q21" s="55"/>
      <c r="R21" s="79"/>
      <c r="S21" s="55"/>
      <c r="T21" s="55"/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ht="17.100000000000001" customHeight="1">
      <c r="A22" s="49"/>
      <c r="B22" s="147" t="s">
        <v>34</v>
      </c>
      <c r="C22" s="147"/>
      <c r="D22" s="147"/>
      <c r="E22" s="147"/>
      <c r="F22" s="147"/>
      <c r="G22" s="147"/>
      <c r="H22" s="147"/>
      <c r="I22" s="104"/>
      <c r="J22" s="79"/>
      <c r="K22" s="79"/>
      <c r="L22" s="143"/>
      <c r="M22" s="55"/>
      <c r="N22" s="55"/>
      <c r="O22" s="92"/>
      <c r="P22" s="92"/>
      <c r="Q22" s="55"/>
      <c r="R22" s="55"/>
      <c r="S22" s="55"/>
      <c r="T22" s="55"/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 ht="17.100000000000001" customHeight="1">
      <c r="A23" s="49"/>
      <c r="B23" s="147" t="s">
        <v>35</v>
      </c>
      <c r="C23" s="147"/>
      <c r="D23" s="147"/>
      <c r="E23" s="147"/>
      <c r="F23" s="143"/>
      <c r="G23" s="143"/>
      <c r="H23" s="143"/>
      <c r="I23" s="144" t="s">
        <v>24</v>
      </c>
      <c r="J23" s="161" t="s">
        <v>90</v>
      </c>
      <c r="K23" s="55" t="s">
        <v>36</v>
      </c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 ht="17.100000000000001" customHeight="1">
      <c r="A24" s="49"/>
      <c r="B24" s="147" t="s">
        <v>37</v>
      </c>
      <c r="C24" s="142"/>
      <c r="D24" s="142"/>
      <c r="E24" s="142"/>
      <c r="F24" s="143"/>
      <c r="G24" s="143"/>
      <c r="H24" s="143"/>
      <c r="I24" s="146" t="s">
        <v>24</v>
      </c>
      <c r="J24" s="162">
        <v>0.5</v>
      </c>
      <c r="K24" s="55" t="s">
        <v>38</v>
      </c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74"/>
      <c r="W24" s="7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spans="1:256" ht="17.100000000000001" customHeight="1">
      <c r="A25" s="49"/>
      <c r="B25" s="147" t="s">
        <v>39</v>
      </c>
      <c r="C25" s="142"/>
      <c r="D25" s="142"/>
      <c r="E25" s="142"/>
      <c r="F25" s="143"/>
      <c r="G25" s="143"/>
      <c r="H25" s="143"/>
      <c r="I25" s="146" t="s">
        <v>24</v>
      </c>
      <c r="J25" s="161" t="s">
        <v>40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74"/>
      <c r="W25" s="7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</row>
    <row r="26" spans="1:256" ht="17.100000000000001" customHeight="1">
      <c r="A26" s="49"/>
      <c r="B26" s="143"/>
      <c r="C26" s="143"/>
      <c r="D26" s="142"/>
      <c r="E26" s="142"/>
      <c r="F26" s="142"/>
      <c r="G26" s="142"/>
      <c r="H26" s="146"/>
      <c r="I26" s="55"/>
      <c r="J26" s="55"/>
      <c r="K26" s="55"/>
      <c r="L26" s="55"/>
      <c r="M26" s="55"/>
      <c r="N26" s="79"/>
      <c r="O26" s="55"/>
      <c r="P26" s="55"/>
      <c r="Q26" s="55"/>
      <c r="R26" s="55"/>
      <c r="S26" s="55"/>
      <c r="T26" s="55"/>
      <c r="U26" s="54"/>
      <c r="V26" s="7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</row>
    <row r="27" spans="1:256" ht="17.100000000000001" customHeight="1">
      <c r="A27" s="66"/>
      <c r="B27" s="142"/>
      <c r="C27" s="143"/>
      <c r="D27" s="142"/>
      <c r="E27" s="142"/>
      <c r="F27" s="142"/>
      <c r="G27" s="142"/>
      <c r="H27" s="55"/>
      <c r="I27" s="54"/>
      <c r="J27" s="55"/>
      <c r="K27" s="55"/>
      <c r="L27" s="55"/>
      <c r="M27" s="54"/>
      <c r="N27" s="55"/>
      <c r="O27" s="55"/>
      <c r="P27" s="55"/>
      <c r="Q27" s="55"/>
      <c r="R27" s="55"/>
      <c r="S27" s="55"/>
      <c r="T27" s="54"/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7.100000000000001" customHeight="1">
      <c r="A28" s="49"/>
      <c r="B28" s="143" t="s">
        <v>41</v>
      </c>
      <c r="C28" s="97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63"/>
      <c r="V28" s="99"/>
      <c r="W28" s="16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ht="17.100000000000001" customHeight="1">
      <c r="A29" s="49"/>
      <c r="B29" s="165"/>
      <c r="C29" s="166" t="s">
        <v>91</v>
      </c>
      <c r="D29" s="4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49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0" spans="1:256" ht="17.100000000000001" customHeight="1">
      <c r="A30" s="49"/>
      <c r="B30" s="55" t="s">
        <v>92</v>
      </c>
      <c r="C30" s="55"/>
      <c r="D30" s="49"/>
      <c r="E30" s="49"/>
      <c r="F30" s="49"/>
      <c r="G30" s="100"/>
      <c r="H30" s="100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49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</row>
    <row r="31" spans="1:256" ht="17.100000000000001" customHeight="1">
      <c r="A31" s="49"/>
      <c r="B31" s="55" t="s">
        <v>93</v>
      </c>
      <c r="C31" s="55"/>
      <c r="D31" s="100"/>
      <c r="E31" s="100"/>
      <c r="F31" s="100"/>
      <c r="G31" s="100"/>
      <c r="H31" s="100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49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</row>
    <row r="32" spans="1:256" ht="17.100000000000001" customHeight="1">
      <c r="A32" s="49"/>
      <c r="B32" s="55" t="s">
        <v>94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49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</row>
    <row r="33" spans="1:256" ht="17.100000000000001" customHeight="1">
      <c r="A33" s="49"/>
      <c r="B33" s="55" t="s">
        <v>95</v>
      </c>
      <c r="C33" s="5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53">
        <v>1</v>
      </c>
      <c r="Y33" s="117" t="s">
        <v>96</v>
      </c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</row>
    <row r="34" spans="1:256" ht="17.100000000000001" customHeight="1">
      <c r="A34" s="49"/>
      <c r="B34" s="55" t="s">
        <v>97</v>
      </c>
      <c r="C34" s="4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49"/>
      <c r="U34" s="4"/>
      <c r="V34" s="4"/>
      <c r="W34" s="4"/>
      <c r="X34" s="53">
        <v>3</v>
      </c>
      <c r="Y34" s="120" t="s">
        <v>98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</row>
    <row r="35" spans="1:256" ht="17.100000000000001" customHeight="1">
      <c r="A35" s="49"/>
      <c r="B35" s="56"/>
      <c r="C35" s="97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49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</row>
    <row r="36" spans="1:256" ht="17.100000000000001" customHeight="1">
      <c r="A36" s="49"/>
      <c r="B36" s="6"/>
      <c r="C36" s="6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9"/>
      <c r="T36" s="49"/>
      <c r="U36" s="4"/>
      <c r="V36" s="4"/>
      <c r="W36" s="4"/>
      <c r="X36" s="90">
        <v>8</v>
      </c>
      <c r="Y36" s="120" t="s">
        <v>99</v>
      </c>
      <c r="Z36" s="4"/>
      <c r="AA36" s="118"/>
      <c r="AB36" s="121"/>
      <c r="AC36" s="46"/>
      <c r="AD36" s="46"/>
      <c r="AE36" s="46"/>
      <c r="AF36" s="46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</row>
    <row r="37" spans="1:256" ht="17.100000000000001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"/>
      <c r="V37" s="4"/>
      <c r="W37" s="4"/>
      <c r="X37" s="105">
        <v>9</v>
      </c>
      <c r="Y37" s="120" t="s">
        <v>100</v>
      </c>
      <c r="Z37" s="4"/>
      <c r="AA37" s="118"/>
      <c r="AB37" s="121"/>
      <c r="AC37" s="46"/>
      <c r="AD37" s="46"/>
      <c r="AE37" s="46"/>
      <c r="AF37" s="46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</row>
    <row r="38" spans="1:256" ht="17.100000000000001" customHeight="1">
      <c r="A38" s="49"/>
      <c r="B38" s="142" t="s">
        <v>42</v>
      </c>
      <c r="C38" s="55"/>
      <c r="D38" s="55"/>
      <c r="E38" s="55"/>
      <c r="F38" s="284">
        <f>J19+1</f>
        <v>42351</v>
      </c>
      <c r="G38" s="284"/>
      <c r="H38" s="284"/>
      <c r="I38" s="284"/>
      <c r="J38" s="167"/>
      <c r="K38" s="55"/>
      <c r="L38" s="285" t="s">
        <v>43</v>
      </c>
      <c r="M38" s="285"/>
      <c r="N38" s="285"/>
      <c r="O38" s="285"/>
      <c r="P38" s="72"/>
      <c r="Q38" s="72"/>
      <c r="R38" s="72"/>
      <c r="S38" s="72"/>
      <c r="T38" s="72"/>
      <c r="U38" s="55"/>
      <c r="V38" s="4"/>
      <c r="W38" s="4"/>
      <c r="X38" s="90">
        <v>10</v>
      </c>
      <c r="Y38" s="120" t="s">
        <v>101</v>
      </c>
      <c r="Z38" s="4"/>
      <c r="AA38" s="118"/>
      <c r="AB38" s="121"/>
      <c r="AC38" s="46"/>
      <c r="AD38" s="46"/>
      <c r="AE38" s="46"/>
      <c r="AF38" s="46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</row>
    <row r="39" spans="1:256" ht="17.100000000000001" customHeight="1">
      <c r="A39" s="101"/>
      <c r="B39" s="55"/>
      <c r="C39" s="55"/>
      <c r="D39" s="55"/>
      <c r="E39" s="55"/>
      <c r="F39" s="55"/>
      <c r="G39" s="55"/>
      <c r="H39" s="55"/>
      <c r="I39" s="104"/>
      <c r="J39" s="55"/>
      <c r="K39" s="55"/>
      <c r="L39" s="55"/>
      <c r="M39" s="55"/>
      <c r="N39" s="168"/>
      <c r="O39" s="169">
        <v>3</v>
      </c>
      <c r="P39" s="170" t="str">
        <f>IF(O39=1,"( Mr.Sombut Srikampa )",IF(O39=3,"( Mr. Natthaphol Boonmee )"))</f>
        <v>( Mr. Natthaphol Boonmee )</v>
      </c>
      <c r="Q39" s="170"/>
      <c r="R39" s="170"/>
      <c r="S39" s="170"/>
      <c r="T39" s="170"/>
      <c r="U39" s="142"/>
      <c r="V39" s="103"/>
      <c r="W39" s="103"/>
      <c r="X39" s="105">
        <v>11</v>
      </c>
      <c r="Y39" s="120" t="s">
        <v>102</v>
      </c>
      <c r="Z39" s="4"/>
      <c r="AA39" s="118"/>
      <c r="AB39" s="121"/>
      <c r="AC39" s="46"/>
      <c r="AD39" s="46"/>
      <c r="AE39" s="46"/>
      <c r="AF39" s="46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</row>
    <row r="40" spans="1:256" ht="17.100000000000001" customHeight="1">
      <c r="A40" s="49"/>
      <c r="B40" s="142" t="s">
        <v>103</v>
      </c>
      <c r="C40" s="142"/>
      <c r="D40" s="142"/>
      <c r="E40" s="55"/>
      <c r="F40" s="54" t="s">
        <v>102</v>
      </c>
      <c r="G40" s="167"/>
      <c r="H40" s="167"/>
      <c r="I40" s="167"/>
      <c r="J40" s="55"/>
      <c r="K40" s="55"/>
      <c r="L40" s="54"/>
      <c r="M40" s="55"/>
      <c r="N40" s="55"/>
      <c r="O40" s="55"/>
      <c r="P40" s="287" t="s">
        <v>44</v>
      </c>
      <c r="Q40" s="287"/>
      <c r="R40" s="287"/>
      <c r="S40" s="287"/>
      <c r="T40" s="287"/>
      <c r="U40" s="142"/>
      <c r="V40" s="103"/>
      <c r="W40" s="103"/>
      <c r="X40" s="53"/>
      <c r="Y40" s="120"/>
      <c r="Z40"/>
      <c r="AA40" s="1"/>
      <c r="AB40" s="1"/>
      <c r="AC40" s="1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</row>
    <row r="41" spans="1:256" ht="17.100000000000001" customHeight="1">
      <c r="A41" s="49"/>
      <c r="B41" s="4"/>
      <c r="C41" s="4"/>
      <c r="D41" s="288"/>
      <c r="E41" s="288"/>
      <c r="F41" s="288"/>
      <c r="G41" s="288"/>
      <c r="H41" s="288"/>
      <c r="I41" s="4"/>
      <c r="J41" s="4"/>
      <c r="K41" s="66"/>
      <c r="L41" s="49"/>
      <c r="M41" s="49"/>
      <c r="N41" s="104"/>
      <c r="O41" s="104"/>
      <c r="P41" s="104"/>
      <c r="Q41" s="104"/>
      <c r="R41" s="104"/>
      <c r="S41" s="51"/>
      <c r="T41" s="103"/>
      <c r="U41" s="103"/>
      <c r="V41" s="103"/>
      <c r="W41" s="103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</row>
    <row r="42" spans="1:256" ht="17.100000000000001" customHeight="1">
      <c r="A42" s="280"/>
      <c r="B42" s="28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112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</row>
    <row r="43" spans="1:256" ht="17.100000000000001" customHeight="1"/>
    <row r="44" spans="1:256" ht="17.100000000000001" customHeight="1"/>
    <row r="45" spans="1:256" ht="17.100000000000001" customHeight="1"/>
    <row r="46" spans="1:256" ht="17.100000000000001" customHeight="1"/>
    <row r="47" spans="1:256" ht="17.100000000000001" customHeight="1"/>
    <row r="48" spans="1:25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</sheetData>
  <mergeCells count="10">
    <mergeCell ref="A42:T42"/>
    <mergeCell ref="J18:M18"/>
    <mergeCell ref="J19:M19"/>
    <mergeCell ref="J20:M20"/>
    <mergeCell ref="A3:V3"/>
    <mergeCell ref="F38:I38"/>
    <mergeCell ref="L38:O38"/>
    <mergeCell ref="J15:M15"/>
    <mergeCell ref="P40:T40"/>
    <mergeCell ref="D41:H41"/>
  </mergeCells>
  <phoneticPr fontId="64" type="noConversion"/>
  <pageMargins left="0" right="0" top="0.98425196850393704" bottom="0" header="0.31496062992125984" footer="0"/>
  <pageSetup paperSize="9" orientation="portrait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42"/>
  <sheetViews>
    <sheetView workbookViewId="0">
      <selection activeCell="B12" sqref="B12:G12"/>
    </sheetView>
  </sheetViews>
  <sheetFormatPr defaultColWidth="8.85546875" defaultRowHeight="20.25"/>
  <cols>
    <col min="1" max="22" width="4.140625" style="47" customWidth="1"/>
  </cols>
  <sheetData>
    <row r="1" spans="1:22" ht="21.75" customHeight="1"/>
    <row r="2" spans="1:22" ht="13.5" customHeight="1"/>
    <row r="3" spans="1:22" ht="34.5" customHeight="1">
      <c r="A3" s="283" t="s">
        <v>45</v>
      </c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3"/>
      <c r="P3" s="283"/>
      <c r="Q3" s="283"/>
      <c r="R3" s="283"/>
      <c r="S3" s="283"/>
      <c r="T3" s="283"/>
      <c r="U3" s="283"/>
      <c r="V3" s="283"/>
    </row>
    <row r="4" spans="1:22" ht="18.7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"/>
      <c r="V4" s="4"/>
    </row>
    <row r="5" spans="1:22" ht="17.25" customHeight="1">
      <c r="A5" s="49"/>
      <c r="B5" s="142" t="s">
        <v>127</v>
      </c>
      <c r="C5" s="142"/>
      <c r="D5" s="143"/>
      <c r="E5" s="142"/>
      <c r="G5" s="54" t="str">
        <f>Certificate!J5</f>
        <v>SPR15120012-1</v>
      </c>
      <c r="I5" s="55"/>
      <c r="J5" s="55"/>
      <c r="K5" s="55"/>
      <c r="L5" s="54"/>
      <c r="M5" s="54"/>
      <c r="N5" s="54"/>
      <c r="O5" s="54"/>
      <c r="P5" s="55"/>
      <c r="Q5" s="55"/>
      <c r="S5" s="289" t="s">
        <v>120</v>
      </c>
      <c r="T5" s="289"/>
      <c r="U5" s="289"/>
      <c r="V5" s="4"/>
    </row>
    <row r="6" spans="1:22" ht="18" customHeight="1">
      <c r="A6" s="49"/>
      <c r="B6" s="56"/>
      <c r="C6" s="52"/>
      <c r="D6" s="52"/>
      <c r="E6" s="51"/>
      <c r="F6" s="57"/>
      <c r="G6" s="57"/>
      <c r="H6" s="57"/>
      <c r="I6" s="58"/>
      <c r="J6" s="5"/>
      <c r="K6" s="6"/>
      <c r="L6" s="5"/>
      <c r="M6" s="5"/>
      <c r="N6" s="54"/>
      <c r="O6" s="54"/>
      <c r="P6" s="55"/>
      <c r="Q6" s="55"/>
      <c r="R6" s="55"/>
      <c r="V6" s="4"/>
    </row>
    <row r="7" spans="1:22" ht="17.25" customHeight="1">
      <c r="A7" s="49"/>
      <c r="B7" s="59"/>
      <c r="C7" s="60"/>
      <c r="D7" s="52"/>
      <c r="E7" s="52"/>
      <c r="F7" s="52"/>
      <c r="G7" s="52"/>
      <c r="H7" s="52"/>
      <c r="I7" s="53"/>
      <c r="J7" s="61"/>
      <c r="K7" s="6"/>
      <c r="L7" s="62"/>
      <c r="M7" s="62"/>
      <c r="N7" s="63"/>
      <c r="O7" s="63"/>
      <c r="P7" s="63"/>
      <c r="Q7" s="63"/>
      <c r="R7" s="63"/>
      <c r="S7" s="63"/>
      <c r="T7" s="64"/>
      <c r="U7" s="64"/>
      <c r="V7" s="65"/>
    </row>
    <row r="8" spans="1:22" ht="13.5" customHeight="1">
      <c r="A8" s="49"/>
      <c r="B8" s="56"/>
      <c r="C8" s="60"/>
      <c r="D8" s="60"/>
      <c r="E8" s="52"/>
      <c r="F8" s="52"/>
      <c r="G8" s="52"/>
      <c r="H8" s="290" t="s">
        <v>121</v>
      </c>
      <c r="I8" s="290"/>
      <c r="J8" s="290"/>
      <c r="K8" s="290"/>
      <c r="L8" s="290"/>
      <c r="M8" s="290"/>
      <c r="N8" s="290"/>
      <c r="O8" s="290"/>
      <c r="P8" s="63"/>
      <c r="Q8" s="63"/>
      <c r="R8" s="63"/>
      <c r="S8" s="63"/>
      <c r="T8" s="63"/>
      <c r="U8" s="64"/>
      <c r="V8" s="65"/>
    </row>
    <row r="9" spans="1:22" ht="13.5" customHeight="1">
      <c r="A9" s="49"/>
      <c r="B9" s="56"/>
      <c r="C9" s="60"/>
      <c r="D9" s="60"/>
      <c r="E9" s="52"/>
      <c r="F9" s="52"/>
      <c r="G9" s="52"/>
      <c r="H9" s="290"/>
      <c r="I9" s="290"/>
      <c r="J9" s="290"/>
      <c r="K9" s="290"/>
      <c r="L9" s="290"/>
      <c r="M9" s="290"/>
      <c r="N9" s="290"/>
      <c r="O9" s="290"/>
      <c r="P9" s="63"/>
      <c r="Q9" s="63"/>
      <c r="R9" s="63"/>
      <c r="S9" s="63"/>
      <c r="T9" s="63"/>
      <c r="U9" s="64"/>
      <c r="V9" s="65"/>
    </row>
    <row r="10" spans="1:22" ht="18.75" customHeight="1">
      <c r="A10" s="66"/>
      <c r="B10" s="67"/>
      <c r="C10" s="68"/>
      <c r="D10" s="68"/>
      <c r="E10" s="68"/>
      <c r="F10" s="68"/>
      <c r="G10" s="69"/>
      <c r="H10" s="70"/>
      <c r="I10" s="71"/>
      <c r="J10" s="71"/>
      <c r="K10" s="71"/>
      <c r="L10" s="71"/>
      <c r="M10" s="71"/>
      <c r="N10" s="72"/>
      <c r="O10" s="72"/>
      <c r="P10" s="72"/>
      <c r="Q10" s="73"/>
      <c r="R10" s="66"/>
      <c r="S10" s="77"/>
      <c r="T10" s="65"/>
      <c r="U10" s="74"/>
      <c r="V10" s="75"/>
    </row>
    <row r="11" spans="1:22" ht="23.1" customHeight="1">
      <c r="A11" s="49"/>
      <c r="B11" s="291" t="s">
        <v>26</v>
      </c>
      <c r="C11" s="292"/>
      <c r="D11" s="292"/>
      <c r="E11" s="292"/>
      <c r="F11" s="292"/>
      <c r="G11" s="293"/>
      <c r="H11" s="291" t="s">
        <v>28</v>
      </c>
      <c r="I11" s="292"/>
      <c r="J11" s="293"/>
      <c r="K11" s="291" t="s">
        <v>46</v>
      </c>
      <c r="L11" s="292"/>
      <c r="M11" s="293"/>
      <c r="N11" s="291" t="s">
        <v>47</v>
      </c>
      <c r="O11" s="292"/>
      <c r="P11" s="292"/>
      <c r="Q11" s="293"/>
      <c r="R11" s="292" t="s">
        <v>48</v>
      </c>
      <c r="S11" s="292"/>
      <c r="T11" s="292"/>
      <c r="U11" s="293"/>
      <c r="V11" s="4"/>
    </row>
    <row r="12" spans="1:22" ht="23.1" customHeight="1">
      <c r="A12" s="49"/>
      <c r="B12" s="294" t="s">
        <v>122</v>
      </c>
      <c r="C12" s="295"/>
      <c r="D12" s="295"/>
      <c r="E12" s="295"/>
      <c r="F12" s="295"/>
      <c r="G12" s="295"/>
      <c r="H12" s="296" t="s">
        <v>123</v>
      </c>
      <c r="I12" s="297"/>
      <c r="J12" s="298"/>
      <c r="K12" s="296">
        <v>60711</v>
      </c>
      <c r="L12" s="297"/>
      <c r="M12" s="298"/>
      <c r="N12" s="299" t="s">
        <v>124</v>
      </c>
      <c r="O12" s="300"/>
      <c r="P12" s="300"/>
      <c r="Q12" s="301"/>
      <c r="R12" s="302">
        <v>42336</v>
      </c>
      <c r="S12" s="303"/>
      <c r="T12" s="303"/>
      <c r="U12" s="304"/>
      <c r="V12" s="81"/>
    </row>
    <row r="13" spans="1:22" ht="18" customHeight="1">
      <c r="A13" s="49"/>
      <c r="B13" s="170"/>
      <c r="C13" s="207"/>
      <c r="D13" s="207"/>
      <c r="E13" s="207"/>
      <c r="F13" s="207"/>
      <c r="G13" s="207"/>
      <c r="H13" s="208"/>
      <c r="I13" s="208"/>
      <c r="J13" s="208"/>
      <c r="K13" s="208"/>
      <c r="L13" s="208"/>
      <c r="M13" s="208"/>
      <c r="N13" s="209"/>
      <c r="O13" s="209"/>
      <c r="P13" s="209"/>
      <c r="Q13" s="209"/>
      <c r="R13" s="210"/>
      <c r="S13" s="210"/>
      <c r="T13" s="210"/>
      <c r="U13" s="210"/>
      <c r="V13" s="4"/>
    </row>
    <row r="14" spans="1:22" ht="18" customHeight="1">
      <c r="A14" s="49"/>
      <c r="B14" s="159" t="s">
        <v>49</v>
      </c>
      <c r="C14" s="104"/>
      <c r="D14" s="55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79"/>
      <c r="Q14" s="55"/>
      <c r="R14" s="55"/>
      <c r="S14" s="49"/>
      <c r="T14" s="49"/>
      <c r="U14" s="49"/>
      <c r="V14" s="4"/>
    </row>
    <row r="15" spans="1:22" ht="18" customHeight="1">
      <c r="A15" s="49"/>
      <c r="B15" s="55"/>
      <c r="C15" s="55" t="s">
        <v>50</v>
      </c>
      <c r="D15" s="100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79"/>
      <c r="Q15" s="79"/>
      <c r="R15" s="79"/>
      <c r="S15" s="80"/>
      <c r="T15" s="83"/>
      <c r="U15" s="49"/>
      <c r="V15" s="81"/>
    </row>
    <row r="16" spans="1:22" ht="18" customHeight="1">
      <c r="A16" s="49"/>
      <c r="B16" s="97" t="s">
        <v>125</v>
      </c>
      <c r="C16" s="100"/>
      <c r="D16" s="143"/>
      <c r="E16" s="100"/>
      <c r="F16" s="100"/>
      <c r="G16" s="100"/>
      <c r="H16" s="100"/>
      <c r="I16" s="55"/>
      <c r="J16" s="55"/>
      <c r="K16" s="55"/>
      <c r="L16" s="55"/>
      <c r="M16" s="55"/>
      <c r="N16" s="55"/>
      <c r="O16" s="55"/>
      <c r="P16" s="79"/>
      <c r="Q16" s="79"/>
      <c r="R16" s="84"/>
      <c r="S16" s="49"/>
      <c r="T16" s="80"/>
      <c r="U16" s="49"/>
      <c r="V16" s="4"/>
    </row>
    <row r="17" spans="1:22" ht="18" customHeight="1">
      <c r="A17" s="49"/>
      <c r="B17" s="97" t="s">
        <v>126</v>
      </c>
      <c r="E17" s="85"/>
      <c r="F17" s="52"/>
      <c r="G17" s="52"/>
      <c r="H17" s="52"/>
      <c r="I17" s="78"/>
      <c r="J17" s="211"/>
      <c r="K17" s="212"/>
      <c r="L17" s="212"/>
      <c r="M17" s="212"/>
      <c r="N17" s="4"/>
      <c r="O17" s="79"/>
      <c r="P17" s="79"/>
      <c r="Q17" s="79"/>
      <c r="R17" s="84"/>
      <c r="S17" s="49"/>
      <c r="T17" s="80"/>
      <c r="U17" s="49"/>
      <c r="V17" s="4"/>
    </row>
    <row r="18" spans="1:22" ht="18" customHeight="1">
      <c r="A18" s="49"/>
      <c r="B18" s="82"/>
      <c r="C18" s="76"/>
      <c r="D18" s="52"/>
      <c r="E18" s="86"/>
      <c r="F18" s="52"/>
      <c r="G18" s="52"/>
      <c r="H18" s="52"/>
      <c r="I18" s="78"/>
      <c r="J18" s="305"/>
      <c r="K18" s="306"/>
      <c r="L18" s="306"/>
      <c r="M18" s="306"/>
      <c r="N18" s="4"/>
      <c r="O18" s="79"/>
      <c r="P18" s="79"/>
      <c r="Q18" s="79"/>
      <c r="R18" s="84"/>
      <c r="S18" s="49"/>
      <c r="T18" s="80"/>
      <c r="U18" s="49"/>
      <c r="V18" s="4"/>
    </row>
    <row r="19" spans="1:22" ht="18" customHeight="1">
      <c r="A19" s="49"/>
      <c r="B19" s="50"/>
      <c r="C19" s="76"/>
      <c r="D19" s="52"/>
      <c r="E19" s="51"/>
      <c r="F19" s="52"/>
      <c r="G19" s="52"/>
      <c r="H19" s="52"/>
      <c r="I19" s="78"/>
      <c r="J19" s="306"/>
      <c r="K19" s="306"/>
      <c r="L19" s="306"/>
      <c r="M19" s="306"/>
      <c r="N19" s="4"/>
      <c r="O19" s="79"/>
      <c r="P19" s="79"/>
      <c r="Q19" s="79"/>
      <c r="R19" s="84"/>
      <c r="S19" s="49"/>
      <c r="T19" s="80"/>
      <c r="U19" s="49"/>
      <c r="V19" s="4"/>
    </row>
    <row r="20" spans="1:22" ht="18" customHeight="1">
      <c r="A20" s="49"/>
      <c r="B20" s="50"/>
      <c r="C20" s="76"/>
      <c r="D20" s="52"/>
      <c r="E20" s="51"/>
      <c r="F20" s="52"/>
      <c r="G20" s="76"/>
      <c r="H20" s="87"/>
      <c r="I20" s="88"/>
      <c r="J20" s="88"/>
      <c r="K20" s="88"/>
      <c r="L20" s="61"/>
      <c r="M20" s="61"/>
      <c r="N20" s="4"/>
      <c r="O20" s="79"/>
      <c r="P20" s="84"/>
      <c r="Q20" s="49"/>
      <c r="R20" s="80"/>
      <c r="S20" s="49"/>
      <c r="T20" s="4"/>
      <c r="U20" s="4"/>
      <c r="V20" s="4"/>
    </row>
    <row r="21" spans="1:22" ht="18" customHeight="1">
      <c r="A21" s="49"/>
      <c r="B21" s="59"/>
      <c r="C21" s="60"/>
      <c r="D21" s="60"/>
      <c r="E21" s="60"/>
      <c r="F21" s="60"/>
      <c r="G21" s="60"/>
      <c r="H21" s="89"/>
      <c r="I21" s="90"/>
      <c r="J21" s="61"/>
      <c r="K21" s="61"/>
      <c r="L21" s="91"/>
      <c r="M21" s="6"/>
      <c r="N21" s="4"/>
      <c r="O21" s="92"/>
      <c r="P21" s="92"/>
      <c r="Q21" s="49"/>
      <c r="R21" s="49"/>
      <c r="S21" s="49"/>
      <c r="T21" s="4"/>
      <c r="U21" s="4"/>
      <c r="V21" s="4"/>
    </row>
    <row r="22" spans="1:22" ht="18" customHeight="1">
      <c r="A22" s="49"/>
      <c r="B22" s="59"/>
      <c r="C22" s="60"/>
      <c r="D22" s="60"/>
      <c r="E22" s="60"/>
      <c r="F22" s="52"/>
      <c r="G22" s="52"/>
      <c r="H22" s="52"/>
      <c r="I22" s="53"/>
      <c r="J22" s="93"/>
      <c r="K22" s="6"/>
      <c r="L22" s="6"/>
      <c r="M22" s="6"/>
      <c r="N22" s="4"/>
      <c r="O22" s="55"/>
      <c r="P22" s="55"/>
      <c r="Q22" s="55"/>
      <c r="R22" s="55"/>
      <c r="S22" s="49"/>
      <c r="T22" s="49"/>
      <c r="U22" s="49"/>
      <c r="V22" s="4"/>
    </row>
    <row r="23" spans="1:22" ht="18" customHeight="1">
      <c r="A23" s="49"/>
      <c r="B23" s="59"/>
      <c r="C23" s="51"/>
      <c r="D23" s="51"/>
      <c r="E23" s="51"/>
      <c r="F23" s="52"/>
      <c r="G23" s="52"/>
      <c r="H23" s="52"/>
      <c r="I23" s="94"/>
      <c r="J23" s="93"/>
      <c r="K23" s="6"/>
      <c r="L23" s="6"/>
      <c r="M23" s="6"/>
      <c r="N23" s="4"/>
      <c r="O23" s="55"/>
      <c r="P23" s="55"/>
      <c r="Q23" s="55"/>
      <c r="R23" s="55"/>
      <c r="S23" s="49"/>
      <c r="T23" s="49"/>
      <c r="U23" s="49"/>
      <c r="V23" s="74"/>
    </row>
    <row r="24" spans="1:22" ht="18" customHeight="1">
      <c r="A24" s="49"/>
      <c r="B24" s="59"/>
      <c r="C24" s="51"/>
      <c r="D24" s="51"/>
      <c r="E24" s="51"/>
      <c r="F24" s="52"/>
      <c r="G24" s="52"/>
      <c r="H24" s="52"/>
      <c r="I24" s="94"/>
      <c r="J24" s="93"/>
      <c r="K24" s="6"/>
      <c r="L24" s="6"/>
      <c r="M24" s="6"/>
      <c r="N24" s="4"/>
      <c r="O24" s="55"/>
      <c r="P24" s="55"/>
      <c r="Q24" s="55"/>
      <c r="R24" s="55"/>
      <c r="S24" s="49"/>
      <c r="T24" s="49"/>
      <c r="U24" s="49"/>
      <c r="V24" s="74"/>
    </row>
    <row r="25" spans="1:22" ht="18" customHeight="1">
      <c r="A25" s="49"/>
      <c r="B25" s="56"/>
      <c r="C25" s="52"/>
      <c r="D25" s="51"/>
      <c r="E25" s="51"/>
      <c r="F25" s="51"/>
      <c r="G25" s="51"/>
      <c r="H25" s="57"/>
      <c r="I25" s="6"/>
      <c r="J25" s="6"/>
      <c r="K25" s="6"/>
      <c r="L25" s="6"/>
      <c r="M25" s="6"/>
      <c r="N25" s="80"/>
      <c r="O25" s="49"/>
      <c r="P25" s="49"/>
      <c r="Q25" s="49"/>
      <c r="R25" s="49"/>
      <c r="S25" s="49"/>
      <c r="T25" s="49"/>
      <c r="U25" s="74"/>
      <c r="V25" s="74"/>
    </row>
    <row r="26" spans="1:22" ht="18" customHeight="1">
      <c r="A26" s="66"/>
      <c r="B26" s="50"/>
      <c r="C26" s="52"/>
      <c r="D26" s="51"/>
      <c r="E26" s="51"/>
      <c r="F26" s="51"/>
      <c r="G26" s="51"/>
      <c r="H26" s="95"/>
      <c r="I26" s="96"/>
      <c r="J26" s="95"/>
      <c r="K26" s="95"/>
      <c r="L26" s="95"/>
      <c r="M26" s="96"/>
      <c r="N26" s="95"/>
      <c r="O26" s="95"/>
      <c r="P26" s="95"/>
      <c r="Q26" s="95"/>
      <c r="R26" s="95"/>
      <c r="S26" s="95"/>
      <c r="T26" s="96"/>
      <c r="U26" s="4"/>
      <c r="V26" s="4"/>
    </row>
    <row r="27" spans="1:22" ht="18" customHeight="1">
      <c r="A27" s="4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06"/>
    </row>
    <row r="28" spans="1:22" ht="18" customHeight="1">
      <c r="A28" s="4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06"/>
    </row>
    <row r="29" spans="1:22" ht="18" customHeight="1">
      <c r="A29" s="49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99"/>
    </row>
    <row r="30" spans="1:22" ht="18" customHeight="1">
      <c r="A30" s="4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98"/>
      <c r="Q30" s="98"/>
      <c r="R30" s="98"/>
      <c r="S30" s="98"/>
      <c r="T30" s="98"/>
      <c r="U30" s="99"/>
      <c r="V30" s="99"/>
    </row>
    <row r="31" spans="1:22" ht="18" customHeight="1">
      <c r="A31" s="4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5"/>
      <c r="Q31" s="55"/>
      <c r="R31" s="55"/>
      <c r="S31" s="55"/>
      <c r="T31" s="49"/>
      <c r="U31" s="4"/>
      <c r="V31" s="4"/>
    </row>
    <row r="32" spans="1:22" ht="18" customHeight="1">
      <c r="A32" s="4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5"/>
      <c r="Q32" s="55"/>
      <c r="R32" s="55"/>
      <c r="S32" s="55"/>
      <c r="T32" s="49"/>
      <c r="U32" s="4"/>
      <c r="V32" s="4"/>
    </row>
    <row r="33" spans="1:22" ht="18" customHeight="1">
      <c r="A33" s="49"/>
      <c r="B33" s="97"/>
      <c r="C33" s="100"/>
      <c r="D33" s="100"/>
      <c r="E33" s="100"/>
      <c r="F33" s="100"/>
      <c r="G33" s="100"/>
      <c r="H33" s="100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49"/>
      <c r="U33" s="4"/>
      <c r="V33" s="4"/>
    </row>
    <row r="34" spans="1:22" ht="18" customHeight="1">
      <c r="A34" s="49"/>
      <c r="B34" s="50"/>
      <c r="C34" s="107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66"/>
      <c r="U34" s="4"/>
      <c r="V34" s="4"/>
    </row>
    <row r="35" spans="1:22" ht="18" customHeight="1">
      <c r="A35" s="49"/>
      <c r="B35" s="5"/>
      <c r="C35" s="5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66"/>
      <c r="T35" s="66"/>
      <c r="U35" s="4"/>
      <c r="V35" s="4"/>
    </row>
    <row r="36" spans="1:22" ht="18" customHeight="1">
      <c r="A36" s="49"/>
      <c r="B36" s="108"/>
      <c r="C36" s="105"/>
      <c r="D36" s="100"/>
      <c r="E36" s="100"/>
      <c r="F36" s="100"/>
      <c r="G36" s="100"/>
      <c r="H36" s="100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66"/>
      <c r="T36" s="66"/>
      <c r="U36" s="4"/>
      <c r="V36" s="4"/>
    </row>
    <row r="37" spans="1:22" ht="18" customHeight="1">
      <c r="A37" s="49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4"/>
      <c r="V37" s="4"/>
    </row>
    <row r="38" spans="1:22" ht="18" customHeight="1">
      <c r="A38" s="49"/>
      <c r="B38" s="50"/>
      <c r="C38" s="74"/>
      <c r="D38" s="74"/>
      <c r="E38" s="74"/>
      <c r="F38" s="307"/>
      <c r="G38" s="307"/>
      <c r="H38" s="307"/>
      <c r="I38" s="307"/>
      <c r="J38" s="109"/>
      <c r="K38" s="74"/>
      <c r="L38" s="308"/>
      <c r="M38" s="308"/>
      <c r="N38" s="308"/>
      <c r="O38" s="308"/>
      <c r="P38" s="54"/>
      <c r="Q38" s="54"/>
      <c r="R38" s="54"/>
      <c r="S38" s="54"/>
      <c r="T38" s="54"/>
      <c r="U38" s="4"/>
      <c r="V38" s="4"/>
    </row>
    <row r="39" spans="1:22" ht="18" customHeight="1">
      <c r="A39" s="101"/>
      <c r="B39" s="74"/>
      <c r="C39" s="74"/>
      <c r="D39" s="74"/>
      <c r="E39" s="74"/>
      <c r="F39" s="5"/>
      <c r="G39" s="5"/>
      <c r="H39" s="5"/>
      <c r="I39" s="105"/>
      <c r="J39" s="66"/>
      <c r="K39" s="74"/>
      <c r="L39" s="66"/>
      <c r="M39" s="66"/>
      <c r="N39" s="102"/>
      <c r="O39" s="110"/>
      <c r="P39" s="105"/>
      <c r="Q39" s="105"/>
      <c r="R39" s="105"/>
      <c r="S39" s="105"/>
      <c r="T39" s="105"/>
      <c r="U39" s="103"/>
      <c r="V39" s="103"/>
    </row>
    <row r="40" spans="1:22" ht="18" customHeight="1">
      <c r="A40" s="49"/>
      <c r="B40" s="50"/>
      <c r="C40" s="51"/>
      <c r="D40" s="51"/>
      <c r="E40" s="74"/>
      <c r="F40" s="5"/>
      <c r="G40" s="111"/>
      <c r="H40" s="111"/>
      <c r="I40" s="111"/>
      <c r="J40" s="74"/>
      <c r="K40" s="74"/>
      <c r="L40" s="66"/>
      <c r="M40" s="66"/>
      <c r="N40" s="66"/>
      <c r="O40" s="66"/>
      <c r="P40" s="309"/>
      <c r="Q40" s="309"/>
      <c r="R40" s="309"/>
      <c r="S40" s="309"/>
      <c r="T40" s="309"/>
      <c r="U40" s="103"/>
      <c r="V40" s="103"/>
    </row>
    <row r="41" spans="1:22" ht="16.5" customHeight="1">
      <c r="A41" s="49"/>
      <c r="B41" s="4"/>
      <c r="C41" s="4"/>
      <c r="D41" s="288"/>
      <c r="E41" s="288"/>
      <c r="F41" s="288"/>
      <c r="G41" s="288"/>
      <c r="H41" s="288"/>
      <c r="I41" s="4"/>
      <c r="J41" s="4"/>
      <c r="K41" s="66"/>
      <c r="L41" s="49"/>
      <c r="M41" s="49"/>
      <c r="N41" s="104"/>
      <c r="O41" s="104"/>
      <c r="P41" s="104"/>
      <c r="Q41" s="104"/>
      <c r="R41" s="104"/>
      <c r="S41" s="51"/>
      <c r="T41" s="103"/>
      <c r="U41" s="103"/>
      <c r="V41" s="103"/>
    </row>
    <row r="42" spans="1:22" ht="15">
      <c r="A42" s="280"/>
      <c r="B42" s="28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  <c r="Q42" s="280"/>
      <c r="R42" s="280"/>
      <c r="S42" s="280"/>
      <c r="T42" s="280"/>
      <c r="U42" s="112"/>
      <c r="V42" s="4"/>
    </row>
  </sheetData>
  <mergeCells count="20">
    <mergeCell ref="D41:H41"/>
    <mergeCell ref="A42:T42"/>
    <mergeCell ref="J18:M18"/>
    <mergeCell ref="J19:M19"/>
    <mergeCell ref="F38:I38"/>
    <mergeCell ref="L38:O38"/>
    <mergeCell ref="P40:T40"/>
    <mergeCell ref="B12:G12"/>
    <mergeCell ref="H12:J12"/>
    <mergeCell ref="K12:M12"/>
    <mergeCell ref="N12:Q12"/>
    <mergeCell ref="R12:U12"/>
    <mergeCell ref="A3:V3"/>
    <mergeCell ref="S5:U5"/>
    <mergeCell ref="H8:O9"/>
    <mergeCell ref="B11:G11"/>
    <mergeCell ref="H11:J11"/>
    <mergeCell ref="K11:M11"/>
    <mergeCell ref="N11:Q11"/>
    <mergeCell ref="R11:U11"/>
  </mergeCells>
  <pageMargins left="0.31496062992125984" right="0.31496062992125984" top="0.98425196850393704" bottom="0.19685039370078741" header="0.31496062992125984" footer="0.11811023622047245"/>
  <pageSetup paperSize="9" orientation="portrait" horizontalDpi="0" verticalDpi="0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234"/>
  <sheetViews>
    <sheetView view="pageBreakPreview" zoomScaleSheetLayoutView="100" workbookViewId="0">
      <selection activeCell="S10" sqref="S10"/>
    </sheetView>
  </sheetViews>
  <sheetFormatPr defaultColWidth="8.85546875" defaultRowHeight="15"/>
  <cols>
    <col min="1" max="1" width="4.140625" customWidth="1"/>
    <col min="2" max="119" width="4.28515625" customWidth="1"/>
  </cols>
  <sheetData>
    <row r="1" spans="1:23" ht="17.100000000000001" customHeight="1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</row>
    <row r="2" spans="1:23" ht="17.100000000000001" customHeight="1"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</row>
    <row r="3" spans="1:23" ht="34.5" customHeight="1">
      <c r="A3" s="339" t="s">
        <v>51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114"/>
    </row>
    <row r="4" spans="1:23" ht="17.100000000000001" customHeight="1"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R4" s="113"/>
      <c r="S4" s="113"/>
      <c r="T4" s="113"/>
      <c r="U4" s="113"/>
      <c r="V4" s="113"/>
    </row>
    <row r="5" spans="1:23" ht="21" customHeight="1">
      <c r="A5" s="174"/>
      <c r="B5" s="136"/>
      <c r="C5" s="138" t="s">
        <v>55</v>
      </c>
      <c r="D5" s="138"/>
      <c r="E5" s="138"/>
      <c r="G5" s="218" t="str">
        <f>Report!G5</f>
        <v>SPR15120012-1</v>
      </c>
      <c r="I5" s="218"/>
      <c r="J5" s="218"/>
      <c r="K5" s="218"/>
      <c r="L5" s="218"/>
      <c r="M5" s="137"/>
      <c r="N5" s="137"/>
      <c r="O5" s="136"/>
      <c r="P5" s="213"/>
      <c r="Q5" s="174"/>
      <c r="R5" s="214" t="s">
        <v>128</v>
      </c>
      <c r="S5" s="174"/>
      <c r="T5" s="214"/>
      <c r="U5" s="214"/>
      <c r="V5" s="116"/>
      <c r="W5" s="115"/>
    </row>
    <row r="6" spans="1:23" ht="21" customHeight="1">
      <c r="A6" s="174"/>
      <c r="B6" s="136"/>
      <c r="C6" s="215"/>
      <c r="D6" s="215"/>
      <c r="E6" s="215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6"/>
      <c r="Q6" s="136"/>
      <c r="R6" s="136"/>
      <c r="S6" s="136"/>
      <c r="T6" s="136"/>
      <c r="U6" s="136"/>
      <c r="V6" s="116"/>
      <c r="W6" s="115"/>
    </row>
    <row r="7" spans="1:23" ht="21" customHeight="1">
      <c r="A7" s="174"/>
      <c r="B7" s="136"/>
      <c r="C7" s="215"/>
      <c r="D7" s="215"/>
      <c r="E7" s="215"/>
      <c r="F7" s="137"/>
      <c r="G7" s="137"/>
      <c r="H7" s="137"/>
      <c r="I7" s="137"/>
      <c r="J7" s="137"/>
      <c r="K7" s="137"/>
      <c r="L7" s="137"/>
      <c r="M7" s="137"/>
      <c r="N7" s="137"/>
      <c r="O7" s="340" t="s">
        <v>5</v>
      </c>
      <c r="P7" s="340"/>
      <c r="Q7" s="219" t="s">
        <v>18</v>
      </c>
      <c r="R7" s="136"/>
      <c r="S7" s="136"/>
      <c r="T7" s="136"/>
      <c r="U7" s="136"/>
      <c r="V7" s="116"/>
      <c r="W7" s="115"/>
    </row>
    <row r="8" spans="1:23" ht="18" customHeight="1">
      <c r="A8" s="174"/>
      <c r="B8" s="136"/>
      <c r="C8" s="136"/>
      <c r="D8" s="136"/>
      <c r="E8" s="310" t="s">
        <v>118</v>
      </c>
      <c r="F8" s="311"/>
      <c r="G8" s="312"/>
      <c r="H8" s="310" t="s">
        <v>20</v>
      </c>
      <c r="I8" s="311"/>
      <c r="J8" s="312"/>
      <c r="K8" s="319" t="s">
        <v>52</v>
      </c>
      <c r="L8" s="320"/>
      <c r="M8" s="321"/>
      <c r="N8" s="310" t="s">
        <v>129</v>
      </c>
      <c r="O8" s="311"/>
      <c r="P8" s="311"/>
      <c r="Q8" s="312"/>
      <c r="R8" s="136"/>
      <c r="S8" s="136"/>
      <c r="T8" s="216"/>
      <c r="U8" s="216"/>
      <c r="V8" s="115"/>
      <c r="W8" s="115"/>
    </row>
    <row r="9" spans="1:23" ht="18" customHeight="1">
      <c r="A9" s="174"/>
      <c r="B9" s="136"/>
      <c r="C9" s="136"/>
      <c r="D9" s="136"/>
      <c r="E9" s="313"/>
      <c r="F9" s="314"/>
      <c r="G9" s="315"/>
      <c r="H9" s="316"/>
      <c r="I9" s="317"/>
      <c r="J9" s="318"/>
      <c r="K9" s="322"/>
      <c r="L9" s="323"/>
      <c r="M9" s="324"/>
      <c r="N9" s="313"/>
      <c r="O9" s="314"/>
      <c r="P9" s="314"/>
      <c r="Q9" s="315"/>
      <c r="R9" s="136"/>
      <c r="S9" s="136"/>
      <c r="T9" s="216"/>
      <c r="U9" s="216"/>
      <c r="V9" s="115"/>
      <c r="W9" s="115"/>
    </row>
    <row r="10" spans="1:23" ht="21" customHeight="1">
      <c r="A10" s="174"/>
      <c r="B10" s="138"/>
      <c r="C10" s="136"/>
      <c r="D10" s="136"/>
      <c r="E10" s="326">
        <f>'Data Record'!B16</f>
        <v>0</v>
      </c>
      <c r="F10" s="327"/>
      <c r="G10" s="328"/>
      <c r="H10" s="329">
        <f>'Data Record'!Q16</f>
        <v>0</v>
      </c>
      <c r="I10" s="329"/>
      <c r="J10" s="330"/>
      <c r="K10" s="331">
        <f>'Data Record'!U16</f>
        <v>0</v>
      </c>
      <c r="L10" s="329"/>
      <c r="M10" s="330"/>
      <c r="N10" s="332">
        <f>'Uncertainty Budget'!R7</f>
        <v>6.2458254648021967E-2</v>
      </c>
      <c r="O10" s="333"/>
      <c r="P10" s="333"/>
      <c r="Q10" s="334"/>
      <c r="R10" s="136"/>
      <c r="S10" s="136"/>
      <c r="T10" s="216"/>
      <c r="U10" s="216"/>
      <c r="V10" s="115"/>
      <c r="W10" s="115"/>
    </row>
    <row r="11" spans="1:23" ht="21" customHeight="1">
      <c r="A11" s="174"/>
      <c r="B11" s="138"/>
      <c r="C11" s="136"/>
      <c r="D11" s="136"/>
      <c r="E11" s="331">
        <f>'Data Record'!B17</f>
        <v>1</v>
      </c>
      <c r="F11" s="329"/>
      <c r="G11" s="330"/>
      <c r="H11" s="329">
        <f>'Data Record'!Q17</f>
        <v>1</v>
      </c>
      <c r="I11" s="329"/>
      <c r="J11" s="330"/>
      <c r="K11" s="331">
        <f>'Data Record'!U17</f>
        <v>0</v>
      </c>
      <c r="L11" s="329"/>
      <c r="M11" s="330"/>
      <c r="N11" s="335">
        <f>'Uncertainty Budget'!R8</f>
        <v>6.3854263029264474E-2</v>
      </c>
      <c r="O11" s="336"/>
      <c r="P11" s="336"/>
      <c r="Q11" s="337"/>
      <c r="R11" s="136"/>
      <c r="S11" s="136"/>
      <c r="T11" s="216"/>
      <c r="U11" s="216"/>
      <c r="V11" s="115"/>
      <c r="W11" s="115"/>
    </row>
    <row r="12" spans="1:23" ht="21" customHeight="1">
      <c r="A12" s="174"/>
      <c r="B12" s="138"/>
      <c r="C12" s="136"/>
      <c r="D12" s="136"/>
      <c r="E12" s="331">
        <f>'Data Record'!B18</f>
        <v>1.0049999999999999</v>
      </c>
      <c r="F12" s="329"/>
      <c r="G12" s="330"/>
      <c r="H12" s="329">
        <f>'Data Record'!Q18</f>
        <v>1.0049999999999999</v>
      </c>
      <c r="I12" s="329"/>
      <c r="J12" s="330"/>
      <c r="K12" s="331">
        <f>'Data Record'!U18</f>
        <v>0</v>
      </c>
      <c r="L12" s="329"/>
      <c r="M12" s="330"/>
      <c r="N12" s="335">
        <f>'Uncertainty Budget'!R9</f>
        <v>6.3868103531239742E-2</v>
      </c>
      <c r="O12" s="336"/>
      <c r="P12" s="336"/>
      <c r="Q12" s="337"/>
      <c r="R12" s="136"/>
      <c r="S12" s="136"/>
      <c r="T12" s="216"/>
      <c r="U12" s="216"/>
      <c r="V12" s="115"/>
      <c r="W12" s="115"/>
    </row>
    <row r="13" spans="1:23" ht="21" customHeight="1">
      <c r="A13" s="174"/>
      <c r="B13" s="138"/>
      <c r="C13" s="136"/>
      <c r="D13" s="136"/>
      <c r="E13" s="331">
        <f>'Data Record'!B19</f>
        <v>1.01</v>
      </c>
      <c r="F13" s="329"/>
      <c r="G13" s="330"/>
      <c r="H13" s="329">
        <f>'Data Record'!Q19</f>
        <v>1.01</v>
      </c>
      <c r="I13" s="329"/>
      <c r="J13" s="330"/>
      <c r="K13" s="331">
        <f>'Data Record'!U19</f>
        <v>0</v>
      </c>
      <c r="L13" s="329"/>
      <c r="M13" s="330"/>
      <c r="N13" s="335">
        <f>'Uncertainty Budget'!R10</f>
        <v>6.3882010042033671E-2</v>
      </c>
      <c r="O13" s="336"/>
      <c r="P13" s="336"/>
      <c r="Q13" s="337"/>
      <c r="R13" s="136"/>
      <c r="S13" s="136"/>
      <c r="T13" s="216"/>
      <c r="U13" s="216"/>
      <c r="V13" s="115"/>
      <c r="W13" s="115"/>
    </row>
    <row r="14" spans="1:23" ht="21" customHeight="1">
      <c r="A14" s="174"/>
      <c r="B14" s="138"/>
      <c r="C14" s="136"/>
      <c r="D14" s="136"/>
      <c r="E14" s="331">
        <f>'Data Record'!B20</f>
        <v>1.05</v>
      </c>
      <c r="F14" s="329"/>
      <c r="G14" s="330"/>
      <c r="H14" s="329">
        <f>'Data Record'!Q20</f>
        <v>1.05</v>
      </c>
      <c r="I14" s="329"/>
      <c r="J14" s="330"/>
      <c r="K14" s="331">
        <f>'Data Record'!U20</f>
        <v>0</v>
      </c>
      <c r="L14" s="329"/>
      <c r="M14" s="330"/>
      <c r="N14" s="335">
        <f>'Uncertainty Budget'!R11</f>
        <v>6.3995633239129365E-2</v>
      </c>
      <c r="O14" s="336"/>
      <c r="P14" s="336"/>
      <c r="Q14" s="337"/>
      <c r="R14" s="136"/>
      <c r="S14" s="136"/>
      <c r="T14" s="216"/>
      <c r="U14" s="216"/>
      <c r="V14" s="115"/>
      <c r="W14" s="115"/>
    </row>
    <row r="15" spans="1:23" ht="21" customHeight="1">
      <c r="A15" s="174"/>
      <c r="B15" s="138"/>
      <c r="C15" s="136"/>
      <c r="D15" s="136"/>
      <c r="E15" s="331">
        <f>'Data Record'!B21</f>
        <v>1.1000000000000001</v>
      </c>
      <c r="F15" s="329"/>
      <c r="G15" s="330"/>
      <c r="H15" s="329">
        <f>'Data Record'!Q21</f>
        <v>1.1000000000000001</v>
      </c>
      <c r="I15" s="329"/>
      <c r="J15" s="330"/>
      <c r="K15" s="331">
        <f>'Data Record'!U21</f>
        <v>0</v>
      </c>
      <c r="L15" s="329"/>
      <c r="M15" s="330"/>
      <c r="N15" s="335">
        <f>'Uncertainty Budget'!R12</f>
        <v>6.4143564813709031E-2</v>
      </c>
      <c r="O15" s="336"/>
      <c r="P15" s="336"/>
      <c r="Q15" s="337"/>
      <c r="R15" s="136"/>
      <c r="S15" s="136"/>
      <c r="T15" s="216"/>
      <c r="U15" s="216"/>
      <c r="V15" s="115"/>
      <c r="W15" s="115"/>
    </row>
    <row r="16" spans="1:23" ht="21" customHeight="1">
      <c r="A16" s="174"/>
      <c r="B16" s="138"/>
      <c r="C16" s="136"/>
      <c r="D16" s="136"/>
      <c r="E16" s="331">
        <f>'Data Record'!B22</f>
        <v>2</v>
      </c>
      <c r="F16" s="329"/>
      <c r="G16" s="330"/>
      <c r="H16" s="329">
        <f>'Data Record'!Q22</f>
        <v>2</v>
      </c>
      <c r="I16" s="329"/>
      <c r="J16" s="330"/>
      <c r="K16" s="331">
        <f>'Data Record'!U22</f>
        <v>0</v>
      </c>
      <c r="L16" s="329"/>
      <c r="M16" s="330"/>
      <c r="N16" s="335">
        <f>'Uncertainty Budget'!R13</f>
        <v>6.7870221062042296E-2</v>
      </c>
      <c r="O16" s="336"/>
      <c r="P16" s="336"/>
      <c r="Q16" s="337"/>
      <c r="R16" s="136"/>
      <c r="S16" s="136"/>
      <c r="T16" s="216"/>
      <c r="U16" s="216"/>
      <c r="V16" s="115"/>
      <c r="W16" s="115"/>
    </row>
    <row r="17" spans="1:23" ht="21" customHeight="1">
      <c r="A17" s="174"/>
      <c r="B17" s="138"/>
      <c r="C17" s="136"/>
      <c r="D17" s="136"/>
      <c r="E17" s="331">
        <f>'Data Record'!B23</f>
        <v>5</v>
      </c>
      <c r="F17" s="329"/>
      <c r="G17" s="330"/>
      <c r="H17" s="329">
        <f>'Data Record'!Q23</f>
        <v>5</v>
      </c>
      <c r="I17" s="329"/>
      <c r="J17" s="330"/>
      <c r="K17" s="331">
        <f>'Data Record'!U23</f>
        <v>0</v>
      </c>
      <c r="L17" s="329"/>
      <c r="M17" s="330"/>
      <c r="N17" s="335">
        <f>'Uncertainty Budget'!R14</f>
        <v>9.1155728876524761E-2</v>
      </c>
      <c r="O17" s="336"/>
      <c r="P17" s="336"/>
      <c r="Q17" s="337"/>
      <c r="R17" s="136"/>
      <c r="S17" s="136"/>
      <c r="T17" s="216"/>
      <c r="U17" s="216"/>
      <c r="V17" s="115"/>
      <c r="W17" s="115"/>
    </row>
    <row r="18" spans="1:23" ht="21" customHeight="1">
      <c r="A18" s="174"/>
      <c r="B18" s="138"/>
      <c r="C18" s="136"/>
      <c r="D18" s="136"/>
      <c r="E18" s="331">
        <f>'Data Record'!B24</f>
        <v>10</v>
      </c>
      <c r="F18" s="329"/>
      <c r="G18" s="330"/>
      <c r="H18" s="329">
        <f>'Data Record'!Q24</f>
        <v>10</v>
      </c>
      <c r="I18" s="329"/>
      <c r="J18" s="330"/>
      <c r="K18" s="331">
        <f>'Data Record'!U24</f>
        <v>0</v>
      </c>
      <c r="L18" s="329"/>
      <c r="M18" s="330"/>
      <c r="N18" s="335">
        <f>'Uncertainty Budget'!R15</f>
        <v>0.14674592637279746</v>
      </c>
      <c r="O18" s="336"/>
      <c r="P18" s="336"/>
      <c r="Q18" s="337"/>
      <c r="R18" s="136"/>
      <c r="S18" s="136"/>
      <c r="T18" s="216"/>
      <c r="U18" s="216"/>
      <c r="V18" s="115"/>
      <c r="W18" s="115"/>
    </row>
    <row r="19" spans="1:23" ht="21" customHeight="1">
      <c r="A19" s="174"/>
      <c r="B19" s="138"/>
      <c r="C19" s="136"/>
      <c r="D19" s="136"/>
      <c r="E19" s="331">
        <f>'Data Record'!B25</f>
        <v>20</v>
      </c>
      <c r="F19" s="329"/>
      <c r="G19" s="330"/>
      <c r="H19" s="329">
        <f>'Data Record'!Q25</f>
        <v>20</v>
      </c>
      <c r="I19" s="329"/>
      <c r="J19" s="330"/>
      <c r="K19" s="331">
        <f>'Data Record'!U25</f>
        <v>0</v>
      </c>
      <c r="L19" s="329"/>
      <c r="M19" s="330"/>
      <c r="N19" s="335">
        <f>'Uncertainty Budget'!R16</f>
        <v>0.2751987770812408</v>
      </c>
      <c r="O19" s="336"/>
      <c r="P19" s="336"/>
      <c r="Q19" s="337"/>
      <c r="R19" s="136"/>
      <c r="S19" s="136"/>
      <c r="T19" s="216"/>
      <c r="U19" s="216"/>
      <c r="V19" s="115"/>
      <c r="W19" s="115"/>
    </row>
    <row r="20" spans="1:23" ht="21" customHeight="1">
      <c r="A20" s="174"/>
      <c r="B20" s="138"/>
      <c r="C20" s="136"/>
      <c r="D20" s="136"/>
      <c r="E20" s="331">
        <f>'Data Record'!B26</f>
        <v>50</v>
      </c>
      <c r="F20" s="329"/>
      <c r="G20" s="330"/>
      <c r="H20" s="329">
        <f>'Data Record'!Q26</f>
        <v>50</v>
      </c>
      <c r="I20" s="329"/>
      <c r="J20" s="330"/>
      <c r="K20" s="331">
        <f>'Data Record'!U26</f>
        <v>0</v>
      </c>
      <c r="L20" s="329"/>
      <c r="M20" s="330"/>
      <c r="N20" s="335">
        <f>'Uncertainty Budget'!R17</f>
        <v>0.67024948109417481</v>
      </c>
      <c r="O20" s="336"/>
      <c r="P20" s="336"/>
      <c r="Q20" s="337"/>
      <c r="R20" s="136"/>
      <c r="S20" s="136"/>
      <c r="T20" s="216"/>
      <c r="U20" s="216"/>
      <c r="V20" s="115"/>
      <c r="W20" s="115"/>
    </row>
    <row r="21" spans="1:23" ht="21" customHeight="1">
      <c r="A21" s="174"/>
      <c r="B21" s="138"/>
      <c r="C21" s="136"/>
      <c r="D21" s="136"/>
      <c r="E21" s="331">
        <f>'Data Record'!B27</f>
        <v>75</v>
      </c>
      <c r="F21" s="329"/>
      <c r="G21" s="330"/>
      <c r="H21" s="329">
        <f>'Data Record'!Q27</f>
        <v>75</v>
      </c>
      <c r="I21" s="329"/>
      <c r="J21" s="330"/>
      <c r="K21" s="331">
        <f>'Data Record'!U27</f>
        <v>0</v>
      </c>
      <c r="L21" s="329"/>
      <c r="M21" s="330"/>
      <c r="N21" s="335">
        <f>'Uncertainty Budget'!R18</f>
        <v>1.0010874255396862</v>
      </c>
      <c r="O21" s="336"/>
      <c r="P21" s="336"/>
      <c r="Q21" s="337"/>
      <c r="R21" s="136"/>
      <c r="S21" s="136"/>
      <c r="T21" s="216"/>
      <c r="U21" s="216"/>
      <c r="V21" s="115"/>
      <c r="W21" s="115"/>
    </row>
    <row r="22" spans="1:23" ht="21" customHeight="1">
      <c r="A22" s="174"/>
      <c r="B22" s="138"/>
      <c r="C22" s="136"/>
      <c r="D22" s="136"/>
      <c r="E22" s="331">
        <f>'Data Record'!B28</f>
        <v>100</v>
      </c>
      <c r="F22" s="329"/>
      <c r="G22" s="330"/>
      <c r="H22" s="329">
        <f>'Data Record'!Q28</f>
        <v>100</v>
      </c>
      <c r="I22" s="329"/>
      <c r="J22" s="330"/>
      <c r="K22" s="331">
        <f>'Data Record'!U28</f>
        <v>0</v>
      </c>
      <c r="L22" s="329"/>
      <c r="M22" s="330"/>
      <c r="N22" s="335">
        <f>'Uncertainty Budget'!R19</f>
        <v>1.3334295507851217</v>
      </c>
      <c r="O22" s="336"/>
      <c r="P22" s="336"/>
      <c r="Q22" s="337"/>
      <c r="R22" s="136"/>
      <c r="S22" s="136"/>
      <c r="T22" s="216"/>
      <c r="U22" s="216"/>
      <c r="V22" s="115"/>
      <c r="W22" s="115"/>
    </row>
    <row r="23" spans="1:23" ht="21" customHeight="1">
      <c r="A23" s="174"/>
      <c r="B23" s="138"/>
      <c r="C23" s="136"/>
      <c r="D23" s="136"/>
      <c r="E23" s="331">
        <f>'Data Record'!B29</f>
        <v>200</v>
      </c>
      <c r="F23" s="329"/>
      <c r="G23" s="330"/>
      <c r="H23" s="329">
        <f>'Data Record'!Q29</f>
        <v>200</v>
      </c>
      <c r="I23" s="329"/>
      <c r="J23" s="330"/>
      <c r="K23" s="331">
        <f>'Data Record'!U29</f>
        <v>0</v>
      </c>
      <c r="L23" s="329"/>
      <c r="M23" s="330"/>
      <c r="N23" s="335">
        <f>'Uncertainty Budget'!R20</f>
        <v>2.7122194540462639</v>
      </c>
      <c r="O23" s="336"/>
      <c r="P23" s="336"/>
      <c r="Q23" s="337"/>
      <c r="R23" s="136"/>
      <c r="S23" s="136"/>
      <c r="T23" s="216"/>
      <c r="U23" s="216"/>
      <c r="V23" s="115"/>
      <c r="W23" s="115"/>
    </row>
    <row r="24" spans="1:23" ht="21" customHeight="1">
      <c r="A24" s="174"/>
      <c r="B24" s="138"/>
      <c r="C24" s="217"/>
      <c r="D24" s="217"/>
      <c r="E24" s="331">
        <f>'Data Record'!B30</f>
        <v>300</v>
      </c>
      <c r="F24" s="329"/>
      <c r="G24" s="330"/>
      <c r="H24" s="329">
        <f>'Data Record'!Q30</f>
        <v>300</v>
      </c>
      <c r="I24" s="329"/>
      <c r="J24" s="330"/>
      <c r="K24" s="331">
        <f>'Data Record'!U30</f>
        <v>0</v>
      </c>
      <c r="L24" s="329"/>
      <c r="M24" s="330"/>
      <c r="N24" s="335">
        <f>'Uncertainty Budget'!R21</f>
        <v>4.0465295048440799</v>
      </c>
      <c r="O24" s="336"/>
      <c r="P24" s="336"/>
      <c r="Q24" s="337"/>
      <c r="R24" s="136"/>
      <c r="S24" s="136"/>
      <c r="T24" s="216"/>
      <c r="U24" s="216"/>
      <c r="V24" s="115"/>
      <c r="W24" s="115"/>
    </row>
    <row r="25" spans="1:23" ht="21" customHeight="1">
      <c r="E25" s="331">
        <f>'Data Record'!B31</f>
        <v>400</v>
      </c>
      <c r="F25" s="329"/>
      <c r="G25" s="330"/>
      <c r="H25" s="329">
        <f>'Data Record'!Q31</f>
        <v>400</v>
      </c>
      <c r="I25" s="329"/>
      <c r="J25" s="330"/>
      <c r="K25" s="331">
        <f>'Data Record'!U31</f>
        <v>0</v>
      </c>
      <c r="L25" s="329"/>
      <c r="M25" s="330"/>
      <c r="N25" s="335">
        <f>'Uncertainty Budget'!R22</f>
        <v>5.3856972034182373</v>
      </c>
      <c r="O25" s="336"/>
      <c r="P25" s="336"/>
      <c r="Q25" s="337"/>
    </row>
    <row r="26" spans="1:23" ht="21" customHeight="1">
      <c r="E26" s="331">
        <f>'Data Record'!B32</f>
        <v>500</v>
      </c>
      <c r="F26" s="329"/>
      <c r="G26" s="330"/>
      <c r="H26" s="329">
        <f>'Data Record'!Q32</f>
        <v>500</v>
      </c>
      <c r="I26" s="329"/>
      <c r="J26" s="330"/>
      <c r="K26" s="331">
        <f>'Data Record'!U32</f>
        <v>0</v>
      </c>
      <c r="L26" s="329"/>
      <c r="M26" s="330"/>
      <c r="N26" s="335">
        <f>'Uncertainty Budget'!R23</f>
        <v>6.7300545589844232</v>
      </c>
      <c r="O26" s="336"/>
      <c r="P26" s="336"/>
      <c r="Q26" s="337"/>
    </row>
    <row r="27" spans="1:23" ht="21" customHeight="1">
      <c r="E27" s="341">
        <f>'Data Record'!B33</f>
        <v>600</v>
      </c>
      <c r="F27" s="342"/>
      <c r="G27" s="343"/>
      <c r="H27" s="341">
        <f>'Data Record'!Q33</f>
        <v>600</v>
      </c>
      <c r="I27" s="342"/>
      <c r="J27" s="343"/>
      <c r="K27" s="341">
        <f>'Data Record'!U33</f>
        <v>0</v>
      </c>
      <c r="L27" s="342"/>
      <c r="M27" s="343"/>
      <c r="N27" s="344">
        <f>'Uncertainty Budget'!R24</f>
        <v>8.0603164350770786</v>
      </c>
      <c r="O27" s="345"/>
      <c r="P27" s="345"/>
      <c r="Q27" s="346"/>
      <c r="V27" s="115"/>
    </row>
    <row r="28" spans="1:23" ht="17.100000000000001" customHeight="1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</row>
    <row r="29" spans="1:23" ht="18" customHeight="1">
      <c r="A29" s="136"/>
      <c r="B29" s="137"/>
      <c r="C29" s="138" t="s">
        <v>84</v>
      </c>
      <c r="D29" s="139"/>
      <c r="E29" s="139"/>
      <c r="F29" s="139"/>
      <c r="G29" s="139"/>
      <c r="H29" s="139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1"/>
      <c r="V29" s="115"/>
      <c r="W29" s="115"/>
    </row>
    <row r="30" spans="1:23" ht="18" customHeight="1">
      <c r="A30" s="325" t="s">
        <v>85</v>
      </c>
      <c r="B30" s="325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25"/>
      <c r="R30" s="325"/>
      <c r="S30" s="325"/>
      <c r="T30" s="325"/>
      <c r="U30" s="325"/>
      <c r="V30" s="115"/>
      <c r="W30" s="115"/>
    </row>
    <row r="31" spans="1:23" ht="18" customHeight="1">
      <c r="A31" s="325" t="s">
        <v>86</v>
      </c>
      <c r="B31" s="325"/>
      <c r="C31" s="325"/>
      <c r="D31" s="325"/>
      <c r="E31" s="325"/>
      <c r="F31" s="325"/>
      <c r="G31" s="325"/>
      <c r="H31" s="325"/>
      <c r="I31" s="325"/>
      <c r="J31" s="325"/>
      <c r="K31" s="325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115"/>
      <c r="W31" s="115"/>
    </row>
    <row r="32" spans="1:23" ht="18" customHeight="1">
      <c r="A32" s="338" t="s">
        <v>87</v>
      </c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115"/>
      <c r="W32" s="115"/>
    </row>
    <row r="33" spans="1:23" ht="17.100000000000001" customHeight="1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</row>
    <row r="34" spans="1:23" ht="17.100000000000001" customHeight="1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</row>
    <row r="35" spans="1:23" ht="17.100000000000001" customHeight="1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</row>
    <row r="36" spans="1:23" ht="17.100000000000001" customHeight="1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</row>
    <row r="37" spans="1:23" ht="17.100000000000001" customHeight="1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</row>
    <row r="38" spans="1:23" ht="17.100000000000001" customHeight="1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</row>
    <row r="39" spans="1:23" ht="17.100000000000001" customHeight="1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</row>
    <row r="40" spans="1:23" ht="17.100000000000001" customHeight="1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</row>
    <row r="41" spans="1:23" ht="17.100000000000001" customHeight="1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</row>
    <row r="42" spans="1:23" ht="17.100000000000001" customHeight="1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</row>
    <row r="43" spans="1:23" ht="17.100000000000001" customHeight="1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</row>
    <row r="44" spans="1:23" ht="17.100000000000001" customHeight="1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</row>
    <row r="45" spans="1:23" ht="17.100000000000001" customHeight="1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</row>
    <row r="46" spans="1:23" ht="17.100000000000001" customHeight="1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</row>
    <row r="47" spans="1:23" ht="17.100000000000001" customHeight="1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</row>
    <row r="48" spans="1:23" ht="17.100000000000001" customHeight="1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</row>
    <row r="49" spans="1:23" ht="17.100000000000001" customHeight="1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</row>
    <row r="50" spans="1:23" ht="17.100000000000001" customHeight="1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</row>
    <row r="51" spans="1:23" ht="17.100000000000001" customHeight="1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</row>
    <row r="52" spans="1:23" ht="17.100000000000001" customHeight="1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</row>
    <row r="53" spans="1:23" ht="17.100000000000001" customHeight="1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</row>
    <row r="54" spans="1:23" ht="17.100000000000001" customHeight="1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</row>
    <row r="55" spans="1:23" ht="17.100000000000001" customHeight="1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</row>
    <row r="56" spans="1:23" ht="17.100000000000001" customHeight="1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</row>
    <row r="57" spans="1:23" ht="17.100000000000001" customHeight="1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</row>
    <row r="58" spans="1:23" ht="17.100000000000001" customHeight="1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</row>
    <row r="59" spans="1:23" ht="17.100000000000001" customHeight="1">
      <c r="A59" s="115"/>
      <c r="B59" s="115"/>
      <c r="C59" s="115"/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</row>
    <row r="60" spans="1:23" ht="17.100000000000001" customHeight="1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</row>
    <row r="61" spans="1:23" ht="17.100000000000001" customHeight="1">
      <c r="A61" s="115"/>
      <c r="B61" s="115"/>
      <c r="C61" s="115"/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</row>
    <row r="62" spans="1:23" ht="17.100000000000001" customHeight="1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</row>
    <row r="63" spans="1:23" ht="17.100000000000001" customHeight="1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</row>
    <row r="64" spans="1:23" ht="17.100000000000001" customHeight="1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</row>
    <row r="65" spans="1:23" ht="17.100000000000001" customHeight="1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</row>
    <row r="66" spans="1:23" ht="17.100000000000001" customHeight="1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</row>
    <row r="67" spans="1:23" ht="17.100000000000001" customHeight="1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</row>
    <row r="68" spans="1:23" ht="17.100000000000001" customHeight="1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</row>
    <row r="69" spans="1:23" ht="17.100000000000001" customHeight="1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</row>
    <row r="70" spans="1:23" ht="17.100000000000001" customHeight="1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</row>
    <row r="71" spans="1:23" ht="17.100000000000001" customHeight="1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</row>
    <row r="72" spans="1:23" ht="17.100000000000001" customHeight="1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</row>
    <row r="73" spans="1:23" ht="17.100000000000001" customHeight="1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</row>
    <row r="74" spans="1:23" ht="17.100000000000001" customHeight="1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</row>
    <row r="75" spans="1:23" ht="17.100000000000001" customHeight="1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</row>
    <row r="76" spans="1:23" ht="17.100000000000001" customHeight="1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</row>
    <row r="77" spans="1:23" ht="17.100000000000001" customHeight="1"/>
    <row r="78" spans="1:23" ht="17.100000000000001" customHeight="1"/>
    <row r="79" spans="1:23" ht="17.100000000000001" customHeight="1"/>
    <row r="80" spans="1:23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  <row r="224" ht="17.100000000000001" customHeight="1"/>
    <row r="225" ht="17.100000000000001" customHeight="1"/>
    <row r="226" ht="17.100000000000001" customHeight="1"/>
    <row r="227" ht="17.100000000000001" customHeight="1"/>
    <row r="228" ht="17.100000000000001" customHeight="1"/>
    <row r="229" ht="17.100000000000001" customHeight="1"/>
    <row r="230" ht="17.100000000000001" customHeight="1"/>
    <row r="231" ht="17.100000000000001" customHeight="1"/>
    <row r="232" ht="17.100000000000001" customHeight="1"/>
    <row r="233" ht="17.100000000000001" customHeight="1"/>
    <row r="234" ht="17.100000000000001" customHeight="1"/>
  </sheetData>
  <mergeCells count="81">
    <mergeCell ref="E27:G27"/>
    <mergeCell ref="H27:J27"/>
    <mergeCell ref="K27:M27"/>
    <mergeCell ref="N27:Q27"/>
    <mergeCell ref="E24:G24"/>
    <mergeCell ref="E25:G25"/>
    <mergeCell ref="H25:J25"/>
    <mergeCell ref="K25:M25"/>
    <mergeCell ref="N25:Q25"/>
    <mergeCell ref="K24:M24"/>
    <mergeCell ref="E26:G26"/>
    <mergeCell ref="H26:J26"/>
    <mergeCell ref="K26:M26"/>
    <mergeCell ref="N26:Q26"/>
    <mergeCell ref="E23:G23"/>
    <mergeCell ref="H23:J23"/>
    <mergeCell ref="K23:M23"/>
    <mergeCell ref="N23:Q23"/>
    <mergeCell ref="H24:J24"/>
    <mergeCell ref="H21:J21"/>
    <mergeCell ref="K21:M21"/>
    <mergeCell ref="N21:Q21"/>
    <mergeCell ref="A3:U3"/>
    <mergeCell ref="H20:J20"/>
    <mergeCell ref="K20:M20"/>
    <mergeCell ref="N20:Q20"/>
    <mergeCell ref="E17:G17"/>
    <mergeCell ref="O7:P7"/>
    <mergeCell ref="E18:G18"/>
    <mergeCell ref="H18:J18"/>
    <mergeCell ref="K18:M18"/>
    <mergeCell ref="N18:Q18"/>
    <mergeCell ref="A32:U32"/>
    <mergeCell ref="E22:G22"/>
    <mergeCell ref="H22:J22"/>
    <mergeCell ref="K22:M22"/>
    <mergeCell ref="N22:Q22"/>
    <mergeCell ref="E19:G19"/>
    <mergeCell ref="H19:J19"/>
    <mergeCell ref="K19:M19"/>
    <mergeCell ref="N19:Q19"/>
    <mergeCell ref="E20:G20"/>
    <mergeCell ref="N24:Q24"/>
    <mergeCell ref="E21:G21"/>
    <mergeCell ref="K16:M16"/>
    <mergeCell ref="N16:Q16"/>
    <mergeCell ref="H17:J17"/>
    <mergeCell ref="K17:M17"/>
    <mergeCell ref="N17:Q17"/>
    <mergeCell ref="A31:U31"/>
    <mergeCell ref="E10:G10"/>
    <mergeCell ref="H10:J10"/>
    <mergeCell ref="K10:M10"/>
    <mergeCell ref="N10:Q10"/>
    <mergeCell ref="E11:G11"/>
    <mergeCell ref="H11:J11"/>
    <mergeCell ref="K11:M11"/>
    <mergeCell ref="N11:Q11"/>
    <mergeCell ref="E12:G12"/>
    <mergeCell ref="H12:J12"/>
    <mergeCell ref="K12:M12"/>
    <mergeCell ref="N12:Q12"/>
    <mergeCell ref="E13:G13"/>
    <mergeCell ref="H13:J13"/>
    <mergeCell ref="K13:M13"/>
    <mergeCell ref="E8:G9"/>
    <mergeCell ref="H8:J9"/>
    <mergeCell ref="K8:M9"/>
    <mergeCell ref="N8:Q9"/>
    <mergeCell ref="A30:U30"/>
    <mergeCell ref="N13:Q13"/>
    <mergeCell ref="E14:G14"/>
    <mergeCell ref="H14:J14"/>
    <mergeCell ref="K14:M14"/>
    <mergeCell ref="N14:Q14"/>
    <mergeCell ref="E15:G15"/>
    <mergeCell ref="H15:J15"/>
    <mergeCell ref="K15:M15"/>
    <mergeCell ref="N15:Q15"/>
    <mergeCell ref="E16:G16"/>
    <mergeCell ref="H16:J16"/>
  </mergeCells>
  <phoneticPr fontId="64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V132"/>
  <sheetViews>
    <sheetView workbookViewId="0">
      <selection activeCell="N9" sqref="N9"/>
    </sheetView>
  </sheetViews>
  <sheetFormatPr defaultColWidth="7.7109375" defaultRowHeight="15"/>
  <cols>
    <col min="1" max="1" width="1.140625" style="17" customWidth="1"/>
    <col min="2" max="11" width="9.140625" style="17" customWidth="1"/>
    <col min="12" max="12" width="10.28515625" style="17" customWidth="1"/>
    <col min="13" max="18" width="9.140625" style="17" customWidth="1"/>
    <col min="19" max="25" width="9.140625" customWidth="1"/>
    <col min="26" max="254" width="9.140625" style="17" customWidth="1"/>
    <col min="255" max="255" width="1.140625" style="17" customWidth="1"/>
    <col min="256" max="16384" width="7.7109375" style="17"/>
  </cols>
  <sheetData>
    <row r="1" spans="1:256">
      <c r="B1" s="18"/>
      <c r="C1" s="18"/>
      <c r="D1" s="19"/>
    </row>
    <row r="2" spans="1:256" ht="23.25">
      <c r="B2" s="347" t="s">
        <v>75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</row>
    <row r="3" spans="1:256">
      <c r="B3" s="122"/>
      <c r="C3" s="122"/>
      <c r="D3" s="19"/>
      <c r="E3" s="19"/>
      <c r="F3" s="19"/>
      <c r="G3" s="19"/>
      <c r="H3" s="19"/>
      <c r="I3" s="19"/>
      <c r="R3" s="19"/>
    </row>
    <row r="4" spans="1:256" ht="18.75">
      <c r="B4" s="348" t="s">
        <v>8</v>
      </c>
      <c r="C4" s="349"/>
      <c r="D4" s="350" t="s">
        <v>76</v>
      </c>
      <c r="E4" s="351"/>
      <c r="F4" s="350" t="s">
        <v>77</v>
      </c>
      <c r="G4" s="351"/>
      <c r="H4" s="352" t="s">
        <v>19</v>
      </c>
      <c r="I4" s="353"/>
      <c r="J4" s="350" t="s">
        <v>107</v>
      </c>
      <c r="K4" s="351"/>
      <c r="L4" s="350" t="s">
        <v>9</v>
      </c>
      <c r="M4" s="351"/>
      <c r="N4" s="354" t="s">
        <v>10</v>
      </c>
      <c r="O4" s="354" t="s">
        <v>11</v>
      </c>
      <c r="P4" s="354" t="s">
        <v>108</v>
      </c>
      <c r="Q4" s="354" t="s">
        <v>109</v>
      </c>
      <c r="R4" s="187" t="s">
        <v>110</v>
      </c>
      <c r="Z4" s="20"/>
      <c r="AA4" s="20"/>
      <c r="AB4" s="20"/>
    </row>
    <row r="5" spans="1:256">
      <c r="B5" s="356" t="s">
        <v>111</v>
      </c>
      <c r="C5" s="357"/>
      <c r="D5" s="356" t="s">
        <v>111</v>
      </c>
      <c r="E5" s="357"/>
      <c r="F5" s="356" t="s">
        <v>111</v>
      </c>
      <c r="G5" s="357"/>
      <c r="H5" s="356" t="s">
        <v>111</v>
      </c>
      <c r="I5" s="357"/>
      <c r="J5" s="356" t="s">
        <v>111</v>
      </c>
      <c r="K5" s="357"/>
      <c r="L5" s="356" t="s">
        <v>111</v>
      </c>
      <c r="M5" s="357"/>
      <c r="N5" s="355"/>
      <c r="O5" s="355"/>
      <c r="P5" s="355"/>
      <c r="Q5" s="355"/>
      <c r="R5" s="188" t="s">
        <v>112</v>
      </c>
      <c r="Z5" s="20"/>
      <c r="AA5" s="20"/>
      <c r="AB5" s="20"/>
    </row>
    <row r="6" spans="1:256" ht="18.75">
      <c r="B6" s="358" t="s">
        <v>4</v>
      </c>
      <c r="C6" s="359"/>
      <c r="D6" s="21" t="s">
        <v>4</v>
      </c>
      <c r="E6" s="22" t="s">
        <v>11</v>
      </c>
      <c r="F6" s="21" t="s">
        <v>4</v>
      </c>
      <c r="G6" s="22" t="s">
        <v>11</v>
      </c>
      <c r="H6" s="21" t="s">
        <v>4</v>
      </c>
      <c r="I6" s="22" t="s">
        <v>11</v>
      </c>
      <c r="J6" s="21" t="s">
        <v>4</v>
      </c>
      <c r="K6" s="22" t="s">
        <v>11</v>
      </c>
      <c r="L6" s="21" t="s">
        <v>4</v>
      </c>
      <c r="M6" s="22" t="s">
        <v>11</v>
      </c>
      <c r="N6" s="21" t="s">
        <v>4</v>
      </c>
      <c r="O6" s="21" t="s">
        <v>4</v>
      </c>
      <c r="P6" s="21" t="s">
        <v>4</v>
      </c>
      <c r="Q6" s="23" t="s">
        <v>4</v>
      </c>
      <c r="R6" s="189" t="s">
        <v>4</v>
      </c>
      <c r="Z6" s="20"/>
      <c r="AA6" s="20"/>
      <c r="AB6" s="20"/>
    </row>
    <row r="7" spans="1:256" ht="21" customHeight="1">
      <c r="B7" s="360">
        <f>'Data Record'!B16</f>
        <v>0</v>
      </c>
      <c r="C7" s="361"/>
      <c r="D7" s="190">
        <f>'Cert of STD'!K5</f>
        <v>5.9999999999999995E-5</v>
      </c>
      <c r="E7" s="27">
        <f t="shared" ref="E7:E14" si="0">D7/2</f>
        <v>2.9999999999999997E-5</v>
      </c>
      <c r="F7" s="27">
        <f>K29/2</f>
        <v>1.4169515879445871E-5</v>
      </c>
      <c r="G7" s="27">
        <f t="shared" ref="G7:G18" si="1">F7/SQRT(3)</f>
        <v>8.1807738072847514E-6</v>
      </c>
      <c r="H7" s="25">
        <f>((B7)*(11.5*10^-6)*1)</f>
        <v>0</v>
      </c>
      <c r="I7" s="25">
        <f t="shared" ref="I7:I14" si="2">H7/SQRT(3)</f>
        <v>0</v>
      </c>
      <c r="J7" s="26">
        <f>0.00001/2</f>
        <v>5.0000000000000004E-6</v>
      </c>
      <c r="K7" s="27">
        <f t="shared" ref="K7:K14" si="3">(J7/SQRT(3))</f>
        <v>2.8867513459481293E-6</v>
      </c>
      <c r="L7" s="191">
        <f>'Data Record'!X16</f>
        <v>0</v>
      </c>
      <c r="M7" s="192">
        <f t="shared" ref="M7:M14" si="4">L7/1</f>
        <v>0</v>
      </c>
      <c r="N7" s="25">
        <f>SQRT(E7^2+G7^2+I7^2+K7^2+M7^2)</f>
        <v>3.1229127324010983E-5</v>
      </c>
      <c r="O7" s="28">
        <f t="shared" ref="O7:O14" si="5">M7/1</f>
        <v>0</v>
      </c>
      <c r="P7" s="29" t="str">
        <f>IF(O7=0,"∞",(N7^4/(O7^4/3)))</f>
        <v>∞</v>
      </c>
      <c r="Q7" s="24">
        <f>IF(P7="∞",2,_xlfn.T.INV.2T(0.0455,P7))</f>
        <v>2</v>
      </c>
      <c r="R7" s="193">
        <f>N7*Q7*1000</f>
        <v>6.2458254648021967E-2</v>
      </c>
      <c r="Z7" s="20"/>
      <c r="AA7" s="20"/>
      <c r="AB7" s="20"/>
    </row>
    <row r="8" spans="1:256" ht="21" customHeight="1">
      <c r="B8" s="360">
        <f>'Data Record'!B17</f>
        <v>1</v>
      </c>
      <c r="C8" s="361"/>
      <c r="D8" s="190">
        <f>'Cert of STD'!K24</f>
        <v>5.9999999999999995E-5</v>
      </c>
      <c r="E8" s="27">
        <f t="shared" si="0"/>
        <v>2.9999999999999997E-5</v>
      </c>
      <c r="F8" s="27">
        <f>F7</f>
        <v>1.4169515879445871E-5</v>
      </c>
      <c r="G8" s="27">
        <f t="shared" si="1"/>
        <v>8.1807738072847514E-6</v>
      </c>
      <c r="H8" s="25">
        <f t="shared" ref="H8:H18" si="6">((B8)*(11.5*10^-6)*1)</f>
        <v>1.15E-5</v>
      </c>
      <c r="I8" s="25">
        <f t="shared" si="2"/>
        <v>6.6395280956806965E-6</v>
      </c>
      <c r="J8" s="26">
        <f t="shared" ref="J8:J24" si="7">0.00001/2</f>
        <v>5.0000000000000004E-6</v>
      </c>
      <c r="K8" s="27">
        <f t="shared" si="3"/>
        <v>2.8867513459481293E-6</v>
      </c>
      <c r="L8" s="191">
        <f>'Data Record'!X17</f>
        <v>0</v>
      </c>
      <c r="M8" s="192">
        <f t="shared" si="4"/>
        <v>0</v>
      </c>
      <c r="N8" s="25">
        <f>SQRT(E8^2+G8^2+I8^2+K8^2+M8^2)</f>
        <v>3.1927131514632234E-5</v>
      </c>
      <c r="O8" s="28">
        <f t="shared" si="5"/>
        <v>0</v>
      </c>
      <c r="P8" s="29" t="str">
        <f t="shared" ref="P8:P24" si="8">IF(O8=0,"∞",(N8^4/(O8^4/3)))</f>
        <v>∞</v>
      </c>
      <c r="Q8" s="24">
        <f t="shared" ref="Q8:Q24" si="9">IF(P8="∞",2,_xlfn.T.INV.2T(0.0455,P8))</f>
        <v>2</v>
      </c>
      <c r="R8" s="193">
        <f t="shared" ref="R8:R18" si="10">N8*Q8*1000</f>
        <v>6.3854263029264474E-2</v>
      </c>
      <c r="Z8" s="20"/>
      <c r="AA8" s="20"/>
      <c r="AB8" s="20"/>
    </row>
    <row r="9" spans="1:256" ht="21" customHeight="1">
      <c r="B9" s="360">
        <f>'Data Record'!B18</f>
        <v>1.0049999999999999</v>
      </c>
      <c r="C9" s="361"/>
      <c r="D9" s="190">
        <f>'Cert of STD'!K5</f>
        <v>5.9999999999999995E-5</v>
      </c>
      <c r="E9" s="27">
        <f t="shared" si="0"/>
        <v>2.9999999999999997E-5</v>
      </c>
      <c r="F9" s="27">
        <f t="shared" ref="F9:F24" si="11">F8</f>
        <v>1.4169515879445871E-5</v>
      </c>
      <c r="G9" s="27">
        <f t="shared" si="1"/>
        <v>8.1807738072847514E-6</v>
      </c>
      <c r="H9" s="25">
        <f t="shared" si="6"/>
        <v>1.1557499999999999E-5</v>
      </c>
      <c r="I9" s="25">
        <f t="shared" si="2"/>
        <v>6.6727257361590997E-6</v>
      </c>
      <c r="J9" s="26">
        <f t="shared" si="7"/>
        <v>5.0000000000000004E-6</v>
      </c>
      <c r="K9" s="27">
        <f t="shared" si="3"/>
        <v>2.8867513459481293E-6</v>
      </c>
      <c r="L9" s="191">
        <f>'Data Record'!X18</f>
        <v>0</v>
      </c>
      <c r="M9" s="192">
        <f t="shared" si="4"/>
        <v>0</v>
      </c>
      <c r="N9" s="25">
        <f>SQRT(E9^2+G9^2+I9^2+K9^2+M9^2)</f>
        <v>3.193405176561987E-5</v>
      </c>
      <c r="O9" s="28">
        <f t="shared" si="5"/>
        <v>0</v>
      </c>
      <c r="P9" s="29" t="str">
        <f t="shared" si="8"/>
        <v>∞</v>
      </c>
      <c r="Q9" s="24">
        <f t="shared" si="9"/>
        <v>2</v>
      </c>
      <c r="R9" s="193">
        <f t="shared" si="10"/>
        <v>6.3868103531239742E-2</v>
      </c>
      <c r="Z9" s="20"/>
      <c r="AA9" s="20"/>
      <c r="AB9" s="20"/>
    </row>
    <row r="10" spans="1:256" ht="21" customHeight="1">
      <c r="B10" s="360">
        <f>'Data Record'!B19</f>
        <v>1.01</v>
      </c>
      <c r="C10" s="361"/>
      <c r="D10" s="190">
        <f>'Cert of STD'!K6</f>
        <v>5.9999999999999995E-5</v>
      </c>
      <c r="E10" s="27">
        <f t="shared" si="0"/>
        <v>2.9999999999999997E-5</v>
      </c>
      <c r="F10" s="27">
        <f t="shared" si="11"/>
        <v>1.4169515879445871E-5</v>
      </c>
      <c r="G10" s="27">
        <f t="shared" si="1"/>
        <v>8.1807738072847514E-6</v>
      </c>
      <c r="H10" s="25">
        <f t="shared" si="6"/>
        <v>1.1615E-5</v>
      </c>
      <c r="I10" s="25">
        <f t="shared" si="2"/>
        <v>6.7059233766375038E-6</v>
      </c>
      <c r="J10" s="26">
        <f t="shared" si="7"/>
        <v>5.0000000000000004E-6</v>
      </c>
      <c r="K10" s="27">
        <f t="shared" si="3"/>
        <v>2.8867513459481293E-6</v>
      </c>
      <c r="L10" s="191">
        <f>'Data Record'!X19</f>
        <v>0</v>
      </c>
      <c r="M10" s="192">
        <f t="shared" si="4"/>
        <v>0</v>
      </c>
      <c r="N10" s="25">
        <f>SQRT(E10^2+G10^2+I10^2+K10^2+M10^2)</f>
        <v>3.1941005021016837E-5</v>
      </c>
      <c r="O10" s="28">
        <f t="shared" si="5"/>
        <v>0</v>
      </c>
      <c r="P10" s="29" t="str">
        <f t="shared" si="8"/>
        <v>∞</v>
      </c>
      <c r="Q10" s="24">
        <f t="shared" si="9"/>
        <v>2</v>
      </c>
      <c r="R10" s="193">
        <f t="shared" si="10"/>
        <v>6.3882010042033671E-2</v>
      </c>
      <c r="Z10" s="20"/>
      <c r="AA10" s="20"/>
      <c r="AB10" s="20"/>
    </row>
    <row r="11" spans="1:256" ht="21" customHeight="1">
      <c r="A11" s="31"/>
      <c r="B11" s="360">
        <f>'Data Record'!B20</f>
        <v>1.05</v>
      </c>
      <c r="C11" s="361"/>
      <c r="D11" s="190">
        <f>'Cert of STD'!K10</f>
        <v>5.9999999999999995E-5</v>
      </c>
      <c r="E11" s="27">
        <f t="shared" si="0"/>
        <v>2.9999999999999997E-5</v>
      </c>
      <c r="F11" s="27">
        <f t="shared" si="11"/>
        <v>1.4169515879445871E-5</v>
      </c>
      <c r="G11" s="27">
        <f t="shared" si="1"/>
        <v>8.1807738072847514E-6</v>
      </c>
      <c r="H11" s="25">
        <f t="shared" si="6"/>
        <v>1.2075E-5</v>
      </c>
      <c r="I11" s="25">
        <f t="shared" si="2"/>
        <v>6.9715045004647321E-6</v>
      </c>
      <c r="J11" s="26">
        <f t="shared" si="7"/>
        <v>5.0000000000000004E-6</v>
      </c>
      <c r="K11" s="27">
        <f t="shared" si="3"/>
        <v>2.8867513459481293E-6</v>
      </c>
      <c r="L11" s="191">
        <f>'Data Record'!X20</f>
        <v>0</v>
      </c>
      <c r="M11" s="192">
        <f t="shared" si="4"/>
        <v>0</v>
      </c>
      <c r="N11" s="25">
        <f>SQRT(E11^2+G11^2+I11^2+K11^2+M11^2)</f>
        <v>3.199781661956468E-5</v>
      </c>
      <c r="O11" s="28">
        <f t="shared" si="5"/>
        <v>0</v>
      </c>
      <c r="P11" s="29" t="str">
        <f t="shared" si="8"/>
        <v>∞</v>
      </c>
      <c r="Q11" s="24">
        <f t="shared" si="9"/>
        <v>2</v>
      </c>
      <c r="R11" s="193">
        <f t="shared" si="10"/>
        <v>6.3995633239129365E-2</v>
      </c>
      <c r="S11" s="124"/>
      <c r="T11" s="124"/>
      <c r="U11" s="124"/>
      <c r="V11" s="124"/>
      <c r="W11" s="124"/>
      <c r="X11" s="124"/>
      <c r="Y11" s="124"/>
      <c r="Z11" s="125"/>
      <c r="AA11" s="125"/>
      <c r="AB11" s="125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31"/>
      <c r="FR11" s="31"/>
      <c r="FS11" s="31"/>
      <c r="FT11" s="31"/>
      <c r="FU11" s="31"/>
      <c r="FV11" s="31"/>
      <c r="FW11" s="31"/>
      <c r="FX11" s="31"/>
      <c r="FY11" s="31"/>
      <c r="FZ11" s="31"/>
      <c r="GA11" s="31"/>
      <c r="GB11" s="31"/>
      <c r="GC11" s="31"/>
      <c r="GD11" s="31"/>
      <c r="GE11" s="31"/>
      <c r="GF11" s="31"/>
      <c r="GG11" s="31"/>
      <c r="GH11" s="31"/>
      <c r="GI11" s="31"/>
      <c r="GJ11" s="31"/>
      <c r="GK11" s="31"/>
      <c r="GL11" s="31"/>
      <c r="GM11" s="31"/>
      <c r="GN11" s="31"/>
      <c r="GO11" s="31"/>
      <c r="GP11" s="31"/>
      <c r="GQ11" s="31"/>
      <c r="GR11" s="31"/>
      <c r="GS11" s="31"/>
      <c r="GT11" s="31"/>
      <c r="GU11" s="31"/>
      <c r="GV11" s="31"/>
      <c r="GW11" s="31"/>
      <c r="GX11" s="31"/>
      <c r="GY11" s="31"/>
      <c r="GZ11" s="31"/>
      <c r="HA11" s="31"/>
      <c r="HB11" s="31"/>
      <c r="HC11" s="31"/>
      <c r="HD11" s="31"/>
      <c r="HE11" s="31"/>
      <c r="HF11" s="31"/>
      <c r="HG11" s="31"/>
      <c r="HH11" s="31"/>
      <c r="HI11" s="31"/>
      <c r="HJ11" s="31"/>
      <c r="HK11" s="31"/>
      <c r="HL11" s="31"/>
      <c r="HM11" s="31"/>
      <c r="HN11" s="31"/>
      <c r="HO11" s="31"/>
      <c r="HP11" s="31"/>
      <c r="HQ11" s="31"/>
      <c r="HR11" s="31"/>
      <c r="HS11" s="31"/>
      <c r="HT11" s="31"/>
      <c r="HU11" s="31"/>
      <c r="HV11" s="31"/>
      <c r="HW11" s="31"/>
      <c r="HX11" s="31"/>
      <c r="HY11" s="31"/>
      <c r="HZ11" s="31"/>
      <c r="IA11" s="31"/>
      <c r="IB11" s="31"/>
      <c r="IC11" s="31"/>
      <c r="ID11" s="31"/>
      <c r="IE11" s="31"/>
      <c r="IF11" s="31"/>
      <c r="IG11" s="31"/>
      <c r="IH11" s="31"/>
      <c r="II11" s="31"/>
      <c r="IJ11" s="31"/>
      <c r="IK11" s="31"/>
      <c r="IL11" s="31"/>
      <c r="IM11" s="31"/>
      <c r="IN11" s="31"/>
      <c r="IO11" s="31"/>
      <c r="IP11" s="31"/>
      <c r="IQ11" s="31"/>
      <c r="IR11" s="31"/>
      <c r="IS11" s="31"/>
      <c r="IT11" s="31"/>
      <c r="IU11" s="31"/>
      <c r="IV11" s="31"/>
    </row>
    <row r="12" spans="1:256" ht="21" customHeight="1">
      <c r="A12" s="31"/>
      <c r="B12" s="360">
        <f>'Data Record'!B21</f>
        <v>1.1000000000000001</v>
      </c>
      <c r="C12" s="361"/>
      <c r="D12" s="190">
        <f>'Cert of STD'!K15</f>
        <v>5.9999999999999995E-5</v>
      </c>
      <c r="E12" s="27">
        <f t="shared" si="0"/>
        <v>2.9999999999999997E-5</v>
      </c>
      <c r="F12" s="27">
        <f t="shared" si="11"/>
        <v>1.4169515879445871E-5</v>
      </c>
      <c r="G12" s="27">
        <f t="shared" si="1"/>
        <v>8.1807738072847514E-6</v>
      </c>
      <c r="H12" s="25">
        <f t="shared" si="6"/>
        <v>1.2650000000000001E-5</v>
      </c>
      <c r="I12" s="25">
        <f t="shared" si="2"/>
        <v>7.3034809052487669E-6</v>
      </c>
      <c r="J12" s="26">
        <f t="shared" si="7"/>
        <v>5.0000000000000004E-6</v>
      </c>
      <c r="K12" s="27">
        <f t="shared" si="3"/>
        <v>2.8867513459481293E-6</v>
      </c>
      <c r="L12" s="191">
        <f>'Data Record'!X21</f>
        <v>0</v>
      </c>
      <c r="M12" s="192">
        <f t="shared" si="4"/>
        <v>0</v>
      </c>
      <c r="N12" s="25">
        <f t="shared" ref="N12:N18" si="12">SQRT(E12^2+G12^2+I12^2+K12^2+M12^2)</f>
        <v>3.2071782406854513E-5</v>
      </c>
      <c r="O12" s="28">
        <f t="shared" si="5"/>
        <v>0</v>
      </c>
      <c r="P12" s="29" t="str">
        <f t="shared" si="8"/>
        <v>∞</v>
      </c>
      <c r="Q12" s="24">
        <f t="shared" si="9"/>
        <v>2</v>
      </c>
      <c r="R12" s="193">
        <f t="shared" si="10"/>
        <v>6.4143564813709031E-2</v>
      </c>
      <c r="S12" s="124"/>
      <c r="T12" s="124"/>
      <c r="U12" s="124"/>
      <c r="V12" s="124"/>
      <c r="W12" s="124"/>
      <c r="X12" s="124"/>
      <c r="Y12" s="124"/>
      <c r="Z12" s="125"/>
      <c r="AA12" s="125"/>
      <c r="AB12" s="125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31"/>
      <c r="FR12" s="31"/>
      <c r="FS12" s="31"/>
      <c r="FT12" s="31"/>
      <c r="FU12" s="31"/>
      <c r="FV12" s="31"/>
      <c r="FW12" s="31"/>
      <c r="FX12" s="31"/>
      <c r="FY12" s="31"/>
      <c r="FZ12" s="31"/>
      <c r="GA12" s="31"/>
      <c r="GB12" s="31"/>
      <c r="GC12" s="31"/>
      <c r="GD12" s="31"/>
      <c r="GE12" s="31"/>
      <c r="GF12" s="31"/>
      <c r="GG12" s="31"/>
      <c r="GH12" s="31"/>
      <c r="GI12" s="31"/>
      <c r="GJ12" s="31"/>
      <c r="GK12" s="31"/>
      <c r="GL12" s="31"/>
      <c r="GM12" s="31"/>
      <c r="GN12" s="31"/>
      <c r="GO12" s="31"/>
      <c r="GP12" s="31"/>
      <c r="GQ12" s="31"/>
      <c r="GR12" s="31"/>
      <c r="GS12" s="31"/>
      <c r="GT12" s="31"/>
      <c r="GU12" s="31"/>
      <c r="GV12" s="31"/>
      <c r="GW12" s="31"/>
      <c r="GX12" s="31"/>
      <c r="GY12" s="31"/>
      <c r="GZ12" s="31"/>
      <c r="HA12" s="31"/>
      <c r="HB12" s="31"/>
      <c r="HC12" s="31"/>
      <c r="HD12" s="31"/>
      <c r="HE12" s="31"/>
      <c r="HF12" s="31"/>
      <c r="HG12" s="31"/>
      <c r="HH12" s="31"/>
      <c r="HI12" s="31"/>
      <c r="HJ12" s="31"/>
      <c r="HK12" s="31"/>
      <c r="HL12" s="31"/>
      <c r="HM12" s="31"/>
      <c r="HN12" s="31"/>
      <c r="HO12" s="31"/>
      <c r="HP12" s="31"/>
      <c r="HQ12" s="31"/>
      <c r="HR12" s="31"/>
      <c r="HS12" s="31"/>
      <c r="HT12" s="31"/>
      <c r="HU12" s="31"/>
      <c r="HV12" s="31"/>
      <c r="HW12" s="31"/>
      <c r="HX12" s="31"/>
      <c r="HY12" s="31"/>
      <c r="HZ12" s="31"/>
      <c r="IA12" s="31"/>
      <c r="IB12" s="31"/>
      <c r="IC12" s="31"/>
      <c r="ID12" s="31"/>
      <c r="IE12" s="31"/>
      <c r="IF12" s="31"/>
      <c r="IG12" s="31"/>
      <c r="IH12" s="31"/>
      <c r="II12" s="31"/>
      <c r="IJ12" s="31"/>
      <c r="IK12" s="31"/>
      <c r="IL12" s="31"/>
      <c r="IM12" s="31"/>
      <c r="IN12" s="31"/>
      <c r="IO12" s="31"/>
      <c r="IP12" s="31"/>
      <c r="IQ12" s="31"/>
      <c r="IR12" s="31"/>
      <c r="IS12" s="31"/>
      <c r="IT12" s="31"/>
      <c r="IU12" s="31"/>
      <c r="IV12" s="31"/>
    </row>
    <row r="13" spans="1:256" ht="21" customHeight="1">
      <c r="A13" s="31"/>
      <c r="B13" s="360">
        <f>'Data Record'!B22</f>
        <v>2</v>
      </c>
      <c r="C13" s="361"/>
      <c r="D13" s="190">
        <f>'Cert of STD'!K25</f>
        <v>5.9999999999999995E-5</v>
      </c>
      <c r="E13" s="27">
        <f t="shared" si="0"/>
        <v>2.9999999999999997E-5</v>
      </c>
      <c r="F13" s="27">
        <f t="shared" si="11"/>
        <v>1.4169515879445871E-5</v>
      </c>
      <c r="G13" s="27">
        <f t="shared" si="1"/>
        <v>8.1807738072847514E-6</v>
      </c>
      <c r="H13" s="25">
        <f t="shared" si="6"/>
        <v>2.3E-5</v>
      </c>
      <c r="I13" s="25">
        <f t="shared" si="2"/>
        <v>1.3279056191361393E-5</v>
      </c>
      <c r="J13" s="26">
        <f t="shared" si="7"/>
        <v>5.0000000000000004E-6</v>
      </c>
      <c r="K13" s="27">
        <f t="shared" si="3"/>
        <v>2.8867513459481293E-6</v>
      </c>
      <c r="L13" s="191">
        <f>'Data Record'!X22</f>
        <v>0</v>
      </c>
      <c r="M13" s="192">
        <f t="shared" si="4"/>
        <v>0</v>
      </c>
      <c r="N13" s="25">
        <f t="shared" si="12"/>
        <v>3.393511053102115E-5</v>
      </c>
      <c r="O13" s="28">
        <f t="shared" si="5"/>
        <v>0</v>
      </c>
      <c r="P13" s="29" t="str">
        <f t="shared" si="8"/>
        <v>∞</v>
      </c>
      <c r="Q13" s="24">
        <f t="shared" si="9"/>
        <v>2</v>
      </c>
      <c r="R13" s="193">
        <f t="shared" si="10"/>
        <v>6.7870221062042296E-2</v>
      </c>
      <c r="S13" s="124"/>
      <c r="T13" s="124"/>
      <c r="U13" s="124"/>
      <c r="V13" s="124"/>
      <c r="W13" s="124"/>
      <c r="X13" s="124"/>
      <c r="Y13" s="124"/>
      <c r="Z13" s="125"/>
      <c r="AA13" s="125"/>
      <c r="AB13" s="125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  <c r="GR13" s="31"/>
      <c r="GS13" s="31"/>
      <c r="GT13" s="31"/>
      <c r="GU13" s="31"/>
      <c r="GV13" s="31"/>
      <c r="GW13" s="31"/>
      <c r="GX13" s="31"/>
      <c r="GY13" s="31"/>
      <c r="GZ13" s="31"/>
      <c r="HA13" s="31"/>
      <c r="HB13" s="31"/>
      <c r="HC13" s="31"/>
      <c r="HD13" s="31"/>
      <c r="HE13" s="31"/>
      <c r="HF13" s="31"/>
      <c r="HG13" s="31"/>
      <c r="HH13" s="31"/>
      <c r="HI13" s="31"/>
      <c r="HJ13" s="31"/>
      <c r="HK13" s="31"/>
      <c r="HL13" s="31"/>
      <c r="HM13" s="31"/>
      <c r="HN13" s="31"/>
      <c r="HO13" s="31"/>
      <c r="HP13" s="31"/>
      <c r="HQ13" s="31"/>
      <c r="HR13" s="31"/>
      <c r="HS13" s="31"/>
      <c r="HT13" s="31"/>
      <c r="HU13" s="31"/>
      <c r="HV13" s="31"/>
      <c r="HW13" s="31"/>
      <c r="HX13" s="31"/>
      <c r="HY13" s="31"/>
      <c r="HZ13" s="31"/>
      <c r="IA13" s="31"/>
      <c r="IB13" s="31"/>
      <c r="IC13" s="31"/>
      <c r="ID13" s="31"/>
      <c r="IE13" s="31"/>
      <c r="IF13" s="31"/>
      <c r="IG13" s="31"/>
      <c r="IH13" s="31"/>
      <c r="II13" s="31"/>
      <c r="IJ13" s="31"/>
      <c r="IK13" s="31"/>
      <c r="IL13" s="31"/>
      <c r="IM13" s="31"/>
      <c r="IN13" s="31"/>
      <c r="IO13" s="31"/>
      <c r="IP13" s="31"/>
      <c r="IQ13" s="31"/>
      <c r="IR13" s="31"/>
      <c r="IS13" s="31"/>
      <c r="IT13" s="31"/>
      <c r="IU13" s="31"/>
      <c r="IV13" s="31"/>
    </row>
    <row r="14" spans="1:256" ht="21" customHeight="1">
      <c r="A14" s="31"/>
      <c r="B14" s="360">
        <f>'Data Record'!B23</f>
        <v>5</v>
      </c>
      <c r="C14" s="361"/>
      <c r="D14" s="190">
        <f>'Cert of STD'!K28</f>
        <v>5.9999999999999995E-5</v>
      </c>
      <c r="E14" s="27">
        <f t="shared" si="0"/>
        <v>2.9999999999999997E-5</v>
      </c>
      <c r="F14" s="27">
        <f t="shared" si="11"/>
        <v>1.4169515879445871E-5</v>
      </c>
      <c r="G14" s="27">
        <f t="shared" si="1"/>
        <v>8.1807738072847514E-6</v>
      </c>
      <c r="H14" s="25">
        <f t="shared" si="6"/>
        <v>5.7500000000000002E-5</v>
      </c>
      <c r="I14" s="25">
        <f t="shared" si="2"/>
        <v>3.3197640478403482E-5</v>
      </c>
      <c r="J14" s="26">
        <f t="shared" si="7"/>
        <v>5.0000000000000004E-6</v>
      </c>
      <c r="K14" s="27">
        <f t="shared" si="3"/>
        <v>2.8867513459481293E-6</v>
      </c>
      <c r="L14" s="191">
        <f>'Data Record'!X23</f>
        <v>0</v>
      </c>
      <c r="M14" s="192">
        <f t="shared" si="4"/>
        <v>0</v>
      </c>
      <c r="N14" s="25">
        <f t="shared" si="12"/>
        <v>4.557786443826238E-5</v>
      </c>
      <c r="O14" s="28">
        <f t="shared" si="5"/>
        <v>0</v>
      </c>
      <c r="P14" s="29" t="str">
        <f t="shared" si="8"/>
        <v>∞</v>
      </c>
      <c r="Q14" s="24">
        <f t="shared" si="9"/>
        <v>2</v>
      </c>
      <c r="R14" s="193">
        <f t="shared" si="10"/>
        <v>9.1155728876524761E-2</v>
      </c>
      <c r="S14" s="124"/>
      <c r="T14" s="124"/>
      <c r="U14" s="124"/>
      <c r="V14" s="124"/>
      <c r="W14" s="124"/>
      <c r="X14" s="124"/>
      <c r="Y14" s="124"/>
      <c r="Z14" s="125"/>
      <c r="AA14" s="125"/>
      <c r="AB14" s="125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31"/>
      <c r="FR14" s="31"/>
      <c r="FS14" s="31"/>
      <c r="FT14" s="31"/>
      <c r="FU14" s="31"/>
      <c r="FV14" s="31"/>
      <c r="FW14" s="31"/>
      <c r="FX14" s="31"/>
      <c r="FY14" s="31"/>
      <c r="FZ14" s="31"/>
      <c r="GA14" s="31"/>
      <c r="GB14" s="31"/>
      <c r="GC14" s="31"/>
      <c r="GD14" s="31"/>
      <c r="GE14" s="31"/>
      <c r="GF14" s="31"/>
      <c r="GG14" s="31"/>
      <c r="GH14" s="31"/>
      <c r="GI14" s="31"/>
      <c r="GJ14" s="31"/>
      <c r="GK14" s="31"/>
      <c r="GL14" s="31"/>
      <c r="GM14" s="31"/>
      <c r="GN14" s="31"/>
      <c r="GO14" s="31"/>
      <c r="GP14" s="31"/>
      <c r="GQ14" s="31"/>
      <c r="GR14" s="31"/>
      <c r="GS14" s="31"/>
      <c r="GT14" s="31"/>
      <c r="GU14" s="31"/>
      <c r="GV14" s="31"/>
      <c r="GW14" s="31"/>
      <c r="GX14" s="31"/>
      <c r="GY14" s="31"/>
      <c r="GZ14" s="31"/>
      <c r="HA14" s="31"/>
      <c r="HB14" s="31"/>
      <c r="HC14" s="31"/>
      <c r="HD14" s="31"/>
      <c r="HE14" s="31"/>
      <c r="HF14" s="31"/>
      <c r="HG14" s="31"/>
      <c r="HH14" s="31"/>
      <c r="HI14" s="31"/>
      <c r="HJ14" s="31"/>
      <c r="HK14" s="31"/>
      <c r="HL14" s="31"/>
      <c r="HM14" s="31"/>
      <c r="HN14" s="31"/>
      <c r="HO14" s="31"/>
      <c r="HP14" s="31"/>
      <c r="HQ14" s="31"/>
      <c r="HR14" s="31"/>
      <c r="HS14" s="31"/>
      <c r="HT14" s="31"/>
      <c r="HU14" s="31"/>
      <c r="HV14" s="31"/>
      <c r="HW14" s="31"/>
      <c r="HX14" s="31"/>
      <c r="HY14" s="31"/>
      <c r="HZ14" s="31"/>
      <c r="IA14" s="31"/>
      <c r="IB14" s="31"/>
      <c r="IC14" s="31"/>
      <c r="ID14" s="31"/>
      <c r="IE14" s="31"/>
      <c r="IF14" s="31"/>
      <c r="IG14" s="31"/>
      <c r="IH14" s="31"/>
      <c r="II14" s="31"/>
      <c r="IJ14" s="31"/>
      <c r="IK14" s="31"/>
      <c r="IL14" s="31"/>
      <c r="IM14" s="31"/>
      <c r="IN14" s="31"/>
      <c r="IO14" s="31"/>
      <c r="IP14" s="31"/>
      <c r="IQ14" s="31"/>
      <c r="IR14" s="31"/>
      <c r="IS14" s="31"/>
      <c r="IT14" s="31"/>
      <c r="IU14" s="31"/>
      <c r="IV14" s="31"/>
    </row>
    <row r="15" spans="1:256" ht="21" customHeight="1">
      <c r="A15" s="20"/>
      <c r="B15" s="360">
        <f>'Data Record'!B24</f>
        <v>10</v>
      </c>
      <c r="C15" s="361"/>
      <c r="D15" s="190">
        <f>'Cert of STD'!K33</f>
        <v>5.9999999999999995E-5</v>
      </c>
      <c r="E15" s="27">
        <f t="shared" ref="E15:E24" si="13">D15/2</f>
        <v>2.9999999999999997E-5</v>
      </c>
      <c r="F15" s="27">
        <f t="shared" si="11"/>
        <v>1.4169515879445871E-5</v>
      </c>
      <c r="G15" s="27">
        <f t="shared" si="1"/>
        <v>8.1807738072847514E-6</v>
      </c>
      <c r="H15" s="25">
        <f t="shared" si="6"/>
        <v>1.15E-4</v>
      </c>
      <c r="I15" s="25">
        <f>H15/SQRT(3)</f>
        <v>6.6395280956806963E-5</v>
      </c>
      <c r="J15" s="26">
        <f t="shared" si="7"/>
        <v>5.0000000000000004E-6</v>
      </c>
      <c r="K15" s="27">
        <f>(J15/SQRT(3))</f>
        <v>2.8867513459481293E-6</v>
      </c>
      <c r="L15" s="191">
        <f>'Data Record'!X24</f>
        <v>0</v>
      </c>
      <c r="M15" s="192">
        <f>L15/1</f>
        <v>0</v>
      </c>
      <c r="N15" s="25">
        <f t="shared" si="12"/>
        <v>7.3372963186398723E-5</v>
      </c>
      <c r="O15" s="28">
        <f>M15/1</f>
        <v>0</v>
      </c>
      <c r="P15" s="29" t="str">
        <f t="shared" si="8"/>
        <v>∞</v>
      </c>
      <c r="Q15" s="24">
        <f t="shared" si="9"/>
        <v>2</v>
      </c>
      <c r="R15" s="193">
        <f t="shared" si="10"/>
        <v>0.14674592637279746</v>
      </c>
      <c r="Z15" s="20"/>
      <c r="AA15" s="20"/>
      <c r="AB15" s="20"/>
    </row>
    <row r="16" spans="1:256" ht="21" customHeight="1">
      <c r="A16" s="20"/>
      <c r="B16" s="360">
        <f>'Data Record'!B25</f>
        <v>20</v>
      </c>
      <c r="C16" s="361"/>
      <c r="D16" s="190">
        <f>'Cert of STD'!K43</f>
        <v>7.0000000000000007E-5</v>
      </c>
      <c r="E16" s="27">
        <f t="shared" si="13"/>
        <v>3.5000000000000004E-5</v>
      </c>
      <c r="F16" s="27">
        <f t="shared" si="11"/>
        <v>1.4169515879445871E-5</v>
      </c>
      <c r="G16" s="27">
        <f t="shared" si="1"/>
        <v>8.1807738072847514E-6</v>
      </c>
      <c r="H16" s="25">
        <f t="shared" si="6"/>
        <v>2.3000000000000001E-4</v>
      </c>
      <c r="I16" s="25">
        <f>H16/SQRT(3)</f>
        <v>1.3279056191361393E-4</v>
      </c>
      <c r="J16" s="26">
        <f t="shared" si="7"/>
        <v>5.0000000000000004E-6</v>
      </c>
      <c r="K16" s="27">
        <f>(J16/SQRT(3))</f>
        <v>2.8867513459481293E-6</v>
      </c>
      <c r="L16" s="191">
        <f>'Data Record'!X25</f>
        <v>0</v>
      </c>
      <c r="M16" s="192">
        <f>L16/1</f>
        <v>0</v>
      </c>
      <c r="N16" s="25">
        <f t="shared" si="12"/>
        <v>1.3759938854062041E-4</v>
      </c>
      <c r="O16" s="28">
        <f>M16/1</f>
        <v>0</v>
      </c>
      <c r="P16" s="29" t="str">
        <f t="shared" si="8"/>
        <v>∞</v>
      </c>
      <c r="Q16" s="24">
        <f t="shared" si="9"/>
        <v>2</v>
      </c>
      <c r="R16" s="193">
        <f t="shared" si="10"/>
        <v>0.2751987770812408</v>
      </c>
      <c r="Z16" s="20"/>
      <c r="AA16" s="20"/>
      <c r="AB16" s="20"/>
    </row>
    <row r="17" spans="1:256" ht="21" customHeight="1">
      <c r="A17" s="20"/>
      <c r="B17" s="360">
        <f>'Data Record'!B26</f>
        <v>50</v>
      </c>
      <c r="C17" s="361"/>
      <c r="D17" s="190">
        <f>'Cert of STD'!K49</f>
        <v>8.9999999999999992E-5</v>
      </c>
      <c r="E17" s="27">
        <f t="shared" si="13"/>
        <v>4.4999999999999996E-5</v>
      </c>
      <c r="F17" s="27">
        <f t="shared" si="11"/>
        <v>1.4169515879445871E-5</v>
      </c>
      <c r="G17" s="27">
        <f t="shared" si="1"/>
        <v>8.1807738072847514E-6</v>
      </c>
      <c r="H17" s="25">
        <f t="shared" si="6"/>
        <v>5.7499999999999999E-4</v>
      </c>
      <c r="I17" s="25">
        <f>H17/SQRT(3)</f>
        <v>3.3197640478403484E-4</v>
      </c>
      <c r="J17" s="26">
        <f t="shared" si="7"/>
        <v>5.0000000000000004E-6</v>
      </c>
      <c r="K17" s="27">
        <f>(J17/SQRT(3))</f>
        <v>2.8867513459481293E-6</v>
      </c>
      <c r="L17" s="191">
        <f>'Data Record'!X26</f>
        <v>0</v>
      </c>
      <c r="M17" s="192">
        <f>L17/1</f>
        <v>0</v>
      </c>
      <c r="N17" s="25">
        <f t="shared" si="12"/>
        <v>3.3512474054708742E-4</v>
      </c>
      <c r="O17" s="28">
        <f>M17/1</f>
        <v>0</v>
      </c>
      <c r="P17" s="29" t="str">
        <f t="shared" si="8"/>
        <v>∞</v>
      </c>
      <c r="Q17" s="24">
        <f t="shared" si="9"/>
        <v>2</v>
      </c>
      <c r="R17" s="193">
        <f t="shared" si="10"/>
        <v>0.67024948109417481</v>
      </c>
      <c r="Z17" s="20"/>
      <c r="AA17" s="20"/>
      <c r="AB17" s="20"/>
    </row>
    <row r="18" spans="1:256" ht="21" customHeight="1">
      <c r="A18" s="20"/>
      <c r="B18" s="360">
        <f>'Data Record'!B27</f>
        <v>75</v>
      </c>
      <c r="C18" s="361"/>
      <c r="D18" s="190">
        <f>'Cert of STD'!K50</f>
        <v>1E-4</v>
      </c>
      <c r="E18" s="27">
        <f t="shared" si="13"/>
        <v>5.0000000000000002E-5</v>
      </c>
      <c r="F18" s="27">
        <f t="shared" si="11"/>
        <v>1.4169515879445871E-5</v>
      </c>
      <c r="G18" s="27">
        <f t="shared" si="1"/>
        <v>8.1807738072847514E-6</v>
      </c>
      <c r="H18" s="25">
        <f t="shared" si="6"/>
        <v>8.6249999999999999E-4</v>
      </c>
      <c r="I18" s="25">
        <f>H18/SQRT(3)</f>
        <v>4.9796460717605221E-4</v>
      </c>
      <c r="J18" s="26">
        <f t="shared" si="7"/>
        <v>5.0000000000000004E-6</v>
      </c>
      <c r="K18" s="27">
        <f>(J18/SQRT(3))</f>
        <v>2.8867513459481293E-6</v>
      </c>
      <c r="L18" s="191">
        <f>'Data Record'!X27</f>
        <v>0</v>
      </c>
      <c r="M18" s="192">
        <f>L18/1</f>
        <v>0</v>
      </c>
      <c r="N18" s="25">
        <f t="shared" si="12"/>
        <v>5.0054371276984314E-4</v>
      </c>
      <c r="O18" s="28">
        <f>M18/1</f>
        <v>0</v>
      </c>
      <c r="P18" s="29" t="str">
        <f t="shared" si="8"/>
        <v>∞</v>
      </c>
      <c r="Q18" s="24">
        <f t="shared" si="9"/>
        <v>2</v>
      </c>
      <c r="R18" s="193">
        <f t="shared" si="10"/>
        <v>1.0010874255396862</v>
      </c>
      <c r="Z18" s="20"/>
      <c r="AA18" s="20"/>
      <c r="AB18" s="20"/>
    </row>
    <row r="19" spans="1:256" ht="21" customHeight="1">
      <c r="A19" s="20"/>
      <c r="B19" s="360">
        <f>'Data Record'!B28</f>
        <v>100</v>
      </c>
      <c r="C19" s="361"/>
      <c r="D19" s="190">
        <f>'Cert of STD'!K51</f>
        <v>1.1999999999999999E-4</v>
      </c>
      <c r="E19" s="27">
        <f>D19/2</f>
        <v>5.9999999999999995E-5</v>
      </c>
      <c r="F19" s="27">
        <f t="shared" si="11"/>
        <v>1.4169515879445871E-5</v>
      </c>
      <c r="G19" s="27">
        <f t="shared" ref="G19:G24" si="14">F19/SQRT(3)</f>
        <v>8.1807738072847514E-6</v>
      </c>
      <c r="H19" s="25">
        <f t="shared" ref="H19:H24" si="15">((B19)*(11.5*10^-6)*1)</f>
        <v>1.15E-3</v>
      </c>
      <c r="I19" s="25">
        <f t="shared" ref="I19:I24" si="16">H19/SQRT(3)</f>
        <v>6.6395280956806969E-4</v>
      </c>
      <c r="J19" s="26">
        <f t="shared" si="7"/>
        <v>5.0000000000000004E-6</v>
      </c>
      <c r="K19" s="27">
        <f t="shared" ref="K19:K24" si="17">(J19/SQRT(3))</f>
        <v>2.8867513459481293E-6</v>
      </c>
      <c r="L19" s="191">
        <f>'Data Record'!X28</f>
        <v>0</v>
      </c>
      <c r="M19" s="192">
        <f t="shared" ref="M19:M24" si="18">L19/1</f>
        <v>0</v>
      </c>
      <c r="N19" s="25">
        <f t="shared" ref="N19:N24" si="19">SQRT(E19^2+G19^2+I19^2+K19^2+M19^2)</f>
        <v>6.6671477539256081E-4</v>
      </c>
      <c r="O19" s="28">
        <f t="shared" ref="O19:O24" si="20">M19/1</f>
        <v>0</v>
      </c>
      <c r="P19" s="29" t="str">
        <f t="shared" si="8"/>
        <v>∞</v>
      </c>
      <c r="Q19" s="24">
        <f t="shared" si="9"/>
        <v>2</v>
      </c>
      <c r="R19" s="193">
        <f t="shared" ref="R19:R24" si="21">N19*Q19*1000</f>
        <v>1.3334295507851217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 ht="21" customHeight="1">
      <c r="A20" s="20"/>
      <c r="B20" s="360">
        <f>'Data Record'!B29</f>
        <v>200</v>
      </c>
      <c r="C20" s="361"/>
      <c r="D20" s="190">
        <f>'Cert of STD'!W8</f>
        <v>5.5000000000000003E-4</v>
      </c>
      <c r="E20" s="27">
        <f>D20/2</f>
        <v>2.7500000000000002E-4</v>
      </c>
      <c r="F20" s="27">
        <f t="shared" si="11"/>
        <v>1.4169515879445871E-5</v>
      </c>
      <c r="G20" s="27">
        <f t="shared" si="14"/>
        <v>8.1807738072847514E-6</v>
      </c>
      <c r="H20" s="25">
        <f t="shared" si="15"/>
        <v>2.3E-3</v>
      </c>
      <c r="I20" s="25">
        <f t="shared" si="16"/>
        <v>1.3279056191361394E-3</v>
      </c>
      <c r="J20" s="26">
        <f t="shared" si="7"/>
        <v>5.0000000000000004E-6</v>
      </c>
      <c r="K20" s="27">
        <f t="shared" si="17"/>
        <v>2.8867513459481293E-6</v>
      </c>
      <c r="L20" s="191">
        <f>'Data Record'!X29</f>
        <v>0</v>
      </c>
      <c r="M20" s="192">
        <f t="shared" si="18"/>
        <v>0</v>
      </c>
      <c r="N20" s="25">
        <f t="shared" si="19"/>
        <v>1.3561097270231319E-3</v>
      </c>
      <c r="O20" s="28">
        <f t="shared" si="20"/>
        <v>0</v>
      </c>
      <c r="P20" s="29" t="str">
        <f t="shared" si="8"/>
        <v>∞</v>
      </c>
      <c r="Q20" s="24">
        <f t="shared" si="9"/>
        <v>2</v>
      </c>
      <c r="R20" s="193">
        <f t="shared" si="21"/>
        <v>2.7122194540462639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</row>
    <row r="21" spans="1:256" ht="21" customHeight="1">
      <c r="A21" s="20"/>
      <c r="B21" s="360">
        <f>'Data Record'!B30</f>
        <v>300</v>
      </c>
      <c r="C21" s="361"/>
      <c r="D21" s="190">
        <f>'Cert of STD'!W10</f>
        <v>7.0999999999999991E-4</v>
      </c>
      <c r="E21" s="27">
        <f t="shared" si="13"/>
        <v>3.5499999999999996E-4</v>
      </c>
      <c r="F21" s="27">
        <f t="shared" si="11"/>
        <v>1.4169515879445871E-5</v>
      </c>
      <c r="G21" s="27">
        <f t="shared" si="14"/>
        <v>8.1807738072847514E-6</v>
      </c>
      <c r="H21" s="25">
        <f t="shared" si="15"/>
        <v>3.4499999999999999E-3</v>
      </c>
      <c r="I21" s="25">
        <f t="shared" si="16"/>
        <v>1.9918584287042088E-3</v>
      </c>
      <c r="J21" s="26">
        <f t="shared" si="7"/>
        <v>5.0000000000000004E-6</v>
      </c>
      <c r="K21" s="27">
        <f t="shared" si="17"/>
        <v>2.8867513459481293E-6</v>
      </c>
      <c r="L21" s="191">
        <f>'Data Record'!X30</f>
        <v>0</v>
      </c>
      <c r="M21" s="192">
        <f t="shared" si="18"/>
        <v>0</v>
      </c>
      <c r="N21" s="25">
        <f t="shared" si="19"/>
        <v>2.0232647524220399E-3</v>
      </c>
      <c r="O21" s="28">
        <f t="shared" si="20"/>
        <v>0</v>
      </c>
      <c r="P21" s="29" t="str">
        <f t="shared" si="8"/>
        <v>∞</v>
      </c>
      <c r="Q21" s="24">
        <f t="shared" si="9"/>
        <v>2</v>
      </c>
      <c r="R21" s="193">
        <f t="shared" si="21"/>
        <v>4.0465295048440799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</row>
    <row r="22" spans="1:256" ht="21" customHeight="1">
      <c r="A22" s="20"/>
      <c r="B22" s="360">
        <f>'Data Record'!B31</f>
        <v>400</v>
      </c>
      <c r="C22" s="361"/>
      <c r="D22" s="190">
        <f>'Cert of STD'!W11</f>
        <v>8.9000000000000006E-4</v>
      </c>
      <c r="E22" s="27">
        <f t="shared" si="13"/>
        <v>4.4500000000000003E-4</v>
      </c>
      <c r="F22" s="27">
        <f t="shared" si="11"/>
        <v>1.4169515879445871E-5</v>
      </c>
      <c r="G22" s="27">
        <f t="shared" si="14"/>
        <v>8.1807738072847514E-6</v>
      </c>
      <c r="H22" s="25">
        <f t="shared" si="15"/>
        <v>4.5999999999999999E-3</v>
      </c>
      <c r="I22" s="25">
        <f t="shared" si="16"/>
        <v>2.6558112382722788E-3</v>
      </c>
      <c r="J22" s="26">
        <f t="shared" si="7"/>
        <v>5.0000000000000004E-6</v>
      </c>
      <c r="K22" s="27">
        <f t="shared" si="17"/>
        <v>2.8867513459481293E-6</v>
      </c>
      <c r="L22" s="191">
        <f>'Data Record'!X31</f>
        <v>0</v>
      </c>
      <c r="M22" s="192">
        <f t="shared" si="18"/>
        <v>0</v>
      </c>
      <c r="N22" s="25">
        <f t="shared" si="19"/>
        <v>2.6928486017091186E-3</v>
      </c>
      <c r="O22" s="28">
        <f t="shared" si="20"/>
        <v>0</v>
      </c>
      <c r="P22" s="29" t="str">
        <f t="shared" si="8"/>
        <v>∞</v>
      </c>
      <c r="Q22" s="24">
        <f t="shared" si="9"/>
        <v>2</v>
      </c>
      <c r="R22" s="193">
        <f t="shared" si="21"/>
        <v>5.3856972034182373</v>
      </c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</row>
    <row r="23" spans="1:256" ht="21" customHeight="1">
      <c r="A23" s="20"/>
      <c r="B23" s="360">
        <f>'Data Record'!B32</f>
        <v>500</v>
      </c>
      <c r="C23" s="361"/>
      <c r="D23" s="190">
        <f>'Cert of STD'!W12</f>
        <v>1.1000000000000001E-3</v>
      </c>
      <c r="E23" s="27">
        <f t="shared" si="13"/>
        <v>5.5000000000000003E-4</v>
      </c>
      <c r="F23" s="27">
        <f t="shared" si="11"/>
        <v>1.4169515879445871E-5</v>
      </c>
      <c r="G23" s="27">
        <f t="shared" si="14"/>
        <v>8.1807738072847514E-6</v>
      </c>
      <c r="H23" s="25">
        <f t="shared" si="15"/>
        <v>5.7499999999999999E-3</v>
      </c>
      <c r="I23" s="25">
        <f t="shared" si="16"/>
        <v>3.3197640478403482E-3</v>
      </c>
      <c r="J23" s="26">
        <f t="shared" si="7"/>
        <v>5.0000000000000004E-6</v>
      </c>
      <c r="K23" s="27">
        <f t="shared" si="17"/>
        <v>2.8867513459481293E-6</v>
      </c>
      <c r="L23" s="191">
        <f>'Data Record'!X32</f>
        <v>0</v>
      </c>
      <c r="M23" s="192">
        <f t="shared" si="18"/>
        <v>0</v>
      </c>
      <c r="N23" s="25">
        <f t="shared" si="19"/>
        <v>3.3650272794922115E-3</v>
      </c>
      <c r="O23" s="28">
        <f t="shared" si="20"/>
        <v>0</v>
      </c>
      <c r="P23" s="29" t="str">
        <f t="shared" si="8"/>
        <v>∞</v>
      </c>
      <c r="Q23" s="24">
        <f t="shared" si="9"/>
        <v>2</v>
      </c>
      <c r="R23" s="193">
        <f t="shared" si="21"/>
        <v>6.7300545589844232</v>
      </c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</row>
    <row r="24" spans="1:256" ht="21" customHeight="1">
      <c r="A24" s="20"/>
      <c r="B24" s="360">
        <f>'Data Record'!B33</f>
        <v>600</v>
      </c>
      <c r="C24" s="361"/>
      <c r="D24" s="190">
        <f>'Cert of STD'!W12+'Cert of STD'!K51</f>
        <v>1.2200000000000002E-3</v>
      </c>
      <c r="E24" s="27">
        <f t="shared" si="13"/>
        <v>6.1000000000000008E-4</v>
      </c>
      <c r="F24" s="27">
        <f t="shared" si="11"/>
        <v>1.4169515879445871E-5</v>
      </c>
      <c r="G24" s="27">
        <f t="shared" si="14"/>
        <v>8.1807738072847514E-6</v>
      </c>
      <c r="H24" s="25">
        <f t="shared" si="15"/>
        <v>6.8999999999999999E-3</v>
      </c>
      <c r="I24" s="25">
        <f t="shared" si="16"/>
        <v>3.9837168574084177E-3</v>
      </c>
      <c r="J24" s="26">
        <f t="shared" si="7"/>
        <v>5.0000000000000004E-6</v>
      </c>
      <c r="K24" s="27">
        <f t="shared" si="17"/>
        <v>2.8867513459481293E-6</v>
      </c>
      <c r="L24" s="191">
        <f>'Data Record'!X33</f>
        <v>0</v>
      </c>
      <c r="M24" s="192">
        <f t="shared" si="18"/>
        <v>0</v>
      </c>
      <c r="N24" s="25">
        <f t="shared" si="19"/>
        <v>4.0301582175385391E-3</v>
      </c>
      <c r="O24" s="28">
        <f t="shared" si="20"/>
        <v>0</v>
      </c>
      <c r="P24" s="29" t="str">
        <f t="shared" si="8"/>
        <v>∞</v>
      </c>
      <c r="Q24" s="24">
        <f t="shared" si="9"/>
        <v>2</v>
      </c>
      <c r="R24" s="193">
        <f t="shared" si="21"/>
        <v>8.0603164350770786</v>
      </c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</row>
    <row r="25" spans="1:256" ht="12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126"/>
      <c r="R25" s="127"/>
      <c r="S25" s="20"/>
      <c r="T25" s="20"/>
      <c r="U25" s="20"/>
      <c r="V25" s="20"/>
      <c r="W25" s="20"/>
      <c r="X25" s="20"/>
      <c r="Y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</row>
    <row r="26" spans="1:256" ht="12">
      <c r="B26" s="30"/>
      <c r="C26" s="30"/>
      <c r="D26" s="30"/>
      <c r="E26" s="30"/>
      <c r="F26" s="128" t="s">
        <v>78</v>
      </c>
      <c r="G26" s="128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20"/>
      <c r="T26" s="20"/>
      <c r="U26" s="20"/>
      <c r="V26" s="20"/>
      <c r="W26" s="20"/>
      <c r="X26" s="20"/>
      <c r="Y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ht="21.75">
      <c r="B27" s="30"/>
      <c r="C27" s="30"/>
      <c r="D27" s="30"/>
      <c r="E27" s="129"/>
      <c r="F27" s="130" t="s">
        <v>79</v>
      </c>
      <c r="G27" s="362">
        <f>(1-0.28)/(PI()*2*10^11)</f>
        <v>1.1459155902616464E-12</v>
      </c>
      <c r="H27" s="362"/>
      <c r="I27" s="131"/>
      <c r="J27" s="132"/>
      <c r="K27" s="132"/>
      <c r="L27" s="132"/>
      <c r="M27" s="129"/>
      <c r="N27" s="30"/>
      <c r="O27" s="30"/>
      <c r="P27" s="30"/>
      <c r="Q27" s="30"/>
      <c r="R27" s="30"/>
      <c r="S27" s="20"/>
      <c r="T27" s="20"/>
      <c r="U27" s="20"/>
      <c r="V27" s="20"/>
      <c r="W27" s="20"/>
      <c r="X27" s="20"/>
      <c r="Y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 ht="21.75">
      <c r="A28" s="31"/>
      <c r="B28" s="30"/>
      <c r="C28" s="30"/>
      <c r="D28" s="30"/>
      <c r="E28" s="129"/>
      <c r="F28" s="130" t="s">
        <v>80</v>
      </c>
      <c r="G28" s="362">
        <f>(1-0.28)/(PI()*2*10^11)</f>
        <v>1.1459155902616464E-12</v>
      </c>
      <c r="H28" s="362"/>
      <c r="I28" s="131"/>
      <c r="J28" s="132"/>
      <c r="K28" s="132"/>
      <c r="L28" s="132"/>
      <c r="M28" s="129"/>
      <c r="N28" s="30"/>
      <c r="O28" s="30"/>
      <c r="P28" s="30"/>
      <c r="Q28" s="30"/>
      <c r="R28" s="30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</row>
    <row r="29" spans="1:256" ht="21.75">
      <c r="A29" s="31"/>
      <c r="B29" s="30"/>
      <c r="C29" s="30"/>
      <c r="D29" s="30"/>
      <c r="E29" s="129"/>
      <c r="F29" s="133" t="s">
        <v>81</v>
      </c>
      <c r="G29" s="362">
        <f>(2.9/(2.5/1000))*(G27+G28)*(1+LN((0.0025^3)/((G27+G28)*2.9*((300/1000)/2))))</f>
        <v>2.8339031758891741E-8</v>
      </c>
      <c r="H29" s="362"/>
      <c r="I29" s="134" t="s">
        <v>82</v>
      </c>
      <c r="J29" s="135" t="s">
        <v>83</v>
      </c>
      <c r="K29" s="194">
        <f>G29*10^3</f>
        <v>2.8339031758891741E-5</v>
      </c>
      <c r="L29" s="134" t="s">
        <v>18</v>
      </c>
      <c r="M29" s="129"/>
      <c r="N29" s="30"/>
      <c r="O29" s="30"/>
      <c r="P29" s="30"/>
      <c r="Q29" s="30"/>
      <c r="R29" s="30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</row>
    <row r="30" spans="1:256" ht="21.75">
      <c r="A30" s="31"/>
      <c r="B30" s="30"/>
      <c r="C30" s="30"/>
      <c r="D30" s="30"/>
      <c r="E30" s="129"/>
      <c r="F30" s="132"/>
      <c r="G30" s="132"/>
      <c r="H30" s="132"/>
      <c r="I30" s="132"/>
      <c r="J30" s="132"/>
      <c r="K30" s="132"/>
      <c r="L30" s="132"/>
      <c r="M30" s="129"/>
      <c r="N30" s="30"/>
      <c r="O30" s="30"/>
      <c r="P30" s="30"/>
      <c r="Q30" s="30"/>
      <c r="R30" s="30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</row>
    <row r="31" spans="1:256" ht="21.75">
      <c r="A31" s="31"/>
      <c r="B31" s="30"/>
      <c r="C31" s="30"/>
      <c r="D31" s="30"/>
      <c r="E31" s="129"/>
      <c r="F31" s="132"/>
      <c r="G31" s="132"/>
      <c r="H31" s="132"/>
      <c r="I31" s="132"/>
      <c r="J31" s="132"/>
      <c r="K31" s="132"/>
      <c r="L31" s="132"/>
      <c r="M31" s="129"/>
      <c r="N31" s="30"/>
      <c r="O31" s="30"/>
      <c r="P31" s="30"/>
      <c r="Q31" s="30"/>
      <c r="R31" s="30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1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  <c r="HJ31" s="31"/>
      <c r="HK31" s="31"/>
      <c r="HL31" s="31"/>
      <c r="HM31" s="31"/>
      <c r="HN31" s="31"/>
      <c r="HO31" s="31"/>
      <c r="HP31" s="31"/>
      <c r="HQ31" s="31"/>
      <c r="HR31" s="31"/>
      <c r="HS31" s="31"/>
      <c r="HT31" s="31"/>
      <c r="HU31" s="31"/>
      <c r="HV31" s="31"/>
      <c r="HW31" s="31"/>
      <c r="HX31" s="31"/>
      <c r="HY31" s="31"/>
      <c r="HZ31" s="31"/>
      <c r="IA31" s="31"/>
      <c r="IB31" s="31"/>
      <c r="IC31" s="31"/>
      <c r="ID31" s="31"/>
      <c r="IE31" s="31"/>
      <c r="IF31" s="31"/>
      <c r="IG31" s="31"/>
      <c r="IH31" s="31"/>
      <c r="II31" s="31"/>
      <c r="IJ31" s="31"/>
      <c r="IK31" s="31"/>
      <c r="IL31" s="31"/>
      <c r="IM31" s="31"/>
      <c r="IN31" s="31"/>
      <c r="IO31" s="31"/>
      <c r="IP31" s="31"/>
      <c r="IQ31" s="31"/>
      <c r="IR31" s="31"/>
      <c r="IS31" s="31"/>
      <c r="IT31" s="31"/>
      <c r="IU31" s="31"/>
      <c r="IV31" s="31"/>
    </row>
    <row r="32" spans="1:256" ht="21.75">
      <c r="A32" s="31"/>
      <c r="B32" s="30"/>
      <c r="C32" s="30"/>
      <c r="D32" s="30"/>
      <c r="E32" s="129"/>
      <c r="F32" s="132"/>
      <c r="G32" s="132"/>
      <c r="H32" s="132"/>
      <c r="I32" s="132"/>
      <c r="J32" s="132"/>
      <c r="K32" s="132"/>
      <c r="L32" s="132"/>
      <c r="M32" s="129"/>
      <c r="N32" s="30"/>
      <c r="O32" s="30"/>
      <c r="P32" s="30"/>
      <c r="Q32" s="30"/>
      <c r="R32" s="30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</row>
    <row r="33" spans="1:256" ht="12">
      <c r="A33" s="3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</row>
    <row r="34" spans="1:256" ht="12">
      <c r="A34" s="31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</row>
    <row r="35" spans="1:256" ht="12">
      <c r="A35" s="31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/>
      <c r="GE35" s="31"/>
      <c r="GF35" s="31"/>
      <c r="GG35" s="31"/>
      <c r="GH35" s="31"/>
      <c r="GI35" s="31"/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/>
      <c r="HA35" s="31"/>
      <c r="HB35" s="31"/>
      <c r="HC35" s="31"/>
      <c r="HD35" s="31"/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</row>
    <row r="36" spans="1:256" ht="12">
      <c r="A36" s="31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</row>
    <row r="37" spans="1:256" ht="12">
      <c r="A37" s="31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</row>
    <row r="38" spans="1:256" ht="12">
      <c r="A38" s="31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</row>
    <row r="39" spans="1:256" ht="12">
      <c r="A39" s="31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  <c r="GI39" s="31"/>
      <c r="GJ39" s="31"/>
      <c r="GK39" s="31"/>
      <c r="GL39" s="31"/>
      <c r="GM39" s="31"/>
      <c r="GN39" s="31"/>
      <c r="GO39" s="31"/>
      <c r="GP39" s="31"/>
      <c r="GQ39" s="31"/>
      <c r="GR39" s="31"/>
      <c r="GS39" s="31"/>
      <c r="GT39" s="31"/>
      <c r="GU39" s="31"/>
      <c r="GV39" s="31"/>
      <c r="GW39" s="31"/>
      <c r="GX39" s="31"/>
      <c r="GY39" s="31"/>
      <c r="GZ39" s="31"/>
      <c r="HA39" s="31"/>
      <c r="HB39" s="31"/>
      <c r="HC39" s="31"/>
      <c r="HD39" s="31"/>
      <c r="HE39" s="31"/>
      <c r="HF39" s="31"/>
      <c r="HG39" s="31"/>
      <c r="HH39" s="31"/>
      <c r="HI39" s="31"/>
      <c r="HJ39" s="31"/>
      <c r="HK39" s="31"/>
      <c r="HL39" s="31"/>
      <c r="HM39" s="31"/>
      <c r="HN39" s="31"/>
      <c r="HO39" s="31"/>
      <c r="HP39" s="31"/>
      <c r="HQ39" s="31"/>
      <c r="HR39" s="31"/>
      <c r="HS39" s="31"/>
      <c r="HT39" s="31"/>
      <c r="HU39" s="31"/>
      <c r="HV39" s="31"/>
      <c r="HW39" s="31"/>
      <c r="HX39" s="31"/>
      <c r="HY39" s="31"/>
      <c r="HZ39" s="31"/>
      <c r="IA39" s="31"/>
      <c r="IB39" s="31"/>
      <c r="IC39" s="31"/>
      <c r="ID39" s="31"/>
      <c r="IE39" s="31"/>
      <c r="IF39" s="31"/>
      <c r="IG39" s="31"/>
      <c r="IH39" s="31"/>
      <c r="II39" s="31"/>
      <c r="IJ39" s="31"/>
      <c r="IK39" s="31"/>
      <c r="IL39" s="31"/>
      <c r="IM39" s="31"/>
      <c r="IN39" s="31"/>
      <c r="IO39" s="31"/>
      <c r="IP39" s="31"/>
      <c r="IQ39" s="31"/>
      <c r="IR39" s="31"/>
      <c r="IS39" s="31"/>
      <c r="IT39" s="31"/>
      <c r="IU39" s="31"/>
      <c r="IV39" s="31"/>
    </row>
    <row r="40" spans="1:256" ht="12">
      <c r="A40" s="3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  <c r="DZ40" s="31"/>
      <c r="EA40" s="31"/>
      <c r="EB40" s="31"/>
      <c r="EC40" s="31"/>
      <c r="ED40" s="31"/>
      <c r="EE40" s="31"/>
      <c r="EF40" s="31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EW40" s="31"/>
      <c r="EX40" s="31"/>
      <c r="EY40" s="31"/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  <c r="FK40" s="31"/>
      <c r="FL40" s="31"/>
      <c r="FM40" s="31"/>
      <c r="FN40" s="31"/>
      <c r="FO40" s="31"/>
      <c r="FP40" s="31"/>
      <c r="FQ40" s="31"/>
      <c r="FR40" s="31"/>
      <c r="FS40" s="31"/>
      <c r="FT40" s="31"/>
      <c r="FU40" s="31"/>
      <c r="FV40" s="31"/>
      <c r="FW40" s="31"/>
      <c r="FX40" s="31"/>
      <c r="FY40" s="31"/>
      <c r="FZ40" s="31"/>
      <c r="GA40" s="31"/>
      <c r="GB40" s="31"/>
      <c r="GC40" s="31"/>
      <c r="GD40" s="31"/>
      <c r="GE40" s="31"/>
      <c r="GF40" s="31"/>
      <c r="GG40" s="31"/>
      <c r="GH40" s="31"/>
      <c r="GI40" s="31"/>
      <c r="GJ40" s="31"/>
      <c r="GK40" s="31"/>
      <c r="GL40" s="31"/>
      <c r="GM40" s="31"/>
      <c r="GN40" s="31"/>
      <c r="GO40" s="31"/>
      <c r="GP40" s="31"/>
      <c r="GQ40" s="31"/>
      <c r="GR40" s="31"/>
      <c r="GS40" s="31"/>
      <c r="GT40" s="31"/>
      <c r="GU40" s="31"/>
      <c r="GV40" s="31"/>
      <c r="GW40" s="31"/>
      <c r="GX40" s="31"/>
      <c r="GY40" s="31"/>
      <c r="GZ40" s="31"/>
      <c r="HA40" s="31"/>
      <c r="HB40" s="31"/>
      <c r="HC40" s="31"/>
      <c r="HD40" s="31"/>
      <c r="HE40" s="31"/>
      <c r="HF40" s="31"/>
      <c r="HG40" s="31"/>
      <c r="HH40" s="31"/>
      <c r="HI40" s="31"/>
      <c r="HJ40" s="31"/>
      <c r="HK40" s="31"/>
      <c r="HL40" s="31"/>
      <c r="HM40" s="31"/>
      <c r="HN40" s="31"/>
      <c r="HO40" s="31"/>
      <c r="HP40" s="31"/>
      <c r="HQ40" s="31"/>
      <c r="HR40" s="31"/>
      <c r="HS40" s="31"/>
      <c r="HT40" s="31"/>
      <c r="HU40" s="31"/>
      <c r="HV40" s="31"/>
      <c r="HW40" s="31"/>
      <c r="HX40" s="31"/>
      <c r="HY40" s="31"/>
      <c r="HZ40" s="31"/>
      <c r="IA40" s="31"/>
      <c r="IB40" s="31"/>
      <c r="IC40" s="31"/>
      <c r="ID40" s="31"/>
      <c r="IE40" s="31"/>
      <c r="IF40" s="31"/>
      <c r="IG40" s="31"/>
      <c r="IH40" s="31"/>
      <c r="II40" s="31"/>
      <c r="IJ40" s="31"/>
      <c r="IK40" s="31"/>
      <c r="IL40" s="31"/>
      <c r="IM40" s="31"/>
      <c r="IN40" s="31"/>
      <c r="IO40" s="31"/>
      <c r="IP40" s="31"/>
      <c r="IQ40" s="31"/>
      <c r="IR40" s="31"/>
      <c r="IS40" s="31"/>
      <c r="IT40" s="31"/>
      <c r="IU40" s="31"/>
      <c r="IV40" s="31"/>
    </row>
    <row r="41" spans="1:256" ht="12">
      <c r="A41" s="3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  <c r="DZ41" s="31"/>
      <c r="EA41" s="31"/>
      <c r="EB41" s="31"/>
      <c r="EC41" s="31"/>
      <c r="ED41" s="31"/>
      <c r="EE41" s="31"/>
      <c r="EF41" s="31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EW41" s="31"/>
      <c r="EX41" s="31"/>
      <c r="EY41" s="31"/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  <c r="FK41" s="31"/>
      <c r="FL41" s="31"/>
      <c r="FM41" s="31"/>
      <c r="FN41" s="31"/>
      <c r="FO41" s="31"/>
      <c r="FP41" s="31"/>
      <c r="FQ41" s="31"/>
      <c r="FR41" s="31"/>
      <c r="FS41" s="31"/>
      <c r="FT41" s="31"/>
      <c r="FU41" s="31"/>
      <c r="FV41" s="31"/>
      <c r="FW41" s="31"/>
      <c r="FX41" s="31"/>
      <c r="FY41" s="31"/>
      <c r="FZ41" s="31"/>
      <c r="GA41" s="31"/>
      <c r="GB41" s="31"/>
      <c r="GC41" s="31"/>
      <c r="GD41" s="31"/>
      <c r="GE41" s="31"/>
      <c r="GF41" s="31"/>
      <c r="GG41" s="31"/>
      <c r="GH41" s="31"/>
      <c r="GI41" s="31"/>
      <c r="GJ41" s="31"/>
      <c r="GK41" s="31"/>
      <c r="GL41" s="31"/>
      <c r="GM41" s="31"/>
      <c r="GN41" s="31"/>
      <c r="GO41" s="31"/>
      <c r="GP41" s="31"/>
      <c r="GQ41" s="31"/>
      <c r="GR41" s="31"/>
      <c r="GS41" s="31"/>
      <c r="GT41" s="31"/>
      <c r="GU41" s="31"/>
      <c r="GV41" s="31"/>
      <c r="GW41" s="31"/>
      <c r="GX41" s="31"/>
      <c r="GY41" s="31"/>
      <c r="GZ41" s="31"/>
      <c r="HA41" s="31"/>
      <c r="HB41" s="31"/>
      <c r="HC41" s="31"/>
      <c r="HD41" s="31"/>
      <c r="HE41" s="31"/>
      <c r="HF41" s="31"/>
      <c r="HG41" s="31"/>
      <c r="HH41" s="31"/>
      <c r="HI41" s="31"/>
      <c r="HJ41" s="31"/>
      <c r="HK41" s="31"/>
      <c r="HL41" s="31"/>
      <c r="HM41" s="31"/>
      <c r="HN41" s="31"/>
      <c r="HO41" s="31"/>
      <c r="HP41" s="31"/>
      <c r="HQ41" s="31"/>
      <c r="HR41" s="31"/>
      <c r="HS41" s="31"/>
      <c r="HT41" s="31"/>
      <c r="HU41" s="31"/>
      <c r="HV41" s="31"/>
      <c r="HW41" s="31"/>
      <c r="HX41" s="31"/>
      <c r="HY41" s="31"/>
      <c r="HZ41" s="31"/>
      <c r="IA41" s="31"/>
      <c r="IB41" s="31"/>
      <c r="IC41" s="31"/>
      <c r="ID41" s="31"/>
      <c r="IE41" s="31"/>
      <c r="IF41" s="31"/>
      <c r="IG41" s="31"/>
      <c r="IH41" s="31"/>
      <c r="II41" s="31"/>
      <c r="IJ41" s="31"/>
      <c r="IK41" s="31"/>
      <c r="IL41" s="31"/>
      <c r="IM41" s="31"/>
      <c r="IN41" s="31"/>
      <c r="IO41" s="31"/>
      <c r="IP41" s="31"/>
      <c r="IQ41" s="31"/>
      <c r="IR41" s="31"/>
      <c r="IS41" s="31"/>
      <c r="IT41" s="31"/>
      <c r="IU41" s="31"/>
      <c r="IV41" s="31"/>
    </row>
    <row r="42" spans="1:256" ht="12">
      <c r="A42" s="31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  <c r="GI42" s="31"/>
      <c r="GJ42" s="31"/>
      <c r="GK42" s="31"/>
      <c r="GL42" s="31"/>
      <c r="GM42" s="31"/>
      <c r="GN42" s="31"/>
      <c r="GO42" s="31"/>
      <c r="GP42" s="31"/>
      <c r="GQ42" s="31"/>
      <c r="GR42" s="31"/>
      <c r="GS42" s="31"/>
      <c r="GT42" s="31"/>
      <c r="GU42" s="31"/>
      <c r="GV42" s="31"/>
      <c r="GW42" s="31"/>
      <c r="GX42" s="31"/>
      <c r="GY42" s="31"/>
      <c r="GZ42" s="31"/>
      <c r="HA42" s="31"/>
      <c r="HB42" s="31"/>
      <c r="HC42" s="31"/>
      <c r="HD42" s="31"/>
      <c r="HE42" s="31"/>
      <c r="HF42" s="31"/>
      <c r="HG42" s="31"/>
      <c r="HH42" s="31"/>
      <c r="HI42" s="31"/>
      <c r="HJ42" s="31"/>
      <c r="HK42" s="31"/>
      <c r="HL42" s="31"/>
      <c r="HM42" s="31"/>
      <c r="HN42" s="31"/>
      <c r="HO42" s="31"/>
      <c r="HP42" s="31"/>
      <c r="HQ42" s="31"/>
      <c r="HR42" s="31"/>
      <c r="HS42" s="31"/>
      <c r="HT42" s="31"/>
      <c r="HU42" s="31"/>
      <c r="HV42" s="31"/>
      <c r="HW42" s="31"/>
      <c r="HX42" s="31"/>
      <c r="HY42" s="31"/>
      <c r="HZ42" s="31"/>
      <c r="IA42" s="31"/>
      <c r="IB42" s="31"/>
      <c r="IC42" s="31"/>
      <c r="ID42" s="31"/>
      <c r="IE42" s="31"/>
      <c r="IF42" s="31"/>
      <c r="IG42" s="31"/>
      <c r="IH42" s="31"/>
      <c r="II42" s="31"/>
      <c r="IJ42" s="31"/>
      <c r="IK42" s="31"/>
      <c r="IL42" s="31"/>
      <c r="IM42" s="31"/>
      <c r="IN42" s="31"/>
      <c r="IO42" s="31"/>
      <c r="IP42" s="31"/>
      <c r="IQ42" s="31"/>
      <c r="IR42" s="31"/>
      <c r="IS42" s="31"/>
      <c r="IT42" s="31"/>
      <c r="IU42" s="31"/>
      <c r="IV42" s="31"/>
    </row>
    <row r="43" spans="1:256" ht="12">
      <c r="A43" s="31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  <c r="GI43" s="31"/>
      <c r="GJ43" s="31"/>
      <c r="GK43" s="31"/>
      <c r="GL43" s="31"/>
      <c r="GM43" s="31"/>
      <c r="GN43" s="31"/>
      <c r="GO43" s="31"/>
      <c r="GP43" s="31"/>
      <c r="GQ43" s="31"/>
      <c r="GR43" s="31"/>
      <c r="GS43" s="31"/>
      <c r="GT43" s="31"/>
      <c r="GU43" s="31"/>
      <c r="GV43" s="31"/>
      <c r="GW43" s="31"/>
      <c r="GX43" s="31"/>
      <c r="GY43" s="31"/>
      <c r="GZ43" s="31"/>
      <c r="HA43" s="31"/>
      <c r="HB43" s="31"/>
      <c r="HC43" s="31"/>
      <c r="HD43" s="31"/>
      <c r="HE43" s="31"/>
      <c r="HF43" s="31"/>
      <c r="HG43" s="31"/>
      <c r="HH43" s="31"/>
      <c r="HI43" s="31"/>
      <c r="HJ43" s="31"/>
      <c r="HK43" s="31"/>
      <c r="HL43" s="31"/>
      <c r="HM43" s="31"/>
      <c r="HN43" s="31"/>
      <c r="HO43" s="31"/>
      <c r="HP43" s="31"/>
      <c r="HQ43" s="31"/>
      <c r="HR43" s="31"/>
      <c r="HS43" s="31"/>
      <c r="HT43" s="31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31"/>
      <c r="IG43" s="31"/>
      <c r="IH43" s="31"/>
      <c r="II43" s="31"/>
      <c r="IJ43" s="31"/>
      <c r="IK43" s="31"/>
      <c r="IL43" s="31"/>
      <c r="IM43" s="31"/>
      <c r="IN43" s="31"/>
      <c r="IO43" s="31"/>
      <c r="IP43" s="31"/>
      <c r="IQ43" s="31"/>
      <c r="IR43" s="31"/>
      <c r="IS43" s="31"/>
      <c r="IT43" s="31"/>
      <c r="IU43" s="31"/>
      <c r="IV43" s="31"/>
    </row>
    <row r="44" spans="1:256" ht="12">
      <c r="A44" s="3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31"/>
      <c r="EB44" s="31"/>
      <c r="EC44" s="31"/>
      <c r="ED44" s="31"/>
      <c r="EE44" s="31"/>
      <c r="EF44" s="31"/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/>
      <c r="EW44" s="31"/>
      <c r="EX44" s="31"/>
      <c r="EY44" s="31"/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  <c r="FK44" s="31"/>
      <c r="FL44" s="31"/>
      <c r="FM44" s="31"/>
      <c r="FN44" s="31"/>
      <c r="FO44" s="31"/>
      <c r="FP44" s="31"/>
      <c r="FQ44" s="31"/>
      <c r="FR44" s="31"/>
      <c r="FS44" s="31"/>
      <c r="FT44" s="31"/>
      <c r="FU44" s="31"/>
      <c r="FV44" s="31"/>
      <c r="FW44" s="31"/>
      <c r="FX44" s="31"/>
      <c r="FY44" s="31"/>
      <c r="FZ44" s="31"/>
      <c r="GA44" s="31"/>
      <c r="GB44" s="31"/>
      <c r="GC44" s="31"/>
      <c r="GD44" s="31"/>
      <c r="GE44" s="31"/>
      <c r="GF44" s="31"/>
      <c r="GG44" s="31"/>
      <c r="GH44" s="31"/>
      <c r="GI44" s="31"/>
      <c r="GJ44" s="31"/>
      <c r="GK44" s="31"/>
      <c r="GL44" s="31"/>
      <c r="GM44" s="31"/>
      <c r="GN44" s="31"/>
      <c r="GO44" s="31"/>
      <c r="GP44" s="31"/>
      <c r="GQ44" s="31"/>
      <c r="GR44" s="31"/>
      <c r="GS44" s="31"/>
      <c r="GT44" s="31"/>
      <c r="GU44" s="31"/>
      <c r="GV44" s="31"/>
      <c r="GW44" s="31"/>
      <c r="GX44" s="31"/>
      <c r="GY44" s="31"/>
      <c r="GZ44" s="31"/>
      <c r="HA44" s="31"/>
      <c r="HB44" s="31"/>
      <c r="HC44" s="31"/>
      <c r="HD44" s="31"/>
      <c r="HE44" s="31"/>
      <c r="HF44" s="31"/>
      <c r="HG44" s="31"/>
      <c r="HH44" s="31"/>
      <c r="HI44" s="31"/>
      <c r="HJ44" s="31"/>
      <c r="HK44" s="31"/>
      <c r="HL44" s="31"/>
      <c r="HM44" s="31"/>
      <c r="HN44" s="31"/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31"/>
      <c r="IG44" s="31"/>
      <c r="IH44" s="31"/>
      <c r="II44" s="31"/>
      <c r="IJ44" s="31"/>
      <c r="IK44" s="31"/>
      <c r="IL44" s="31"/>
      <c r="IM44" s="31"/>
      <c r="IN44" s="31"/>
      <c r="IO44" s="31"/>
      <c r="IP44" s="31"/>
      <c r="IQ44" s="31"/>
      <c r="IR44" s="31"/>
      <c r="IS44" s="31"/>
      <c r="IT44" s="31"/>
      <c r="IU44" s="31"/>
      <c r="IV44" s="31"/>
    </row>
    <row r="45" spans="1:256" ht="12">
      <c r="A45" s="31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  <c r="DZ45" s="31"/>
      <c r="EA45" s="31"/>
      <c r="EB45" s="31"/>
      <c r="EC45" s="31"/>
      <c r="ED45" s="31"/>
      <c r="EE45" s="31"/>
      <c r="EF45" s="31"/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/>
      <c r="EW45" s="31"/>
      <c r="EX45" s="31"/>
      <c r="EY45" s="31"/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  <c r="FK45" s="31"/>
      <c r="FL45" s="31"/>
      <c r="FM45" s="31"/>
      <c r="FN45" s="31"/>
      <c r="FO45" s="31"/>
      <c r="FP45" s="31"/>
      <c r="FQ45" s="31"/>
      <c r="FR45" s="31"/>
      <c r="FS45" s="31"/>
      <c r="FT45" s="31"/>
      <c r="FU45" s="31"/>
      <c r="FV45" s="31"/>
      <c r="FW45" s="31"/>
      <c r="FX45" s="31"/>
      <c r="FY45" s="31"/>
      <c r="FZ45" s="31"/>
      <c r="GA45" s="31"/>
      <c r="GB45" s="31"/>
      <c r="GC45" s="31"/>
      <c r="GD45" s="31"/>
      <c r="GE45" s="31"/>
      <c r="GF45" s="31"/>
      <c r="GG45" s="31"/>
      <c r="GH45" s="31"/>
      <c r="GI45" s="31"/>
      <c r="GJ45" s="31"/>
      <c r="GK45" s="31"/>
      <c r="GL45" s="31"/>
      <c r="GM45" s="31"/>
      <c r="GN45" s="31"/>
      <c r="GO45" s="31"/>
      <c r="GP45" s="31"/>
      <c r="GQ45" s="31"/>
      <c r="GR45" s="31"/>
      <c r="GS45" s="31"/>
      <c r="GT45" s="31"/>
      <c r="GU45" s="31"/>
      <c r="GV45" s="31"/>
      <c r="GW45" s="31"/>
      <c r="GX45" s="31"/>
      <c r="GY45" s="31"/>
      <c r="GZ45" s="31"/>
      <c r="HA45" s="31"/>
      <c r="HB45" s="31"/>
      <c r="HC45" s="31"/>
      <c r="HD45" s="31"/>
      <c r="HE45" s="31"/>
      <c r="HF45" s="31"/>
      <c r="HG45" s="31"/>
      <c r="HH45" s="31"/>
      <c r="HI45" s="31"/>
      <c r="HJ45" s="31"/>
      <c r="HK45" s="31"/>
      <c r="HL45" s="31"/>
      <c r="HM45" s="31"/>
      <c r="HN45" s="31"/>
      <c r="HO45" s="31"/>
      <c r="HP45" s="31"/>
      <c r="HQ45" s="31"/>
      <c r="HR45" s="31"/>
      <c r="HS45" s="31"/>
      <c r="HT45" s="31"/>
      <c r="HU45" s="31"/>
      <c r="HV45" s="31"/>
      <c r="HW45" s="31"/>
      <c r="HX45" s="31"/>
      <c r="HY45" s="31"/>
      <c r="HZ45" s="31"/>
      <c r="IA45" s="31"/>
      <c r="IB45" s="31"/>
      <c r="IC45" s="31"/>
      <c r="ID45" s="31"/>
      <c r="IE45" s="31"/>
      <c r="IF45" s="31"/>
      <c r="IG45" s="31"/>
      <c r="IH45" s="31"/>
      <c r="II45" s="31"/>
      <c r="IJ45" s="31"/>
      <c r="IK45" s="31"/>
      <c r="IL45" s="31"/>
      <c r="IM45" s="31"/>
      <c r="IN45" s="31"/>
      <c r="IO45" s="31"/>
      <c r="IP45" s="31"/>
      <c r="IQ45" s="31"/>
      <c r="IR45" s="31"/>
      <c r="IS45" s="31"/>
      <c r="IT45" s="31"/>
      <c r="IU45" s="31"/>
      <c r="IV45" s="31"/>
    </row>
    <row r="46" spans="1:256" ht="12">
      <c r="A46" s="3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DP46" s="31"/>
      <c r="DQ46" s="31"/>
      <c r="DR46" s="31"/>
      <c r="DS46" s="31"/>
      <c r="DT46" s="31"/>
      <c r="DU46" s="31"/>
      <c r="DV46" s="31"/>
      <c r="DW46" s="31"/>
      <c r="DX46" s="31"/>
      <c r="DY46" s="31"/>
      <c r="DZ46" s="31"/>
      <c r="EA46" s="31"/>
      <c r="EB46" s="31"/>
      <c r="EC46" s="31"/>
      <c r="ED46" s="31"/>
      <c r="EE46" s="31"/>
      <c r="EF46" s="31"/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/>
      <c r="EW46" s="31"/>
      <c r="EX46" s="31"/>
      <c r="EY46" s="31"/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  <c r="FK46" s="31"/>
      <c r="FL46" s="31"/>
      <c r="FM46" s="31"/>
      <c r="FN46" s="31"/>
      <c r="FO46" s="31"/>
      <c r="FP46" s="31"/>
      <c r="FQ46" s="31"/>
      <c r="FR46" s="31"/>
      <c r="FS46" s="31"/>
      <c r="FT46" s="31"/>
      <c r="FU46" s="31"/>
      <c r="FV46" s="31"/>
      <c r="FW46" s="31"/>
      <c r="FX46" s="31"/>
      <c r="FY46" s="31"/>
      <c r="FZ46" s="31"/>
      <c r="GA46" s="31"/>
      <c r="GB46" s="31"/>
      <c r="GC46" s="31"/>
      <c r="GD46" s="31"/>
      <c r="GE46" s="31"/>
      <c r="GF46" s="31"/>
      <c r="GG46" s="31"/>
      <c r="GH46" s="31"/>
      <c r="GI46" s="31"/>
      <c r="GJ46" s="31"/>
      <c r="GK46" s="31"/>
      <c r="GL46" s="31"/>
      <c r="GM46" s="31"/>
      <c r="GN46" s="31"/>
      <c r="GO46" s="31"/>
      <c r="GP46" s="31"/>
      <c r="GQ46" s="31"/>
      <c r="GR46" s="31"/>
      <c r="GS46" s="31"/>
      <c r="GT46" s="31"/>
      <c r="GU46" s="31"/>
      <c r="GV46" s="31"/>
      <c r="GW46" s="31"/>
      <c r="GX46" s="31"/>
      <c r="GY46" s="31"/>
      <c r="GZ46" s="31"/>
      <c r="HA46" s="31"/>
      <c r="HB46" s="31"/>
      <c r="HC46" s="31"/>
      <c r="HD46" s="31"/>
      <c r="HE46" s="31"/>
      <c r="HF46" s="31"/>
      <c r="HG46" s="31"/>
      <c r="HH46" s="31"/>
      <c r="HI46" s="31"/>
      <c r="HJ46" s="31"/>
      <c r="HK46" s="31"/>
      <c r="HL46" s="31"/>
      <c r="HM46" s="31"/>
      <c r="HN46" s="31"/>
      <c r="HO46" s="31"/>
      <c r="HP46" s="31"/>
      <c r="HQ46" s="31"/>
      <c r="HR46" s="31"/>
      <c r="HS46" s="31"/>
      <c r="HT46" s="31"/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31"/>
      <c r="IG46" s="31"/>
      <c r="IH46" s="31"/>
      <c r="II46" s="31"/>
      <c r="IJ46" s="31"/>
      <c r="IK46" s="31"/>
      <c r="IL46" s="31"/>
      <c r="IM46" s="31"/>
      <c r="IN46" s="31"/>
      <c r="IO46" s="31"/>
      <c r="IP46" s="31"/>
      <c r="IQ46" s="31"/>
      <c r="IR46" s="31"/>
      <c r="IS46" s="31"/>
      <c r="IT46" s="31"/>
      <c r="IU46" s="31"/>
      <c r="IV46" s="31"/>
    </row>
    <row r="47" spans="1:256" ht="12">
      <c r="A47" s="3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DP47" s="31"/>
      <c r="DQ47" s="31"/>
      <c r="DR47" s="31"/>
      <c r="DS47" s="31"/>
      <c r="DT47" s="31"/>
      <c r="DU47" s="31"/>
      <c r="DV47" s="31"/>
      <c r="DW47" s="31"/>
      <c r="DX47" s="31"/>
      <c r="DY47" s="31"/>
      <c r="DZ47" s="31"/>
      <c r="EA47" s="31"/>
      <c r="EB47" s="31"/>
      <c r="EC47" s="31"/>
      <c r="ED47" s="31"/>
      <c r="EE47" s="31"/>
      <c r="EF47" s="31"/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/>
      <c r="EW47" s="31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ht="12">
      <c r="A48" s="3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DP48" s="31"/>
      <c r="DQ48" s="31"/>
      <c r="DR48" s="31"/>
      <c r="DS48" s="31"/>
      <c r="DT48" s="31"/>
      <c r="DU48" s="31"/>
      <c r="DV48" s="31"/>
      <c r="DW48" s="31"/>
      <c r="DX48" s="31"/>
      <c r="DY48" s="31"/>
      <c r="DZ48" s="31"/>
      <c r="EA48" s="31"/>
      <c r="EB48" s="31"/>
      <c r="EC48" s="31"/>
      <c r="ED48" s="31"/>
      <c r="EE48" s="31"/>
      <c r="EF48" s="31"/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/>
      <c r="EW48" s="31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ht="12">
      <c r="A49" s="3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DP49" s="31"/>
      <c r="DQ49" s="31"/>
      <c r="DR49" s="31"/>
      <c r="DS49" s="31"/>
      <c r="DT49" s="31"/>
      <c r="DU49" s="31"/>
      <c r="DV49" s="31"/>
      <c r="DW49" s="31"/>
      <c r="DX49" s="31"/>
      <c r="DY49" s="31"/>
      <c r="DZ49" s="31"/>
      <c r="EA49" s="31"/>
      <c r="EB49" s="31"/>
      <c r="EC49" s="31"/>
      <c r="ED49" s="31"/>
      <c r="EE49" s="31"/>
      <c r="EF49" s="31"/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/>
      <c r="EW49" s="31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ht="12">
      <c r="A50" s="3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DP50" s="31"/>
      <c r="DQ50" s="31"/>
      <c r="DR50" s="31"/>
      <c r="DS50" s="31"/>
      <c r="DT50" s="31"/>
      <c r="DU50" s="31"/>
      <c r="DV50" s="31"/>
      <c r="DW50" s="31"/>
      <c r="DX50" s="31"/>
      <c r="DY50" s="31"/>
      <c r="DZ50" s="31"/>
      <c r="EA50" s="31"/>
      <c r="EB50" s="31"/>
      <c r="EC50" s="31"/>
      <c r="ED50" s="31"/>
      <c r="EE50" s="31"/>
      <c r="EF50" s="31"/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/>
      <c r="EW50" s="31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ht="12">
      <c r="A51" s="3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DP51" s="31"/>
      <c r="DQ51" s="31"/>
      <c r="DR51" s="31"/>
      <c r="DS51" s="31"/>
      <c r="DT51" s="31"/>
      <c r="DU51" s="31"/>
      <c r="DV51" s="31"/>
      <c r="DW51" s="31"/>
      <c r="DX51" s="31"/>
      <c r="DY51" s="31"/>
      <c r="DZ51" s="31"/>
      <c r="EA51" s="31"/>
      <c r="EB51" s="31"/>
      <c r="EC51" s="31"/>
      <c r="ED51" s="31"/>
      <c r="EE51" s="31"/>
      <c r="EF51" s="31"/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/>
      <c r="EW51" s="31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ht="12">
      <c r="A52" s="3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DP52" s="31"/>
      <c r="DQ52" s="31"/>
      <c r="DR52" s="31"/>
      <c r="DS52" s="31"/>
      <c r="DT52" s="31"/>
      <c r="DU52" s="31"/>
      <c r="DV52" s="31"/>
      <c r="DW52" s="31"/>
      <c r="DX52" s="31"/>
      <c r="DY52" s="31"/>
      <c r="DZ52" s="31"/>
      <c r="EA52" s="31"/>
      <c r="EB52" s="31"/>
      <c r="EC52" s="31"/>
      <c r="ED52" s="31"/>
      <c r="EE52" s="31"/>
      <c r="EF52" s="31"/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/>
      <c r="EW52" s="31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ht="12">
      <c r="A53" s="3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DP53" s="31"/>
      <c r="DQ53" s="31"/>
      <c r="DR53" s="31"/>
      <c r="DS53" s="31"/>
      <c r="DT53" s="31"/>
      <c r="DU53" s="31"/>
      <c r="DV53" s="31"/>
      <c r="DW53" s="31"/>
      <c r="DX53" s="31"/>
      <c r="DY53" s="31"/>
      <c r="DZ53" s="31"/>
      <c r="EA53" s="31"/>
      <c r="EB53" s="31"/>
      <c r="EC53" s="31"/>
      <c r="ED53" s="31"/>
      <c r="EE53" s="31"/>
      <c r="EF53" s="31"/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/>
      <c r="EW53" s="31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ht="12">
      <c r="A54" s="3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ht="12">
      <c r="A55" s="3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ht="12">
      <c r="A56" s="3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ht="12">
      <c r="A57" s="3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ht="12">
      <c r="A58" s="31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ht="12">
      <c r="A59" s="31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ht="12">
      <c r="A60" s="31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ht="12">
      <c r="A61" s="31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ht="12">
      <c r="A62" s="31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ht="12">
      <c r="A63" s="31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ht="12">
      <c r="A64" s="31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ht="12">
      <c r="A65" s="31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ht="12">
      <c r="A66" s="31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ht="12">
      <c r="A67" s="31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/>
      <c r="DK67" s="31"/>
      <c r="DL67" s="31"/>
      <c r="DM67" s="31"/>
      <c r="DN67" s="31"/>
      <c r="DO67" s="31"/>
      <c r="DP67" s="31"/>
      <c r="DQ67" s="31"/>
      <c r="DR67" s="31"/>
      <c r="DS67" s="31"/>
      <c r="DT67" s="31"/>
      <c r="DU67" s="31"/>
      <c r="DV67" s="31"/>
      <c r="DW67" s="31"/>
      <c r="DX67" s="31"/>
      <c r="DY67" s="31"/>
      <c r="DZ67" s="31"/>
      <c r="EA67" s="31"/>
      <c r="EB67" s="31"/>
      <c r="EC67" s="31"/>
      <c r="ED67" s="31"/>
      <c r="EE67" s="31"/>
      <c r="EF67" s="31"/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ht="12">
      <c r="A68" s="31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/>
      <c r="DK68" s="31"/>
      <c r="DL68" s="31"/>
      <c r="DM68" s="31"/>
      <c r="DN68" s="31"/>
      <c r="DO68" s="31"/>
      <c r="DP68" s="31"/>
      <c r="DQ68" s="31"/>
      <c r="DR68" s="31"/>
      <c r="DS68" s="31"/>
      <c r="DT68" s="31"/>
      <c r="DU68" s="31"/>
      <c r="DV68" s="31"/>
      <c r="DW68" s="31"/>
      <c r="DX68" s="31"/>
      <c r="DY68" s="31"/>
      <c r="DZ68" s="31"/>
      <c r="EA68" s="31"/>
      <c r="EB68" s="31"/>
      <c r="EC68" s="31"/>
      <c r="ED68" s="31"/>
      <c r="EE68" s="31"/>
      <c r="EF68" s="31"/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ht="12">
      <c r="A69" s="31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/>
      <c r="DK69" s="31"/>
      <c r="DL69" s="31"/>
      <c r="DM69" s="31"/>
      <c r="DN69" s="31"/>
      <c r="DO69" s="31"/>
      <c r="DP69" s="31"/>
      <c r="DQ69" s="31"/>
      <c r="DR69" s="31"/>
      <c r="DS69" s="31"/>
      <c r="DT69" s="31"/>
      <c r="DU69" s="31"/>
      <c r="DV69" s="31"/>
      <c r="DW69" s="31"/>
      <c r="DX69" s="31"/>
      <c r="DY69" s="31"/>
      <c r="DZ69" s="31"/>
      <c r="EA69" s="31"/>
      <c r="EB69" s="31"/>
      <c r="EC69" s="31"/>
      <c r="ED69" s="31"/>
      <c r="EE69" s="31"/>
      <c r="EF69" s="31"/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ht="12">
      <c r="A70" s="31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/>
      <c r="DK70" s="31"/>
      <c r="DL70" s="31"/>
      <c r="DM70" s="31"/>
      <c r="DN70" s="31"/>
      <c r="DO70" s="31"/>
      <c r="DP70" s="31"/>
      <c r="DQ70" s="31"/>
      <c r="DR70" s="31"/>
      <c r="DS70" s="31"/>
      <c r="DT70" s="31"/>
      <c r="DU70" s="31"/>
      <c r="DV70" s="31"/>
      <c r="DW70" s="31"/>
      <c r="DX70" s="31"/>
      <c r="DY70" s="31"/>
      <c r="DZ70" s="31"/>
      <c r="EA70" s="31"/>
      <c r="EB70" s="31"/>
      <c r="EC70" s="31"/>
      <c r="ED70" s="31"/>
      <c r="EE70" s="31"/>
      <c r="EF70" s="31"/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ht="12">
      <c r="A71" s="31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/>
      <c r="DK71" s="31"/>
      <c r="DL71" s="31"/>
      <c r="DM71" s="31"/>
      <c r="DN71" s="31"/>
      <c r="DO71" s="31"/>
      <c r="DP71" s="31"/>
      <c r="DQ71" s="31"/>
      <c r="DR71" s="31"/>
      <c r="DS71" s="31"/>
      <c r="DT71" s="31"/>
      <c r="DU71" s="31"/>
      <c r="DV71" s="31"/>
      <c r="DW71" s="31"/>
      <c r="DX71" s="31"/>
      <c r="DY71" s="31"/>
      <c r="DZ71" s="31"/>
      <c r="EA71" s="31"/>
      <c r="EB71" s="31"/>
      <c r="EC71" s="31"/>
      <c r="ED71" s="31"/>
      <c r="EE71" s="31"/>
      <c r="EF71" s="31"/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ht="12">
      <c r="A72" s="31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ht="12">
      <c r="A73" s="3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ht="12">
      <c r="A74" s="31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ht="12">
      <c r="A75" s="31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ht="12">
      <c r="A76" s="31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ht="12">
      <c r="A77" s="31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ht="12">
      <c r="A78" s="31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ht="12">
      <c r="A79" s="31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ht="12">
      <c r="A80" s="31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ht="12">
      <c r="A81" s="31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/>
      <c r="DK81" s="31"/>
      <c r="DL81" s="31"/>
      <c r="DM81" s="31"/>
      <c r="DN81" s="31"/>
      <c r="DO81" s="31"/>
      <c r="DP81" s="31"/>
      <c r="DQ81" s="31"/>
      <c r="DR81" s="31"/>
      <c r="DS81" s="31"/>
      <c r="DT81" s="31"/>
      <c r="DU81" s="31"/>
      <c r="DV81" s="31"/>
      <c r="DW81" s="31"/>
      <c r="DX81" s="31"/>
      <c r="DY81" s="31"/>
      <c r="DZ81" s="31"/>
      <c r="EA81" s="31"/>
      <c r="EB81" s="31"/>
      <c r="EC81" s="31"/>
      <c r="ED81" s="31"/>
      <c r="EE81" s="31"/>
      <c r="EF81" s="31"/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ht="12">
      <c r="A82" s="31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ht="12">
      <c r="A83" s="31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/>
      <c r="DK83" s="31"/>
      <c r="DL83" s="31"/>
      <c r="DM83" s="31"/>
      <c r="DN83" s="31"/>
      <c r="DO83" s="31"/>
      <c r="DP83" s="31"/>
      <c r="DQ83" s="31"/>
      <c r="DR83" s="31"/>
      <c r="DS83" s="31"/>
      <c r="DT83" s="31"/>
      <c r="DU83" s="31"/>
      <c r="DV83" s="31"/>
      <c r="DW83" s="31"/>
      <c r="DX83" s="31"/>
      <c r="DY83" s="31"/>
      <c r="DZ83" s="31"/>
      <c r="EA83" s="31"/>
      <c r="EB83" s="31"/>
      <c r="EC83" s="31"/>
      <c r="ED83" s="31"/>
      <c r="EE83" s="31"/>
      <c r="EF83" s="31"/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ht="12">
      <c r="A84" s="31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/>
      <c r="DK84" s="31"/>
      <c r="DL84" s="31"/>
      <c r="DM84" s="31"/>
      <c r="DN84" s="31"/>
      <c r="DO84" s="31"/>
      <c r="DP84" s="31"/>
      <c r="DQ84" s="31"/>
      <c r="DR84" s="31"/>
      <c r="DS84" s="31"/>
      <c r="DT84" s="31"/>
      <c r="DU84" s="31"/>
      <c r="DV84" s="31"/>
      <c r="DW84" s="31"/>
      <c r="DX84" s="31"/>
      <c r="DY84" s="31"/>
      <c r="DZ84" s="31"/>
      <c r="EA84" s="31"/>
      <c r="EB84" s="31"/>
      <c r="EC84" s="31"/>
      <c r="ED84" s="31"/>
      <c r="EE84" s="31"/>
      <c r="EF84" s="31"/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ht="12">
      <c r="A85" s="31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ht="12">
      <c r="A86" s="31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ht="12">
      <c r="A87" s="31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ht="12">
      <c r="A88" s="31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ht="12">
      <c r="A89" s="31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ht="12">
      <c r="A90" s="31"/>
      <c r="B90" s="32"/>
      <c r="C90" s="32"/>
      <c r="D90" s="35"/>
      <c r="E90" s="36"/>
      <c r="F90" s="36"/>
      <c r="G90" s="36"/>
      <c r="H90" s="36"/>
      <c r="I90" s="36"/>
      <c r="J90" s="36"/>
      <c r="K90" s="37"/>
      <c r="L90" s="36"/>
      <c r="M90" s="32"/>
      <c r="N90" s="33"/>
      <c r="O90" s="34"/>
      <c r="P90" s="38"/>
      <c r="Q90" s="39"/>
      <c r="R90" s="40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ht="12">
      <c r="A91" s="31"/>
      <c r="B91" s="32"/>
      <c r="C91" s="32"/>
      <c r="D91" s="35"/>
      <c r="E91" s="36"/>
      <c r="F91" s="36"/>
      <c r="G91" s="36"/>
      <c r="H91" s="36"/>
      <c r="I91" s="36"/>
      <c r="J91" s="36"/>
      <c r="K91" s="37"/>
      <c r="L91" s="36"/>
      <c r="M91" s="32"/>
      <c r="N91" s="33"/>
      <c r="O91" s="34"/>
      <c r="P91" s="38"/>
      <c r="Q91" s="39"/>
      <c r="R91" s="40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/>
      <c r="DK91" s="31"/>
      <c r="DL91" s="31"/>
      <c r="DM91" s="31"/>
      <c r="DN91" s="31"/>
      <c r="DO91" s="31"/>
      <c r="DP91" s="31"/>
      <c r="DQ91" s="31"/>
      <c r="DR91" s="31"/>
      <c r="DS91" s="31"/>
      <c r="DT91" s="31"/>
      <c r="DU91" s="31"/>
      <c r="DV91" s="31"/>
      <c r="DW91" s="31"/>
      <c r="DX91" s="31"/>
      <c r="DY91" s="31"/>
      <c r="DZ91" s="31"/>
      <c r="EA91" s="31"/>
      <c r="EB91" s="31"/>
      <c r="EC91" s="31"/>
      <c r="ED91" s="31"/>
      <c r="EE91" s="31"/>
      <c r="EF91" s="31"/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ht="12">
      <c r="A92" s="31"/>
      <c r="B92" s="32"/>
      <c r="C92" s="32"/>
      <c r="D92" s="35"/>
      <c r="E92" s="36"/>
      <c r="F92" s="36"/>
      <c r="G92" s="36"/>
      <c r="H92" s="36"/>
      <c r="I92" s="36"/>
      <c r="J92" s="36"/>
      <c r="K92" s="37"/>
      <c r="L92" s="36"/>
      <c r="M92" s="32"/>
      <c r="N92" s="33"/>
      <c r="O92" s="34"/>
      <c r="P92" s="38"/>
      <c r="Q92" s="39"/>
      <c r="R92" s="40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/>
      <c r="DK92" s="31"/>
      <c r="DL92" s="31"/>
      <c r="DM92" s="31"/>
      <c r="DN92" s="31"/>
      <c r="DO92" s="31"/>
      <c r="DP92" s="31"/>
      <c r="DQ92" s="31"/>
      <c r="DR92" s="31"/>
      <c r="DS92" s="31"/>
      <c r="DT92" s="31"/>
      <c r="DU92" s="31"/>
      <c r="DV92" s="31"/>
      <c r="DW92" s="31"/>
      <c r="DX92" s="31"/>
      <c r="DY92" s="31"/>
      <c r="DZ92" s="31"/>
      <c r="EA92" s="31"/>
      <c r="EB92" s="31"/>
      <c r="EC92" s="31"/>
      <c r="ED92" s="31"/>
      <c r="EE92" s="31"/>
      <c r="EF92" s="31"/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ht="12">
      <c r="A93" s="31"/>
      <c r="B93" s="32"/>
      <c r="C93" s="32"/>
      <c r="D93" s="35"/>
      <c r="E93" s="36"/>
      <c r="F93" s="36"/>
      <c r="G93" s="36"/>
      <c r="H93" s="36"/>
      <c r="I93" s="36"/>
      <c r="J93" s="36"/>
      <c r="K93" s="37"/>
      <c r="L93" s="36"/>
      <c r="M93" s="32"/>
      <c r="N93" s="33"/>
      <c r="O93" s="34"/>
      <c r="P93" s="38"/>
      <c r="Q93" s="39"/>
      <c r="R93" s="40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/>
      <c r="DK93" s="31"/>
      <c r="DL93" s="31"/>
      <c r="DM93" s="31"/>
      <c r="DN93" s="31"/>
      <c r="DO93" s="31"/>
      <c r="DP93" s="31"/>
      <c r="DQ93" s="31"/>
      <c r="DR93" s="31"/>
      <c r="DS93" s="31"/>
      <c r="DT93" s="31"/>
      <c r="DU93" s="31"/>
      <c r="DV93" s="31"/>
      <c r="DW93" s="31"/>
      <c r="DX93" s="31"/>
      <c r="DY93" s="31"/>
      <c r="DZ93" s="31"/>
      <c r="EA93" s="31"/>
      <c r="EB93" s="31"/>
      <c r="EC93" s="31"/>
      <c r="ED93" s="31"/>
      <c r="EE93" s="31"/>
      <c r="EF93" s="31"/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ht="12">
      <c r="A94" s="31"/>
      <c r="B94" s="32"/>
      <c r="C94" s="32"/>
      <c r="D94" s="35"/>
      <c r="E94" s="36"/>
      <c r="F94" s="36"/>
      <c r="G94" s="36"/>
      <c r="H94" s="36"/>
      <c r="I94" s="36"/>
      <c r="J94" s="36"/>
      <c r="K94" s="37"/>
      <c r="L94" s="36"/>
      <c r="M94" s="32"/>
      <c r="N94" s="33"/>
      <c r="O94" s="34"/>
      <c r="P94" s="38"/>
      <c r="Q94" s="39"/>
      <c r="R94" s="40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31"/>
      <c r="DO94" s="31"/>
      <c r="DP94" s="31"/>
      <c r="DQ94" s="31"/>
      <c r="DR94" s="31"/>
      <c r="DS94" s="31"/>
      <c r="DT94" s="31"/>
      <c r="DU94" s="31"/>
      <c r="DV94" s="31"/>
      <c r="DW94" s="31"/>
      <c r="DX94" s="31"/>
      <c r="DY94" s="31"/>
      <c r="DZ94" s="31"/>
      <c r="EA94" s="31"/>
      <c r="EB94" s="31"/>
      <c r="EC94" s="31"/>
      <c r="ED94" s="31"/>
      <c r="EE94" s="31"/>
      <c r="EF94" s="31"/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ht="12">
      <c r="A95" s="31"/>
      <c r="B95" s="32"/>
      <c r="C95" s="32"/>
      <c r="D95" s="35"/>
      <c r="E95" s="36"/>
      <c r="F95" s="36"/>
      <c r="G95" s="36"/>
      <c r="H95" s="36"/>
      <c r="I95" s="36"/>
      <c r="J95" s="36"/>
      <c r="K95" s="37"/>
      <c r="L95" s="36"/>
      <c r="M95" s="32"/>
      <c r="N95" s="33"/>
      <c r="O95" s="34"/>
      <c r="P95" s="38"/>
      <c r="Q95" s="39"/>
      <c r="R95" s="40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31"/>
      <c r="DW95" s="31"/>
      <c r="DX95" s="31"/>
      <c r="DY95" s="31"/>
      <c r="DZ95" s="31"/>
      <c r="EA95" s="31"/>
      <c r="EB95" s="31"/>
      <c r="EC95" s="31"/>
      <c r="ED95" s="31"/>
      <c r="EE95" s="31"/>
      <c r="EF95" s="31"/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ht="12">
      <c r="A96" s="31"/>
      <c r="B96" s="32"/>
      <c r="C96" s="32"/>
      <c r="D96" s="35"/>
      <c r="E96" s="36"/>
      <c r="F96" s="36"/>
      <c r="G96" s="36"/>
      <c r="H96" s="36"/>
      <c r="I96" s="36"/>
      <c r="J96" s="36"/>
      <c r="K96" s="37"/>
      <c r="L96" s="36"/>
      <c r="M96" s="32"/>
      <c r="N96" s="33"/>
      <c r="O96" s="34"/>
      <c r="P96" s="38"/>
      <c r="Q96" s="39"/>
      <c r="R96" s="40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/>
      <c r="DK96" s="31"/>
      <c r="DL96" s="31"/>
      <c r="DM96" s="31"/>
      <c r="DN96" s="31"/>
      <c r="DO96" s="31"/>
      <c r="DP96" s="31"/>
      <c r="DQ96" s="31"/>
      <c r="DR96" s="31"/>
      <c r="DS96" s="31"/>
      <c r="DT96" s="31"/>
      <c r="DU96" s="31"/>
      <c r="DV96" s="31"/>
      <c r="DW96" s="31"/>
      <c r="DX96" s="31"/>
      <c r="DY96" s="31"/>
      <c r="DZ96" s="31"/>
      <c r="EA96" s="31"/>
      <c r="EB96" s="31"/>
      <c r="EC96" s="31"/>
      <c r="ED96" s="31"/>
      <c r="EE96" s="31"/>
      <c r="EF96" s="31"/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ht="12">
      <c r="A97" s="31"/>
      <c r="B97" s="32"/>
      <c r="C97" s="32"/>
      <c r="D97" s="35"/>
      <c r="E97" s="36"/>
      <c r="F97" s="36"/>
      <c r="G97" s="36"/>
      <c r="H97" s="36"/>
      <c r="I97" s="36"/>
      <c r="J97" s="36"/>
      <c r="K97" s="37"/>
      <c r="L97" s="36"/>
      <c r="M97" s="32"/>
      <c r="N97" s="33"/>
      <c r="O97" s="34"/>
      <c r="P97" s="38"/>
      <c r="Q97" s="39"/>
      <c r="R97" s="40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  <c r="CC97" s="31"/>
      <c r="CD97" s="31"/>
      <c r="CE97" s="31"/>
      <c r="CF97" s="31"/>
      <c r="CG97" s="31"/>
      <c r="CH97" s="31"/>
      <c r="CI97" s="31"/>
      <c r="CJ97" s="31"/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/>
      <c r="DK97" s="31"/>
      <c r="DL97" s="31"/>
      <c r="DM97" s="31"/>
      <c r="DN97" s="31"/>
      <c r="DO97" s="31"/>
      <c r="DP97" s="31"/>
      <c r="DQ97" s="31"/>
      <c r="DR97" s="31"/>
      <c r="DS97" s="31"/>
      <c r="DT97" s="31"/>
      <c r="DU97" s="31"/>
      <c r="DV97" s="31"/>
      <c r="DW97" s="31"/>
      <c r="DX97" s="31"/>
      <c r="DY97" s="31"/>
      <c r="DZ97" s="31"/>
      <c r="EA97" s="31"/>
      <c r="EB97" s="31"/>
      <c r="EC97" s="31"/>
      <c r="ED97" s="31"/>
      <c r="EE97" s="31"/>
      <c r="EF97" s="31"/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ht="12">
      <c r="A98" s="31"/>
      <c r="B98" s="32"/>
      <c r="C98" s="32"/>
      <c r="D98" s="35"/>
      <c r="E98" s="36"/>
      <c r="F98" s="36"/>
      <c r="G98" s="36"/>
      <c r="H98" s="36"/>
      <c r="I98" s="36"/>
      <c r="J98" s="36"/>
      <c r="K98" s="37"/>
      <c r="L98" s="36"/>
      <c r="M98" s="32"/>
      <c r="N98" s="33"/>
      <c r="O98" s="34"/>
      <c r="P98" s="38"/>
      <c r="Q98" s="39"/>
      <c r="R98" s="40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  <c r="CC98" s="31"/>
      <c r="CD98" s="31"/>
      <c r="CE98" s="31"/>
      <c r="CF98" s="31"/>
      <c r="CG98" s="31"/>
      <c r="CH98" s="31"/>
      <c r="CI98" s="31"/>
      <c r="CJ98" s="31"/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/>
      <c r="DK98" s="31"/>
      <c r="DL98" s="31"/>
      <c r="DM98" s="31"/>
      <c r="DN98" s="31"/>
      <c r="DO98" s="31"/>
      <c r="DP98" s="31"/>
      <c r="DQ98" s="31"/>
      <c r="DR98" s="31"/>
      <c r="DS98" s="31"/>
      <c r="DT98" s="31"/>
      <c r="DU98" s="31"/>
      <c r="DV98" s="31"/>
      <c r="DW98" s="31"/>
      <c r="DX98" s="31"/>
      <c r="DY98" s="31"/>
      <c r="DZ98" s="31"/>
      <c r="EA98" s="31"/>
      <c r="EB98" s="31"/>
      <c r="EC98" s="31"/>
      <c r="ED98" s="31"/>
      <c r="EE98" s="31"/>
      <c r="EF98" s="31"/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ht="12">
      <c r="A99" s="31"/>
      <c r="B99" s="32"/>
      <c r="C99" s="32"/>
      <c r="D99" s="35"/>
      <c r="E99" s="36"/>
      <c r="F99" s="36"/>
      <c r="G99" s="36"/>
      <c r="H99" s="36"/>
      <c r="I99" s="36"/>
      <c r="J99" s="36"/>
      <c r="K99" s="37"/>
      <c r="L99" s="36"/>
      <c r="M99" s="32"/>
      <c r="N99" s="33"/>
      <c r="O99" s="34"/>
      <c r="P99" s="38"/>
      <c r="Q99" s="39"/>
      <c r="R99" s="40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/>
      <c r="DK99" s="31"/>
      <c r="DL99" s="31"/>
      <c r="DM99" s="31"/>
      <c r="DN99" s="31"/>
      <c r="DO99" s="31"/>
      <c r="DP99" s="31"/>
      <c r="DQ99" s="31"/>
      <c r="DR99" s="31"/>
      <c r="DS99" s="31"/>
      <c r="DT99" s="31"/>
      <c r="DU99" s="31"/>
      <c r="DV99" s="31"/>
      <c r="DW99" s="31"/>
      <c r="DX99" s="31"/>
      <c r="DY99" s="31"/>
      <c r="DZ99" s="31"/>
      <c r="EA99" s="31"/>
      <c r="EB99" s="31"/>
      <c r="EC99" s="31"/>
      <c r="ED99" s="31"/>
      <c r="EE99" s="31"/>
      <c r="EF99" s="31"/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ht="12">
      <c r="A100" s="31"/>
      <c r="B100" s="32"/>
      <c r="C100" s="32"/>
      <c r="D100" s="35"/>
      <c r="E100" s="36"/>
      <c r="F100" s="36"/>
      <c r="G100" s="36"/>
      <c r="H100" s="36"/>
      <c r="I100" s="36"/>
      <c r="J100" s="36"/>
      <c r="K100" s="37"/>
      <c r="L100" s="36"/>
      <c r="M100" s="32"/>
      <c r="N100" s="33"/>
      <c r="O100" s="34"/>
      <c r="P100" s="38"/>
      <c r="Q100" s="39"/>
      <c r="R100" s="40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  <c r="CC100" s="31"/>
      <c r="CD100" s="31"/>
      <c r="CE100" s="31"/>
      <c r="CF100" s="31"/>
      <c r="CG100" s="31"/>
      <c r="CH100" s="31"/>
      <c r="CI100" s="31"/>
      <c r="CJ100" s="31"/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/>
      <c r="DK100" s="31"/>
      <c r="DL100" s="31"/>
      <c r="DM100" s="31"/>
      <c r="DN100" s="31"/>
      <c r="DO100" s="31"/>
      <c r="DP100" s="31"/>
      <c r="DQ100" s="31"/>
      <c r="DR100" s="31"/>
      <c r="DS100" s="31"/>
      <c r="DT100" s="31"/>
      <c r="DU100" s="31"/>
      <c r="DV100" s="31"/>
      <c r="DW100" s="31"/>
      <c r="DX100" s="31"/>
      <c r="DY100" s="31"/>
      <c r="DZ100" s="31"/>
      <c r="EA100" s="31"/>
      <c r="EB100" s="31"/>
      <c r="EC100" s="31"/>
      <c r="ED100" s="31"/>
      <c r="EE100" s="31"/>
      <c r="EF100" s="31"/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ht="12">
      <c r="A101" s="31"/>
      <c r="B101" s="32"/>
      <c r="C101" s="32"/>
      <c r="D101" s="35"/>
      <c r="E101" s="36"/>
      <c r="F101" s="36"/>
      <c r="G101" s="36"/>
      <c r="H101" s="36"/>
      <c r="I101" s="36"/>
      <c r="J101" s="36"/>
      <c r="K101" s="37"/>
      <c r="L101" s="36"/>
      <c r="M101" s="32"/>
      <c r="N101" s="33"/>
      <c r="O101" s="34"/>
      <c r="P101" s="38"/>
      <c r="Q101" s="39"/>
      <c r="R101" s="40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/>
      <c r="DK101" s="31"/>
      <c r="DL101" s="31"/>
      <c r="DM101" s="31"/>
      <c r="DN101" s="31"/>
      <c r="DO101" s="31"/>
      <c r="DP101" s="31"/>
      <c r="DQ101" s="31"/>
      <c r="DR101" s="31"/>
      <c r="DS101" s="31"/>
      <c r="DT101" s="31"/>
      <c r="DU101" s="31"/>
      <c r="DV101" s="31"/>
      <c r="DW101" s="31"/>
      <c r="DX101" s="31"/>
      <c r="DY101" s="31"/>
      <c r="DZ101" s="31"/>
      <c r="EA101" s="31"/>
      <c r="EB101" s="31"/>
      <c r="EC101" s="31"/>
      <c r="ED101" s="31"/>
      <c r="EE101" s="31"/>
      <c r="EF101" s="31"/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ht="12">
      <c r="A102" s="31"/>
      <c r="B102" s="32"/>
      <c r="C102" s="32"/>
      <c r="D102" s="35"/>
      <c r="E102" s="36"/>
      <c r="F102" s="36"/>
      <c r="G102" s="36"/>
      <c r="H102" s="36"/>
      <c r="I102" s="36"/>
      <c r="J102" s="36"/>
      <c r="K102" s="37"/>
      <c r="L102" s="36"/>
      <c r="M102" s="32"/>
      <c r="N102" s="33"/>
      <c r="O102" s="34"/>
      <c r="P102" s="38"/>
      <c r="Q102" s="39"/>
      <c r="R102" s="40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31"/>
      <c r="DO102" s="31"/>
      <c r="DP102" s="31"/>
      <c r="DQ102" s="31"/>
      <c r="DR102" s="31"/>
      <c r="DS102" s="31"/>
      <c r="DT102" s="31"/>
      <c r="DU102" s="31"/>
      <c r="DV102" s="31"/>
      <c r="DW102" s="31"/>
      <c r="DX102" s="31"/>
      <c r="DY102" s="31"/>
      <c r="DZ102" s="31"/>
      <c r="EA102" s="31"/>
      <c r="EB102" s="31"/>
      <c r="EC102" s="31"/>
      <c r="ED102" s="31"/>
      <c r="EE102" s="31"/>
      <c r="EF102" s="31"/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ht="12">
      <c r="A103" s="31"/>
      <c r="B103" s="32"/>
      <c r="C103" s="32"/>
      <c r="D103" s="35"/>
      <c r="E103" s="36"/>
      <c r="F103" s="36"/>
      <c r="G103" s="36"/>
      <c r="H103" s="36"/>
      <c r="I103" s="36"/>
      <c r="J103" s="36"/>
      <c r="K103" s="37"/>
      <c r="L103" s="36"/>
      <c r="M103" s="32"/>
      <c r="N103" s="33"/>
      <c r="O103" s="34"/>
      <c r="P103" s="38"/>
      <c r="Q103" s="39"/>
      <c r="R103" s="40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  <c r="CC103" s="31"/>
      <c r="CD103" s="31"/>
      <c r="CE103" s="31"/>
      <c r="CF103" s="31"/>
      <c r="CG103" s="31"/>
      <c r="CH103" s="31"/>
      <c r="CI103" s="31"/>
      <c r="CJ103" s="31"/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/>
      <c r="DK103" s="31"/>
      <c r="DL103" s="31"/>
      <c r="DM103" s="31"/>
      <c r="DN103" s="31"/>
      <c r="DO103" s="31"/>
      <c r="DP103" s="31"/>
      <c r="DQ103" s="31"/>
      <c r="DR103" s="31"/>
      <c r="DS103" s="31"/>
      <c r="DT103" s="31"/>
      <c r="DU103" s="31"/>
      <c r="DV103" s="31"/>
      <c r="DW103" s="31"/>
      <c r="DX103" s="31"/>
      <c r="DY103" s="31"/>
      <c r="DZ103" s="31"/>
      <c r="EA103" s="31"/>
      <c r="EB103" s="31"/>
      <c r="EC103" s="31"/>
      <c r="ED103" s="31"/>
      <c r="EE103" s="31"/>
      <c r="EF103" s="31"/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ht="12">
      <c r="A104" s="31"/>
      <c r="B104" s="32"/>
      <c r="C104" s="32"/>
      <c r="D104" s="35"/>
      <c r="E104" s="36"/>
      <c r="F104" s="36"/>
      <c r="G104" s="36"/>
      <c r="H104" s="36"/>
      <c r="I104" s="36"/>
      <c r="J104" s="36"/>
      <c r="K104" s="37"/>
      <c r="L104" s="36"/>
      <c r="M104" s="32"/>
      <c r="N104" s="33"/>
      <c r="O104" s="34"/>
      <c r="P104" s="38"/>
      <c r="Q104" s="39"/>
      <c r="R104" s="40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ht="12">
      <c r="A105" s="31"/>
      <c r="B105" s="32"/>
      <c r="C105" s="32"/>
      <c r="D105" s="35"/>
      <c r="E105" s="36"/>
      <c r="F105" s="36"/>
      <c r="G105" s="36"/>
      <c r="H105" s="36"/>
      <c r="I105" s="36"/>
      <c r="J105" s="36"/>
      <c r="K105" s="37"/>
      <c r="L105" s="36"/>
      <c r="M105" s="32"/>
      <c r="N105" s="33"/>
      <c r="O105" s="34"/>
      <c r="P105" s="38"/>
      <c r="Q105" s="39"/>
      <c r="R105" s="40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1"/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/>
      <c r="DK105" s="31"/>
      <c r="DL105" s="31"/>
      <c r="DM105" s="31"/>
      <c r="DN105" s="31"/>
      <c r="DO105" s="31"/>
      <c r="DP105" s="31"/>
      <c r="DQ105" s="31"/>
      <c r="DR105" s="31"/>
      <c r="DS105" s="31"/>
      <c r="DT105" s="31"/>
      <c r="DU105" s="31"/>
      <c r="DV105" s="31"/>
      <c r="DW105" s="31"/>
      <c r="DX105" s="31"/>
      <c r="DY105" s="31"/>
      <c r="DZ105" s="31"/>
      <c r="EA105" s="31"/>
      <c r="EB105" s="31"/>
      <c r="EC105" s="31"/>
      <c r="ED105" s="31"/>
      <c r="EE105" s="31"/>
      <c r="EF105" s="31"/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ht="12">
      <c r="A106" s="31"/>
      <c r="B106" s="41"/>
      <c r="C106" s="41"/>
      <c r="D106" s="42"/>
      <c r="E106" s="42"/>
      <c r="F106" s="42"/>
      <c r="G106" s="42"/>
      <c r="H106" s="42"/>
      <c r="I106" s="42"/>
      <c r="J106" s="42"/>
      <c r="K106" s="42"/>
      <c r="L106" s="36"/>
      <c r="M106" s="41"/>
      <c r="N106" s="42"/>
      <c r="O106" s="42"/>
      <c r="P106" s="38"/>
      <c r="Q106" s="39"/>
      <c r="R106" s="40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31"/>
      <c r="DV106" s="31"/>
      <c r="DW106" s="31"/>
      <c r="DX106" s="31"/>
      <c r="DY106" s="31"/>
      <c r="DZ106" s="31"/>
      <c r="EA106" s="31"/>
      <c r="EB106" s="31"/>
      <c r="EC106" s="31"/>
      <c r="ED106" s="31"/>
      <c r="EE106" s="31"/>
      <c r="EF106" s="31"/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ht="12">
      <c r="A107" s="31"/>
      <c r="B107" s="32"/>
      <c r="C107" s="32"/>
      <c r="D107" s="35"/>
      <c r="E107" s="35"/>
      <c r="F107" s="35"/>
      <c r="G107" s="35"/>
      <c r="H107" s="35"/>
      <c r="I107" s="35"/>
      <c r="J107" s="35"/>
      <c r="K107" s="37"/>
      <c r="L107" s="36"/>
      <c r="M107" s="32"/>
      <c r="N107" s="35"/>
      <c r="O107" s="37"/>
      <c r="P107" s="38"/>
      <c r="Q107" s="39"/>
      <c r="R107" s="40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/>
      <c r="DK107" s="31"/>
      <c r="DL107" s="31"/>
      <c r="DM107" s="31"/>
      <c r="DN107" s="31"/>
      <c r="DO107" s="31"/>
      <c r="DP107" s="31"/>
      <c r="DQ107" s="31"/>
      <c r="DR107" s="31"/>
      <c r="DS107" s="31"/>
      <c r="DT107" s="31"/>
      <c r="DU107" s="31"/>
      <c r="DV107" s="31"/>
      <c r="DW107" s="31"/>
      <c r="DX107" s="31"/>
      <c r="DY107" s="31"/>
      <c r="DZ107" s="31"/>
      <c r="EA107" s="31"/>
      <c r="EB107" s="31"/>
      <c r="EC107" s="31"/>
      <c r="ED107" s="31"/>
      <c r="EE107" s="31"/>
      <c r="EF107" s="31"/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ht="12">
      <c r="A108" s="31"/>
      <c r="B108" s="41"/>
      <c r="C108" s="41"/>
      <c r="D108" s="42"/>
      <c r="E108" s="42"/>
      <c r="F108" s="42"/>
      <c r="G108" s="42"/>
      <c r="H108" s="42"/>
      <c r="I108" s="42"/>
      <c r="J108" s="42"/>
      <c r="K108" s="42"/>
      <c r="L108" s="36"/>
      <c r="M108" s="41"/>
      <c r="N108" s="42"/>
      <c r="O108" s="42"/>
      <c r="P108" s="38"/>
      <c r="Q108" s="39"/>
      <c r="R108" s="40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ht="12">
      <c r="A109" s="31"/>
      <c r="B109" s="32"/>
      <c r="C109" s="32"/>
      <c r="D109" s="35"/>
      <c r="E109" s="36"/>
      <c r="F109" s="36"/>
      <c r="G109" s="36"/>
      <c r="H109" s="36"/>
      <c r="I109" s="36"/>
      <c r="J109" s="36"/>
      <c r="K109" s="37"/>
      <c r="L109" s="36"/>
      <c r="M109" s="32"/>
      <c r="N109" s="33"/>
      <c r="O109" s="34"/>
      <c r="P109" s="38"/>
      <c r="Q109" s="39"/>
      <c r="R109" s="40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ht="12">
      <c r="A110" s="31"/>
      <c r="B110" s="32"/>
      <c r="C110" s="32"/>
      <c r="D110" s="35"/>
      <c r="E110" s="36"/>
      <c r="F110" s="36"/>
      <c r="G110" s="36"/>
      <c r="H110" s="36"/>
      <c r="I110" s="36"/>
      <c r="J110" s="36"/>
      <c r="K110" s="37"/>
      <c r="L110" s="36"/>
      <c r="M110" s="32"/>
      <c r="N110" s="33"/>
      <c r="O110" s="34"/>
      <c r="P110" s="38"/>
      <c r="Q110" s="39"/>
      <c r="R110" s="40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ht="12">
      <c r="A111" s="31"/>
      <c r="B111" s="32"/>
      <c r="C111" s="32"/>
      <c r="D111" s="33"/>
      <c r="E111" s="33"/>
      <c r="F111" s="33"/>
      <c r="G111" s="33"/>
      <c r="H111" s="33"/>
      <c r="I111" s="33"/>
      <c r="J111" s="36"/>
      <c r="K111" s="37"/>
      <c r="L111" s="36"/>
      <c r="M111" s="32"/>
      <c r="N111" s="33"/>
      <c r="O111" s="43"/>
      <c r="P111" s="38"/>
      <c r="Q111" s="39"/>
      <c r="R111" s="40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  <c r="CC111" s="31"/>
      <c r="CD111" s="31"/>
      <c r="CE111" s="31"/>
      <c r="CF111" s="31"/>
      <c r="CG111" s="31"/>
      <c r="CH111" s="31"/>
      <c r="CI111" s="31"/>
      <c r="CJ111" s="31"/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/>
      <c r="DK111" s="31"/>
      <c r="DL111" s="31"/>
      <c r="DM111" s="31"/>
      <c r="DN111" s="31"/>
      <c r="DO111" s="31"/>
      <c r="DP111" s="31"/>
      <c r="DQ111" s="31"/>
      <c r="DR111" s="31"/>
      <c r="DS111" s="31"/>
      <c r="DT111" s="31"/>
      <c r="DU111" s="31"/>
      <c r="DV111" s="31"/>
      <c r="DW111" s="31"/>
      <c r="DX111" s="31"/>
      <c r="DY111" s="31"/>
      <c r="DZ111" s="31"/>
      <c r="EA111" s="31"/>
      <c r="EB111" s="31"/>
      <c r="EC111" s="31"/>
      <c r="ED111" s="31"/>
      <c r="EE111" s="31"/>
      <c r="EF111" s="31"/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ht="12">
      <c r="A112" s="31"/>
      <c r="B112" s="32"/>
      <c r="C112" s="32"/>
      <c r="D112" s="33"/>
      <c r="E112" s="33"/>
      <c r="F112" s="33"/>
      <c r="G112" s="33"/>
      <c r="H112" s="33"/>
      <c r="I112" s="33"/>
      <c r="J112" s="36"/>
      <c r="K112" s="37"/>
      <c r="L112" s="36"/>
      <c r="M112" s="32"/>
      <c r="N112" s="33"/>
      <c r="O112" s="43"/>
      <c r="P112" s="38"/>
      <c r="Q112" s="39"/>
      <c r="R112" s="40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ht="12">
      <c r="A113" s="31"/>
      <c r="B113" s="32"/>
      <c r="C113" s="32"/>
      <c r="D113" s="33"/>
      <c r="E113" s="33"/>
      <c r="F113" s="33"/>
      <c r="G113" s="33"/>
      <c r="H113" s="33"/>
      <c r="I113" s="33"/>
      <c r="J113" s="36"/>
      <c r="K113" s="37"/>
      <c r="L113" s="36"/>
      <c r="M113" s="32"/>
      <c r="N113" s="33"/>
      <c r="O113" s="43"/>
      <c r="P113" s="38"/>
      <c r="Q113" s="39"/>
      <c r="R113" s="40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ht="12">
      <c r="A114" s="31"/>
      <c r="B114" s="32"/>
      <c r="C114" s="32"/>
      <c r="D114" s="33"/>
      <c r="E114" s="33"/>
      <c r="F114" s="33"/>
      <c r="G114" s="33"/>
      <c r="H114" s="33"/>
      <c r="I114" s="33"/>
      <c r="J114" s="36"/>
      <c r="K114" s="37"/>
      <c r="L114" s="36"/>
      <c r="M114" s="32"/>
      <c r="N114" s="33"/>
      <c r="O114" s="43"/>
      <c r="P114" s="38"/>
      <c r="Q114" s="39"/>
      <c r="R114" s="40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ht="12">
      <c r="A115" s="31"/>
      <c r="B115" s="32"/>
      <c r="C115" s="32"/>
      <c r="D115" s="33"/>
      <c r="E115" s="33"/>
      <c r="F115" s="33"/>
      <c r="G115" s="33"/>
      <c r="H115" s="33"/>
      <c r="I115" s="33"/>
      <c r="J115" s="36"/>
      <c r="K115" s="37"/>
      <c r="L115" s="36"/>
      <c r="M115" s="32"/>
      <c r="N115" s="33"/>
      <c r="O115" s="43"/>
      <c r="P115" s="38"/>
      <c r="Q115" s="39"/>
      <c r="R115" s="40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ht="12">
      <c r="A116" s="31"/>
      <c r="B116" s="32"/>
      <c r="C116" s="32"/>
      <c r="D116" s="33"/>
      <c r="E116" s="33"/>
      <c r="F116" s="33"/>
      <c r="G116" s="33"/>
      <c r="H116" s="33"/>
      <c r="I116" s="33"/>
      <c r="J116" s="36"/>
      <c r="K116" s="37"/>
      <c r="L116" s="36"/>
      <c r="M116" s="32"/>
      <c r="N116" s="33"/>
      <c r="O116" s="43"/>
      <c r="P116" s="38"/>
      <c r="Q116" s="39"/>
      <c r="R116" s="40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ht="12">
      <c r="A117" s="31"/>
      <c r="B117" s="32"/>
      <c r="C117" s="32"/>
      <c r="D117" s="33"/>
      <c r="E117" s="33"/>
      <c r="F117" s="33"/>
      <c r="G117" s="33"/>
      <c r="H117" s="33"/>
      <c r="I117" s="33"/>
      <c r="J117" s="36"/>
      <c r="K117" s="37"/>
      <c r="L117" s="36"/>
      <c r="M117" s="32"/>
      <c r="N117" s="33"/>
      <c r="O117" s="43"/>
      <c r="P117" s="38"/>
      <c r="Q117" s="39"/>
      <c r="R117" s="40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  <c r="CC117" s="31"/>
      <c r="CD117" s="31"/>
      <c r="CE117" s="31"/>
      <c r="CF117" s="31"/>
      <c r="CG117" s="31"/>
      <c r="CH117" s="31"/>
      <c r="CI117" s="31"/>
      <c r="CJ117" s="31"/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/>
      <c r="DK117" s="31"/>
      <c r="DL117" s="31"/>
      <c r="DM117" s="31"/>
      <c r="DN117" s="31"/>
      <c r="DO117" s="31"/>
      <c r="DP117" s="31"/>
      <c r="DQ117" s="31"/>
      <c r="DR117" s="31"/>
      <c r="DS117" s="31"/>
      <c r="DT117" s="31"/>
      <c r="DU117" s="31"/>
      <c r="DV117" s="31"/>
      <c r="DW117" s="31"/>
      <c r="DX117" s="31"/>
      <c r="DY117" s="31"/>
      <c r="DZ117" s="31"/>
      <c r="EA117" s="31"/>
      <c r="EB117" s="31"/>
      <c r="EC117" s="31"/>
      <c r="ED117" s="31"/>
      <c r="EE117" s="31"/>
      <c r="EF117" s="31"/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ht="12">
      <c r="A118" s="31"/>
      <c r="B118" s="32"/>
      <c r="C118" s="32"/>
      <c r="D118" s="33"/>
      <c r="E118" s="33"/>
      <c r="F118" s="33"/>
      <c r="G118" s="33"/>
      <c r="H118" s="33"/>
      <c r="I118" s="33"/>
      <c r="J118" s="36"/>
      <c r="K118" s="37"/>
      <c r="L118" s="36"/>
      <c r="M118" s="32"/>
      <c r="N118" s="33"/>
      <c r="O118" s="43"/>
      <c r="P118" s="38"/>
      <c r="Q118" s="39"/>
      <c r="R118" s="40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31"/>
      <c r="DO118" s="31"/>
      <c r="DP118" s="31"/>
      <c r="DQ118" s="31"/>
      <c r="DR118" s="31"/>
      <c r="DS118" s="31"/>
      <c r="DT118" s="31"/>
      <c r="DU118" s="31"/>
      <c r="DV118" s="31"/>
      <c r="DW118" s="31"/>
      <c r="DX118" s="31"/>
      <c r="DY118" s="31"/>
      <c r="DZ118" s="31"/>
      <c r="EA118" s="31"/>
      <c r="EB118" s="31"/>
      <c r="EC118" s="31"/>
      <c r="ED118" s="31"/>
      <c r="EE118" s="31"/>
      <c r="EF118" s="31"/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ht="12">
      <c r="A119" s="31"/>
      <c r="B119" s="32"/>
      <c r="C119" s="32"/>
      <c r="D119" s="33"/>
      <c r="E119" s="33"/>
      <c r="F119" s="33"/>
      <c r="G119" s="33"/>
      <c r="H119" s="33"/>
      <c r="I119" s="33"/>
      <c r="J119" s="36"/>
      <c r="K119" s="37"/>
      <c r="L119" s="36"/>
      <c r="M119" s="32"/>
      <c r="N119" s="33"/>
      <c r="O119" s="43"/>
      <c r="P119" s="38"/>
      <c r="Q119" s="39"/>
      <c r="R119" s="40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ht="12">
      <c r="A120" s="31"/>
      <c r="B120" s="32"/>
      <c r="C120" s="32"/>
      <c r="D120" s="33"/>
      <c r="E120" s="33"/>
      <c r="F120" s="33"/>
      <c r="G120" s="33"/>
      <c r="H120" s="33"/>
      <c r="I120" s="33"/>
      <c r="J120" s="36"/>
      <c r="K120" s="37"/>
      <c r="L120" s="36"/>
      <c r="M120" s="32"/>
      <c r="N120" s="33"/>
      <c r="O120" s="43"/>
      <c r="P120" s="38"/>
      <c r="Q120" s="39"/>
      <c r="R120" s="40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ht="12">
      <c r="A121" s="31"/>
      <c r="B121" s="32"/>
      <c r="C121" s="32"/>
      <c r="D121" s="33"/>
      <c r="E121" s="33"/>
      <c r="F121" s="33"/>
      <c r="G121" s="33"/>
      <c r="H121" s="33"/>
      <c r="I121" s="33"/>
      <c r="J121" s="36"/>
      <c r="K121" s="37"/>
      <c r="L121" s="36"/>
      <c r="M121" s="32"/>
      <c r="N121" s="33"/>
      <c r="O121" s="43"/>
      <c r="P121" s="38"/>
      <c r="Q121" s="39"/>
      <c r="R121" s="40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ht="12">
      <c r="A122" s="31"/>
      <c r="B122" s="32"/>
      <c r="C122" s="32"/>
      <c r="D122" s="33"/>
      <c r="E122" s="33"/>
      <c r="F122" s="33"/>
      <c r="G122" s="33"/>
      <c r="H122" s="33"/>
      <c r="I122" s="33"/>
      <c r="J122" s="36"/>
      <c r="K122" s="37"/>
      <c r="L122" s="41"/>
      <c r="M122" s="32"/>
      <c r="N122" s="33"/>
      <c r="O122" s="43"/>
      <c r="P122" s="38"/>
      <c r="Q122" s="39"/>
      <c r="R122" s="40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ht="12">
      <c r="A123" s="31"/>
      <c r="B123" s="32"/>
      <c r="C123" s="32"/>
      <c r="D123" s="33"/>
      <c r="E123" s="33"/>
      <c r="F123" s="33"/>
      <c r="G123" s="33"/>
      <c r="H123" s="33"/>
      <c r="I123" s="33"/>
      <c r="J123" s="36"/>
      <c r="K123" s="37"/>
      <c r="L123" s="41"/>
      <c r="M123" s="32"/>
      <c r="N123" s="33"/>
      <c r="O123" s="43"/>
      <c r="P123" s="38"/>
      <c r="Q123" s="39"/>
      <c r="R123" s="40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ht="12">
      <c r="A124" s="31"/>
      <c r="B124" s="44"/>
      <c r="C124" s="44"/>
      <c r="D124" s="45"/>
      <c r="E124" s="40"/>
      <c r="F124" s="40"/>
      <c r="G124" s="40"/>
      <c r="H124" s="40"/>
      <c r="I124" s="40"/>
      <c r="J124" s="45"/>
      <c r="K124" s="40"/>
      <c r="L124" s="45"/>
      <c r="M124" s="40"/>
      <c r="N124" s="40"/>
      <c r="O124" s="40"/>
      <c r="P124" s="38"/>
      <c r="Q124" s="39"/>
      <c r="R124" s="40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ht="12">
      <c r="A125" s="31"/>
      <c r="B125" s="44"/>
      <c r="C125" s="44"/>
      <c r="D125" s="45"/>
      <c r="E125" s="40"/>
      <c r="F125" s="40"/>
      <c r="G125" s="40"/>
      <c r="H125" s="40"/>
      <c r="I125" s="40"/>
      <c r="J125" s="45"/>
      <c r="K125" s="40"/>
      <c r="L125" s="45"/>
      <c r="M125" s="40"/>
      <c r="N125" s="40"/>
      <c r="O125" s="40"/>
      <c r="P125" s="38"/>
      <c r="Q125" s="39"/>
      <c r="R125" s="40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ht="12">
      <c r="A126" s="31"/>
      <c r="B126" s="44"/>
      <c r="C126" s="44"/>
      <c r="D126" s="45"/>
      <c r="E126" s="40"/>
      <c r="F126" s="40"/>
      <c r="G126" s="40"/>
      <c r="H126" s="40"/>
      <c r="I126" s="40"/>
      <c r="J126" s="45"/>
      <c r="K126" s="40"/>
      <c r="L126" s="45"/>
      <c r="M126" s="40"/>
      <c r="N126" s="40"/>
      <c r="O126" s="40"/>
      <c r="P126" s="38"/>
      <c r="Q126" s="39"/>
      <c r="R126" s="40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ht="12">
      <c r="A127" s="31"/>
      <c r="B127" s="44"/>
      <c r="C127" s="44"/>
      <c r="D127" s="45"/>
      <c r="E127" s="40"/>
      <c r="F127" s="40"/>
      <c r="G127" s="40"/>
      <c r="H127" s="40"/>
      <c r="I127" s="40"/>
      <c r="J127" s="45"/>
      <c r="K127" s="40"/>
      <c r="L127" s="45"/>
      <c r="M127" s="40"/>
      <c r="N127" s="40"/>
      <c r="O127" s="40"/>
      <c r="P127" s="38"/>
      <c r="Q127" s="39"/>
      <c r="R127" s="40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ht="12">
      <c r="A128" s="31"/>
      <c r="B128" s="44"/>
      <c r="C128" s="44"/>
      <c r="D128" s="45"/>
      <c r="E128" s="40"/>
      <c r="F128" s="40"/>
      <c r="G128" s="40"/>
      <c r="H128" s="40"/>
      <c r="I128" s="40"/>
      <c r="J128" s="45"/>
      <c r="K128" s="40"/>
      <c r="L128" s="45"/>
      <c r="M128" s="40"/>
      <c r="N128" s="40"/>
      <c r="O128" s="40"/>
      <c r="P128" s="38"/>
      <c r="Q128" s="39"/>
      <c r="R128" s="40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ht="12">
      <c r="A129" s="31"/>
      <c r="B129" s="44"/>
      <c r="C129" s="44"/>
      <c r="D129" s="45"/>
      <c r="E129" s="40"/>
      <c r="F129" s="40"/>
      <c r="G129" s="40"/>
      <c r="H129" s="40"/>
      <c r="I129" s="40"/>
      <c r="J129" s="45"/>
      <c r="K129" s="40"/>
      <c r="L129" s="45"/>
      <c r="M129" s="40"/>
      <c r="N129" s="40"/>
      <c r="O129" s="40"/>
      <c r="P129" s="38"/>
      <c r="Q129" s="39"/>
      <c r="R129" s="40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ht="12">
      <c r="A130" s="31"/>
      <c r="B130" s="44"/>
      <c r="C130" s="44"/>
      <c r="D130" s="45"/>
      <c r="E130" s="40"/>
      <c r="F130" s="40"/>
      <c r="G130" s="40"/>
      <c r="H130" s="40"/>
      <c r="I130" s="40"/>
      <c r="J130" s="45"/>
      <c r="K130" s="40"/>
      <c r="L130" s="45"/>
      <c r="M130" s="40"/>
      <c r="N130" s="40"/>
      <c r="O130" s="40"/>
      <c r="P130" s="38"/>
      <c r="Q130" s="39"/>
      <c r="R130" s="40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ht="12">
      <c r="A131" s="31"/>
      <c r="B131" s="44"/>
      <c r="C131" s="44"/>
      <c r="D131" s="45"/>
      <c r="E131" s="40"/>
      <c r="F131" s="40"/>
      <c r="G131" s="40"/>
      <c r="H131" s="40"/>
      <c r="I131" s="40"/>
      <c r="J131" s="45"/>
      <c r="K131" s="40"/>
      <c r="L131" s="45"/>
      <c r="M131" s="40"/>
      <c r="N131" s="40"/>
      <c r="O131" s="40"/>
      <c r="P131" s="38"/>
      <c r="Q131" s="39"/>
      <c r="R131" s="40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  <c r="CC131" s="31"/>
      <c r="CD131" s="31"/>
      <c r="CE131" s="31"/>
      <c r="CF131" s="31"/>
      <c r="CG131" s="31"/>
      <c r="CH131" s="31"/>
      <c r="CI131" s="31"/>
      <c r="CJ131" s="31"/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/>
      <c r="DK131" s="31"/>
      <c r="DL131" s="31"/>
      <c r="DM131" s="31"/>
      <c r="DN131" s="31"/>
      <c r="DO131" s="31"/>
      <c r="DP131" s="31"/>
      <c r="DQ131" s="31"/>
      <c r="DR131" s="31"/>
      <c r="DS131" s="31"/>
      <c r="DT131" s="31"/>
      <c r="DU131" s="31"/>
      <c r="DV131" s="31"/>
      <c r="DW131" s="31"/>
      <c r="DX131" s="31"/>
      <c r="DY131" s="31"/>
      <c r="DZ131" s="31"/>
      <c r="EA131" s="31"/>
      <c r="EB131" s="31"/>
      <c r="EC131" s="31"/>
      <c r="ED131" s="31"/>
      <c r="EE131" s="31"/>
      <c r="EF131" s="31"/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ht="12">
      <c r="A132" s="31"/>
      <c r="B132" s="44"/>
      <c r="C132" s="44"/>
      <c r="D132" s="45"/>
      <c r="E132" s="40"/>
      <c r="F132" s="40"/>
      <c r="G132" s="40"/>
      <c r="H132" s="40"/>
      <c r="I132" s="40"/>
      <c r="J132" s="45"/>
      <c r="K132" s="40"/>
      <c r="L132" s="45"/>
      <c r="M132" s="40"/>
      <c r="N132" s="40"/>
      <c r="O132" s="40"/>
      <c r="P132" s="38"/>
      <c r="Q132" s="39"/>
      <c r="R132" s="40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</sheetData>
  <mergeCells count="39">
    <mergeCell ref="G27:H27"/>
    <mergeCell ref="G28:H28"/>
    <mergeCell ref="G29:H29"/>
    <mergeCell ref="B18:C18"/>
    <mergeCell ref="B21:C21"/>
    <mergeCell ref="B22:C22"/>
    <mergeCell ref="B23:C23"/>
    <mergeCell ref="B24:C24"/>
    <mergeCell ref="B15:C15"/>
    <mergeCell ref="B16:C16"/>
    <mergeCell ref="B17:C17"/>
    <mergeCell ref="B19:C19"/>
    <mergeCell ref="B20:C20"/>
    <mergeCell ref="B10:C10"/>
    <mergeCell ref="B11:C11"/>
    <mergeCell ref="B12:C12"/>
    <mergeCell ref="B13:C13"/>
    <mergeCell ref="B14:C14"/>
    <mergeCell ref="L5:M5"/>
    <mergeCell ref="B6:C6"/>
    <mergeCell ref="B7:C7"/>
    <mergeCell ref="B8:C8"/>
    <mergeCell ref="B9:C9"/>
    <mergeCell ref="B2:R2"/>
    <mergeCell ref="B4:C4"/>
    <mergeCell ref="D4:E4"/>
    <mergeCell ref="F4:G4"/>
    <mergeCell ref="H4:I4"/>
    <mergeCell ref="J4:K4"/>
    <mergeCell ref="L4:M4"/>
    <mergeCell ref="N4:N5"/>
    <mergeCell ref="O4:O5"/>
    <mergeCell ref="P4:P5"/>
    <mergeCell ref="Q4:Q5"/>
    <mergeCell ref="B5:C5"/>
    <mergeCell ref="D5:E5"/>
    <mergeCell ref="F5:G5"/>
    <mergeCell ref="H5:I5"/>
    <mergeCell ref="J5:K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X51"/>
  <sheetViews>
    <sheetView workbookViewId="0">
      <selection activeCell="Z13" sqref="Z13"/>
    </sheetView>
  </sheetViews>
  <sheetFormatPr defaultColWidth="8.85546875" defaultRowHeight="23.25"/>
  <cols>
    <col min="1" max="1" width="1.7109375" customWidth="1"/>
    <col min="2" max="3" width="5.7109375" style="7" customWidth="1"/>
    <col min="4" max="4" width="2.7109375" style="7" customWidth="1"/>
    <col min="5" max="5" width="7" style="7" customWidth="1"/>
    <col min="6" max="6" width="3.140625" style="7" customWidth="1"/>
    <col min="7" max="7" width="1.7109375" style="7" customWidth="1"/>
    <col min="8" max="9" width="5.7109375" style="7" customWidth="1"/>
    <col min="10" max="10" width="2.7109375" style="7" customWidth="1"/>
    <col min="11" max="11" width="7" style="7" customWidth="1"/>
    <col min="12" max="12" width="3.140625" style="7" customWidth="1"/>
    <col min="13" max="13" width="1.7109375" style="7" customWidth="1"/>
    <col min="14" max="15" width="5.7109375" style="7" customWidth="1"/>
    <col min="16" max="16" width="2.7109375" style="7" customWidth="1"/>
    <col min="17" max="17" width="7" style="7" customWidth="1"/>
    <col min="18" max="18" width="3.140625" style="7" customWidth="1"/>
    <col min="19" max="19" width="1.7109375" style="7" customWidth="1"/>
    <col min="20" max="21" width="5.7109375" style="7" customWidth="1"/>
    <col min="22" max="22" width="2.7109375" style="7" customWidth="1"/>
    <col min="23" max="23" width="7" style="7" customWidth="1"/>
    <col min="24" max="24" width="3.140625" style="7" customWidth="1"/>
  </cols>
  <sheetData>
    <row r="2" spans="2:24" ht="26.25">
      <c r="B2" s="8"/>
      <c r="C2" s="8"/>
      <c r="D2" s="8"/>
      <c r="E2" s="8"/>
      <c r="F2" s="8"/>
      <c r="H2" s="8"/>
      <c r="I2" s="8"/>
      <c r="J2" s="8"/>
      <c r="K2" s="8"/>
      <c r="L2" s="8"/>
      <c r="N2" s="8"/>
      <c r="O2" s="8"/>
      <c r="P2" s="8"/>
      <c r="Q2" s="8"/>
      <c r="R2" s="8"/>
      <c r="T2" s="8"/>
      <c r="U2" s="8"/>
      <c r="V2" s="8"/>
      <c r="W2" s="8"/>
      <c r="X2" s="8"/>
    </row>
    <row r="3" spans="2:24">
      <c r="B3" s="363" t="s">
        <v>12</v>
      </c>
      <c r="C3" s="364"/>
      <c r="D3" s="364"/>
      <c r="E3" s="364"/>
      <c r="F3" s="365"/>
      <c r="H3" s="363" t="s">
        <v>12</v>
      </c>
      <c r="I3" s="364"/>
      <c r="J3" s="364"/>
      <c r="K3" s="364"/>
      <c r="L3" s="365"/>
      <c r="N3" s="363" t="s">
        <v>12</v>
      </c>
      <c r="O3" s="364"/>
      <c r="P3" s="364"/>
      <c r="Q3" s="364"/>
      <c r="R3" s="365"/>
      <c r="T3" s="363" t="s">
        <v>12</v>
      </c>
      <c r="U3" s="364"/>
      <c r="V3" s="364"/>
      <c r="W3" s="364"/>
      <c r="X3" s="365"/>
    </row>
    <row r="4" spans="2:24" ht="26.25">
      <c r="B4" s="366" t="s">
        <v>13</v>
      </c>
      <c r="C4" s="367"/>
      <c r="D4" s="367"/>
      <c r="E4" s="367"/>
      <c r="F4" s="368"/>
      <c r="H4" s="366" t="s">
        <v>14</v>
      </c>
      <c r="I4" s="367"/>
      <c r="J4" s="367"/>
      <c r="K4" s="367"/>
      <c r="L4" s="368"/>
      <c r="N4" s="366" t="s">
        <v>15</v>
      </c>
      <c r="O4" s="367"/>
      <c r="P4" s="367"/>
      <c r="Q4" s="367"/>
      <c r="R4" s="368"/>
      <c r="T4" s="366" t="s">
        <v>16</v>
      </c>
      <c r="U4" s="367"/>
      <c r="V4" s="367"/>
      <c r="W4" s="367"/>
      <c r="X4" s="368"/>
    </row>
    <row r="5" spans="2:24">
      <c r="B5" s="14">
        <v>2.5</v>
      </c>
      <c r="C5" s="10">
        <v>0.08</v>
      </c>
      <c r="D5" s="11" t="s">
        <v>17</v>
      </c>
      <c r="E5" s="12">
        <f t="shared" ref="E5:E17" si="0">C5/1000</f>
        <v>8.0000000000000007E-5</v>
      </c>
      <c r="F5" s="13" t="s">
        <v>18</v>
      </c>
      <c r="H5" s="15">
        <v>1.0049999999999999</v>
      </c>
      <c r="I5" s="10">
        <v>0.06</v>
      </c>
      <c r="J5" s="11" t="s">
        <v>17</v>
      </c>
      <c r="K5" s="12">
        <f t="shared" ref="K5:K51" si="1">I5/1000</f>
        <v>5.9999999999999995E-5</v>
      </c>
      <c r="L5" s="13" t="s">
        <v>18</v>
      </c>
      <c r="N5" s="9">
        <v>1</v>
      </c>
      <c r="O5" s="10">
        <v>0.08</v>
      </c>
      <c r="P5" s="11" t="s">
        <v>17</v>
      </c>
      <c r="Q5" s="12">
        <f t="shared" ref="Q5:Q36" si="2">O5/1000</f>
        <v>8.0000000000000007E-5</v>
      </c>
      <c r="R5" s="13" t="s">
        <v>18</v>
      </c>
      <c r="T5" s="9">
        <v>125</v>
      </c>
      <c r="U5" s="10">
        <v>0.42</v>
      </c>
      <c r="V5" s="11" t="s">
        <v>17</v>
      </c>
      <c r="W5" s="12">
        <f t="shared" ref="W5:W12" si="3">U5/1000</f>
        <v>4.1999999999999996E-4</v>
      </c>
      <c r="X5" s="13" t="s">
        <v>18</v>
      </c>
    </row>
    <row r="6" spans="2:24">
      <c r="B6" s="14">
        <v>5.0999999999999996</v>
      </c>
      <c r="C6" s="10">
        <v>0.09</v>
      </c>
      <c r="D6" s="11" t="s">
        <v>17</v>
      </c>
      <c r="E6" s="12">
        <f t="shared" si="0"/>
        <v>8.9999999999999992E-5</v>
      </c>
      <c r="F6" s="13" t="s">
        <v>18</v>
      </c>
      <c r="H6" s="16">
        <v>1.01</v>
      </c>
      <c r="I6" s="10">
        <v>0.06</v>
      </c>
      <c r="J6" s="11" t="s">
        <v>17</v>
      </c>
      <c r="K6" s="12">
        <f t="shared" si="1"/>
        <v>5.9999999999999995E-5</v>
      </c>
      <c r="L6" s="13" t="s">
        <v>18</v>
      </c>
      <c r="N6" s="15">
        <v>1.0049999999999999</v>
      </c>
      <c r="O6" s="10">
        <v>0.08</v>
      </c>
      <c r="P6" s="11" t="s">
        <v>17</v>
      </c>
      <c r="Q6" s="12">
        <f t="shared" si="2"/>
        <v>8.0000000000000007E-5</v>
      </c>
      <c r="R6" s="13" t="s">
        <v>18</v>
      </c>
      <c r="T6" s="9">
        <v>150</v>
      </c>
      <c r="U6" s="10">
        <v>0.47</v>
      </c>
      <c r="V6" s="11" t="s">
        <v>17</v>
      </c>
      <c r="W6" s="12">
        <f t="shared" si="3"/>
        <v>4.6999999999999999E-4</v>
      </c>
      <c r="X6" s="13" t="s">
        <v>18</v>
      </c>
    </row>
    <row r="7" spans="2:24">
      <c r="B7" s="14">
        <v>7.7</v>
      </c>
      <c r="C7" s="10">
        <v>0.09</v>
      </c>
      <c r="D7" s="11" t="s">
        <v>17</v>
      </c>
      <c r="E7" s="12">
        <f t="shared" si="0"/>
        <v>8.9999999999999992E-5</v>
      </c>
      <c r="F7" s="13" t="s">
        <v>18</v>
      </c>
      <c r="H7" s="16">
        <v>1.02</v>
      </c>
      <c r="I7" s="10">
        <v>0.06</v>
      </c>
      <c r="J7" s="11" t="s">
        <v>17</v>
      </c>
      <c r="K7" s="12">
        <f t="shared" si="1"/>
        <v>5.9999999999999995E-5</v>
      </c>
      <c r="L7" s="13" t="s">
        <v>18</v>
      </c>
      <c r="N7" s="16">
        <v>1.01</v>
      </c>
      <c r="O7" s="10">
        <v>0.08</v>
      </c>
      <c r="P7" s="11" t="s">
        <v>17</v>
      </c>
      <c r="Q7" s="12">
        <f t="shared" si="2"/>
        <v>8.0000000000000007E-5</v>
      </c>
      <c r="R7" s="13" t="s">
        <v>18</v>
      </c>
      <c r="T7" s="9">
        <v>175</v>
      </c>
      <c r="U7" s="10">
        <v>0.51</v>
      </c>
      <c r="V7" s="11" t="s">
        <v>17</v>
      </c>
      <c r="W7" s="12">
        <f t="shared" si="3"/>
        <v>5.1000000000000004E-4</v>
      </c>
      <c r="X7" s="13" t="s">
        <v>18</v>
      </c>
    </row>
    <row r="8" spans="2:24">
      <c r="B8" s="14">
        <v>10.3</v>
      </c>
      <c r="C8" s="10">
        <v>0.09</v>
      </c>
      <c r="D8" s="11" t="s">
        <v>17</v>
      </c>
      <c r="E8" s="12">
        <f t="shared" si="0"/>
        <v>8.9999999999999992E-5</v>
      </c>
      <c r="F8" s="13" t="s">
        <v>18</v>
      </c>
      <c r="H8" s="16">
        <v>1.03</v>
      </c>
      <c r="I8" s="10">
        <v>0.06</v>
      </c>
      <c r="J8" s="11" t="s">
        <v>17</v>
      </c>
      <c r="K8" s="12">
        <f t="shared" si="1"/>
        <v>5.9999999999999995E-5</v>
      </c>
      <c r="L8" s="13" t="s">
        <v>18</v>
      </c>
      <c r="N8" s="16">
        <v>1.02</v>
      </c>
      <c r="O8" s="10">
        <v>0.08</v>
      </c>
      <c r="P8" s="11" t="s">
        <v>17</v>
      </c>
      <c r="Q8" s="12">
        <f t="shared" si="2"/>
        <v>8.0000000000000007E-5</v>
      </c>
      <c r="R8" s="13" t="s">
        <v>18</v>
      </c>
      <c r="T8" s="9">
        <v>200</v>
      </c>
      <c r="U8" s="10">
        <v>0.55000000000000004</v>
      </c>
      <c r="V8" s="11" t="s">
        <v>17</v>
      </c>
      <c r="W8" s="12">
        <f t="shared" si="3"/>
        <v>5.5000000000000003E-4</v>
      </c>
      <c r="X8" s="13" t="s">
        <v>18</v>
      </c>
    </row>
    <row r="9" spans="2:24">
      <c r="B9" s="14">
        <v>12.9</v>
      </c>
      <c r="C9" s="10">
        <v>0.09</v>
      </c>
      <c r="D9" s="11" t="s">
        <v>17</v>
      </c>
      <c r="E9" s="12">
        <f t="shared" si="0"/>
        <v>8.9999999999999992E-5</v>
      </c>
      <c r="F9" s="13" t="s">
        <v>18</v>
      </c>
      <c r="H9" s="16">
        <v>1.04</v>
      </c>
      <c r="I9" s="10">
        <v>0.06</v>
      </c>
      <c r="J9" s="11" t="s">
        <v>17</v>
      </c>
      <c r="K9" s="12">
        <f t="shared" si="1"/>
        <v>5.9999999999999995E-5</v>
      </c>
      <c r="L9" s="13" t="s">
        <v>18</v>
      </c>
      <c r="N9" s="16">
        <v>1.03</v>
      </c>
      <c r="O9" s="10">
        <v>0.08</v>
      </c>
      <c r="P9" s="11" t="s">
        <v>17</v>
      </c>
      <c r="Q9" s="12">
        <f t="shared" si="2"/>
        <v>8.0000000000000007E-5</v>
      </c>
      <c r="R9" s="13" t="s">
        <v>18</v>
      </c>
      <c r="T9" s="9">
        <v>250</v>
      </c>
      <c r="U9" s="10">
        <v>0.63</v>
      </c>
      <c r="V9" s="11" t="s">
        <v>17</v>
      </c>
      <c r="W9" s="12">
        <f t="shared" si="3"/>
        <v>6.3000000000000003E-4</v>
      </c>
      <c r="X9" s="13" t="s">
        <v>18</v>
      </c>
    </row>
    <row r="10" spans="2:24">
      <c r="B10" s="9">
        <v>15</v>
      </c>
      <c r="C10" s="10">
        <v>0.1</v>
      </c>
      <c r="D10" s="11" t="s">
        <v>17</v>
      </c>
      <c r="E10" s="12">
        <f t="shared" si="0"/>
        <v>1E-4</v>
      </c>
      <c r="F10" s="13" t="s">
        <v>18</v>
      </c>
      <c r="H10" s="16">
        <v>1.05</v>
      </c>
      <c r="I10" s="10">
        <v>0.06</v>
      </c>
      <c r="J10" s="11" t="s">
        <v>17</v>
      </c>
      <c r="K10" s="12">
        <f t="shared" si="1"/>
        <v>5.9999999999999995E-5</v>
      </c>
      <c r="L10" s="13" t="s">
        <v>18</v>
      </c>
      <c r="N10" s="16">
        <v>1.04</v>
      </c>
      <c r="O10" s="10">
        <v>0.08</v>
      </c>
      <c r="P10" s="11" t="s">
        <v>17</v>
      </c>
      <c r="Q10" s="12">
        <f t="shared" si="2"/>
        <v>8.0000000000000007E-5</v>
      </c>
      <c r="R10" s="13" t="s">
        <v>18</v>
      </c>
      <c r="T10" s="9">
        <v>300</v>
      </c>
      <c r="U10" s="10">
        <v>0.71</v>
      </c>
      <c r="V10" s="11" t="s">
        <v>17</v>
      </c>
      <c r="W10" s="12">
        <f t="shared" si="3"/>
        <v>7.0999999999999991E-4</v>
      </c>
      <c r="X10" s="13" t="s">
        <v>18</v>
      </c>
    </row>
    <row r="11" spans="2:24">
      <c r="B11" s="14">
        <v>17.600000000000001</v>
      </c>
      <c r="C11" s="10">
        <v>0.1</v>
      </c>
      <c r="D11" s="11" t="s">
        <v>17</v>
      </c>
      <c r="E11" s="12">
        <f t="shared" si="0"/>
        <v>1E-4</v>
      </c>
      <c r="F11" s="13" t="s">
        <v>18</v>
      </c>
      <c r="H11" s="16">
        <v>1.06</v>
      </c>
      <c r="I11" s="10">
        <v>0.06</v>
      </c>
      <c r="J11" s="11" t="s">
        <v>17</v>
      </c>
      <c r="K11" s="12">
        <f t="shared" si="1"/>
        <v>5.9999999999999995E-5</v>
      </c>
      <c r="L11" s="13" t="s">
        <v>18</v>
      </c>
      <c r="N11" s="16">
        <v>1.05</v>
      </c>
      <c r="O11" s="10">
        <v>0.08</v>
      </c>
      <c r="P11" s="11" t="s">
        <v>17</v>
      </c>
      <c r="Q11" s="12">
        <f t="shared" si="2"/>
        <v>8.0000000000000007E-5</v>
      </c>
      <c r="R11" s="13" t="s">
        <v>18</v>
      </c>
      <c r="T11" s="9">
        <v>400</v>
      </c>
      <c r="U11" s="10">
        <v>0.89</v>
      </c>
      <c r="V11" s="11" t="s">
        <v>17</v>
      </c>
      <c r="W11" s="12">
        <f t="shared" si="3"/>
        <v>8.9000000000000006E-4</v>
      </c>
      <c r="X11" s="13" t="s">
        <v>18</v>
      </c>
    </row>
    <row r="12" spans="2:24">
      <c r="B12" s="14">
        <v>20.2</v>
      </c>
      <c r="C12" s="10">
        <v>0.1</v>
      </c>
      <c r="D12" s="11" t="s">
        <v>17</v>
      </c>
      <c r="E12" s="12">
        <f t="shared" si="0"/>
        <v>1E-4</v>
      </c>
      <c r="F12" s="13" t="s">
        <v>18</v>
      </c>
      <c r="H12" s="16">
        <v>1.07</v>
      </c>
      <c r="I12" s="10">
        <v>0.06</v>
      </c>
      <c r="J12" s="11" t="s">
        <v>17</v>
      </c>
      <c r="K12" s="12">
        <f t="shared" si="1"/>
        <v>5.9999999999999995E-5</v>
      </c>
      <c r="L12" s="13" t="s">
        <v>18</v>
      </c>
      <c r="N12" s="16">
        <v>1.06</v>
      </c>
      <c r="O12" s="10">
        <v>0.08</v>
      </c>
      <c r="P12" s="11" t="s">
        <v>17</v>
      </c>
      <c r="Q12" s="12">
        <f t="shared" si="2"/>
        <v>8.0000000000000007E-5</v>
      </c>
      <c r="R12" s="13" t="s">
        <v>18</v>
      </c>
      <c r="T12" s="9">
        <v>500</v>
      </c>
      <c r="U12" s="10">
        <v>1.1000000000000001</v>
      </c>
      <c r="V12" s="11" t="s">
        <v>17</v>
      </c>
      <c r="W12" s="12">
        <f t="shared" si="3"/>
        <v>1.1000000000000001E-3</v>
      </c>
      <c r="X12" s="13" t="s">
        <v>18</v>
      </c>
    </row>
    <row r="13" spans="2:24">
      <c r="B13" s="14">
        <v>22.8</v>
      </c>
      <c r="C13" s="10">
        <v>0.1</v>
      </c>
      <c r="D13" s="11" t="s">
        <v>17</v>
      </c>
      <c r="E13" s="12">
        <f t="shared" si="0"/>
        <v>1E-4</v>
      </c>
      <c r="F13" s="13" t="s">
        <v>18</v>
      </c>
      <c r="H13" s="16">
        <v>1.08</v>
      </c>
      <c r="I13" s="10">
        <v>0.06</v>
      </c>
      <c r="J13" s="11" t="s">
        <v>17</v>
      </c>
      <c r="K13" s="12">
        <f t="shared" si="1"/>
        <v>5.9999999999999995E-5</v>
      </c>
      <c r="L13" s="13" t="s">
        <v>18</v>
      </c>
      <c r="N13" s="16">
        <v>1.07</v>
      </c>
      <c r="O13" s="10">
        <v>0.08</v>
      </c>
      <c r="P13" s="11" t="s">
        <v>17</v>
      </c>
      <c r="Q13" s="12">
        <f t="shared" si="2"/>
        <v>8.0000000000000007E-5</v>
      </c>
      <c r="R13" s="13" t="s">
        <v>18</v>
      </c>
    </row>
    <row r="14" spans="2:24">
      <c r="B14" s="9">
        <v>25</v>
      </c>
      <c r="C14" s="10">
        <v>0.11</v>
      </c>
      <c r="D14" s="11" t="s">
        <v>17</v>
      </c>
      <c r="E14" s="12">
        <f t="shared" si="0"/>
        <v>1.1E-4</v>
      </c>
      <c r="F14" s="13" t="s">
        <v>18</v>
      </c>
      <c r="H14" s="16">
        <v>1.0900000000000001</v>
      </c>
      <c r="I14" s="10">
        <v>0.06</v>
      </c>
      <c r="J14" s="11" t="s">
        <v>17</v>
      </c>
      <c r="K14" s="12">
        <f t="shared" si="1"/>
        <v>5.9999999999999995E-5</v>
      </c>
      <c r="L14" s="13" t="s">
        <v>18</v>
      </c>
      <c r="N14" s="16">
        <v>1.08</v>
      </c>
      <c r="O14" s="10">
        <v>0.08</v>
      </c>
      <c r="P14" s="11" t="s">
        <v>17</v>
      </c>
      <c r="Q14" s="12">
        <f t="shared" si="2"/>
        <v>8.0000000000000007E-5</v>
      </c>
      <c r="R14" s="13" t="s">
        <v>18</v>
      </c>
    </row>
    <row r="15" spans="2:24">
      <c r="B15" s="9">
        <v>50</v>
      </c>
      <c r="C15" s="10">
        <v>0.13</v>
      </c>
      <c r="D15" s="11" t="s">
        <v>17</v>
      </c>
      <c r="E15" s="12">
        <f t="shared" si="0"/>
        <v>1.3000000000000002E-4</v>
      </c>
      <c r="F15" s="13" t="s">
        <v>18</v>
      </c>
      <c r="H15" s="16">
        <v>1.1000000000000001</v>
      </c>
      <c r="I15" s="10">
        <v>0.06</v>
      </c>
      <c r="J15" s="11" t="s">
        <v>17</v>
      </c>
      <c r="K15" s="12">
        <f t="shared" si="1"/>
        <v>5.9999999999999995E-5</v>
      </c>
      <c r="L15" s="13" t="s">
        <v>18</v>
      </c>
      <c r="N15" s="16">
        <v>1.0900000000000001</v>
      </c>
      <c r="O15" s="10">
        <v>0.08</v>
      </c>
      <c r="P15" s="11" t="s">
        <v>17</v>
      </c>
      <c r="Q15" s="12">
        <f t="shared" si="2"/>
        <v>8.0000000000000007E-5</v>
      </c>
      <c r="R15" s="13" t="s">
        <v>18</v>
      </c>
    </row>
    <row r="16" spans="2:24">
      <c r="B16" s="9">
        <v>75</v>
      </c>
      <c r="C16" s="10">
        <v>0.16</v>
      </c>
      <c r="D16" s="11" t="s">
        <v>17</v>
      </c>
      <c r="E16" s="12">
        <f t="shared" si="0"/>
        <v>1.6000000000000001E-4</v>
      </c>
      <c r="F16" s="13" t="s">
        <v>18</v>
      </c>
      <c r="H16" s="16">
        <v>1.2</v>
      </c>
      <c r="I16" s="10">
        <v>0.06</v>
      </c>
      <c r="J16" s="11" t="s">
        <v>17</v>
      </c>
      <c r="K16" s="12">
        <f t="shared" si="1"/>
        <v>5.9999999999999995E-5</v>
      </c>
      <c r="L16" s="13" t="s">
        <v>18</v>
      </c>
      <c r="N16" s="16">
        <v>1.1000000000000001</v>
      </c>
      <c r="O16" s="10">
        <v>0.08</v>
      </c>
      <c r="P16" s="11" t="s">
        <v>17</v>
      </c>
      <c r="Q16" s="12">
        <f t="shared" si="2"/>
        <v>8.0000000000000007E-5</v>
      </c>
      <c r="R16" s="13" t="s">
        <v>18</v>
      </c>
    </row>
    <row r="17" spans="2:18">
      <c r="B17" s="9">
        <v>100</v>
      </c>
      <c r="C17" s="10">
        <v>0.18</v>
      </c>
      <c r="D17" s="11" t="s">
        <v>17</v>
      </c>
      <c r="E17" s="12">
        <f t="shared" si="0"/>
        <v>1.7999999999999998E-4</v>
      </c>
      <c r="F17" s="13" t="s">
        <v>18</v>
      </c>
      <c r="H17" s="16">
        <v>1.3</v>
      </c>
      <c r="I17" s="10">
        <v>0.06</v>
      </c>
      <c r="J17" s="11" t="s">
        <v>17</v>
      </c>
      <c r="K17" s="12">
        <f t="shared" si="1"/>
        <v>5.9999999999999995E-5</v>
      </c>
      <c r="L17" s="13" t="s">
        <v>18</v>
      </c>
      <c r="N17" s="16">
        <v>1.2</v>
      </c>
      <c r="O17" s="10">
        <v>0.08</v>
      </c>
      <c r="P17" s="11" t="s">
        <v>17</v>
      </c>
      <c r="Q17" s="12">
        <f t="shared" si="2"/>
        <v>8.0000000000000007E-5</v>
      </c>
      <c r="R17" s="13" t="s">
        <v>18</v>
      </c>
    </row>
    <row r="18" spans="2:18">
      <c r="H18" s="16">
        <v>1.4</v>
      </c>
      <c r="I18" s="10">
        <v>0.06</v>
      </c>
      <c r="J18" s="11" t="s">
        <v>17</v>
      </c>
      <c r="K18" s="12">
        <f t="shared" si="1"/>
        <v>5.9999999999999995E-5</v>
      </c>
      <c r="L18" s="13" t="s">
        <v>18</v>
      </c>
      <c r="N18" s="16">
        <v>1.3</v>
      </c>
      <c r="O18" s="10">
        <v>0.08</v>
      </c>
      <c r="P18" s="11" t="s">
        <v>17</v>
      </c>
      <c r="Q18" s="12">
        <f t="shared" si="2"/>
        <v>8.0000000000000007E-5</v>
      </c>
      <c r="R18" s="13" t="s">
        <v>18</v>
      </c>
    </row>
    <row r="19" spans="2:18">
      <c r="H19" s="16">
        <v>1.5</v>
      </c>
      <c r="I19" s="10">
        <v>0.06</v>
      </c>
      <c r="J19" s="11" t="s">
        <v>17</v>
      </c>
      <c r="K19" s="12">
        <f t="shared" si="1"/>
        <v>5.9999999999999995E-5</v>
      </c>
      <c r="L19" s="13" t="s">
        <v>18</v>
      </c>
      <c r="N19" s="16">
        <v>1.4</v>
      </c>
      <c r="O19" s="10">
        <v>0.08</v>
      </c>
      <c r="P19" s="11" t="s">
        <v>17</v>
      </c>
      <c r="Q19" s="12">
        <f t="shared" si="2"/>
        <v>8.0000000000000007E-5</v>
      </c>
      <c r="R19" s="13" t="s">
        <v>18</v>
      </c>
    </row>
    <row r="20" spans="2:18">
      <c r="H20" s="16">
        <v>1.6</v>
      </c>
      <c r="I20" s="10">
        <v>0.06</v>
      </c>
      <c r="J20" s="11" t="s">
        <v>17</v>
      </c>
      <c r="K20" s="12">
        <f t="shared" si="1"/>
        <v>5.9999999999999995E-5</v>
      </c>
      <c r="L20" s="13" t="s">
        <v>18</v>
      </c>
      <c r="N20" s="16">
        <v>1.5</v>
      </c>
      <c r="O20" s="10">
        <v>0.08</v>
      </c>
      <c r="P20" s="11" t="s">
        <v>17</v>
      </c>
      <c r="Q20" s="12">
        <f t="shared" si="2"/>
        <v>8.0000000000000007E-5</v>
      </c>
      <c r="R20" s="13" t="s">
        <v>18</v>
      </c>
    </row>
    <row r="21" spans="2:18">
      <c r="H21" s="16">
        <v>1.7</v>
      </c>
      <c r="I21" s="10">
        <v>0.06</v>
      </c>
      <c r="J21" s="11" t="s">
        <v>17</v>
      </c>
      <c r="K21" s="12">
        <f t="shared" si="1"/>
        <v>5.9999999999999995E-5</v>
      </c>
      <c r="L21" s="13" t="s">
        <v>18</v>
      </c>
      <c r="N21" s="16">
        <v>1.6</v>
      </c>
      <c r="O21" s="10">
        <v>0.08</v>
      </c>
      <c r="P21" s="11" t="s">
        <v>17</v>
      </c>
      <c r="Q21" s="12">
        <f t="shared" si="2"/>
        <v>8.0000000000000007E-5</v>
      </c>
      <c r="R21" s="13" t="s">
        <v>18</v>
      </c>
    </row>
    <row r="22" spans="2:18">
      <c r="H22" s="16">
        <v>1.8</v>
      </c>
      <c r="I22" s="10">
        <v>0.06</v>
      </c>
      <c r="J22" s="11" t="s">
        <v>17</v>
      </c>
      <c r="K22" s="12">
        <f t="shared" si="1"/>
        <v>5.9999999999999995E-5</v>
      </c>
      <c r="L22" s="13" t="s">
        <v>18</v>
      </c>
      <c r="N22" s="16">
        <v>1.7</v>
      </c>
      <c r="O22" s="10">
        <v>0.08</v>
      </c>
      <c r="P22" s="11" t="s">
        <v>17</v>
      </c>
      <c r="Q22" s="12">
        <f t="shared" si="2"/>
        <v>8.0000000000000007E-5</v>
      </c>
      <c r="R22" s="13" t="s">
        <v>18</v>
      </c>
    </row>
    <row r="23" spans="2:18">
      <c r="H23" s="16">
        <v>1.9</v>
      </c>
      <c r="I23" s="10">
        <v>0.06</v>
      </c>
      <c r="J23" s="11" t="s">
        <v>17</v>
      </c>
      <c r="K23" s="12">
        <f t="shared" si="1"/>
        <v>5.9999999999999995E-5</v>
      </c>
      <c r="L23" s="13" t="s">
        <v>18</v>
      </c>
      <c r="N23" s="16">
        <v>1.8</v>
      </c>
      <c r="O23" s="10">
        <v>0.08</v>
      </c>
      <c r="P23" s="11" t="s">
        <v>17</v>
      </c>
      <c r="Q23" s="12">
        <f t="shared" si="2"/>
        <v>8.0000000000000007E-5</v>
      </c>
      <c r="R23" s="13" t="s">
        <v>18</v>
      </c>
    </row>
    <row r="24" spans="2:18">
      <c r="H24" s="9">
        <v>1</v>
      </c>
      <c r="I24" s="10">
        <v>0.06</v>
      </c>
      <c r="J24" s="11" t="s">
        <v>17</v>
      </c>
      <c r="K24" s="12">
        <f t="shared" si="1"/>
        <v>5.9999999999999995E-5</v>
      </c>
      <c r="L24" s="13" t="s">
        <v>18</v>
      </c>
      <c r="N24" s="16">
        <v>1.9</v>
      </c>
      <c r="O24" s="10">
        <v>0.08</v>
      </c>
      <c r="P24" s="11" t="s">
        <v>17</v>
      </c>
      <c r="Q24" s="12">
        <f t="shared" si="2"/>
        <v>8.0000000000000007E-5</v>
      </c>
      <c r="R24" s="13" t="s">
        <v>18</v>
      </c>
    </row>
    <row r="25" spans="2:18">
      <c r="H25" s="9">
        <v>2</v>
      </c>
      <c r="I25" s="10">
        <v>0.06</v>
      </c>
      <c r="J25" s="11" t="s">
        <v>17</v>
      </c>
      <c r="K25" s="12">
        <f t="shared" si="1"/>
        <v>5.9999999999999995E-5</v>
      </c>
      <c r="L25" s="13" t="s">
        <v>18</v>
      </c>
      <c r="N25" s="9">
        <v>2</v>
      </c>
      <c r="O25" s="10">
        <v>0.08</v>
      </c>
      <c r="P25" s="11" t="s">
        <v>17</v>
      </c>
      <c r="Q25" s="12">
        <f t="shared" si="2"/>
        <v>8.0000000000000007E-5</v>
      </c>
      <c r="R25" s="13" t="s">
        <v>18</v>
      </c>
    </row>
    <row r="26" spans="2:18">
      <c r="H26" s="9">
        <v>3</v>
      </c>
      <c r="I26" s="10">
        <v>0.06</v>
      </c>
      <c r="J26" s="11" t="s">
        <v>17</v>
      </c>
      <c r="K26" s="12">
        <f t="shared" si="1"/>
        <v>5.9999999999999995E-5</v>
      </c>
      <c r="L26" s="13" t="s">
        <v>18</v>
      </c>
      <c r="N26" s="9">
        <v>3</v>
      </c>
      <c r="O26" s="10">
        <v>0.08</v>
      </c>
      <c r="P26" s="11" t="s">
        <v>17</v>
      </c>
      <c r="Q26" s="12">
        <f t="shared" si="2"/>
        <v>8.0000000000000007E-5</v>
      </c>
      <c r="R26" s="13" t="s">
        <v>18</v>
      </c>
    </row>
    <row r="27" spans="2:18">
      <c r="H27" s="9">
        <v>4</v>
      </c>
      <c r="I27" s="10">
        <v>0.06</v>
      </c>
      <c r="J27" s="11" t="s">
        <v>17</v>
      </c>
      <c r="K27" s="12">
        <f t="shared" si="1"/>
        <v>5.9999999999999995E-5</v>
      </c>
      <c r="L27" s="13" t="s">
        <v>18</v>
      </c>
      <c r="N27" s="9">
        <v>4</v>
      </c>
      <c r="O27" s="10">
        <v>0.08</v>
      </c>
      <c r="P27" s="11" t="s">
        <v>17</v>
      </c>
      <c r="Q27" s="12">
        <f t="shared" si="2"/>
        <v>8.0000000000000007E-5</v>
      </c>
      <c r="R27" s="13" t="s">
        <v>18</v>
      </c>
    </row>
    <row r="28" spans="2:18">
      <c r="H28" s="9">
        <v>5</v>
      </c>
      <c r="I28" s="10">
        <v>0.06</v>
      </c>
      <c r="J28" s="11" t="s">
        <v>17</v>
      </c>
      <c r="K28" s="12">
        <f t="shared" si="1"/>
        <v>5.9999999999999995E-5</v>
      </c>
      <c r="L28" s="13" t="s">
        <v>18</v>
      </c>
      <c r="N28" s="9">
        <v>5</v>
      </c>
      <c r="O28" s="10">
        <v>0.09</v>
      </c>
      <c r="P28" s="11" t="s">
        <v>17</v>
      </c>
      <c r="Q28" s="12">
        <f t="shared" si="2"/>
        <v>8.9999999999999992E-5</v>
      </c>
      <c r="R28" s="13" t="s">
        <v>18</v>
      </c>
    </row>
    <row r="29" spans="2:18">
      <c r="H29" s="9">
        <v>6</v>
      </c>
      <c r="I29" s="10">
        <v>0.06</v>
      </c>
      <c r="J29" s="11" t="s">
        <v>17</v>
      </c>
      <c r="K29" s="12">
        <f t="shared" si="1"/>
        <v>5.9999999999999995E-5</v>
      </c>
      <c r="L29" s="13" t="s">
        <v>18</v>
      </c>
      <c r="N29" s="9">
        <v>6</v>
      </c>
      <c r="O29" s="10">
        <v>0.09</v>
      </c>
      <c r="P29" s="11" t="s">
        <v>17</v>
      </c>
      <c r="Q29" s="12">
        <f t="shared" si="2"/>
        <v>8.9999999999999992E-5</v>
      </c>
      <c r="R29" s="13" t="s">
        <v>18</v>
      </c>
    </row>
    <row r="30" spans="2:18">
      <c r="H30" s="9">
        <v>7</v>
      </c>
      <c r="I30" s="10">
        <v>0.06</v>
      </c>
      <c r="J30" s="11" t="s">
        <v>17</v>
      </c>
      <c r="K30" s="12">
        <f t="shared" si="1"/>
        <v>5.9999999999999995E-5</v>
      </c>
      <c r="L30" s="13" t="s">
        <v>18</v>
      </c>
      <c r="N30" s="9">
        <v>7</v>
      </c>
      <c r="O30" s="10">
        <v>0.09</v>
      </c>
      <c r="P30" s="11" t="s">
        <v>17</v>
      </c>
      <c r="Q30" s="12">
        <f t="shared" si="2"/>
        <v>8.9999999999999992E-5</v>
      </c>
      <c r="R30" s="13" t="s">
        <v>18</v>
      </c>
    </row>
    <row r="31" spans="2:18">
      <c r="H31" s="9">
        <v>8</v>
      </c>
      <c r="I31" s="10">
        <v>0.06</v>
      </c>
      <c r="J31" s="11" t="s">
        <v>17</v>
      </c>
      <c r="K31" s="12">
        <f t="shared" si="1"/>
        <v>5.9999999999999995E-5</v>
      </c>
      <c r="L31" s="13" t="s">
        <v>18</v>
      </c>
      <c r="N31" s="9">
        <v>8</v>
      </c>
      <c r="O31" s="10">
        <v>0.09</v>
      </c>
      <c r="P31" s="11" t="s">
        <v>17</v>
      </c>
      <c r="Q31" s="12">
        <f t="shared" si="2"/>
        <v>8.9999999999999992E-5</v>
      </c>
      <c r="R31" s="13" t="s">
        <v>18</v>
      </c>
    </row>
    <row r="32" spans="2:18">
      <c r="H32" s="9">
        <v>9</v>
      </c>
      <c r="I32" s="10">
        <v>0.06</v>
      </c>
      <c r="J32" s="11" t="s">
        <v>17</v>
      </c>
      <c r="K32" s="12">
        <f t="shared" si="1"/>
        <v>5.9999999999999995E-5</v>
      </c>
      <c r="L32" s="13" t="s">
        <v>18</v>
      </c>
      <c r="N32" s="9">
        <v>9</v>
      </c>
      <c r="O32" s="10">
        <v>0.09</v>
      </c>
      <c r="P32" s="11" t="s">
        <v>17</v>
      </c>
      <c r="Q32" s="12">
        <f t="shared" si="2"/>
        <v>8.9999999999999992E-5</v>
      </c>
      <c r="R32" s="13" t="s">
        <v>18</v>
      </c>
    </row>
    <row r="33" spans="8:18">
      <c r="H33" s="9">
        <v>10</v>
      </c>
      <c r="I33" s="10">
        <v>0.06</v>
      </c>
      <c r="J33" s="11" t="s">
        <v>17</v>
      </c>
      <c r="K33" s="12">
        <f t="shared" si="1"/>
        <v>5.9999999999999995E-5</v>
      </c>
      <c r="L33" s="13" t="s">
        <v>18</v>
      </c>
      <c r="N33" s="9">
        <v>10</v>
      </c>
      <c r="O33" s="10">
        <v>0.09</v>
      </c>
      <c r="P33" s="11" t="s">
        <v>17</v>
      </c>
      <c r="Q33" s="12">
        <f t="shared" si="2"/>
        <v>8.9999999999999992E-5</v>
      </c>
      <c r="R33" s="13" t="s">
        <v>18</v>
      </c>
    </row>
    <row r="34" spans="8:18">
      <c r="H34" s="9">
        <v>11</v>
      </c>
      <c r="I34" s="10">
        <v>7.0000000000000007E-2</v>
      </c>
      <c r="J34" s="11" t="s">
        <v>17</v>
      </c>
      <c r="K34" s="12">
        <f t="shared" si="1"/>
        <v>7.0000000000000007E-5</v>
      </c>
      <c r="L34" s="13" t="s">
        <v>18</v>
      </c>
      <c r="N34" s="9">
        <v>20</v>
      </c>
      <c r="O34" s="10">
        <v>0.1</v>
      </c>
      <c r="P34" s="11" t="s">
        <v>17</v>
      </c>
      <c r="Q34" s="12">
        <f t="shared" si="2"/>
        <v>1E-4</v>
      </c>
      <c r="R34" s="13" t="s">
        <v>18</v>
      </c>
    </row>
    <row r="35" spans="8:18">
      <c r="H35" s="9">
        <v>12</v>
      </c>
      <c r="I35" s="10">
        <v>7.0000000000000007E-2</v>
      </c>
      <c r="J35" s="11" t="s">
        <v>17</v>
      </c>
      <c r="K35" s="12">
        <f t="shared" si="1"/>
        <v>7.0000000000000007E-5</v>
      </c>
      <c r="L35" s="13" t="s">
        <v>18</v>
      </c>
      <c r="N35" s="9">
        <v>30</v>
      </c>
      <c r="O35" s="10">
        <v>0.11</v>
      </c>
      <c r="P35" s="11" t="s">
        <v>17</v>
      </c>
      <c r="Q35" s="12">
        <f t="shared" si="2"/>
        <v>1.1E-4</v>
      </c>
      <c r="R35" s="13" t="s">
        <v>18</v>
      </c>
    </row>
    <row r="36" spans="8:18">
      <c r="H36" s="9">
        <v>13</v>
      </c>
      <c r="I36" s="10">
        <v>7.0000000000000007E-2</v>
      </c>
      <c r="J36" s="11" t="s">
        <v>17</v>
      </c>
      <c r="K36" s="12">
        <f t="shared" si="1"/>
        <v>7.0000000000000007E-5</v>
      </c>
      <c r="L36" s="13" t="s">
        <v>18</v>
      </c>
      <c r="N36" s="9">
        <v>50</v>
      </c>
      <c r="O36" s="10">
        <v>0.13</v>
      </c>
      <c r="P36" s="11" t="s">
        <v>17</v>
      </c>
      <c r="Q36" s="12">
        <f t="shared" si="2"/>
        <v>1.3000000000000002E-4</v>
      </c>
      <c r="R36" s="13" t="s">
        <v>18</v>
      </c>
    </row>
    <row r="37" spans="8:18">
      <c r="H37" s="9">
        <v>14</v>
      </c>
      <c r="I37" s="10">
        <v>7.0000000000000007E-2</v>
      </c>
      <c r="J37" s="11" t="s">
        <v>17</v>
      </c>
      <c r="K37" s="12">
        <f t="shared" si="1"/>
        <v>7.0000000000000007E-5</v>
      </c>
      <c r="L37" s="13" t="s">
        <v>18</v>
      </c>
    </row>
    <row r="38" spans="8:18">
      <c r="H38" s="9">
        <v>15</v>
      </c>
      <c r="I38" s="10">
        <v>7.0000000000000007E-2</v>
      </c>
      <c r="J38" s="11" t="s">
        <v>17</v>
      </c>
      <c r="K38" s="12">
        <f t="shared" si="1"/>
        <v>7.0000000000000007E-5</v>
      </c>
      <c r="L38" s="13" t="s">
        <v>18</v>
      </c>
    </row>
    <row r="39" spans="8:18">
      <c r="H39" s="9">
        <v>16</v>
      </c>
      <c r="I39" s="10">
        <v>7.0000000000000007E-2</v>
      </c>
      <c r="J39" s="11" t="s">
        <v>17</v>
      </c>
      <c r="K39" s="12">
        <f t="shared" si="1"/>
        <v>7.0000000000000007E-5</v>
      </c>
      <c r="L39" s="13" t="s">
        <v>18</v>
      </c>
    </row>
    <row r="40" spans="8:18">
      <c r="H40" s="9">
        <v>17</v>
      </c>
      <c r="I40" s="10">
        <v>7.0000000000000007E-2</v>
      </c>
      <c r="J40" s="11" t="s">
        <v>17</v>
      </c>
      <c r="K40" s="12">
        <f t="shared" si="1"/>
        <v>7.0000000000000007E-5</v>
      </c>
      <c r="L40" s="13" t="s">
        <v>18</v>
      </c>
    </row>
    <row r="41" spans="8:18">
      <c r="H41" s="9">
        <v>18</v>
      </c>
      <c r="I41" s="10">
        <v>7.0000000000000007E-2</v>
      </c>
      <c r="J41" s="11" t="s">
        <v>17</v>
      </c>
      <c r="K41" s="12">
        <f t="shared" si="1"/>
        <v>7.0000000000000007E-5</v>
      </c>
      <c r="L41" s="13" t="s">
        <v>18</v>
      </c>
    </row>
    <row r="42" spans="8:18">
      <c r="H42" s="9">
        <v>19</v>
      </c>
      <c r="I42" s="10">
        <v>7.0000000000000007E-2</v>
      </c>
      <c r="J42" s="11" t="s">
        <v>17</v>
      </c>
      <c r="K42" s="12">
        <f t="shared" si="1"/>
        <v>7.0000000000000007E-5</v>
      </c>
      <c r="L42" s="13" t="s">
        <v>18</v>
      </c>
    </row>
    <row r="43" spans="8:18">
      <c r="H43" s="9">
        <v>20</v>
      </c>
      <c r="I43" s="10">
        <v>7.0000000000000007E-2</v>
      </c>
      <c r="J43" s="11" t="s">
        <v>17</v>
      </c>
      <c r="K43" s="12">
        <f t="shared" si="1"/>
        <v>7.0000000000000007E-5</v>
      </c>
      <c r="L43" s="13" t="s">
        <v>18</v>
      </c>
    </row>
    <row r="44" spans="8:18">
      <c r="H44" s="9">
        <v>21</v>
      </c>
      <c r="I44" s="10">
        <v>7.0000000000000007E-2</v>
      </c>
      <c r="J44" s="11" t="s">
        <v>17</v>
      </c>
      <c r="K44" s="12">
        <f t="shared" si="1"/>
        <v>7.0000000000000007E-5</v>
      </c>
      <c r="L44" s="13" t="s">
        <v>18</v>
      </c>
    </row>
    <row r="45" spans="8:18">
      <c r="H45" s="9">
        <v>22</v>
      </c>
      <c r="I45" s="10">
        <v>7.0000000000000007E-2</v>
      </c>
      <c r="J45" s="11" t="s">
        <v>17</v>
      </c>
      <c r="K45" s="12">
        <f t="shared" si="1"/>
        <v>7.0000000000000007E-5</v>
      </c>
      <c r="L45" s="13" t="s">
        <v>18</v>
      </c>
    </row>
    <row r="46" spans="8:18">
      <c r="H46" s="9">
        <v>23</v>
      </c>
      <c r="I46" s="10">
        <v>7.0000000000000007E-2</v>
      </c>
      <c r="J46" s="11" t="s">
        <v>17</v>
      </c>
      <c r="K46" s="12">
        <f t="shared" si="1"/>
        <v>7.0000000000000007E-5</v>
      </c>
      <c r="L46" s="13" t="s">
        <v>18</v>
      </c>
    </row>
    <row r="47" spans="8:18">
      <c r="H47" s="9">
        <v>24</v>
      </c>
      <c r="I47" s="10">
        <v>7.0000000000000007E-2</v>
      </c>
      <c r="J47" s="11" t="s">
        <v>17</v>
      </c>
      <c r="K47" s="12">
        <f t="shared" si="1"/>
        <v>7.0000000000000007E-5</v>
      </c>
      <c r="L47" s="13" t="s">
        <v>18</v>
      </c>
    </row>
    <row r="48" spans="8:18">
      <c r="H48" s="9">
        <v>25</v>
      </c>
      <c r="I48" s="10">
        <v>7.0000000000000007E-2</v>
      </c>
      <c r="J48" s="11" t="s">
        <v>17</v>
      </c>
      <c r="K48" s="12">
        <f t="shared" si="1"/>
        <v>7.0000000000000007E-5</v>
      </c>
      <c r="L48" s="13" t="s">
        <v>18</v>
      </c>
    </row>
    <row r="49" spans="8:12">
      <c r="H49" s="9">
        <v>50</v>
      </c>
      <c r="I49" s="10">
        <v>0.09</v>
      </c>
      <c r="J49" s="11" t="s">
        <v>17</v>
      </c>
      <c r="K49" s="12">
        <f t="shared" si="1"/>
        <v>8.9999999999999992E-5</v>
      </c>
      <c r="L49" s="13" t="s">
        <v>18</v>
      </c>
    </row>
    <row r="50" spans="8:12">
      <c r="H50" s="9">
        <v>75</v>
      </c>
      <c r="I50" s="10">
        <v>0.1</v>
      </c>
      <c r="J50" s="11" t="s">
        <v>17</v>
      </c>
      <c r="K50" s="12">
        <f t="shared" si="1"/>
        <v>1E-4</v>
      </c>
      <c r="L50" s="13" t="s">
        <v>18</v>
      </c>
    </row>
    <row r="51" spans="8:12">
      <c r="H51" s="9">
        <v>100</v>
      </c>
      <c r="I51" s="10">
        <v>0.12</v>
      </c>
      <c r="J51" s="11" t="s">
        <v>17</v>
      </c>
      <c r="K51" s="12">
        <f t="shared" si="1"/>
        <v>1.1999999999999999E-4</v>
      </c>
      <c r="L51" s="13" t="s">
        <v>18</v>
      </c>
    </row>
  </sheetData>
  <mergeCells count="8">
    <mergeCell ref="B3:F3"/>
    <mergeCell ref="H3:L3"/>
    <mergeCell ref="N3:R3"/>
    <mergeCell ref="T3:X3"/>
    <mergeCell ref="B4:F4"/>
    <mergeCell ref="H4:L4"/>
    <mergeCell ref="N4:R4"/>
    <mergeCell ref="T4:X4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2016-08-12T08:14:54Z</cp:lastPrinted>
  <dcterms:created xsi:type="dcterms:W3CDTF">2013-11-02T07:33:54Z</dcterms:created>
  <dcterms:modified xsi:type="dcterms:W3CDTF">2017-08-20T05:41:05Z</dcterms:modified>
</cp:coreProperties>
</file>