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25 to 15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7" i="17"/>
  <c r="N8" i="17"/>
  <c r="N9" i="17"/>
  <c r="N10" i="17"/>
  <c r="N11" i="17"/>
  <c r="N12" i="17"/>
  <c r="N13" i="17"/>
  <c r="N14" i="17"/>
  <c r="N15" i="17"/>
  <c r="N16" i="17"/>
  <c r="N17" i="17"/>
  <c r="O23" i="11"/>
  <c r="O24" i="11"/>
  <c r="O25" i="11"/>
  <c r="O26" i="11"/>
  <c r="R23" i="11"/>
  <c r="P26" i="14"/>
  <c r="H27" i="14"/>
  <c r="H26" i="14"/>
  <c r="AB7" i="3"/>
  <c r="F17" i="17"/>
  <c r="AB6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U41" i="11"/>
  <c r="D8" i="17"/>
  <c r="E8" i="17"/>
  <c r="U42" i="11"/>
  <c r="D9" i="17"/>
  <c r="U43" i="11"/>
  <c r="D10" i="17"/>
  <c r="E10" i="17"/>
  <c r="U44" i="11"/>
  <c r="D11" i="17"/>
  <c r="U45" i="11"/>
  <c r="D12" i="17"/>
  <c r="E12" i="17"/>
  <c r="U46" i="11"/>
  <c r="D13" i="17"/>
  <c r="U47" i="11"/>
  <c r="D14" i="17"/>
  <c r="E14" i="17"/>
  <c r="U48" i="11"/>
  <c r="D15" i="17"/>
  <c r="U49" i="11"/>
  <c r="D16" i="17"/>
  <c r="E16" i="17"/>
  <c r="U50" i="11"/>
  <c r="D17" i="17"/>
  <c r="U40" i="11"/>
  <c r="D7" i="17"/>
  <c r="E7" i="17"/>
  <c r="B8" i="17"/>
  <c r="H8" i="17"/>
  <c r="I8" i="17"/>
  <c r="B9" i="17"/>
  <c r="H9" i="17"/>
  <c r="I9" i="17"/>
  <c r="B10" i="17"/>
  <c r="H10" i="17"/>
  <c r="I10" i="17"/>
  <c r="B7" i="17"/>
  <c r="E17" i="17"/>
  <c r="G16" i="17"/>
  <c r="E15" i="17"/>
  <c r="E13" i="17"/>
  <c r="G12" i="17"/>
  <c r="E11" i="17"/>
  <c r="K9" i="17"/>
  <c r="E9" i="17"/>
  <c r="K8" i="17"/>
  <c r="G8" i="17"/>
  <c r="K7" i="17"/>
  <c r="H7" i="17"/>
  <c r="I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V7" i="3"/>
  <c r="P7" i="3"/>
  <c r="D7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<sst xmlns="http://schemas.openxmlformats.org/spreadsheetml/2006/main" count="462" uniqueCount="164">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</sst>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B1" sqref="B1:L2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8" t="s">
        <v>61</v>
      </c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158" t="s">
        <v>96</v>
      </c>
      <c r="N1" s="158"/>
      <c r="O1" s="158"/>
      <c r="P1" s="158"/>
      <c r="Q1" s="474" t="s">
        <v>122</v>
      </c>
      <c r="R1" s="474"/>
      <c r="S1" s="474"/>
      <c r="T1" s="474"/>
      <c r="U1" s="474"/>
      <c r="V1" s="474"/>
      <c r="W1" s="474"/>
      <c r="X1" s="474"/>
      <c r="Y1" s="453" t="s">
        <v>130</v>
      </c>
      <c r="Z1" s="453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159" t="s">
        <v>98</v>
      </c>
      <c r="N2" s="158"/>
      <c r="O2" s="159"/>
      <c r="P2" s="158"/>
      <c r="Q2" s="397">
        <v>42370</v>
      </c>
      <c r="R2" s="397"/>
      <c r="S2" s="397"/>
      <c r="T2" s="397"/>
      <c r="U2" s="397"/>
      <c r="V2" s="159" t="s">
        <v>99</v>
      </c>
      <c r="W2" s="158"/>
      <c r="X2" s="162"/>
      <c r="Y2" s="162"/>
      <c r="Z2" s="476">
        <v>42371</v>
      </c>
      <c r="AA2" s="476"/>
      <c r="AB2" s="476"/>
      <c r="AC2" s="476"/>
      <c r="AD2" s="476"/>
      <c r="AE2" s="162"/>
      <c r="AF2" s="160"/>
      <c r="AG2" s="160"/>
      <c r="AH2" s="160"/>
    </row>
    <row r="3" spans="2:38" ht="22.5" customHeight="1">
      <c r="B3" s="399" t="s">
        <v>100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158" t="s">
        <v>101</v>
      </c>
      <c r="N3" s="158"/>
      <c r="O3" s="158"/>
      <c r="P3" s="158"/>
      <c r="Q3" s="158"/>
      <c r="R3" s="483">
        <v>20</v>
      </c>
      <c r="S3" s="483"/>
      <c r="T3" s="163" t="s">
        <v>102</v>
      </c>
      <c r="U3" s="483">
        <v>50</v>
      </c>
      <c r="V3" s="483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00" t="s">
        <v>118</v>
      </c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7" t="s">
        <v>123</v>
      </c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95" t="s">
        <v>118</v>
      </c>
      <c r="H6" s="395"/>
      <c r="I6" s="395"/>
      <c r="J6" s="395"/>
      <c r="K6" s="395"/>
      <c r="L6" s="395"/>
      <c r="M6" s="395"/>
      <c r="N6" s="395"/>
      <c r="O6" s="395"/>
      <c r="P6" s="395"/>
      <c r="Q6" s="253" t="s">
        <v>107</v>
      </c>
      <c r="R6" s="253"/>
      <c r="U6" s="395" t="s">
        <v>124</v>
      </c>
      <c r="V6" s="395"/>
      <c r="W6" s="395"/>
      <c r="X6" s="395"/>
      <c r="Y6" s="395"/>
      <c r="Z6" s="395"/>
      <c r="AA6" s="395"/>
      <c r="AB6" s="395"/>
      <c r="AC6" s="395"/>
      <c r="AD6" s="395"/>
      <c r="AE6" s="170"/>
      <c r="AI6" s="358"/>
    </row>
    <row r="7" spans="2:38" s="322" customFormat="1" ht="22.5" customHeight="1">
      <c r="B7" s="321" t="s">
        <v>64</v>
      </c>
      <c r="E7" s="396" t="s">
        <v>125</v>
      </c>
      <c r="F7" s="396"/>
      <c r="G7" s="396"/>
      <c r="H7" s="396"/>
      <c r="I7" s="396"/>
      <c r="J7" s="396"/>
      <c r="K7" s="396"/>
      <c r="L7" s="396"/>
      <c r="M7" s="475" t="s">
        <v>108</v>
      </c>
      <c r="N7" s="475"/>
      <c r="O7" s="475"/>
      <c r="P7" s="396">
        <v>98778</v>
      </c>
      <c r="Q7" s="396"/>
      <c r="R7" s="396"/>
      <c r="S7" s="396"/>
      <c r="T7" s="396"/>
      <c r="U7" s="396"/>
      <c r="V7" s="396"/>
      <c r="W7" s="396"/>
      <c r="X7" s="475" t="s">
        <v>65</v>
      </c>
      <c r="Y7" s="475"/>
      <c r="Z7" s="395" t="s">
        <v>126</v>
      </c>
      <c r="AA7" s="395"/>
      <c r="AB7" s="395"/>
      <c r="AC7" s="395"/>
      <c r="AD7" s="395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389">
        <v>150</v>
      </c>
      <c r="F8" s="389"/>
      <c r="G8" s="321" t="s">
        <v>110</v>
      </c>
      <c r="H8" s="389">
        <v>175</v>
      </c>
      <c r="I8" s="389"/>
      <c r="J8" s="170" t="s">
        <v>10</v>
      </c>
      <c r="M8" s="418" t="s">
        <v>111</v>
      </c>
      <c r="N8" s="418"/>
      <c r="O8" s="418"/>
      <c r="P8" s="389">
        <v>1E-3</v>
      </c>
      <c r="Q8" s="389"/>
      <c r="R8" s="167" t="s">
        <v>10</v>
      </c>
      <c r="S8" s="167"/>
      <c r="V8" s="321" t="s">
        <v>66</v>
      </c>
      <c r="Y8" s="387"/>
      <c r="Z8" s="387"/>
      <c r="AA8" s="387"/>
      <c r="AB8" s="387"/>
      <c r="AC8" s="387"/>
      <c r="AD8" s="387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9"/>
      <c r="I11" s="419"/>
      <c r="J11" s="419"/>
      <c r="K11" s="419"/>
      <c r="L11" s="419"/>
      <c r="M11" s="419"/>
      <c r="N11" s="419"/>
      <c r="O11" s="419"/>
      <c r="P11" s="152"/>
      <c r="Q11" s="152"/>
      <c r="R11" s="166"/>
      <c r="S11" s="172" t="s">
        <v>115</v>
      </c>
      <c r="T11" s="172"/>
      <c r="U11" s="473"/>
      <c r="V11" s="473"/>
      <c r="W11" s="473"/>
      <c r="X11" s="473"/>
      <c r="Y11" s="473"/>
      <c r="Z11" s="473"/>
      <c r="AA11" s="473"/>
      <c r="AB11" s="473"/>
      <c r="AC11" s="473"/>
      <c r="AD11" s="473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6"/>
      <c r="M13" s="416"/>
      <c r="N13" s="417"/>
      <c r="O13" s="417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01" t="s">
        <v>69</v>
      </c>
      <c r="D14" s="401"/>
      <c r="E14" s="401"/>
      <c r="F14" s="401"/>
      <c r="G14" s="401"/>
      <c r="H14" s="401"/>
      <c r="I14" s="401"/>
      <c r="J14" s="401" t="s">
        <v>70</v>
      </c>
      <c r="K14" s="401"/>
      <c r="L14" s="401"/>
      <c r="M14" s="401"/>
      <c r="N14" s="401"/>
      <c r="O14" s="401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02" t="s">
        <v>71</v>
      </c>
      <c r="D15" s="402"/>
      <c r="E15" s="402"/>
      <c r="F15" s="402"/>
      <c r="G15" s="402"/>
      <c r="H15" s="402"/>
      <c r="I15" s="402"/>
      <c r="J15" s="403">
        <v>0.3</v>
      </c>
      <c r="K15" s="404"/>
      <c r="L15" s="404"/>
      <c r="M15" s="404"/>
      <c r="N15" s="404"/>
      <c r="O15" s="405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06" t="s">
        <v>72</v>
      </c>
      <c r="D16" s="406"/>
      <c r="E16" s="406"/>
      <c r="F16" s="406"/>
      <c r="G16" s="406"/>
      <c r="H16" s="406"/>
      <c r="I16" s="406"/>
      <c r="J16" s="407">
        <v>0</v>
      </c>
      <c r="K16" s="408"/>
      <c r="L16" s="408"/>
      <c r="M16" s="408"/>
      <c r="N16" s="408"/>
      <c r="O16" s="409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13" t="s">
        <v>75</v>
      </c>
      <c r="D20" s="414"/>
      <c r="E20" s="414"/>
      <c r="F20" s="414"/>
      <c r="G20" s="414"/>
      <c r="H20" s="413" t="s">
        <v>76</v>
      </c>
      <c r="I20" s="414"/>
      <c r="J20" s="414"/>
      <c r="K20" s="414"/>
      <c r="L20" s="413" t="s">
        <v>77</v>
      </c>
      <c r="M20" s="414"/>
      <c r="N20" s="414"/>
      <c r="O20" s="414"/>
      <c r="P20" s="415"/>
      <c r="Q20" s="414" t="s">
        <v>78</v>
      </c>
      <c r="R20" s="414"/>
      <c r="S20" s="415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10" t="s">
        <v>79</v>
      </c>
      <c r="D21" s="411"/>
      <c r="E21" s="411"/>
      <c r="F21" s="411"/>
      <c r="G21" s="411"/>
      <c r="H21" s="410" t="s">
        <v>80</v>
      </c>
      <c r="I21" s="411"/>
      <c r="J21" s="411"/>
      <c r="K21" s="411"/>
      <c r="L21" s="410"/>
      <c r="M21" s="411"/>
      <c r="N21" s="411"/>
      <c r="O21" s="411"/>
      <c r="P21" s="412"/>
      <c r="Q21" s="411"/>
      <c r="R21" s="411"/>
      <c r="S21" s="412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22" t="s">
        <v>81</v>
      </c>
      <c r="D22" s="420"/>
      <c r="E22" s="420"/>
      <c r="F22" s="420"/>
      <c r="G22" s="420"/>
      <c r="H22" s="423" t="s">
        <v>82</v>
      </c>
      <c r="I22" s="423"/>
      <c r="J22" s="423" t="s">
        <v>83</v>
      </c>
      <c r="K22" s="424"/>
      <c r="L22" s="410" t="s">
        <v>84</v>
      </c>
      <c r="M22" s="411"/>
      <c r="N22" s="411"/>
      <c r="O22" s="411"/>
      <c r="P22" s="412"/>
      <c r="Q22" s="420"/>
      <c r="R22" s="420"/>
      <c r="S22" s="421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6">
        <v>12</v>
      </c>
      <c r="D23" s="427"/>
      <c r="E23" s="427"/>
      <c r="F23" s="427"/>
      <c r="G23" s="428"/>
      <c r="H23" s="429">
        <v>1</v>
      </c>
      <c r="I23" s="429"/>
      <c r="J23" s="429">
        <v>2</v>
      </c>
      <c r="K23" s="430"/>
      <c r="L23" s="180"/>
      <c r="M23" s="181"/>
      <c r="N23" s="252" t="s">
        <v>56</v>
      </c>
      <c r="O23" s="197">
        <f>(H23+J23)*0.3</f>
        <v>0.89999999999999991</v>
      </c>
      <c r="P23" s="182"/>
      <c r="Q23" s="480" t="str">
        <f>+N24</f>
        <v>≤</v>
      </c>
      <c r="R23" s="431">
        <f>MAX(O23:O26)</f>
        <v>0.89999999999999991</v>
      </c>
      <c r="S23" s="432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7">
        <v>12.12</v>
      </c>
      <c r="D24" s="438"/>
      <c r="E24" s="438"/>
      <c r="F24" s="438"/>
      <c r="G24" s="439"/>
      <c r="H24" s="425">
        <v>1</v>
      </c>
      <c r="I24" s="425"/>
      <c r="J24" s="425">
        <v>2</v>
      </c>
      <c r="K24" s="425"/>
      <c r="L24" s="183"/>
      <c r="M24" s="176"/>
      <c r="N24" s="324" t="s">
        <v>56</v>
      </c>
      <c r="O24" s="198">
        <f>(H24+J24)*0.3</f>
        <v>0.89999999999999991</v>
      </c>
      <c r="P24" s="184"/>
      <c r="Q24" s="481"/>
      <c r="R24" s="433"/>
      <c r="S24" s="434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7">
        <v>12.25</v>
      </c>
      <c r="D25" s="438"/>
      <c r="E25" s="438"/>
      <c r="F25" s="438"/>
      <c r="G25" s="439"/>
      <c r="H25" s="425">
        <v>1</v>
      </c>
      <c r="I25" s="425"/>
      <c r="J25" s="425">
        <v>2</v>
      </c>
      <c r="K25" s="425"/>
      <c r="L25" s="183"/>
      <c r="M25" s="176"/>
      <c r="N25" s="324" t="s">
        <v>56</v>
      </c>
      <c r="O25" s="198">
        <f>(H25+J25)*0.3</f>
        <v>0.89999999999999991</v>
      </c>
      <c r="P25" s="184"/>
      <c r="Q25" s="481"/>
      <c r="R25" s="433"/>
      <c r="S25" s="434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0">
        <v>12.37</v>
      </c>
      <c r="D26" s="441"/>
      <c r="E26" s="441"/>
      <c r="F26" s="441"/>
      <c r="G26" s="442"/>
      <c r="H26" s="443">
        <v>1</v>
      </c>
      <c r="I26" s="443"/>
      <c r="J26" s="443">
        <v>2</v>
      </c>
      <c r="K26" s="444"/>
      <c r="L26" s="185"/>
      <c r="M26" s="186"/>
      <c r="N26" s="325" t="s">
        <v>56</v>
      </c>
      <c r="O26" s="199">
        <f>(H26+J26)*0.3</f>
        <v>0.89999999999999991</v>
      </c>
      <c r="P26" s="187"/>
      <c r="Q26" s="482"/>
      <c r="R26" s="435"/>
      <c r="S26" s="436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13" t="s">
        <v>75</v>
      </c>
      <c r="D29" s="414"/>
      <c r="E29" s="414"/>
      <c r="F29" s="414"/>
      <c r="G29" s="414"/>
      <c r="H29" s="201" t="s">
        <v>88</v>
      </c>
      <c r="I29" s="202"/>
      <c r="J29" s="203"/>
      <c r="K29" s="182"/>
      <c r="L29" s="413" t="s">
        <v>76</v>
      </c>
      <c r="M29" s="414"/>
      <c r="N29" s="414"/>
      <c r="O29" s="415"/>
      <c r="P29" s="413" t="s">
        <v>77</v>
      </c>
      <c r="Q29" s="414"/>
      <c r="R29" s="414"/>
      <c r="S29" s="446"/>
      <c r="T29" s="447"/>
      <c r="U29" s="424" t="s">
        <v>78</v>
      </c>
      <c r="V29" s="477"/>
      <c r="W29" s="477"/>
      <c r="X29" s="477"/>
      <c r="Y29" s="478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10" t="s">
        <v>79</v>
      </c>
      <c r="D30" s="411"/>
      <c r="E30" s="411"/>
      <c r="F30" s="411"/>
      <c r="G30" s="411"/>
      <c r="H30" s="410" t="s">
        <v>89</v>
      </c>
      <c r="I30" s="411"/>
      <c r="J30" s="411"/>
      <c r="K30" s="412"/>
      <c r="L30" s="422" t="s">
        <v>80</v>
      </c>
      <c r="M30" s="420"/>
      <c r="N30" s="420"/>
      <c r="O30" s="421"/>
      <c r="P30" s="410"/>
      <c r="Q30" s="411"/>
      <c r="R30" s="411"/>
      <c r="S30" s="448"/>
      <c r="T30" s="449"/>
      <c r="U30" s="479"/>
      <c r="V30" s="477"/>
      <c r="W30" s="477"/>
      <c r="X30" s="477"/>
      <c r="Y30" s="478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22" t="s">
        <v>81</v>
      </c>
      <c r="D31" s="420"/>
      <c r="E31" s="420"/>
      <c r="F31" s="420"/>
      <c r="G31" s="420"/>
      <c r="H31" s="422" t="s">
        <v>81</v>
      </c>
      <c r="I31" s="420"/>
      <c r="J31" s="420"/>
      <c r="K31" s="421"/>
      <c r="L31" s="424" t="s">
        <v>82</v>
      </c>
      <c r="M31" s="450"/>
      <c r="N31" s="424" t="s">
        <v>83</v>
      </c>
      <c r="O31" s="450"/>
      <c r="P31" s="422" t="s">
        <v>84</v>
      </c>
      <c r="Q31" s="420"/>
      <c r="R31" s="420"/>
      <c r="S31" s="441"/>
      <c r="T31" s="442"/>
      <c r="U31" s="479"/>
      <c r="V31" s="477"/>
      <c r="W31" s="477"/>
      <c r="X31" s="477"/>
      <c r="Y31" s="478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45" t="s">
        <v>90</v>
      </c>
      <c r="D32" s="445"/>
      <c r="E32" s="445"/>
      <c r="F32" s="445"/>
      <c r="G32" s="445"/>
      <c r="H32" s="410"/>
      <c r="I32" s="411"/>
      <c r="J32" s="411"/>
      <c r="K32" s="412"/>
      <c r="L32" s="429">
        <v>1</v>
      </c>
      <c r="M32" s="429"/>
      <c r="N32" s="429">
        <v>2</v>
      </c>
      <c r="O32" s="429"/>
      <c r="P32" s="413">
        <f>(L32+N32)*0.3</f>
        <v>0.89999999999999991</v>
      </c>
      <c r="Q32" s="414"/>
      <c r="R32" s="414"/>
      <c r="S32" s="427"/>
      <c r="T32" s="428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45" t="s">
        <v>91</v>
      </c>
      <c r="D33" s="445"/>
      <c r="E33" s="445"/>
      <c r="F33" s="445"/>
      <c r="G33" s="445"/>
      <c r="H33" s="410"/>
      <c r="I33" s="411"/>
      <c r="J33" s="411"/>
      <c r="K33" s="412"/>
      <c r="L33" s="425">
        <v>1</v>
      </c>
      <c r="M33" s="425"/>
      <c r="N33" s="425">
        <v>2</v>
      </c>
      <c r="O33" s="425"/>
      <c r="P33" s="410">
        <f>(L33+N33)*0.3</f>
        <v>0.89999999999999991</v>
      </c>
      <c r="Q33" s="411"/>
      <c r="R33" s="411"/>
      <c r="S33" s="438"/>
      <c r="T33" s="439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51" t="s">
        <v>92</v>
      </c>
      <c r="D34" s="451"/>
      <c r="E34" s="451"/>
      <c r="F34" s="451"/>
      <c r="G34" s="451"/>
      <c r="H34" s="422"/>
      <c r="I34" s="420"/>
      <c r="J34" s="420"/>
      <c r="K34" s="421"/>
      <c r="L34" s="443">
        <v>1</v>
      </c>
      <c r="M34" s="443"/>
      <c r="N34" s="443">
        <v>2</v>
      </c>
      <c r="O34" s="443"/>
      <c r="P34" s="422">
        <f>(L34+N34)*0.3</f>
        <v>0.89999999999999991</v>
      </c>
      <c r="Q34" s="420"/>
      <c r="R34" s="420"/>
      <c r="S34" s="441"/>
      <c r="T34" s="442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53" t="s">
        <v>130</v>
      </c>
      <c r="Z36" s="453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65" t="s">
        <v>153</v>
      </c>
      <c r="D38" s="414"/>
      <c r="E38" s="414"/>
      <c r="F38" s="424" t="s">
        <v>23</v>
      </c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50"/>
      <c r="R38" s="413" t="s">
        <v>21</v>
      </c>
      <c r="S38" s="414"/>
      <c r="T38" s="415"/>
      <c r="U38" s="454" t="s">
        <v>2</v>
      </c>
      <c r="V38" s="455"/>
      <c r="W38" s="455"/>
      <c r="X38" s="456"/>
      <c r="Y38" s="460" t="s">
        <v>22</v>
      </c>
      <c r="Z38" s="461"/>
      <c r="AA38" s="462"/>
      <c r="AB38" s="328"/>
      <c r="AH38" s="154"/>
    </row>
    <row r="39" spans="2:35" ht="21" customHeight="1">
      <c r="B39" s="154"/>
      <c r="C39" s="422"/>
      <c r="D39" s="420"/>
      <c r="E39" s="420"/>
      <c r="F39" s="424" t="s">
        <v>154</v>
      </c>
      <c r="G39" s="452"/>
      <c r="H39" s="450"/>
      <c r="I39" s="424" t="s">
        <v>155</v>
      </c>
      <c r="J39" s="452"/>
      <c r="K39" s="450"/>
      <c r="L39" s="424" t="s">
        <v>156</v>
      </c>
      <c r="M39" s="452"/>
      <c r="N39" s="450"/>
      <c r="O39" s="424" t="s">
        <v>157</v>
      </c>
      <c r="P39" s="452"/>
      <c r="Q39" s="450"/>
      <c r="R39" s="422"/>
      <c r="S39" s="420"/>
      <c r="T39" s="421"/>
      <c r="U39" s="457"/>
      <c r="V39" s="458"/>
      <c r="W39" s="458"/>
      <c r="X39" s="459"/>
      <c r="Y39" s="463"/>
      <c r="Z39" s="419"/>
      <c r="AA39" s="464"/>
      <c r="AB39" s="328"/>
      <c r="AH39" s="154"/>
    </row>
    <row r="40" spans="2:35" ht="21" customHeight="1">
      <c r="B40" s="154"/>
      <c r="C40" s="466">
        <v>150</v>
      </c>
      <c r="D40" s="467"/>
      <c r="E40" s="467"/>
      <c r="F40" s="468">
        <v>75</v>
      </c>
      <c r="G40" s="469"/>
      <c r="H40" s="469"/>
      <c r="I40" s="468">
        <v>75</v>
      </c>
      <c r="J40" s="469"/>
      <c r="K40" s="469"/>
      <c r="L40" s="468">
        <v>75</v>
      </c>
      <c r="M40" s="469"/>
      <c r="N40" s="469"/>
      <c r="O40" s="468">
        <v>75</v>
      </c>
      <c r="P40" s="469"/>
      <c r="Q40" s="469"/>
      <c r="R40" s="470">
        <f>AVERAGE(F40:Q40)</f>
        <v>75</v>
      </c>
      <c r="S40" s="471"/>
      <c r="T40" s="472"/>
      <c r="U40" s="366">
        <f>STDEV(F40:Q40)/SQRT(4)</f>
        <v>0</v>
      </c>
      <c r="V40" s="367"/>
      <c r="W40" s="367"/>
      <c r="X40" s="368"/>
      <c r="Y40" s="369">
        <f>R40-C40</f>
        <v>-75</v>
      </c>
      <c r="Z40" s="370"/>
      <c r="AA40" s="371"/>
      <c r="AB40" s="329"/>
      <c r="AH40" s="154"/>
    </row>
    <row r="41" spans="2:35" ht="21" customHeight="1">
      <c r="B41" s="154"/>
      <c r="C41" s="393">
        <v>152.5</v>
      </c>
      <c r="D41" s="394"/>
      <c r="E41" s="394"/>
      <c r="F41" s="362">
        <v>77.5</v>
      </c>
      <c r="G41" s="363"/>
      <c r="H41" s="363"/>
      <c r="I41" s="362">
        <v>77.5</v>
      </c>
      <c r="J41" s="363"/>
      <c r="K41" s="363"/>
      <c r="L41" s="362">
        <v>77.5</v>
      </c>
      <c r="M41" s="363"/>
      <c r="N41" s="363"/>
      <c r="O41" s="362">
        <v>77.5</v>
      </c>
      <c r="P41" s="363"/>
      <c r="Q41" s="363"/>
      <c r="R41" s="381">
        <f t="shared" ref="R41:R50" si="0">AVERAGE(F41:Q41)</f>
        <v>77.5</v>
      </c>
      <c r="S41" s="382"/>
      <c r="T41" s="383"/>
      <c r="U41" s="372">
        <f t="shared" ref="U41:U50" si="1">STDEV(F41:Q41)/SQRT(4)</f>
        <v>0</v>
      </c>
      <c r="V41" s="373"/>
      <c r="W41" s="373"/>
      <c r="X41" s="374"/>
      <c r="Y41" s="375">
        <f t="shared" ref="Y41:Y50" si="2">R41-C41</f>
        <v>-75</v>
      </c>
      <c r="Z41" s="376"/>
      <c r="AA41" s="377"/>
      <c r="AB41" s="329"/>
      <c r="AH41" s="154"/>
      <c r="AI41" s="357">
        <f>'Uncert of STD'!A5</f>
        <v>2.5</v>
      </c>
    </row>
    <row r="42" spans="2:35" ht="21" customHeight="1">
      <c r="B42" s="154"/>
      <c r="C42" s="393">
        <v>155.1</v>
      </c>
      <c r="D42" s="394"/>
      <c r="E42" s="394"/>
      <c r="F42" s="362">
        <v>80.099999999999994</v>
      </c>
      <c r="G42" s="363"/>
      <c r="H42" s="363"/>
      <c r="I42" s="362">
        <v>80.099999999999994</v>
      </c>
      <c r="J42" s="363"/>
      <c r="K42" s="363"/>
      <c r="L42" s="362">
        <v>80.099999999999994</v>
      </c>
      <c r="M42" s="363"/>
      <c r="N42" s="363"/>
      <c r="O42" s="362">
        <v>80.099999999999994</v>
      </c>
      <c r="P42" s="363"/>
      <c r="Q42" s="363"/>
      <c r="R42" s="381">
        <f t="shared" si="0"/>
        <v>80.099999999999994</v>
      </c>
      <c r="S42" s="382"/>
      <c r="T42" s="383"/>
      <c r="U42" s="372">
        <f t="shared" si="1"/>
        <v>0</v>
      </c>
      <c r="V42" s="373"/>
      <c r="W42" s="373"/>
      <c r="X42" s="374"/>
      <c r="Y42" s="375">
        <f t="shared" si="2"/>
        <v>-75</v>
      </c>
      <c r="Z42" s="376"/>
      <c r="AA42" s="377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93">
        <v>157.69999999999999</v>
      </c>
      <c r="D43" s="394"/>
      <c r="E43" s="394"/>
      <c r="F43" s="362">
        <v>82.7</v>
      </c>
      <c r="G43" s="363"/>
      <c r="H43" s="363"/>
      <c r="I43" s="362">
        <v>82.7</v>
      </c>
      <c r="J43" s="363"/>
      <c r="K43" s="363"/>
      <c r="L43" s="362">
        <v>82.7</v>
      </c>
      <c r="M43" s="363"/>
      <c r="N43" s="363"/>
      <c r="O43" s="362">
        <v>82.7</v>
      </c>
      <c r="P43" s="363"/>
      <c r="Q43" s="363"/>
      <c r="R43" s="381">
        <f t="shared" si="0"/>
        <v>82.7</v>
      </c>
      <c r="S43" s="382"/>
      <c r="T43" s="383"/>
      <c r="U43" s="372">
        <f t="shared" si="1"/>
        <v>0</v>
      </c>
      <c r="V43" s="373"/>
      <c r="W43" s="373"/>
      <c r="X43" s="374"/>
      <c r="Y43" s="375">
        <f t="shared" si="2"/>
        <v>-74.999999999999986</v>
      </c>
      <c r="Z43" s="376"/>
      <c r="AA43" s="377"/>
      <c r="AB43" s="329"/>
      <c r="AH43" s="154"/>
      <c r="AI43" s="357">
        <f>'Uncert of STD'!A7</f>
        <v>7.7</v>
      </c>
    </row>
    <row r="44" spans="2:35" ht="21" customHeight="1">
      <c r="B44" s="154"/>
      <c r="C44" s="393">
        <v>160.30000000000001</v>
      </c>
      <c r="D44" s="394"/>
      <c r="E44" s="394"/>
      <c r="F44" s="362">
        <v>85.3</v>
      </c>
      <c r="G44" s="363"/>
      <c r="H44" s="363"/>
      <c r="I44" s="362">
        <v>85.3</v>
      </c>
      <c r="J44" s="363"/>
      <c r="K44" s="363"/>
      <c r="L44" s="362">
        <v>85.3</v>
      </c>
      <c r="M44" s="363"/>
      <c r="N44" s="363"/>
      <c r="O44" s="362">
        <v>85.3</v>
      </c>
      <c r="P44" s="363"/>
      <c r="Q44" s="363"/>
      <c r="R44" s="381">
        <f t="shared" si="0"/>
        <v>85.3</v>
      </c>
      <c r="S44" s="382"/>
      <c r="T44" s="383"/>
      <c r="U44" s="372">
        <f t="shared" si="1"/>
        <v>0</v>
      </c>
      <c r="V44" s="373"/>
      <c r="W44" s="373"/>
      <c r="X44" s="374"/>
      <c r="Y44" s="375">
        <f t="shared" si="2"/>
        <v>-75.000000000000014</v>
      </c>
      <c r="Z44" s="376"/>
      <c r="AA44" s="377"/>
      <c r="AB44" s="329"/>
      <c r="AH44" s="154"/>
      <c r="AI44" s="357">
        <f>'Uncert of STD'!A8</f>
        <v>10.3</v>
      </c>
    </row>
    <row r="45" spans="2:35" ht="21" customHeight="1">
      <c r="B45" s="154"/>
      <c r="C45" s="393">
        <v>162.9</v>
      </c>
      <c r="D45" s="394"/>
      <c r="E45" s="394"/>
      <c r="F45" s="362">
        <v>87.9</v>
      </c>
      <c r="G45" s="363"/>
      <c r="H45" s="363"/>
      <c r="I45" s="362">
        <v>87.9</v>
      </c>
      <c r="J45" s="363"/>
      <c r="K45" s="363"/>
      <c r="L45" s="362">
        <v>87.9</v>
      </c>
      <c r="M45" s="363"/>
      <c r="N45" s="363"/>
      <c r="O45" s="362">
        <v>87.9</v>
      </c>
      <c r="P45" s="363"/>
      <c r="Q45" s="363"/>
      <c r="R45" s="381">
        <f t="shared" si="0"/>
        <v>87.9</v>
      </c>
      <c r="S45" s="382"/>
      <c r="T45" s="383"/>
      <c r="U45" s="372">
        <f t="shared" si="1"/>
        <v>0</v>
      </c>
      <c r="V45" s="373"/>
      <c r="W45" s="373"/>
      <c r="X45" s="374"/>
      <c r="Y45" s="375">
        <f t="shared" si="2"/>
        <v>-75</v>
      </c>
      <c r="Z45" s="376"/>
      <c r="AA45" s="377"/>
      <c r="AB45" s="329"/>
      <c r="AH45" s="154"/>
      <c r="AI45" s="357">
        <f>'Uncert of STD'!A9</f>
        <v>12.9</v>
      </c>
    </row>
    <row r="46" spans="2:35" ht="21" customHeight="1">
      <c r="B46" s="154"/>
      <c r="C46" s="393">
        <v>165</v>
      </c>
      <c r="D46" s="394"/>
      <c r="E46" s="394"/>
      <c r="F46" s="362">
        <v>90</v>
      </c>
      <c r="G46" s="363"/>
      <c r="H46" s="363"/>
      <c r="I46" s="362">
        <v>90</v>
      </c>
      <c r="J46" s="363"/>
      <c r="K46" s="363"/>
      <c r="L46" s="362">
        <v>90</v>
      </c>
      <c r="M46" s="363"/>
      <c r="N46" s="363"/>
      <c r="O46" s="362">
        <v>90</v>
      </c>
      <c r="P46" s="363"/>
      <c r="Q46" s="363"/>
      <c r="R46" s="381">
        <f t="shared" si="0"/>
        <v>90</v>
      </c>
      <c r="S46" s="382"/>
      <c r="T46" s="383"/>
      <c r="U46" s="372">
        <f t="shared" si="1"/>
        <v>0</v>
      </c>
      <c r="V46" s="373"/>
      <c r="W46" s="373"/>
      <c r="X46" s="374"/>
      <c r="Y46" s="375">
        <f t="shared" si="2"/>
        <v>-75</v>
      </c>
      <c r="Z46" s="376"/>
      <c r="AA46" s="377"/>
      <c r="AB46" s="329"/>
      <c r="AH46" s="154"/>
      <c r="AI46" s="357">
        <f>'Uncert of STD'!A10</f>
        <v>15</v>
      </c>
    </row>
    <row r="47" spans="2:35" ht="21" customHeight="1">
      <c r="B47" s="154"/>
      <c r="C47" s="393">
        <v>167.6</v>
      </c>
      <c r="D47" s="394"/>
      <c r="E47" s="394"/>
      <c r="F47" s="362">
        <v>92.6</v>
      </c>
      <c r="G47" s="363"/>
      <c r="H47" s="363"/>
      <c r="I47" s="362">
        <v>92.6</v>
      </c>
      <c r="J47" s="363"/>
      <c r="K47" s="363"/>
      <c r="L47" s="362">
        <v>92.6</v>
      </c>
      <c r="M47" s="363"/>
      <c r="N47" s="363"/>
      <c r="O47" s="362">
        <v>92.6</v>
      </c>
      <c r="P47" s="363"/>
      <c r="Q47" s="363"/>
      <c r="R47" s="381">
        <f t="shared" si="0"/>
        <v>92.6</v>
      </c>
      <c r="S47" s="382"/>
      <c r="T47" s="383"/>
      <c r="U47" s="372">
        <f t="shared" si="1"/>
        <v>0</v>
      </c>
      <c r="V47" s="373"/>
      <c r="W47" s="373"/>
      <c r="X47" s="374"/>
      <c r="Y47" s="375">
        <f t="shared" si="2"/>
        <v>-75</v>
      </c>
      <c r="Z47" s="376"/>
      <c r="AA47" s="377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93">
        <v>170.2</v>
      </c>
      <c r="D48" s="394"/>
      <c r="E48" s="394"/>
      <c r="F48" s="362">
        <v>95.2</v>
      </c>
      <c r="G48" s="363"/>
      <c r="H48" s="363"/>
      <c r="I48" s="362">
        <v>95.2</v>
      </c>
      <c r="J48" s="363"/>
      <c r="K48" s="363"/>
      <c r="L48" s="362">
        <v>95.2</v>
      </c>
      <c r="M48" s="363"/>
      <c r="N48" s="363"/>
      <c r="O48" s="362">
        <v>95.2</v>
      </c>
      <c r="P48" s="363"/>
      <c r="Q48" s="363"/>
      <c r="R48" s="381">
        <f t="shared" si="0"/>
        <v>95.2</v>
      </c>
      <c r="S48" s="382"/>
      <c r="T48" s="383"/>
      <c r="U48" s="372">
        <f t="shared" si="1"/>
        <v>0</v>
      </c>
      <c r="V48" s="373"/>
      <c r="W48" s="373"/>
      <c r="X48" s="374"/>
      <c r="Y48" s="375">
        <f t="shared" si="2"/>
        <v>-74.999999999999986</v>
      </c>
      <c r="Z48" s="376"/>
      <c r="AA48" s="377"/>
      <c r="AB48" s="329"/>
      <c r="AH48" s="154"/>
      <c r="AI48" s="357">
        <f>'Uncert of STD'!A12</f>
        <v>20.2</v>
      </c>
    </row>
    <row r="49" spans="2:35" ht="21" customHeight="1">
      <c r="B49" s="154"/>
      <c r="C49" s="393">
        <v>172.8</v>
      </c>
      <c r="D49" s="394"/>
      <c r="E49" s="394"/>
      <c r="F49" s="362">
        <v>97.8</v>
      </c>
      <c r="G49" s="363"/>
      <c r="H49" s="363"/>
      <c r="I49" s="362">
        <v>97.8</v>
      </c>
      <c r="J49" s="363"/>
      <c r="K49" s="363"/>
      <c r="L49" s="362">
        <v>97.8</v>
      </c>
      <c r="M49" s="363"/>
      <c r="N49" s="363"/>
      <c r="O49" s="362">
        <v>97.8</v>
      </c>
      <c r="P49" s="363"/>
      <c r="Q49" s="363"/>
      <c r="R49" s="381">
        <f t="shared" si="0"/>
        <v>97.8</v>
      </c>
      <c r="S49" s="382"/>
      <c r="T49" s="383"/>
      <c r="U49" s="372">
        <f t="shared" si="1"/>
        <v>0</v>
      </c>
      <c r="V49" s="373"/>
      <c r="W49" s="373"/>
      <c r="X49" s="374"/>
      <c r="Y49" s="375">
        <f t="shared" si="2"/>
        <v>-75.000000000000014</v>
      </c>
      <c r="Z49" s="376"/>
      <c r="AA49" s="377"/>
      <c r="AB49" s="329"/>
      <c r="AH49" s="154"/>
      <c r="AI49" s="357">
        <f>'Uncert of STD'!A13</f>
        <v>22.8</v>
      </c>
    </row>
    <row r="50" spans="2:35" ht="21" customHeight="1">
      <c r="B50" s="154"/>
      <c r="C50" s="390">
        <v>175</v>
      </c>
      <c r="D50" s="391"/>
      <c r="E50" s="392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484">
        <f t="shared" si="0"/>
        <v>100</v>
      </c>
      <c r="S50" s="485"/>
      <c r="T50" s="486"/>
      <c r="U50" s="378">
        <f t="shared" si="1"/>
        <v>0</v>
      </c>
      <c r="V50" s="379"/>
      <c r="W50" s="379"/>
      <c r="X50" s="380"/>
      <c r="Y50" s="384">
        <f t="shared" si="2"/>
        <v>-75</v>
      </c>
      <c r="Z50" s="385"/>
      <c r="AA50" s="386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6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0" t="s">
        <v>19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1">
        <f>' Data Record'!P7</f>
        <v>98778</v>
      </c>
      <c r="K15" s="491"/>
      <c r="L15" s="491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2">
        <f>' Data Record'!Q2</f>
        <v>42370</v>
      </c>
      <c r="X19" s="492"/>
      <c r="Y19" s="492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2">
        <f>' Data Record'!Z2</f>
        <v>42371</v>
      </c>
      <c r="X20" s="492"/>
      <c r="Y20" s="492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3">
        <f>W20+365</f>
        <v>42736</v>
      </c>
      <c r="X21" s="493"/>
      <c r="Y21" s="493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4">
        <f>W20+1</f>
        <v>42372</v>
      </c>
      <c r="I35" s="494"/>
      <c r="J35" s="494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7" t="str">
        <f>IF(Q36=1,"( Mr.Sombut Srikampa )",IF(Q36=3,"( Mr. Natthaphol Boonmee )"))</f>
        <v>( Mr. Natthaphol Boonmee )</v>
      </c>
      <c r="T36" s="487"/>
      <c r="U36" s="487"/>
      <c r="V36" s="487"/>
      <c r="W36" s="487"/>
      <c r="X36" s="487"/>
      <c r="Y36" s="487"/>
      <c r="Z36" s="487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8" t="s">
        <v>44</v>
      </c>
      <c r="T37" s="488"/>
      <c r="U37" s="488"/>
      <c r="V37" s="488"/>
      <c r="W37" s="488"/>
      <c r="X37" s="488"/>
      <c r="Y37" s="488"/>
      <c r="Z37" s="488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12" t="s">
        <v>45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13" t="s">
        <v>131</v>
      </c>
      <c r="T5" s="513"/>
      <c r="U5" s="513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14" t="s">
        <v>152</v>
      </c>
      <c r="I8" s="514"/>
      <c r="J8" s="514"/>
      <c r="K8" s="514"/>
      <c r="L8" s="514"/>
      <c r="M8" s="514"/>
      <c r="N8" s="514"/>
      <c r="O8" s="514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14"/>
      <c r="I9" s="514"/>
      <c r="J9" s="514"/>
      <c r="K9" s="514"/>
      <c r="L9" s="514"/>
      <c r="M9" s="514"/>
      <c r="N9" s="514"/>
      <c r="O9" s="514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15" t="s">
        <v>29</v>
      </c>
      <c r="C11" s="516"/>
      <c r="D11" s="516"/>
      <c r="E11" s="516"/>
      <c r="F11" s="516"/>
      <c r="G11" s="517"/>
      <c r="H11" s="515" t="s">
        <v>31</v>
      </c>
      <c r="I11" s="516"/>
      <c r="J11" s="517"/>
      <c r="K11" s="515" t="s">
        <v>46</v>
      </c>
      <c r="L11" s="516"/>
      <c r="M11" s="517"/>
      <c r="N11" s="515" t="s">
        <v>47</v>
      </c>
      <c r="O11" s="516"/>
      <c r="P11" s="516"/>
      <c r="Q11" s="517"/>
      <c r="R11" s="516" t="s">
        <v>48</v>
      </c>
      <c r="S11" s="516"/>
      <c r="T11" s="516"/>
      <c r="U11" s="517"/>
      <c r="V11" s="77"/>
    </row>
    <row r="12" spans="1:22" ht="23.1" customHeight="1">
      <c r="A12" s="78"/>
      <c r="B12" s="495" t="s">
        <v>134</v>
      </c>
      <c r="C12" s="496"/>
      <c r="D12" s="496"/>
      <c r="E12" s="496"/>
      <c r="F12" s="496"/>
      <c r="G12" s="496"/>
      <c r="H12" s="497" t="s">
        <v>127</v>
      </c>
      <c r="I12" s="498"/>
      <c r="J12" s="499"/>
      <c r="K12" s="497">
        <v>60711</v>
      </c>
      <c r="L12" s="498"/>
      <c r="M12" s="499"/>
      <c r="N12" s="500" t="s">
        <v>135</v>
      </c>
      <c r="O12" s="501"/>
      <c r="P12" s="501"/>
      <c r="Q12" s="502"/>
      <c r="R12" s="503">
        <v>42336</v>
      </c>
      <c r="S12" s="504"/>
      <c r="T12" s="504"/>
      <c r="U12" s="505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6"/>
      <c r="K18" s="507"/>
      <c r="L18" s="507"/>
      <c r="M18" s="507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7"/>
      <c r="K19" s="507"/>
      <c r="L19" s="507"/>
      <c r="M19" s="507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8"/>
      <c r="G38" s="508"/>
      <c r="H38" s="508"/>
      <c r="I38" s="508"/>
      <c r="J38" s="136"/>
      <c r="K38" s="105"/>
      <c r="L38" s="509"/>
      <c r="M38" s="509"/>
      <c r="N38" s="509"/>
      <c r="O38" s="509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0"/>
      <c r="Q40" s="510"/>
      <c r="R40" s="510"/>
      <c r="S40" s="510"/>
      <c r="T40" s="510"/>
      <c r="U40" s="132"/>
      <c r="V40" s="132"/>
    </row>
    <row r="41" spans="1:22" ht="16.5" customHeight="1">
      <c r="A41" s="78"/>
      <c r="B41" s="77"/>
      <c r="C41" s="77"/>
      <c r="D41" s="511"/>
      <c r="E41" s="511"/>
      <c r="F41" s="511"/>
      <c r="G41" s="511"/>
      <c r="H41" s="511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  <c r="L42" s="489"/>
      <c r="M42" s="489"/>
      <c r="N42" s="489"/>
      <c r="O42" s="489"/>
      <c r="P42" s="489"/>
      <c r="Q42" s="489"/>
      <c r="R42" s="489"/>
      <c r="S42" s="489"/>
      <c r="T42" s="489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topLeftCell="A12" zoomScaleNormal="100" zoomScaleSheetLayoutView="100" workbookViewId="0">
      <selection activeCell="P28" sqref="P28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40" t="s">
        <v>51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150</v>
      </c>
      <c r="H7" s="337" t="s">
        <v>110</v>
      </c>
      <c r="I7" s="260">
        <f>' Data Record'!H8</f>
        <v>175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41">
        <f>' Data Record'!P8</f>
        <v>1E-3</v>
      </c>
      <c r="Q7" s="541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42" t="s">
        <v>160</v>
      </c>
      <c r="F10" s="543"/>
      <c r="G10" s="543"/>
      <c r="H10" s="544"/>
      <c r="I10" s="543" t="s">
        <v>137</v>
      </c>
      <c r="J10" s="543"/>
      <c r="K10" s="543"/>
      <c r="L10" s="544"/>
      <c r="M10" s="548" t="s">
        <v>22</v>
      </c>
      <c r="N10" s="549"/>
      <c r="O10" s="550"/>
      <c r="P10" s="554" t="s">
        <v>161</v>
      </c>
      <c r="Q10" s="555"/>
      <c r="R10" s="555"/>
      <c r="S10" s="556"/>
    </row>
    <row r="11" spans="1:22" ht="21" customHeight="1">
      <c r="A11" s="264"/>
      <c r="B11" s="265"/>
      <c r="C11" s="265"/>
      <c r="E11" s="545"/>
      <c r="F11" s="546"/>
      <c r="G11" s="546"/>
      <c r="H11" s="547"/>
      <c r="I11" s="546"/>
      <c r="J11" s="546"/>
      <c r="K11" s="546"/>
      <c r="L11" s="547"/>
      <c r="M11" s="551"/>
      <c r="N11" s="552"/>
      <c r="O11" s="553"/>
      <c r="P11" s="557"/>
      <c r="Q11" s="558"/>
      <c r="R11" s="558"/>
      <c r="S11" s="559"/>
    </row>
    <row r="12" spans="1:22" ht="21" customHeight="1">
      <c r="A12" s="264"/>
      <c r="B12" s="266"/>
      <c r="C12" s="266"/>
      <c r="E12" s="560">
        <f>' Data Record'!C40</f>
        <v>150</v>
      </c>
      <c r="F12" s="561"/>
      <c r="G12" s="561"/>
      <c r="H12" s="562"/>
      <c r="I12" s="563">
        <f>' Data Record'!R40</f>
        <v>75</v>
      </c>
      <c r="J12" s="563"/>
      <c r="K12" s="563"/>
      <c r="L12" s="564"/>
      <c r="M12" s="565">
        <f>' Data Record'!Y40</f>
        <v>-75</v>
      </c>
      <c r="N12" s="563"/>
      <c r="O12" s="564"/>
      <c r="P12" s="566">
        <f>'Uncertainty Budget 125 to 150mm'!P7</f>
        <v>2.126436769182976</v>
      </c>
      <c r="Q12" s="567"/>
      <c r="R12" s="567"/>
      <c r="S12" s="568"/>
      <c r="T12" s="264"/>
    </row>
    <row r="13" spans="1:22" ht="21" customHeight="1">
      <c r="A13" s="264"/>
      <c r="B13" s="266"/>
      <c r="C13" s="266"/>
      <c r="E13" s="519">
        <f>' Data Record'!C41</f>
        <v>152.5</v>
      </c>
      <c r="F13" s="520"/>
      <c r="G13" s="520"/>
      <c r="H13" s="521"/>
      <c r="I13" s="522">
        <f>' Data Record'!R41</f>
        <v>77.5</v>
      </c>
      <c r="J13" s="522"/>
      <c r="K13" s="522"/>
      <c r="L13" s="523"/>
      <c r="M13" s="524">
        <f>' Data Record'!Y41</f>
        <v>-75</v>
      </c>
      <c r="N13" s="522"/>
      <c r="O13" s="523"/>
      <c r="P13" s="525">
        <f>'Uncertainty Budget 125 to 150mm'!P8</f>
        <v>2.1763927533114673</v>
      </c>
      <c r="Q13" s="526"/>
      <c r="R13" s="526"/>
      <c r="S13" s="527"/>
      <c r="T13" s="264"/>
    </row>
    <row r="14" spans="1:22" ht="21" customHeight="1">
      <c r="A14" s="264"/>
      <c r="B14" s="266"/>
      <c r="C14" s="266"/>
      <c r="E14" s="519">
        <f>' Data Record'!C42</f>
        <v>155.1</v>
      </c>
      <c r="F14" s="520"/>
      <c r="G14" s="520"/>
      <c r="H14" s="521"/>
      <c r="I14" s="522">
        <f>' Data Record'!R42</f>
        <v>80.099999999999994</v>
      </c>
      <c r="J14" s="522"/>
      <c r="K14" s="522"/>
      <c r="L14" s="523"/>
      <c r="M14" s="524">
        <f>' Data Record'!Y42</f>
        <v>-75</v>
      </c>
      <c r="N14" s="522"/>
      <c r="O14" s="523"/>
      <c r="P14" s="525">
        <f>'Uncertainty Budget 125 to 150mm'!P9</f>
        <v>2.2110653005583827</v>
      </c>
      <c r="Q14" s="526"/>
      <c r="R14" s="526"/>
      <c r="S14" s="527"/>
      <c r="T14" s="264"/>
    </row>
    <row r="15" spans="1:22" ht="21" customHeight="1">
      <c r="A15" s="264"/>
      <c r="B15" s="266"/>
      <c r="C15" s="266"/>
      <c r="E15" s="519">
        <f>' Data Record'!C43</f>
        <v>157.69999999999999</v>
      </c>
      <c r="F15" s="520"/>
      <c r="G15" s="520"/>
      <c r="H15" s="521"/>
      <c r="I15" s="522">
        <f>' Data Record'!R43</f>
        <v>82.7</v>
      </c>
      <c r="J15" s="522"/>
      <c r="K15" s="522"/>
      <c r="L15" s="523"/>
      <c r="M15" s="524">
        <f>' Data Record'!Y43</f>
        <v>-74.999999999999986</v>
      </c>
      <c r="N15" s="522"/>
      <c r="O15" s="523"/>
      <c r="P15" s="525">
        <f>'Uncertainty Budget 125 to 150mm'!P10</f>
        <v>2.2432606038235208</v>
      </c>
      <c r="Q15" s="526"/>
      <c r="R15" s="526"/>
      <c r="S15" s="527"/>
      <c r="T15" s="264"/>
    </row>
    <row r="16" spans="1:22" ht="21" customHeight="1">
      <c r="A16" s="264"/>
      <c r="B16" s="266"/>
      <c r="C16" s="266"/>
      <c r="E16" s="519">
        <f>' Data Record'!C44</f>
        <v>160.30000000000001</v>
      </c>
      <c r="F16" s="520"/>
      <c r="G16" s="520"/>
      <c r="H16" s="521"/>
      <c r="I16" s="522">
        <f>' Data Record'!R44</f>
        <v>85.3</v>
      </c>
      <c r="J16" s="522"/>
      <c r="K16" s="522"/>
      <c r="L16" s="523"/>
      <c r="M16" s="524">
        <f>' Data Record'!Y44</f>
        <v>-75.000000000000014</v>
      </c>
      <c r="N16" s="522"/>
      <c r="O16" s="523"/>
      <c r="P16" s="525">
        <f>'Uncertainty Budget 125 to 150mm'!P11</f>
        <v>2.2755242333727561</v>
      </c>
      <c r="Q16" s="526"/>
      <c r="R16" s="526"/>
      <c r="S16" s="527"/>
      <c r="T16" s="264"/>
    </row>
    <row r="17" spans="1:24" ht="21" customHeight="1">
      <c r="A17" s="264"/>
      <c r="B17" s="266"/>
      <c r="C17" s="266"/>
      <c r="E17" s="519">
        <f>' Data Record'!C45</f>
        <v>162.9</v>
      </c>
      <c r="F17" s="520"/>
      <c r="G17" s="520"/>
      <c r="H17" s="521"/>
      <c r="I17" s="522">
        <f>' Data Record'!R45</f>
        <v>87.9</v>
      </c>
      <c r="J17" s="522"/>
      <c r="K17" s="522"/>
      <c r="L17" s="523"/>
      <c r="M17" s="524">
        <f>' Data Record'!Y45</f>
        <v>-75</v>
      </c>
      <c r="N17" s="522"/>
      <c r="O17" s="523"/>
      <c r="P17" s="525">
        <f>'Uncertainty Budget 125 to 150mm'!P12</f>
        <v>2.307853323617715</v>
      </c>
      <c r="Q17" s="526"/>
      <c r="R17" s="526"/>
      <c r="S17" s="527"/>
      <c r="T17" s="264"/>
    </row>
    <row r="18" spans="1:24" ht="21" customHeight="1">
      <c r="A18" s="264"/>
      <c r="B18" s="266"/>
      <c r="C18" s="266"/>
      <c r="E18" s="519">
        <f>' Data Record'!C46</f>
        <v>165</v>
      </c>
      <c r="F18" s="520"/>
      <c r="G18" s="520"/>
      <c r="H18" s="521"/>
      <c r="I18" s="522">
        <f>' Data Record'!R46</f>
        <v>90</v>
      </c>
      <c r="J18" s="522"/>
      <c r="K18" s="522"/>
      <c r="L18" s="523"/>
      <c r="M18" s="524">
        <f>' Data Record'!Y46</f>
        <v>-75</v>
      </c>
      <c r="N18" s="522"/>
      <c r="O18" s="523"/>
      <c r="P18" s="525">
        <f>'Uncertainty Budget 125 to 150mm'!P13</f>
        <v>2.3364306823300653</v>
      </c>
      <c r="Q18" s="526"/>
      <c r="R18" s="526"/>
      <c r="S18" s="527"/>
      <c r="T18" s="264"/>
    </row>
    <row r="19" spans="1:24" ht="21" customHeight="1">
      <c r="A19" s="264"/>
      <c r="B19" s="266"/>
      <c r="C19" s="266"/>
      <c r="E19" s="519">
        <f>' Data Record'!C47</f>
        <v>167.6</v>
      </c>
      <c r="F19" s="520"/>
      <c r="G19" s="520"/>
      <c r="H19" s="521"/>
      <c r="I19" s="522">
        <f>' Data Record'!R47</f>
        <v>92.6</v>
      </c>
      <c r="J19" s="522"/>
      <c r="K19" s="522"/>
      <c r="L19" s="523"/>
      <c r="M19" s="524">
        <f>' Data Record'!Y47</f>
        <v>-75</v>
      </c>
      <c r="N19" s="522"/>
      <c r="O19" s="523"/>
      <c r="P19" s="525">
        <f>'Uncertainty Budget 125 to 150mm'!P14</f>
        <v>2.3688381849899893</v>
      </c>
      <c r="Q19" s="526"/>
      <c r="R19" s="526"/>
      <c r="S19" s="527"/>
      <c r="T19" s="264"/>
    </row>
    <row r="20" spans="1:24" ht="21" customHeight="1">
      <c r="A20" s="264"/>
      <c r="B20" s="266"/>
      <c r="C20" s="266"/>
      <c r="E20" s="519">
        <f>' Data Record'!C48</f>
        <v>170.2</v>
      </c>
      <c r="F20" s="520"/>
      <c r="G20" s="520"/>
      <c r="H20" s="521"/>
      <c r="I20" s="522">
        <f>' Data Record'!R48</f>
        <v>95.2</v>
      </c>
      <c r="J20" s="522"/>
      <c r="K20" s="522"/>
      <c r="L20" s="523"/>
      <c r="M20" s="524">
        <f>' Data Record'!Y48</f>
        <v>-74.999999999999986</v>
      </c>
      <c r="N20" s="522"/>
      <c r="O20" s="523"/>
      <c r="P20" s="525">
        <f>'Uncertainty Budget 125 to 150mm'!P15</f>
        <v>2.4013047259077025</v>
      </c>
      <c r="Q20" s="526"/>
      <c r="R20" s="526"/>
      <c r="S20" s="527"/>
      <c r="T20" s="267"/>
    </row>
    <row r="21" spans="1:24" ht="21" customHeight="1">
      <c r="A21" s="264"/>
      <c r="B21" s="266"/>
      <c r="C21" s="266"/>
      <c r="E21" s="519">
        <f>' Data Record'!C49</f>
        <v>172.8</v>
      </c>
      <c r="F21" s="520"/>
      <c r="G21" s="520"/>
      <c r="H21" s="521"/>
      <c r="I21" s="522">
        <f>' Data Record'!R49</f>
        <v>97.8</v>
      </c>
      <c r="J21" s="522"/>
      <c r="K21" s="522"/>
      <c r="L21" s="523"/>
      <c r="M21" s="524">
        <f>' Data Record'!Y49</f>
        <v>-75.000000000000014</v>
      </c>
      <c r="N21" s="522"/>
      <c r="O21" s="523"/>
      <c r="P21" s="525">
        <f>'Uncertainty Budget 125 to 150mm'!P16</f>
        <v>2.4338279424259506</v>
      </c>
      <c r="Q21" s="526"/>
      <c r="R21" s="526"/>
      <c r="S21" s="527"/>
      <c r="T21" s="267"/>
    </row>
    <row r="22" spans="1:24" ht="21" customHeight="1">
      <c r="A22" s="264"/>
      <c r="B22" s="264"/>
      <c r="C22" s="264"/>
      <c r="E22" s="528">
        <f>' Data Record'!C50</f>
        <v>175</v>
      </c>
      <c r="F22" s="529"/>
      <c r="G22" s="529"/>
      <c r="H22" s="530"/>
      <c r="I22" s="531">
        <f>' Data Record'!R50</f>
        <v>100</v>
      </c>
      <c r="J22" s="531"/>
      <c r="K22" s="531"/>
      <c r="L22" s="532"/>
      <c r="M22" s="533">
        <f>' Data Record'!Y50</f>
        <v>-75</v>
      </c>
      <c r="N22" s="531"/>
      <c r="O22" s="532"/>
      <c r="P22" s="534">
        <f>'Uncertainty Budget 125 to 150mm'!P17</f>
        <v>2.4481915093935496</v>
      </c>
      <c r="Q22" s="535"/>
      <c r="R22" s="535"/>
      <c r="S22" s="536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7" t="s">
        <v>53</v>
      </c>
      <c r="F25" s="538"/>
      <c r="G25" s="538"/>
      <c r="H25" s="538"/>
      <c r="I25" s="538"/>
      <c r="J25" s="538"/>
      <c r="K25" s="539"/>
      <c r="L25" s="537" t="s">
        <v>54</v>
      </c>
      <c r="M25" s="538"/>
      <c r="N25" s="538"/>
      <c r="O25" s="538"/>
      <c r="P25" s="538"/>
      <c r="Q25" s="538"/>
      <c r="R25" s="538"/>
      <c r="S25" s="539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14" t="s">
        <v>56</v>
      </c>
      <c r="P26" s="414">
        <f>' Data Record'!R23</f>
        <v>0.89999999999999991</v>
      </c>
      <c r="Q26" s="414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20"/>
      <c r="P27" s="420"/>
      <c r="Q27" s="420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8" t="s">
        <v>60</v>
      </c>
      <c r="B32" s="518"/>
      <c r="C32" s="518"/>
      <c r="D32" s="518"/>
      <c r="E32" s="518"/>
      <c r="F32" s="518"/>
      <c r="G32" s="518"/>
      <c r="H32" s="518"/>
      <c r="I32" s="518"/>
      <c r="J32" s="518"/>
      <c r="K32" s="518"/>
      <c r="L32" s="518"/>
      <c r="M32" s="518"/>
      <c r="N32" s="518"/>
      <c r="O32" s="518"/>
      <c r="P32" s="518"/>
      <c r="Q32" s="518"/>
      <c r="R32" s="518"/>
      <c r="S32" s="518"/>
      <c r="T32" s="518"/>
      <c r="U32" s="518"/>
      <c r="V32" s="518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zoomScaleNormal="100" workbookViewId="0">
      <selection activeCell="R30" sqref="R30:U40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3" t="s">
        <v>25</v>
      </c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</row>
    <row r="3" spans="1:17" ht="18" customHeight="1">
      <c r="B3" s="574"/>
      <c r="C3" s="574"/>
      <c r="D3" s="574"/>
      <c r="E3" s="574"/>
      <c r="F3" s="574"/>
      <c r="G3" s="574"/>
      <c r="H3" s="3"/>
      <c r="I3" s="3"/>
      <c r="P3" s="3"/>
    </row>
    <row r="4" spans="1:17" ht="18" customHeight="1">
      <c r="B4" s="575" t="s">
        <v>0</v>
      </c>
      <c r="C4" s="576"/>
      <c r="D4" s="575" t="s">
        <v>2</v>
      </c>
      <c r="E4" s="576"/>
      <c r="F4" s="575" t="s">
        <v>24</v>
      </c>
      <c r="G4" s="576"/>
      <c r="H4" s="577" t="s">
        <v>1</v>
      </c>
      <c r="I4" s="578"/>
      <c r="J4" s="575" t="s">
        <v>20</v>
      </c>
      <c r="K4" s="576"/>
      <c r="L4" s="579" t="s">
        <v>3</v>
      </c>
      <c r="M4" s="579" t="s">
        <v>4</v>
      </c>
      <c r="N4" s="579" t="s">
        <v>5</v>
      </c>
      <c r="O4" s="579" t="s">
        <v>6</v>
      </c>
      <c r="P4" s="352" t="s">
        <v>162</v>
      </c>
    </row>
    <row r="5" spans="1:17" ht="18" customHeight="1">
      <c r="B5" s="581" t="s">
        <v>81</v>
      </c>
      <c r="C5" s="582"/>
      <c r="D5" s="581" t="s">
        <v>81</v>
      </c>
      <c r="E5" s="582"/>
      <c r="F5" s="581" t="s">
        <v>81</v>
      </c>
      <c r="G5" s="582"/>
      <c r="H5" s="583" t="s">
        <v>81</v>
      </c>
      <c r="I5" s="584"/>
      <c r="J5" s="581" t="s">
        <v>81</v>
      </c>
      <c r="K5" s="582"/>
      <c r="L5" s="580"/>
      <c r="M5" s="580"/>
      <c r="N5" s="580"/>
      <c r="O5" s="580"/>
      <c r="P5" s="353" t="s">
        <v>163</v>
      </c>
    </row>
    <row r="6" spans="1:17" ht="21" customHeight="1">
      <c r="B6" s="571" t="s">
        <v>8</v>
      </c>
      <c r="C6" s="572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9">
        <f>' Data Record'!C40</f>
        <v>150</v>
      </c>
      <c r="C7" s="570"/>
      <c r="D7" s="14">
        <f>' Data Record'!U40</f>
        <v>0</v>
      </c>
      <c r="E7" s="13">
        <f t="shared" ref="E7:E17" si="0">D7/1</f>
        <v>0</v>
      </c>
      <c r="F7" s="355">
        <f>'Uncert of STD'!AB6</f>
        <v>4.6999999999999999E-4</v>
      </c>
      <c r="G7" s="13">
        <f t="shared" ref="G7:G17" si="1">F7/2</f>
        <v>2.3499999999999999E-4</v>
      </c>
      <c r="H7" s="13">
        <f t="shared" ref="H7:H17" si="2">((B7)*(11.5*10^-6)*1)</f>
        <v>1.725E-3</v>
      </c>
      <c r="I7" s="13">
        <f t="shared" ref="I7:I17" si="3">H7/SQRT(3)</f>
        <v>9.9592921435210442E-4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1.0632183845914879E-3</v>
      </c>
      <c r="M7" s="16">
        <f t="shared" ref="M7:M17" si="5">L7/1</f>
        <v>1.0632183845914879E-3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2.126436769182976</v>
      </c>
      <c r="Q7" s="11"/>
    </row>
    <row r="8" spans="1:17" ht="21" customHeight="1">
      <c r="A8" s="7"/>
      <c r="B8" s="569">
        <f>' Data Record'!C41</f>
        <v>152.5</v>
      </c>
      <c r="C8" s="570"/>
      <c r="D8" s="14">
        <f>' Data Record'!U41</f>
        <v>0</v>
      </c>
      <c r="E8" s="13">
        <f t="shared" si="0"/>
        <v>0</v>
      </c>
      <c r="F8" s="355">
        <f>'Uncert of STD'!AB6+'Uncert of STD'!J5</f>
        <v>5.5000000000000003E-4</v>
      </c>
      <c r="G8" s="13">
        <f t="shared" si="1"/>
        <v>2.7500000000000002E-4</v>
      </c>
      <c r="H8" s="13">
        <f t="shared" si="2"/>
        <v>1.7537500000000001E-3</v>
      </c>
      <c r="I8" s="13">
        <f t="shared" si="3"/>
        <v>1.0125280345913063E-3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1.0881963766557336E-3</v>
      </c>
      <c r="M8" s="16">
        <f t="shared" si="5"/>
        <v>1.0881963766557336E-3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2.1763927533114673</v>
      </c>
      <c r="Q8" s="11"/>
    </row>
    <row r="9" spans="1:17" ht="21" customHeight="1">
      <c r="A9" s="7"/>
      <c r="B9" s="569">
        <f>' Data Record'!C42</f>
        <v>155.1</v>
      </c>
      <c r="C9" s="570"/>
      <c r="D9" s="14">
        <f>' Data Record'!U42</f>
        <v>0</v>
      </c>
      <c r="E9" s="13">
        <f t="shared" si="0"/>
        <v>0</v>
      </c>
      <c r="F9" s="355">
        <f>'Uncert of STD'!AB6+'Uncert of STD'!J6</f>
        <v>5.5999999999999995E-4</v>
      </c>
      <c r="G9" s="13">
        <f t="shared" si="1"/>
        <v>2.7999999999999998E-4</v>
      </c>
      <c r="H9" s="13">
        <f t="shared" si="2"/>
        <v>1.7836499999999999E-3</v>
      </c>
      <c r="I9" s="13">
        <f t="shared" si="3"/>
        <v>1.029790807640076E-3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1.1055326502791914E-3</v>
      </c>
      <c r="M9" s="16">
        <f t="shared" si="5"/>
        <v>1.1055326502791914E-3</v>
      </c>
      <c r="N9" s="17" t="str">
        <f t="shared" si="7"/>
        <v>∞</v>
      </c>
      <c r="O9" s="12">
        <f t="shared" si="8"/>
        <v>2</v>
      </c>
      <c r="P9" s="356">
        <f>L9*O9*1000</f>
        <v>2.2110653005583827</v>
      </c>
      <c r="Q9" s="11"/>
    </row>
    <row r="10" spans="1:17" ht="21" customHeight="1">
      <c r="A10" s="7"/>
      <c r="B10" s="569">
        <f>' Data Record'!C43</f>
        <v>157.69999999999999</v>
      </c>
      <c r="C10" s="570"/>
      <c r="D10" s="14">
        <f>' Data Record'!U43</f>
        <v>0</v>
      </c>
      <c r="E10" s="13">
        <f t="shared" si="0"/>
        <v>0</v>
      </c>
      <c r="F10" s="355">
        <f>'Uncert of STD'!AB6+'Uncert of STD'!J7</f>
        <v>5.5999999999999995E-4</v>
      </c>
      <c r="G10" s="13">
        <f t="shared" si="1"/>
        <v>2.7999999999999998E-4</v>
      </c>
      <c r="H10" s="13">
        <f t="shared" si="2"/>
        <v>1.8135499999999999E-3</v>
      </c>
      <c r="I10" s="13">
        <f t="shared" si="3"/>
        <v>1.0470535806888458E-3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1.1216303019117603E-3</v>
      </c>
      <c r="M10" s="16">
        <f t="shared" si="5"/>
        <v>1.1216303019117603E-3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2.2432606038235208</v>
      </c>
      <c r="Q10" s="11"/>
    </row>
    <row r="11" spans="1:17" s="7" customFormat="1" ht="21" customHeight="1">
      <c r="B11" s="569">
        <f>' Data Record'!C44</f>
        <v>160.30000000000001</v>
      </c>
      <c r="C11" s="570"/>
      <c r="D11" s="14">
        <f>' Data Record'!U44</f>
        <v>0</v>
      </c>
      <c r="E11" s="13">
        <f t="shared" si="0"/>
        <v>0</v>
      </c>
      <c r="F11" s="355">
        <f>'Uncert of STD'!AB6+'Uncert of STD'!J8</f>
        <v>5.5999999999999995E-4</v>
      </c>
      <c r="G11" s="13">
        <f t="shared" si="1"/>
        <v>2.7999999999999998E-4</v>
      </c>
      <c r="H11" s="13">
        <f t="shared" si="2"/>
        <v>1.8434500000000002E-3</v>
      </c>
      <c r="I11" s="13">
        <f t="shared" si="3"/>
        <v>1.0643163537376159E-3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1.1377621166863781E-3</v>
      </c>
      <c r="M11" s="16">
        <f t="shared" si="5"/>
        <v>1.1377621166863781E-3</v>
      </c>
      <c r="N11" s="17" t="str">
        <f t="shared" si="7"/>
        <v>∞</v>
      </c>
      <c r="O11" s="12">
        <f t="shared" si="8"/>
        <v>2</v>
      </c>
      <c r="P11" s="356">
        <f t="shared" si="10"/>
        <v>2.2755242333727561</v>
      </c>
      <c r="Q11" s="18"/>
    </row>
    <row r="12" spans="1:17" s="7" customFormat="1" ht="21" customHeight="1">
      <c r="B12" s="569">
        <f>' Data Record'!C45</f>
        <v>162.9</v>
      </c>
      <c r="C12" s="570"/>
      <c r="D12" s="14">
        <f>' Data Record'!U45</f>
        <v>0</v>
      </c>
      <c r="E12" s="13">
        <f t="shared" si="0"/>
        <v>0</v>
      </c>
      <c r="F12" s="355">
        <f>'Uncert of STD'!AB6+'Uncert of STD'!J9</f>
        <v>5.5999999999999995E-4</v>
      </c>
      <c r="G12" s="13">
        <f t="shared" si="1"/>
        <v>2.7999999999999998E-4</v>
      </c>
      <c r="H12" s="13">
        <f t="shared" si="2"/>
        <v>1.87335E-3</v>
      </c>
      <c r="I12" s="13">
        <f t="shared" si="3"/>
        <v>1.0815791267863855E-3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1.1539266618088575E-3</v>
      </c>
      <c r="M12" s="16">
        <f t="shared" si="5"/>
        <v>1.1539266618088575E-3</v>
      </c>
      <c r="N12" s="17" t="str">
        <f t="shared" si="7"/>
        <v>∞</v>
      </c>
      <c r="O12" s="12">
        <f t="shared" si="8"/>
        <v>2</v>
      </c>
      <c r="P12" s="356">
        <f t="shared" si="10"/>
        <v>2.307853323617715</v>
      </c>
      <c r="Q12" s="18"/>
    </row>
    <row r="13" spans="1:17" s="7" customFormat="1" ht="21" customHeight="1">
      <c r="B13" s="569">
        <f>' Data Record'!C46</f>
        <v>165</v>
      </c>
      <c r="C13" s="570"/>
      <c r="D13" s="14">
        <f>' Data Record'!U46</f>
        <v>0</v>
      </c>
      <c r="E13" s="13">
        <f t="shared" si="0"/>
        <v>0</v>
      </c>
      <c r="F13" s="355">
        <f>'Uncert of STD'!AB6+'Uncert of STD'!J10</f>
        <v>5.6999999999999998E-4</v>
      </c>
      <c r="G13" s="13">
        <f t="shared" si="1"/>
        <v>2.8499999999999999E-4</v>
      </c>
      <c r="H13" s="13">
        <f t="shared" si="2"/>
        <v>1.8975000000000001E-3</v>
      </c>
      <c r="I13" s="13">
        <f t="shared" si="3"/>
        <v>1.095522135787315E-3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1.1682153411650326E-3</v>
      </c>
      <c r="M13" s="16">
        <f t="shared" si="5"/>
        <v>1.1682153411650326E-3</v>
      </c>
      <c r="N13" s="17" t="str">
        <f t="shared" si="7"/>
        <v>∞</v>
      </c>
      <c r="O13" s="12">
        <f t="shared" si="8"/>
        <v>2</v>
      </c>
      <c r="P13" s="356">
        <f t="shared" si="10"/>
        <v>2.3364306823300653</v>
      </c>
      <c r="Q13" s="18"/>
    </row>
    <row r="14" spans="1:17" s="7" customFormat="1" ht="21" customHeight="1">
      <c r="B14" s="569">
        <f>' Data Record'!C47</f>
        <v>167.6</v>
      </c>
      <c r="C14" s="570"/>
      <c r="D14" s="14">
        <f>' Data Record'!U47</f>
        <v>0</v>
      </c>
      <c r="E14" s="13">
        <f t="shared" si="0"/>
        <v>0</v>
      </c>
      <c r="F14" s="355">
        <f>'Uncert of STD'!AB6+'Uncert of STD'!J11</f>
        <v>5.6999999999999998E-4</v>
      </c>
      <c r="G14" s="13">
        <f t="shared" si="1"/>
        <v>2.8499999999999999E-4</v>
      </c>
      <c r="H14" s="13">
        <f t="shared" si="2"/>
        <v>1.9273999999999999E-3</v>
      </c>
      <c r="I14" s="13">
        <f t="shared" si="3"/>
        <v>1.1127849088360846E-3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1.1844190924949947E-3</v>
      </c>
      <c r="M14" s="16">
        <f t="shared" si="5"/>
        <v>1.1844190924949947E-3</v>
      </c>
      <c r="N14" s="17" t="str">
        <f t="shared" si="7"/>
        <v>∞</v>
      </c>
      <c r="O14" s="12">
        <f t="shared" si="8"/>
        <v>2</v>
      </c>
      <c r="P14" s="356">
        <f t="shared" si="10"/>
        <v>2.3688381849899893</v>
      </c>
      <c r="Q14" s="18"/>
    </row>
    <row r="15" spans="1:17" s="7" customFormat="1" ht="21" customHeight="1">
      <c r="B15" s="569">
        <f>' Data Record'!C48</f>
        <v>170.2</v>
      </c>
      <c r="C15" s="570"/>
      <c r="D15" s="14">
        <f>' Data Record'!U48</f>
        <v>0</v>
      </c>
      <c r="E15" s="13">
        <f t="shared" si="0"/>
        <v>0</v>
      </c>
      <c r="F15" s="355">
        <f>'Uncert of STD'!AB6+'Uncert of STD'!J12</f>
        <v>5.6999999999999998E-4</v>
      </c>
      <c r="G15" s="13">
        <f t="shared" si="1"/>
        <v>2.8499999999999999E-4</v>
      </c>
      <c r="H15" s="13">
        <f t="shared" si="2"/>
        <v>1.9572999999999999E-3</v>
      </c>
      <c r="I15" s="13">
        <f t="shared" si="3"/>
        <v>1.1300476818848545E-3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1.2006523629538512E-3</v>
      </c>
      <c r="M15" s="16">
        <f t="shared" si="5"/>
        <v>1.2006523629538512E-3</v>
      </c>
      <c r="N15" s="17" t="str">
        <f t="shared" si="7"/>
        <v>∞</v>
      </c>
      <c r="O15" s="12">
        <f t="shared" si="8"/>
        <v>2</v>
      </c>
      <c r="P15" s="356">
        <f t="shared" si="10"/>
        <v>2.4013047259077025</v>
      </c>
      <c r="Q15" s="18"/>
    </row>
    <row r="16" spans="1:17" s="7" customFormat="1" ht="21" customHeight="1">
      <c r="B16" s="569">
        <f>' Data Record'!C49</f>
        <v>172.8</v>
      </c>
      <c r="C16" s="570"/>
      <c r="D16" s="14">
        <f>' Data Record'!U49</f>
        <v>0</v>
      </c>
      <c r="E16" s="13">
        <f t="shared" si="0"/>
        <v>0</v>
      </c>
      <c r="F16" s="355">
        <f>'Uncert of STD'!AB6+'Uncert of STD'!J13</f>
        <v>5.6999999999999998E-4</v>
      </c>
      <c r="G16" s="13">
        <f t="shared" si="1"/>
        <v>2.8499999999999999E-4</v>
      </c>
      <c r="H16" s="13">
        <f t="shared" si="2"/>
        <v>1.9872000000000002E-3</v>
      </c>
      <c r="I16" s="13">
        <f t="shared" si="3"/>
        <v>1.1473104549336245E-3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1.2169139712129753E-3</v>
      </c>
      <c r="M16" s="16">
        <f t="shared" si="5"/>
        <v>1.2169139712129753E-3</v>
      </c>
      <c r="N16" s="17" t="str">
        <f t="shared" si="7"/>
        <v>∞</v>
      </c>
      <c r="O16" s="12">
        <f t="shared" si="8"/>
        <v>2</v>
      </c>
      <c r="P16" s="356">
        <f t="shared" si="10"/>
        <v>2.4338279424259506</v>
      </c>
      <c r="Q16" s="18"/>
    </row>
    <row r="17" spans="1:17" s="7" customFormat="1" ht="21" customHeight="1">
      <c r="B17" s="569">
        <f>' Data Record'!C50</f>
        <v>175</v>
      </c>
      <c r="C17" s="570"/>
      <c r="D17" s="14">
        <f>' Data Record'!U50</f>
        <v>0</v>
      </c>
      <c r="E17" s="13">
        <f t="shared" si="0"/>
        <v>0</v>
      </c>
      <c r="F17" s="355">
        <f>'Uncert of STD'!AB7</f>
        <v>5.1000000000000004E-4</v>
      </c>
      <c r="G17" s="13">
        <f t="shared" si="1"/>
        <v>2.5500000000000002E-4</v>
      </c>
      <c r="H17" s="13">
        <f t="shared" si="2"/>
        <v>2.0125E-3</v>
      </c>
      <c r="I17" s="13">
        <f t="shared" si="3"/>
        <v>1.1619174167441218E-3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1.2240957546967748E-3</v>
      </c>
      <c r="M17" s="16">
        <f t="shared" si="5"/>
        <v>1.2240957546967748E-3</v>
      </c>
      <c r="N17" s="17" t="str">
        <f t="shared" si="7"/>
        <v>∞</v>
      </c>
      <c r="O17" s="12">
        <f t="shared" si="8"/>
        <v>2</v>
      </c>
      <c r="P17" s="356">
        <f t="shared" si="10"/>
        <v>2.4481915093935496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21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21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21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21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21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21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T38" s="22"/>
      <c r="U38" s="22"/>
    </row>
    <row r="39" spans="2:21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21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21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21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21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21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21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21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21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21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5" t="s">
        <v>19</v>
      </c>
      <c r="B2" s="586"/>
      <c r="C2" s="586"/>
      <c r="D2" s="586"/>
      <c r="E2" s="587"/>
      <c r="F2" s="6"/>
      <c r="G2" s="585" t="s">
        <v>19</v>
      </c>
      <c r="H2" s="586"/>
      <c r="I2" s="586"/>
      <c r="J2" s="586"/>
      <c r="K2" s="587"/>
      <c r="L2" s="38"/>
      <c r="M2" s="585" t="s">
        <v>19</v>
      </c>
      <c r="N2" s="586"/>
      <c r="O2" s="586"/>
      <c r="P2" s="586"/>
      <c r="Q2" s="587"/>
      <c r="R2" s="38"/>
      <c r="S2" s="585" t="s">
        <v>19</v>
      </c>
      <c r="T2" s="586"/>
      <c r="U2" s="586"/>
      <c r="V2" s="586"/>
      <c r="W2" s="587"/>
      <c r="X2" s="38"/>
      <c r="Y2" s="585" t="s">
        <v>19</v>
      </c>
      <c r="Z2" s="586"/>
      <c r="AA2" s="586"/>
      <c r="AB2" s="586"/>
      <c r="AC2" s="587"/>
    </row>
    <row r="3" spans="1:29" ht="26.25">
      <c r="A3" s="588" t="s">
        <v>11</v>
      </c>
      <c r="B3" s="589"/>
      <c r="C3" s="589"/>
      <c r="D3" s="589"/>
      <c r="E3" s="590"/>
      <c r="F3" s="6"/>
      <c r="G3" s="588" t="s">
        <v>12</v>
      </c>
      <c r="H3" s="589"/>
      <c r="I3" s="589"/>
      <c r="J3" s="589"/>
      <c r="K3" s="590"/>
      <c r="L3" s="4"/>
      <c r="M3" s="588" t="s">
        <v>13</v>
      </c>
      <c r="N3" s="589"/>
      <c r="O3" s="589"/>
      <c r="P3" s="589"/>
      <c r="Q3" s="590"/>
      <c r="R3" s="4"/>
      <c r="S3" s="588" t="s">
        <v>14</v>
      </c>
      <c r="T3" s="589"/>
      <c r="U3" s="589"/>
      <c r="V3" s="589"/>
      <c r="W3" s="590"/>
      <c r="X3" s="4"/>
      <c r="Y3" s="588" t="s">
        <v>15</v>
      </c>
      <c r="Z3" s="589"/>
      <c r="AA3" s="589"/>
      <c r="AB3" s="589"/>
      <c r="AC3" s="590"/>
    </row>
    <row r="4" spans="1:29" ht="26.25">
      <c r="A4" s="591" t="s">
        <v>9</v>
      </c>
      <c r="B4" s="592"/>
      <c r="C4" s="593">
        <v>42337</v>
      </c>
      <c r="D4" s="594"/>
      <c r="E4" s="595"/>
      <c r="F4" s="38"/>
      <c r="G4" s="591" t="s">
        <v>9</v>
      </c>
      <c r="H4" s="592"/>
      <c r="I4" s="593">
        <v>42503</v>
      </c>
      <c r="J4" s="594"/>
      <c r="K4" s="595"/>
      <c r="L4" s="4"/>
      <c r="M4" s="591" t="s">
        <v>9</v>
      </c>
      <c r="N4" s="592"/>
      <c r="O4" s="593">
        <v>42337</v>
      </c>
      <c r="P4" s="594"/>
      <c r="Q4" s="595"/>
      <c r="R4" s="4"/>
      <c r="S4" s="591" t="s">
        <v>9</v>
      </c>
      <c r="T4" s="592"/>
      <c r="U4" s="593">
        <v>42502</v>
      </c>
      <c r="V4" s="594"/>
      <c r="W4" s="595"/>
      <c r="X4" s="4"/>
      <c r="Y4" s="591" t="s">
        <v>9</v>
      </c>
      <c r="Z4" s="592"/>
      <c r="AA4" s="593">
        <v>42530</v>
      </c>
      <c r="AB4" s="594"/>
      <c r="AC4" s="595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125 to 150mm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2017-06-04T16:06:00Z</dcterms:modified>
</cp:coreProperties>
</file>