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75 to 2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8" i="17"/>
  <c r="N9" i="17"/>
  <c r="N10" i="17"/>
  <c r="N11" i="17"/>
  <c r="N12" i="17"/>
  <c r="N13" i="17"/>
  <c r="N14" i="17"/>
  <c r="N15" i="17"/>
  <c r="N16" i="17"/>
  <c r="N17" i="17"/>
  <c r="N7" i="17"/>
  <c r="AB8" i="3"/>
  <c r="F17" i="17"/>
  <c r="AB7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H7" i="17"/>
  <c r="I7" i="17"/>
  <c r="E17" i="17"/>
  <c r="G16" i="17"/>
  <c r="E15" i="17"/>
  <c r="E13" i="17"/>
  <c r="G12" i="17"/>
  <c r="E11" i="17"/>
  <c r="K9" i="17"/>
  <c r="E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V8" i="3"/>
  <c r="P8" i="3"/>
  <c r="D8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<sst xmlns="http://schemas.openxmlformats.org/spreadsheetml/2006/main" count="462" uniqueCount="164">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</sst>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B1" sqref="B1:L2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5" t="s">
        <v>61</v>
      </c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159" t="s">
        <v>98</v>
      </c>
      <c r="N2" s="158"/>
      <c r="O2" s="159"/>
      <c r="P2" s="158"/>
      <c r="Q2" s="464">
        <v>42370</v>
      </c>
      <c r="R2" s="464"/>
      <c r="S2" s="464"/>
      <c r="T2" s="464"/>
      <c r="U2" s="464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6" t="s">
        <v>100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7" t="s">
        <v>118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1" t="s">
        <v>123</v>
      </c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2" t="s">
        <v>118</v>
      </c>
      <c r="H6" s="462"/>
      <c r="I6" s="462"/>
      <c r="J6" s="462"/>
      <c r="K6" s="462"/>
      <c r="L6" s="462"/>
      <c r="M6" s="462"/>
      <c r="N6" s="462"/>
      <c r="O6" s="462"/>
      <c r="P6" s="462"/>
      <c r="Q6" s="253" t="s">
        <v>107</v>
      </c>
      <c r="R6" s="253"/>
      <c r="U6" s="462" t="s">
        <v>124</v>
      </c>
      <c r="V6" s="462"/>
      <c r="W6" s="462"/>
      <c r="X6" s="462"/>
      <c r="Y6" s="462"/>
      <c r="Z6" s="462"/>
      <c r="AA6" s="462"/>
      <c r="AB6" s="462"/>
      <c r="AC6" s="462"/>
      <c r="AD6" s="462"/>
      <c r="AE6" s="170"/>
      <c r="AI6" s="358"/>
    </row>
    <row r="7" spans="2:38" s="322" customFormat="1" ht="22.5" customHeight="1">
      <c r="B7" s="321" t="s">
        <v>64</v>
      </c>
      <c r="E7" s="463" t="s">
        <v>125</v>
      </c>
      <c r="F7" s="463"/>
      <c r="G7" s="463"/>
      <c r="H7" s="463"/>
      <c r="I7" s="463"/>
      <c r="J7" s="463"/>
      <c r="K7" s="463"/>
      <c r="L7" s="463"/>
      <c r="M7" s="372" t="s">
        <v>108</v>
      </c>
      <c r="N7" s="372"/>
      <c r="O7" s="372"/>
      <c r="P7" s="463">
        <v>98778</v>
      </c>
      <c r="Q7" s="463"/>
      <c r="R7" s="463"/>
      <c r="S7" s="463"/>
      <c r="T7" s="463"/>
      <c r="U7" s="463"/>
      <c r="V7" s="463"/>
      <c r="W7" s="463"/>
      <c r="X7" s="372" t="s">
        <v>65</v>
      </c>
      <c r="Y7" s="372"/>
      <c r="Z7" s="462" t="s">
        <v>126</v>
      </c>
      <c r="AA7" s="462"/>
      <c r="AB7" s="462"/>
      <c r="AC7" s="462"/>
      <c r="AD7" s="462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7">
        <v>175</v>
      </c>
      <c r="F8" s="457"/>
      <c r="G8" s="321" t="s">
        <v>110</v>
      </c>
      <c r="H8" s="457">
        <v>200</v>
      </c>
      <c r="I8" s="457"/>
      <c r="J8" s="170" t="s">
        <v>10</v>
      </c>
      <c r="M8" s="460" t="s">
        <v>111</v>
      </c>
      <c r="N8" s="460"/>
      <c r="O8" s="460"/>
      <c r="P8" s="457">
        <v>1E-3</v>
      </c>
      <c r="Q8" s="457"/>
      <c r="R8" s="167" t="s">
        <v>10</v>
      </c>
      <c r="S8" s="167"/>
      <c r="V8" s="321" t="s">
        <v>66</v>
      </c>
      <c r="Y8" s="461"/>
      <c r="Z8" s="461"/>
      <c r="AA8" s="461"/>
      <c r="AB8" s="461"/>
      <c r="AC8" s="461"/>
      <c r="AD8" s="46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8"/>
      <c r="M13" s="458"/>
      <c r="N13" s="459"/>
      <c r="O13" s="459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8" t="s">
        <v>69</v>
      </c>
      <c r="D14" s="448"/>
      <c r="E14" s="448"/>
      <c r="F14" s="448"/>
      <c r="G14" s="448"/>
      <c r="H14" s="448"/>
      <c r="I14" s="448"/>
      <c r="J14" s="448" t="s">
        <v>70</v>
      </c>
      <c r="K14" s="448"/>
      <c r="L14" s="448"/>
      <c r="M14" s="448"/>
      <c r="N14" s="448"/>
      <c r="O14" s="448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9" t="s">
        <v>71</v>
      </c>
      <c r="D15" s="449"/>
      <c r="E15" s="449"/>
      <c r="F15" s="449"/>
      <c r="G15" s="449"/>
      <c r="H15" s="449"/>
      <c r="I15" s="449"/>
      <c r="J15" s="450">
        <v>0.3</v>
      </c>
      <c r="K15" s="451"/>
      <c r="L15" s="451"/>
      <c r="M15" s="451"/>
      <c r="N15" s="451"/>
      <c r="O15" s="452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3" t="s">
        <v>72</v>
      </c>
      <c r="D16" s="453"/>
      <c r="E16" s="453"/>
      <c r="F16" s="453"/>
      <c r="G16" s="453"/>
      <c r="H16" s="453"/>
      <c r="I16" s="453"/>
      <c r="J16" s="454">
        <v>0</v>
      </c>
      <c r="K16" s="455"/>
      <c r="L16" s="455"/>
      <c r="M16" s="455"/>
      <c r="N16" s="455"/>
      <c r="O16" s="456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6" t="s">
        <v>75</v>
      </c>
      <c r="D20" s="407"/>
      <c r="E20" s="407"/>
      <c r="F20" s="407"/>
      <c r="G20" s="407"/>
      <c r="H20" s="406" t="s">
        <v>76</v>
      </c>
      <c r="I20" s="407"/>
      <c r="J20" s="407"/>
      <c r="K20" s="407"/>
      <c r="L20" s="406" t="s">
        <v>77</v>
      </c>
      <c r="M20" s="407"/>
      <c r="N20" s="407"/>
      <c r="O20" s="407"/>
      <c r="P20" s="408"/>
      <c r="Q20" s="407" t="s">
        <v>78</v>
      </c>
      <c r="R20" s="407"/>
      <c r="S20" s="408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4" t="s">
        <v>79</v>
      </c>
      <c r="D21" s="425"/>
      <c r="E21" s="425"/>
      <c r="F21" s="425"/>
      <c r="G21" s="425"/>
      <c r="H21" s="424" t="s">
        <v>80</v>
      </c>
      <c r="I21" s="425"/>
      <c r="J21" s="425"/>
      <c r="K21" s="425"/>
      <c r="L21" s="424"/>
      <c r="M21" s="425"/>
      <c r="N21" s="425"/>
      <c r="O21" s="425"/>
      <c r="P21" s="432"/>
      <c r="Q21" s="425"/>
      <c r="R21" s="425"/>
      <c r="S21" s="43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1" t="s">
        <v>81</v>
      </c>
      <c r="D22" s="402"/>
      <c r="E22" s="402"/>
      <c r="F22" s="402"/>
      <c r="G22" s="402"/>
      <c r="H22" s="436" t="s">
        <v>82</v>
      </c>
      <c r="I22" s="436"/>
      <c r="J22" s="436" t="s">
        <v>83</v>
      </c>
      <c r="K22" s="379"/>
      <c r="L22" s="424" t="s">
        <v>84</v>
      </c>
      <c r="M22" s="425"/>
      <c r="N22" s="425"/>
      <c r="O22" s="425"/>
      <c r="P22" s="432"/>
      <c r="Q22" s="402"/>
      <c r="R22" s="402"/>
      <c r="S22" s="40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7">
        <v>12</v>
      </c>
      <c r="D23" s="434"/>
      <c r="E23" s="434"/>
      <c r="F23" s="434"/>
      <c r="G23" s="435"/>
      <c r="H23" s="433">
        <v>1</v>
      </c>
      <c r="I23" s="433"/>
      <c r="J23" s="433">
        <v>2</v>
      </c>
      <c r="K23" s="438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9">
        <f>MAX(O23:O26)</f>
        <v>0.89999999999999991</v>
      </c>
      <c r="S23" s="440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5">
        <v>12.12</v>
      </c>
      <c r="D24" s="426"/>
      <c r="E24" s="426"/>
      <c r="F24" s="426"/>
      <c r="G24" s="427"/>
      <c r="H24" s="423">
        <v>1</v>
      </c>
      <c r="I24" s="423"/>
      <c r="J24" s="423">
        <v>2</v>
      </c>
      <c r="K24" s="423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1"/>
      <c r="S24" s="442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5">
        <v>12.25</v>
      </c>
      <c r="D25" s="426"/>
      <c r="E25" s="426"/>
      <c r="F25" s="426"/>
      <c r="G25" s="427"/>
      <c r="H25" s="423">
        <v>1</v>
      </c>
      <c r="I25" s="423"/>
      <c r="J25" s="423">
        <v>2</v>
      </c>
      <c r="K25" s="423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1"/>
      <c r="S25" s="442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6">
        <v>12.37</v>
      </c>
      <c r="D26" s="403"/>
      <c r="E26" s="403"/>
      <c r="F26" s="403"/>
      <c r="G26" s="404"/>
      <c r="H26" s="400">
        <v>1</v>
      </c>
      <c r="I26" s="400"/>
      <c r="J26" s="400">
        <v>2</v>
      </c>
      <c r="K26" s="447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3"/>
      <c r="S26" s="444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6" t="s">
        <v>75</v>
      </c>
      <c r="D29" s="407"/>
      <c r="E29" s="407"/>
      <c r="F29" s="407"/>
      <c r="G29" s="407"/>
      <c r="H29" s="201" t="s">
        <v>88</v>
      </c>
      <c r="I29" s="202"/>
      <c r="J29" s="203"/>
      <c r="K29" s="182"/>
      <c r="L29" s="406" t="s">
        <v>76</v>
      </c>
      <c r="M29" s="407"/>
      <c r="N29" s="407"/>
      <c r="O29" s="408"/>
      <c r="P29" s="406" t="s">
        <v>77</v>
      </c>
      <c r="Q29" s="407"/>
      <c r="R29" s="407"/>
      <c r="S29" s="428"/>
      <c r="T29" s="429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4" t="s">
        <v>79</v>
      </c>
      <c r="D30" s="425"/>
      <c r="E30" s="425"/>
      <c r="F30" s="425"/>
      <c r="G30" s="425"/>
      <c r="H30" s="424" t="s">
        <v>89</v>
      </c>
      <c r="I30" s="425"/>
      <c r="J30" s="425"/>
      <c r="K30" s="432"/>
      <c r="L30" s="401" t="s">
        <v>80</v>
      </c>
      <c r="M30" s="402"/>
      <c r="N30" s="402"/>
      <c r="O30" s="405"/>
      <c r="P30" s="424"/>
      <c r="Q30" s="425"/>
      <c r="R30" s="425"/>
      <c r="S30" s="430"/>
      <c r="T30" s="431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1" t="s">
        <v>81</v>
      </c>
      <c r="D31" s="402"/>
      <c r="E31" s="402"/>
      <c r="F31" s="402"/>
      <c r="G31" s="402"/>
      <c r="H31" s="401" t="s">
        <v>81</v>
      </c>
      <c r="I31" s="402"/>
      <c r="J31" s="402"/>
      <c r="K31" s="405"/>
      <c r="L31" s="379" t="s">
        <v>82</v>
      </c>
      <c r="M31" s="393"/>
      <c r="N31" s="379" t="s">
        <v>83</v>
      </c>
      <c r="O31" s="393"/>
      <c r="P31" s="401" t="s">
        <v>84</v>
      </c>
      <c r="Q31" s="402"/>
      <c r="R31" s="402"/>
      <c r="S31" s="403"/>
      <c r="T31" s="404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2" t="s">
        <v>90</v>
      </c>
      <c r="D32" s="422"/>
      <c r="E32" s="422"/>
      <c r="F32" s="422"/>
      <c r="G32" s="422"/>
      <c r="H32" s="424"/>
      <c r="I32" s="425"/>
      <c r="J32" s="425"/>
      <c r="K32" s="432"/>
      <c r="L32" s="433">
        <v>1</v>
      </c>
      <c r="M32" s="433"/>
      <c r="N32" s="433">
        <v>2</v>
      </c>
      <c r="O32" s="433"/>
      <c r="P32" s="406">
        <f>(L32+N32)*0.3</f>
        <v>0.89999999999999991</v>
      </c>
      <c r="Q32" s="407"/>
      <c r="R32" s="407"/>
      <c r="S32" s="434"/>
      <c r="T32" s="435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2" t="s">
        <v>91</v>
      </c>
      <c r="D33" s="422"/>
      <c r="E33" s="422"/>
      <c r="F33" s="422"/>
      <c r="G33" s="422"/>
      <c r="H33" s="424"/>
      <c r="I33" s="425"/>
      <c r="J33" s="425"/>
      <c r="K33" s="432"/>
      <c r="L33" s="423">
        <v>1</v>
      </c>
      <c r="M33" s="423"/>
      <c r="N33" s="423">
        <v>2</v>
      </c>
      <c r="O33" s="423"/>
      <c r="P33" s="424">
        <f>(L33+N33)*0.3</f>
        <v>0.89999999999999991</v>
      </c>
      <c r="Q33" s="425"/>
      <c r="R33" s="425"/>
      <c r="S33" s="426"/>
      <c r="T33" s="427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9" t="s">
        <v>92</v>
      </c>
      <c r="D34" s="399"/>
      <c r="E34" s="399"/>
      <c r="F34" s="399"/>
      <c r="G34" s="399"/>
      <c r="H34" s="401"/>
      <c r="I34" s="402"/>
      <c r="J34" s="402"/>
      <c r="K34" s="405"/>
      <c r="L34" s="400">
        <v>1</v>
      </c>
      <c r="M34" s="400"/>
      <c r="N34" s="400">
        <v>2</v>
      </c>
      <c r="O34" s="400"/>
      <c r="P34" s="401">
        <f>(L34+N34)*0.3</f>
        <v>0.89999999999999991</v>
      </c>
      <c r="Q34" s="402"/>
      <c r="R34" s="402"/>
      <c r="S34" s="403"/>
      <c r="T34" s="404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1" t="s">
        <v>153</v>
      </c>
      <c r="D38" s="407"/>
      <c r="E38" s="407"/>
      <c r="F38" s="379" t="s">
        <v>23</v>
      </c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3"/>
      <c r="R38" s="406" t="s">
        <v>21</v>
      </c>
      <c r="S38" s="407"/>
      <c r="T38" s="408"/>
      <c r="U38" s="409" t="s">
        <v>2</v>
      </c>
      <c r="V38" s="410"/>
      <c r="W38" s="410"/>
      <c r="X38" s="411"/>
      <c r="Y38" s="415" t="s">
        <v>22</v>
      </c>
      <c r="Z38" s="416"/>
      <c r="AA38" s="417"/>
      <c r="AB38" s="328"/>
      <c r="AH38" s="154"/>
    </row>
    <row r="39" spans="2:35" ht="21" customHeight="1">
      <c r="B39" s="154"/>
      <c r="C39" s="401"/>
      <c r="D39" s="402"/>
      <c r="E39" s="402"/>
      <c r="F39" s="379" t="s">
        <v>154</v>
      </c>
      <c r="G39" s="392"/>
      <c r="H39" s="393"/>
      <c r="I39" s="379" t="s">
        <v>155</v>
      </c>
      <c r="J39" s="392"/>
      <c r="K39" s="393"/>
      <c r="L39" s="379" t="s">
        <v>156</v>
      </c>
      <c r="M39" s="392"/>
      <c r="N39" s="393"/>
      <c r="O39" s="379" t="s">
        <v>157</v>
      </c>
      <c r="P39" s="392"/>
      <c r="Q39" s="393"/>
      <c r="R39" s="401"/>
      <c r="S39" s="402"/>
      <c r="T39" s="405"/>
      <c r="U39" s="412"/>
      <c r="V39" s="413"/>
      <c r="W39" s="413"/>
      <c r="X39" s="414"/>
      <c r="Y39" s="418"/>
      <c r="Z39" s="419"/>
      <c r="AA39" s="420"/>
      <c r="AB39" s="328"/>
      <c r="AH39" s="154"/>
    </row>
    <row r="40" spans="2:35" ht="21" customHeight="1">
      <c r="B40" s="154"/>
      <c r="C40" s="387">
        <v>175</v>
      </c>
      <c r="D40" s="388"/>
      <c r="E40" s="388"/>
      <c r="F40" s="394">
        <v>75</v>
      </c>
      <c r="G40" s="395"/>
      <c r="H40" s="395"/>
      <c r="I40" s="394">
        <v>75</v>
      </c>
      <c r="J40" s="395"/>
      <c r="K40" s="395"/>
      <c r="L40" s="394">
        <v>75</v>
      </c>
      <c r="M40" s="395"/>
      <c r="N40" s="395"/>
      <c r="O40" s="394">
        <v>75</v>
      </c>
      <c r="P40" s="395"/>
      <c r="Q40" s="395"/>
      <c r="R40" s="396">
        <f>AVERAGE(F40:Q40)</f>
        <v>75</v>
      </c>
      <c r="S40" s="397"/>
      <c r="T40" s="398"/>
      <c r="U40" s="483">
        <f>STDEV(F40:Q40)/SQRT(4)</f>
        <v>0</v>
      </c>
      <c r="V40" s="484"/>
      <c r="W40" s="484"/>
      <c r="X40" s="485"/>
      <c r="Y40" s="486">
        <f>R40-C40</f>
        <v>-100</v>
      </c>
      <c r="Z40" s="362"/>
      <c r="AA40" s="487"/>
      <c r="AB40" s="329"/>
      <c r="AH40" s="154"/>
    </row>
    <row r="41" spans="2:35" ht="21" customHeight="1">
      <c r="B41" s="154"/>
      <c r="C41" s="389">
        <v>177.5</v>
      </c>
      <c r="D41" s="390"/>
      <c r="E41" s="391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2">
        <f t="shared" ref="U41:U50" si="1">STDEV(F41:Q41)/SQRT(4)</f>
        <v>0</v>
      </c>
      <c r="V41" s="473"/>
      <c r="W41" s="473"/>
      <c r="X41" s="474"/>
      <c r="Y41" s="475">
        <f t="shared" ref="Y41:Y50" si="2">R41-C41</f>
        <v>-100</v>
      </c>
      <c r="Z41" s="363"/>
      <c r="AA41" s="476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180.1</v>
      </c>
      <c r="D42" s="390"/>
      <c r="E42" s="391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2">
        <f t="shared" si="1"/>
        <v>0</v>
      </c>
      <c r="V42" s="473"/>
      <c r="W42" s="473"/>
      <c r="X42" s="474"/>
      <c r="Y42" s="475">
        <f t="shared" si="2"/>
        <v>-100</v>
      </c>
      <c r="Z42" s="363"/>
      <c r="AA42" s="476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182.7</v>
      </c>
      <c r="D43" s="390"/>
      <c r="E43" s="391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2">
        <f t="shared" si="1"/>
        <v>0</v>
      </c>
      <c r="V43" s="473"/>
      <c r="W43" s="473"/>
      <c r="X43" s="474"/>
      <c r="Y43" s="475">
        <f t="shared" si="2"/>
        <v>-99.999999999999986</v>
      </c>
      <c r="Z43" s="363"/>
      <c r="AA43" s="476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185.3</v>
      </c>
      <c r="D44" s="390"/>
      <c r="E44" s="391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2">
        <f t="shared" si="1"/>
        <v>0</v>
      </c>
      <c r="V44" s="473"/>
      <c r="W44" s="473"/>
      <c r="X44" s="474"/>
      <c r="Y44" s="475">
        <f t="shared" si="2"/>
        <v>-100.00000000000001</v>
      </c>
      <c r="Z44" s="363"/>
      <c r="AA44" s="476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187.9</v>
      </c>
      <c r="D45" s="390"/>
      <c r="E45" s="391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2">
        <f t="shared" si="1"/>
        <v>0</v>
      </c>
      <c r="V45" s="473"/>
      <c r="W45" s="473"/>
      <c r="X45" s="474"/>
      <c r="Y45" s="475">
        <f t="shared" si="2"/>
        <v>-100</v>
      </c>
      <c r="Z45" s="363"/>
      <c r="AA45" s="476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190</v>
      </c>
      <c r="D46" s="390"/>
      <c r="E46" s="391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2">
        <f t="shared" si="1"/>
        <v>0</v>
      </c>
      <c r="V46" s="473"/>
      <c r="W46" s="473"/>
      <c r="X46" s="474"/>
      <c r="Y46" s="475">
        <f t="shared" si="2"/>
        <v>-100</v>
      </c>
      <c r="Z46" s="363"/>
      <c r="AA46" s="476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192.6</v>
      </c>
      <c r="D47" s="390"/>
      <c r="E47" s="391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2">
        <f t="shared" si="1"/>
        <v>0</v>
      </c>
      <c r="V47" s="473"/>
      <c r="W47" s="473"/>
      <c r="X47" s="474"/>
      <c r="Y47" s="475">
        <f t="shared" si="2"/>
        <v>-100</v>
      </c>
      <c r="Z47" s="363"/>
      <c r="AA47" s="476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195.2</v>
      </c>
      <c r="D48" s="390"/>
      <c r="E48" s="391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2">
        <f t="shared" si="1"/>
        <v>0</v>
      </c>
      <c r="V48" s="473"/>
      <c r="W48" s="473"/>
      <c r="X48" s="474"/>
      <c r="Y48" s="475">
        <f t="shared" si="2"/>
        <v>-99.999999999999986</v>
      </c>
      <c r="Z48" s="363"/>
      <c r="AA48" s="476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197.8</v>
      </c>
      <c r="D49" s="390"/>
      <c r="E49" s="391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2">
        <f t="shared" si="1"/>
        <v>0</v>
      </c>
      <c r="V49" s="473"/>
      <c r="W49" s="473"/>
      <c r="X49" s="474"/>
      <c r="Y49" s="475">
        <f t="shared" si="2"/>
        <v>-100.00000000000001</v>
      </c>
      <c r="Z49" s="363"/>
      <c r="AA49" s="476"/>
      <c r="AB49" s="329"/>
      <c r="AH49" s="154"/>
      <c r="AI49" s="357">
        <f>'Uncert of STD'!A13</f>
        <v>22.8</v>
      </c>
    </row>
    <row r="50" spans="2:35" ht="21" customHeight="1">
      <c r="B50" s="154"/>
      <c r="C50" s="469">
        <v>200</v>
      </c>
      <c r="D50" s="470"/>
      <c r="E50" s="471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7">
        <f t="shared" si="1"/>
        <v>0</v>
      </c>
      <c r="V50" s="478"/>
      <c r="W50" s="478"/>
      <c r="X50" s="479"/>
      <c r="Y50" s="480">
        <f t="shared" si="2"/>
        <v>-100</v>
      </c>
      <c r="Z50" s="481"/>
      <c r="AA50" s="482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1" t="s">
        <v>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2">
        <f>' Data Record'!P7</f>
        <v>98778</v>
      </c>
      <c r="K15" s="492"/>
      <c r="L15" s="492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3">
        <f>' Data Record'!Q2</f>
        <v>42370</v>
      </c>
      <c r="X19" s="493"/>
      <c r="Y19" s="493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3">
        <f>' Data Record'!Z2</f>
        <v>42371</v>
      </c>
      <c r="X20" s="493"/>
      <c r="Y20" s="493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4">
        <f>W20+365</f>
        <v>42736</v>
      </c>
      <c r="X21" s="494"/>
      <c r="Y21" s="494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5">
        <f>W20+1</f>
        <v>42372</v>
      </c>
      <c r="I35" s="495"/>
      <c r="J35" s="495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8" t="str">
        <f>IF(Q36=1,"( Mr.Sombut Srikampa )",IF(Q36=3,"( Mr. Natthaphol Boonmee )"))</f>
        <v>( Mr. Natthaphol Boonmee )</v>
      </c>
      <c r="T36" s="488"/>
      <c r="U36" s="488"/>
      <c r="V36" s="488"/>
      <c r="W36" s="488"/>
      <c r="X36" s="488"/>
      <c r="Y36" s="488"/>
      <c r="Z36" s="488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9" t="s">
        <v>44</v>
      </c>
      <c r="T37" s="489"/>
      <c r="U37" s="489"/>
      <c r="V37" s="489"/>
      <c r="W37" s="489"/>
      <c r="X37" s="489"/>
      <c r="Y37" s="489"/>
      <c r="Z37" s="489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90"/>
      <c r="B39" s="490"/>
      <c r="C39" s="490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6" t="s">
        <v>45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7" t="s">
        <v>131</v>
      </c>
      <c r="T5" s="497"/>
      <c r="U5" s="497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8" t="s">
        <v>152</v>
      </c>
      <c r="I8" s="498"/>
      <c r="J8" s="498"/>
      <c r="K8" s="498"/>
      <c r="L8" s="498"/>
      <c r="M8" s="498"/>
      <c r="N8" s="498"/>
      <c r="O8" s="498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8"/>
      <c r="I9" s="498"/>
      <c r="J9" s="498"/>
      <c r="K9" s="498"/>
      <c r="L9" s="498"/>
      <c r="M9" s="498"/>
      <c r="N9" s="498"/>
      <c r="O9" s="498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9" t="s">
        <v>29</v>
      </c>
      <c r="C11" s="500"/>
      <c r="D11" s="500"/>
      <c r="E11" s="500"/>
      <c r="F11" s="500"/>
      <c r="G11" s="501"/>
      <c r="H11" s="499" t="s">
        <v>31</v>
      </c>
      <c r="I11" s="500"/>
      <c r="J11" s="501"/>
      <c r="K11" s="499" t="s">
        <v>46</v>
      </c>
      <c r="L11" s="500"/>
      <c r="M11" s="501"/>
      <c r="N11" s="499" t="s">
        <v>47</v>
      </c>
      <c r="O11" s="500"/>
      <c r="P11" s="500"/>
      <c r="Q11" s="501"/>
      <c r="R11" s="500" t="s">
        <v>48</v>
      </c>
      <c r="S11" s="500"/>
      <c r="T11" s="500"/>
      <c r="U11" s="501"/>
      <c r="V11" s="77"/>
    </row>
    <row r="12" spans="1:22" ht="23.1" customHeight="1">
      <c r="A12" s="78"/>
      <c r="B12" s="502" t="s">
        <v>134</v>
      </c>
      <c r="C12" s="503"/>
      <c r="D12" s="503"/>
      <c r="E12" s="503"/>
      <c r="F12" s="503"/>
      <c r="G12" s="503"/>
      <c r="H12" s="504" t="s">
        <v>127</v>
      </c>
      <c r="I12" s="505"/>
      <c r="J12" s="506"/>
      <c r="K12" s="504">
        <v>60711</v>
      </c>
      <c r="L12" s="505"/>
      <c r="M12" s="506"/>
      <c r="N12" s="507" t="s">
        <v>135</v>
      </c>
      <c r="O12" s="508"/>
      <c r="P12" s="508"/>
      <c r="Q12" s="509"/>
      <c r="R12" s="510">
        <v>42336</v>
      </c>
      <c r="S12" s="511"/>
      <c r="T12" s="511"/>
      <c r="U12" s="512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13"/>
      <c r="K18" s="514"/>
      <c r="L18" s="514"/>
      <c r="M18" s="514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14"/>
      <c r="K19" s="514"/>
      <c r="L19" s="514"/>
      <c r="M19" s="514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15"/>
      <c r="G38" s="515"/>
      <c r="H38" s="515"/>
      <c r="I38" s="515"/>
      <c r="J38" s="136"/>
      <c r="K38" s="105"/>
      <c r="L38" s="516"/>
      <c r="M38" s="516"/>
      <c r="N38" s="516"/>
      <c r="O38" s="516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7"/>
      <c r="Q40" s="517"/>
      <c r="R40" s="517"/>
      <c r="S40" s="517"/>
      <c r="T40" s="517"/>
      <c r="U40" s="132"/>
      <c r="V40" s="132"/>
    </row>
    <row r="41" spans="1:22" ht="16.5" customHeight="1">
      <c r="A41" s="78"/>
      <c r="B41" s="77"/>
      <c r="C41" s="77"/>
      <c r="D41" s="518"/>
      <c r="E41" s="518"/>
      <c r="F41" s="518"/>
      <c r="G41" s="518"/>
      <c r="H41" s="518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90"/>
      <c r="B42" s="490"/>
      <c r="C42" s="490"/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M1" sqref="M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8" t="s">
        <v>51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175</v>
      </c>
      <c r="H7" s="337" t="s">
        <v>110</v>
      </c>
      <c r="I7" s="260">
        <f>' Data Record'!H8</f>
        <v>200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9">
        <f>' Data Record'!P8</f>
        <v>1E-3</v>
      </c>
      <c r="Q7" s="529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0" t="s">
        <v>160</v>
      </c>
      <c r="F10" s="531"/>
      <c r="G10" s="531"/>
      <c r="H10" s="532"/>
      <c r="I10" s="531" t="s">
        <v>137</v>
      </c>
      <c r="J10" s="531"/>
      <c r="K10" s="531"/>
      <c r="L10" s="532"/>
      <c r="M10" s="536" t="s">
        <v>22</v>
      </c>
      <c r="N10" s="537"/>
      <c r="O10" s="538"/>
      <c r="P10" s="542" t="s">
        <v>161</v>
      </c>
      <c r="Q10" s="543"/>
      <c r="R10" s="543"/>
      <c r="S10" s="544"/>
    </row>
    <row r="11" spans="1:22" ht="21" customHeight="1">
      <c r="A11" s="264"/>
      <c r="B11" s="265"/>
      <c r="C11" s="265"/>
      <c r="E11" s="533"/>
      <c r="F11" s="534"/>
      <c r="G11" s="534"/>
      <c r="H11" s="535"/>
      <c r="I11" s="534"/>
      <c r="J11" s="534"/>
      <c r="K11" s="534"/>
      <c r="L11" s="535"/>
      <c r="M11" s="539"/>
      <c r="N11" s="540"/>
      <c r="O11" s="541"/>
      <c r="P11" s="545"/>
      <c r="Q11" s="546"/>
      <c r="R11" s="546"/>
      <c r="S11" s="547"/>
    </row>
    <row r="12" spans="1:22" ht="21" customHeight="1">
      <c r="A12" s="264"/>
      <c r="B12" s="266"/>
      <c r="C12" s="266"/>
      <c r="E12" s="548">
        <f>' Data Record'!C40</f>
        <v>175</v>
      </c>
      <c r="F12" s="549"/>
      <c r="G12" s="549"/>
      <c r="H12" s="550"/>
      <c r="I12" s="551">
        <f>' Data Record'!R40</f>
        <v>75</v>
      </c>
      <c r="J12" s="551"/>
      <c r="K12" s="551"/>
      <c r="L12" s="552"/>
      <c r="M12" s="553">
        <f>' Data Record'!Y40</f>
        <v>-100</v>
      </c>
      <c r="N12" s="551"/>
      <c r="O12" s="552"/>
      <c r="P12" s="554">
        <f>'Uncertainty Budget 175 to 200mm'!P7</f>
        <v>2.4481915093935496</v>
      </c>
      <c r="Q12" s="555"/>
      <c r="R12" s="555"/>
      <c r="S12" s="556"/>
      <c r="T12" s="264"/>
    </row>
    <row r="13" spans="1:22" ht="21" customHeight="1">
      <c r="A13" s="264"/>
      <c r="B13" s="266"/>
      <c r="C13" s="266"/>
      <c r="E13" s="519">
        <f>' Data Record'!C41</f>
        <v>177.5</v>
      </c>
      <c r="F13" s="520"/>
      <c r="G13" s="520"/>
      <c r="H13" s="521"/>
      <c r="I13" s="522">
        <f>' Data Record'!R41</f>
        <v>77.5</v>
      </c>
      <c r="J13" s="522"/>
      <c r="K13" s="522"/>
      <c r="L13" s="523"/>
      <c r="M13" s="524">
        <f>' Data Record'!Y41</f>
        <v>-100</v>
      </c>
      <c r="N13" s="522"/>
      <c r="O13" s="523"/>
      <c r="P13" s="525">
        <f>'Uncertainty Budget 175 to 200mm'!P8</f>
        <v>2.4974057372935357</v>
      </c>
      <c r="Q13" s="526"/>
      <c r="R13" s="526"/>
      <c r="S13" s="527"/>
      <c r="T13" s="264"/>
    </row>
    <row r="14" spans="1:22" ht="21" customHeight="1">
      <c r="A14" s="264"/>
      <c r="B14" s="266"/>
      <c r="C14" s="266"/>
      <c r="E14" s="519">
        <f>' Data Record'!C42</f>
        <v>180.1</v>
      </c>
      <c r="F14" s="520"/>
      <c r="G14" s="520"/>
      <c r="H14" s="521"/>
      <c r="I14" s="522">
        <f>' Data Record'!R42</f>
        <v>80.099999999999994</v>
      </c>
      <c r="J14" s="522"/>
      <c r="K14" s="522"/>
      <c r="L14" s="523"/>
      <c r="M14" s="524">
        <f>' Data Record'!Y42</f>
        <v>-100</v>
      </c>
      <c r="N14" s="522"/>
      <c r="O14" s="523"/>
      <c r="P14" s="525">
        <f>'Uncertainty Budget 175 to 200mm'!P9</f>
        <v>2.5323670935839191</v>
      </c>
      <c r="Q14" s="526"/>
      <c r="R14" s="526"/>
      <c r="S14" s="527"/>
      <c r="T14" s="264"/>
    </row>
    <row r="15" spans="1:22" ht="21" customHeight="1">
      <c r="A15" s="264"/>
      <c r="B15" s="266"/>
      <c r="C15" s="266"/>
      <c r="E15" s="519">
        <f>' Data Record'!C43</f>
        <v>182.7</v>
      </c>
      <c r="F15" s="520"/>
      <c r="G15" s="520"/>
      <c r="H15" s="521"/>
      <c r="I15" s="522">
        <f>' Data Record'!R43</f>
        <v>82.7</v>
      </c>
      <c r="J15" s="522"/>
      <c r="K15" s="522"/>
      <c r="L15" s="523"/>
      <c r="M15" s="524">
        <f>' Data Record'!Y43</f>
        <v>-99.999999999999986</v>
      </c>
      <c r="N15" s="522"/>
      <c r="O15" s="523"/>
      <c r="P15" s="525">
        <f>'Uncertainty Budget 175 to 200mm'!P10</f>
        <v>2.5649980123449088</v>
      </c>
      <c r="Q15" s="526"/>
      <c r="R15" s="526"/>
      <c r="S15" s="527"/>
      <c r="T15" s="264"/>
    </row>
    <row r="16" spans="1:22" ht="21" customHeight="1">
      <c r="A16" s="264"/>
      <c r="B16" s="266"/>
      <c r="C16" s="266"/>
      <c r="E16" s="519">
        <f>' Data Record'!C44</f>
        <v>185.3</v>
      </c>
      <c r="F16" s="520"/>
      <c r="G16" s="520"/>
      <c r="H16" s="521"/>
      <c r="I16" s="522">
        <f>' Data Record'!R44</f>
        <v>85.3</v>
      </c>
      <c r="J16" s="522"/>
      <c r="K16" s="522"/>
      <c r="L16" s="523"/>
      <c r="M16" s="524">
        <f>' Data Record'!Y44</f>
        <v>-100.00000000000001</v>
      </c>
      <c r="N16" s="522"/>
      <c r="O16" s="523"/>
      <c r="P16" s="525">
        <f>'Uncertainty Budget 175 to 200mm'!P11</f>
        <v>2.5976779124184484</v>
      </c>
      <c r="Q16" s="526"/>
      <c r="R16" s="526"/>
      <c r="S16" s="527"/>
      <c r="T16" s="264"/>
    </row>
    <row r="17" spans="1:24" ht="21" customHeight="1">
      <c r="A17" s="264"/>
      <c r="B17" s="266"/>
      <c r="C17" s="266"/>
      <c r="E17" s="519">
        <f>' Data Record'!C45</f>
        <v>187.9</v>
      </c>
      <c r="F17" s="520"/>
      <c r="G17" s="520"/>
      <c r="H17" s="521"/>
      <c r="I17" s="522">
        <f>' Data Record'!R45</f>
        <v>87.9</v>
      </c>
      <c r="J17" s="522"/>
      <c r="K17" s="522"/>
      <c r="L17" s="523"/>
      <c r="M17" s="524">
        <f>' Data Record'!Y45</f>
        <v>-100</v>
      </c>
      <c r="N17" s="522"/>
      <c r="O17" s="523"/>
      <c r="P17" s="525">
        <f>'Uncertainty Budget 175 to 200mm'!P12</f>
        <v>2.6304049681877255</v>
      </c>
      <c r="Q17" s="526"/>
      <c r="R17" s="526"/>
      <c r="S17" s="527"/>
      <c r="T17" s="264"/>
    </row>
    <row r="18" spans="1:24" ht="21" customHeight="1">
      <c r="A18" s="264"/>
      <c r="B18" s="266"/>
      <c r="C18" s="266"/>
      <c r="E18" s="519">
        <f>' Data Record'!C46</f>
        <v>190</v>
      </c>
      <c r="F18" s="520"/>
      <c r="G18" s="520"/>
      <c r="H18" s="521"/>
      <c r="I18" s="522">
        <f>' Data Record'!R46</f>
        <v>90</v>
      </c>
      <c r="J18" s="522"/>
      <c r="K18" s="522"/>
      <c r="L18" s="523"/>
      <c r="M18" s="524">
        <f>' Data Record'!Y46</f>
        <v>-100</v>
      </c>
      <c r="N18" s="522"/>
      <c r="O18" s="523"/>
      <c r="P18" s="525">
        <f>'Uncertainty Budget 175 to 200mm'!P13</f>
        <v>2.6591477331405766</v>
      </c>
      <c r="Q18" s="526"/>
      <c r="R18" s="526"/>
      <c r="S18" s="527"/>
      <c r="T18" s="264"/>
    </row>
    <row r="19" spans="1:24" ht="21" customHeight="1">
      <c r="A19" s="264"/>
      <c r="B19" s="266"/>
      <c r="C19" s="266"/>
      <c r="E19" s="519">
        <f>' Data Record'!C47</f>
        <v>192.6</v>
      </c>
      <c r="F19" s="520"/>
      <c r="G19" s="520"/>
      <c r="H19" s="521"/>
      <c r="I19" s="522">
        <f>' Data Record'!R47</f>
        <v>92.6</v>
      </c>
      <c r="J19" s="522"/>
      <c r="K19" s="522"/>
      <c r="L19" s="523"/>
      <c r="M19" s="524">
        <f>' Data Record'!Y47</f>
        <v>-100</v>
      </c>
      <c r="N19" s="522"/>
      <c r="O19" s="523"/>
      <c r="P19" s="525">
        <f>'Uncertainty Budget 175 to 200mm'!P14</f>
        <v>2.6919279361330117</v>
      </c>
      <c r="Q19" s="526"/>
      <c r="R19" s="526"/>
      <c r="S19" s="527"/>
      <c r="T19" s="264"/>
    </row>
    <row r="20" spans="1:24" ht="21" customHeight="1">
      <c r="A20" s="264"/>
      <c r="B20" s="266"/>
      <c r="C20" s="266"/>
      <c r="E20" s="519">
        <f>' Data Record'!C48</f>
        <v>195.2</v>
      </c>
      <c r="F20" s="520"/>
      <c r="G20" s="520"/>
      <c r="H20" s="521"/>
      <c r="I20" s="522">
        <f>' Data Record'!R48</f>
        <v>95.2</v>
      </c>
      <c r="J20" s="522"/>
      <c r="K20" s="522"/>
      <c r="L20" s="523"/>
      <c r="M20" s="524">
        <f>' Data Record'!Y48</f>
        <v>-99.999999999999986</v>
      </c>
      <c r="N20" s="522"/>
      <c r="O20" s="523"/>
      <c r="P20" s="525">
        <f>'Uncertainty Budget 175 to 200mm'!P15</f>
        <v>2.7247512522552704</v>
      </c>
      <c r="Q20" s="526"/>
      <c r="R20" s="526"/>
      <c r="S20" s="527"/>
      <c r="T20" s="267"/>
    </row>
    <row r="21" spans="1:24" ht="21" customHeight="1">
      <c r="A21" s="264"/>
      <c r="B21" s="266"/>
      <c r="C21" s="266"/>
      <c r="E21" s="519">
        <f>' Data Record'!C49</f>
        <v>197.8</v>
      </c>
      <c r="F21" s="520"/>
      <c r="G21" s="520"/>
      <c r="H21" s="521"/>
      <c r="I21" s="522">
        <f>' Data Record'!R49</f>
        <v>97.8</v>
      </c>
      <c r="J21" s="522"/>
      <c r="K21" s="522"/>
      <c r="L21" s="523"/>
      <c r="M21" s="524">
        <f>' Data Record'!Y49</f>
        <v>-100.00000000000001</v>
      </c>
      <c r="N21" s="522"/>
      <c r="O21" s="523"/>
      <c r="P21" s="525">
        <f>'Uncertainty Budget 175 to 200mm'!P16</f>
        <v>2.7576161420086498</v>
      </c>
      <c r="Q21" s="526"/>
      <c r="R21" s="526"/>
      <c r="S21" s="527"/>
      <c r="T21" s="267"/>
    </row>
    <row r="22" spans="1:24" ht="21" customHeight="1">
      <c r="A22" s="264"/>
      <c r="B22" s="264"/>
      <c r="C22" s="264"/>
      <c r="E22" s="558">
        <f>' Data Record'!C50</f>
        <v>200</v>
      </c>
      <c r="F22" s="559"/>
      <c r="G22" s="559"/>
      <c r="H22" s="560"/>
      <c r="I22" s="561">
        <f>' Data Record'!R50</f>
        <v>100</v>
      </c>
      <c r="J22" s="561"/>
      <c r="K22" s="561"/>
      <c r="L22" s="562"/>
      <c r="M22" s="563">
        <f>' Data Record'!Y50</f>
        <v>-100</v>
      </c>
      <c r="N22" s="561"/>
      <c r="O22" s="562"/>
      <c r="P22" s="564">
        <f>'Uncertainty Budget 175 to 200mm'!P17</f>
        <v>2.7729346668586818</v>
      </c>
      <c r="Q22" s="565"/>
      <c r="R22" s="565"/>
      <c r="S22" s="566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7" t="s">
        <v>53</v>
      </c>
      <c r="F25" s="568"/>
      <c r="G25" s="568"/>
      <c r="H25" s="568"/>
      <c r="I25" s="568"/>
      <c r="J25" s="568"/>
      <c r="K25" s="569"/>
      <c r="L25" s="567" t="s">
        <v>54</v>
      </c>
      <c r="M25" s="568"/>
      <c r="N25" s="568"/>
      <c r="O25" s="568"/>
      <c r="P25" s="568"/>
      <c r="Q25" s="568"/>
      <c r="R25" s="568"/>
      <c r="S25" s="569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7" t="s">
        <v>56</v>
      </c>
      <c r="P26" s="407">
        <f>' Data Record'!R23</f>
        <v>0.89999999999999991</v>
      </c>
      <c r="Q26" s="40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2"/>
      <c r="P27" s="402"/>
      <c r="Q27" s="402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7" t="s">
        <v>60</v>
      </c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7"/>
      <c r="R32" s="557"/>
      <c r="S32" s="557"/>
      <c r="T32" s="557"/>
      <c r="U32" s="557"/>
      <c r="V32" s="557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17" sqref="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0" t="s">
        <v>25</v>
      </c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</row>
    <row r="3" spans="1:17" ht="18" customHeight="1">
      <c r="B3" s="571"/>
      <c r="C3" s="571"/>
      <c r="D3" s="571"/>
      <c r="E3" s="571"/>
      <c r="F3" s="571"/>
      <c r="G3" s="571"/>
      <c r="H3" s="3"/>
      <c r="I3" s="3"/>
      <c r="P3" s="3"/>
    </row>
    <row r="4" spans="1:17" ht="18" customHeight="1">
      <c r="B4" s="572" t="s">
        <v>0</v>
      </c>
      <c r="C4" s="573"/>
      <c r="D4" s="572" t="s">
        <v>2</v>
      </c>
      <c r="E4" s="573"/>
      <c r="F4" s="572" t="s">
        <v>24</v>
      </c>
      <c r="G4" s="573"/>
      <c r="H4" s="574" t="s">
        <v>1</v>
      </c>
      <c r="I4" s="575"/>
      <c r="J4" s="572" t="s">
        <v>20</v>
      </c>
      <c r="K4" s="573"/>
      <c r="L4" s="576" t="s">
        <v>3</v>
      </c>
      <c r="M4" s="576" t="s">
        <v>4</v>
      </c>
      <c r="N4" s="576" t="s">
        <v>5</v>
      </c>
      <c r="O4" s="576" t="s">
        <v>6</v>
      </c>
      <c r="P4" s="352" t="s">
        <v>162</v>
      </c>
    </row>
    <row r="5" spans="1:17" ht="18" customHeight="1">
      <c r="B5" s="578" t="s">
        <v>81</v>
      </c>
      <c r="C5" s="579"/>
      <c r="D5" s="578" t="s">
        <v>81</v>
      </c>
      <c r="E5" s="579"/>
      <c r="F5" s="578" t="s">
        <v>81</v>
      </c>
      <c r="G5" s="579"/>
      <c r="H5" s="580" t="s">
        <v>81</v>
      </c>
      <c r="I5" s="581"/>
      <c r="J5" s="578" t="s">
        <v>81</v>
      </c>
      <c r="K5" s="579"/>
      <c r="L5" s="577"/>
      <c r="M5" s="577"/>
      <c r="N5" s="577"/>
      <c r="O5" s="577"/>
      <c r="P5" s="353" t="s">
        <v>163</v>
      </c>
    </row>
    <row r="6" spans="1:17" ht="21" customHeight="1">
      <c r="B6" s="584" t="s">
        <v>8</v>
      </c>
      <c r="C6" s="585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82">
        <f>' Data Record'!C40</f>
        <v>175</v>
      </c>
      <c r="C7" s="583"/>
      <c r="D7" s="14">
        <f>' Data Record'!U40</f>
        <v>0</v>
      </c>
      <c r="E7" s="13">
        <f t="shared" ref="E7:E17" si="0">D7/1</f>
        <v>0</v>
      </c>
      <c r="F7" s="355">
        <f>'Uncert of STD'!AB7</f>
        <v>5.1000000000000004E-4</v>
      </c>
      <c r="G7" s="13">
        <f t="shared" ref="G7:G17" si="1">F7/2</f>
        <v>2.5500000000000002E-4</v>
      </c>
      <c r="H7" s="13">
        <f t="shared" ref="H7:H17" si="2">((B7)*(11.5*10^-6)*1)</f>
        <v>2.0125E-3</v>
      </c>
      <c r="I7" s="13">
        <f t="shared" ref="I7:I17" si="3">H7/SQRT(3)</f>
        <v>1.1619174167441218E-3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1.2240957546967748E-3</v>
      </c>
      <c r="M7" s="16">
        <f t="shared" ref="M7:M17" si="5">L7/1</f>
        <v>1.2240957546967748E-3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2.4481915093935496</v>
      </c>
      <c r="Q7" s="11"/>
    </row>
    <row r="8" spans="1:17" ht="21" customHeight="1">
      <c r="A8" s="7"/>
      <c r="B8" s="582">
        <f>' Data Record'!C41</f>
        <v>177.5</v>
      </c>
      <c r="C8" s="583"/>
      <c r="D8" s="14">
        <f>' Data Record'!U41</f>
        <v>0</v>
      </c>
      <c r="E8" s="13">
        <f t="shared" si="0"/>
        <v>0</v>
      </c>
      <c r="F8" s="355">
        <f>'Uncert of STD'!AB7+'Uncert of STD'!J5</f>
        <v>5.9000000000000003E-4</v>
      </c>
      <c r="G8" s="13">
        <f t="shared" si="1"/>
        <v>2.9500000000000001E-4</v>
      </c>
      <c r="H8" s="13">
        <f t="shared" si="2"/>
        <v>2.0412500000000001E-3</v>
      </c>
      <c r="I8" s="13">
        <f t="shared" si="3"/>
        <v>1.1785162369833237E-3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1.2487028686467678E-3</v>
      </c>
      <c r="M8" s="16">
        <f t="shared" si="5"/>
        <v>1.2487028686467678E-3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2.4974057372935357</v>
      </c>
      <c r="Q8" s="11"/>
    </row>
    <row r="9" spans="1:17" ht="21" customHeight="1">
      <c r="A9" s="7"/>
      <c r="B9" s="582">
        <f>' Data Record'!C42</f>
        <v>180.1</v>
      </c>
      <c r="C9" s="583"/>
      <c r="D9" s="14">
        <f>' Data Record'!U42</f>
        <v>0</v>
      </c>
      <c r="E9" s="13">
        <f t="shared" si="0"/>
        <v>0</v>
      </c>
      <c r="F9" s="355">
        <f>'Uncert of STD'!AB7+'Uncert of STD'!J6</f>
        <v>6.0000000000000006E-4</v>
      </c>
      <c r="G9" s="13">
        <f t="shared" si="1"/>
        <v>3.0000000000000003E-4</v>
      </c>
      <c r="H9" s="13">
        <f t="shared" si="2"/>
        <v>2.0711499999999999E-3</v>
      </c>
      <c r="I9" s="13">
        <f t="shared" si="3"/>
        <v>1.1957790100320933E-3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1.2661835467919595E-3</v>
      </c>
      <c r="M9" s="16">
        <f t="shared" si="5"/>
        <v>1.2661835467919595E-3</v>
      </c>
      <c r="N9" s="17" t="str">
        <f t="shared" si="7"/>
        <v>∞</v>
      </c>
      <c r="O9" s="12">
        <f t="shared" si="8"/>
        <v>2</v>
      </c>
      <c r="P9" s="356">
        <f>L9*O9*1000</f>
        <v>2.5323670935839191</v>
      </c>
      <c r="Q9" s="11"/>
    </row>
    <row r="10" spans="1:17" ht="21" customHeight="1">
      <c r="A10" s="7"/>
      <c r="B10" s="582">
        <f>' Data Record'!C43</f>
        <v>182.7</v>
      </c>
      <c r="C10" s="583"/>
      <c r="D10" s="14">
        <f>' Data Record'!U43</f>
        <v>0</v>
      </c>
      <c r="E10" s="13">
        <f t="shared" si="0"/>
        <v>0</v>
      </c>
      <c r="F10" s="355">
        <f>'Uncert of STD'!AB7+'Uncert of STD'!J7</f>
        <v>6.0000000000000006E-4</v>
      </c>
      <c r="G10" s="13">
        <f t="shared" si="1"/>
        <v>3.0000000000000003E-4</v>
      </c>
      <c r="H10" s="13">
        <f t="shared" si="2"/>
        <v>2.1010499999999997E-3</v>
      </c>
      <c r="I10" s="13">
        <f t="shared" si="3"/>
        <v>1.2130417830808632E-3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1.2824990061724544E-3</v>
      </c>
      <c r="M10" s="16">
        <f t="shared" si="5"/>
        <v>1.2824990061724544E-3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2.5649980123449088</v>
      </c>
      <c r="Q10" s="11"/>
    </row>
    <row r="11" spans="1:17" s="7" customFormat="1" ht="21" customHeight="1">
      <c r="B11" s="582">
        <f>' Data Record'!C44</f>
        <v>185.3</v>
      </c>
      <c r="C11" s="583"/>
      <c r="D11" s="14">
        <f>' Data Record'!U44</f>
        <v>0</v>
      </c>
      <c r="E11" s="13">
        <f t="shared" si="0"/>
        <v>0</v>
      </c>
      <c r="F11" s="355">
        <f>'Uncert of STD'!AB7+'Uncert of STD'!J8</f>
        <v>6.0000000000000006E-4</v>
      </c>
      <c r="G11" s="13">
        <f t="shared" si="1"/>
        <v>3.0000000000000003E-4</v>
      </c>
      <c r="H11" s="13">
        <f t="shared" si="2"/>
        <v>2.1309499999999999E-3</v>
      </c>
      <c r="I11" s="13">
        <f t="shared" si="3"/>
        <v>1.230304556129633E-3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1.2988389562092241E-3</v>
      </c>
      <c r="M11" s="16">
        <f t="shared" si="5"/>
        <v>1.2988389562092241E-3</v>
      </c>
      <c r="N11" s="17" t="str">
        <f t="shared" si="7"/>
        <v>∞</v>
      </c>
      <c r="O11" s="12">
        <f t="shared" si="8"/>
        <v>2</v>
      </c>
      <c r="P11" s="356">
        <f t="shared" si="10"/>
        <v>2.5976779124184484</v>
      </c>
      <c r="Q11" s="18"/>
    </row>
    <row r="12" spans="1:17" s="7" customFormat="1" ht="21" customHeight="1">
      <c r="B12" s="582">
        <f>' Data Record'!C45</f>
        <v>187.9</v>
      </c>
      <c r="C12" s="583"/>
      <c r="D12" s="14">
        <f>' Data Record'!U45</f>
        <v>0</v>
      </c>
      <c r="E12" s="13">
        <f t="shared" si="0"/>
        <v>0</v>
      </c>
      <c r="F12" s="355">
        <f>'Uncert of STD'!AB7+'Uncert of STD'!J9</f>
        <v>6.0000000000000006E-4</v>
      </c>
      <c r="G12" s="13">
        <f t="shared" si="1"/>
        <v>3.0000000000000003E-4</v>
      </c>
      <c r="H12" s="13">
        <f t="shared" si="2"/>
        <v>2.1608500000000002E-3</v>
      </c>
      <c r="I12" s="13">
        <f t="shared" si="3"/>
        <v>1.2475673291784031E-3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1.3152024840938628E-3</v>
      </c>
      <c r="M12" s="16">
        <f t="shared" si="5"/>
        <v>1.3152024840938628E-3</v>
      </c>
      <c r="N12" s="17" t="str">
        <f t="shared" si="7"/>
        <v>∞</v>
      </c>
      <c r="O12" s="12">
        <f t="shared" si="8"/>
        <v>2</v>
      </c>
      <c r="P12" s="356">
        <f t="shared" si="10"/>
        <v>2.6304049681877255</v>
      </c>
      <c r="Q12" s="18"/>
    </row>
    <row r="13" spans="1:17" s="7" customFormat="1" ht="21" customHeight="1">
      <c r="B13" s="582">
        <f>' Data Record'!C46</f>
        <v>190</v>
      </c>
      <c r="C13" s="583"/>
      <c r="D13" s="14">
        <f>' Data Record'!U46</f>
        <v>0</v>
      </c>
      <c r="E13" s="13">
        <f t="shared" si="0"/>
        <v>0</v>
      </c>
      <c r="F13" s="355">
        <f>'Uncert of STD'!AB7+'Uncert of STD'!J10</f>
        <v>6.1000000000000008E-4</v>
      </c>
      <c r="G13" s="13">
        <f t="shared" si="1"/>
        <v>3.0500000000000004E-4</v>
      </c>
      <c r="H13" s="13">
        <f t="shared" si="2"/>
        <v>2.1849999999999999E-3</v>
      </c>
      <c r="I13" s="13">
        <f t="shared" si="3"/>
        <v>1.2615103381793324E-3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1.3295738665702883E-3</v>
      </c>
      <c r="M13" s="16">
        <f t="shared" si="5"/>
        <v>1.3295738665702883E-3</v>
      </c>
      <c r="N13" s="17" t="str">
        <f t="shared" si="7"/>
        <v>∞</v>
      </c>
      <c r="O13" s="12">
        <f t="shared" si="8"/>
        <v>2</v>
      </c>
      <c r="P13" s="356">
        <f t="shared" si="10"/>
        <v>2.6591477331405766</v>
      </c>
      <c r="Q13" s="18"/>
    </row>
    <row r="14" spans="1:17" s="7" customFormat="1" ht="21" customHeight="1">
      <c r="B14" s="582">
        <f>' Data Record'!C47</f>
        <v>192.6</v>
      </c>
      <c r="C14" s="583"/>
      <c r="D14" s="14">
        <f>' Data Record'!U47</f>
        <v>0</v>
      </c>
      <c r="E14" s="13">
        <f t="shared" si="0"/>
        <v>0</v>
      </c>
      <c r="F14" s="355">
        <f>'Uncert of STD'!AB7+'Uncert of STD'!J11</f>
        <v>6.1000000000000008E-4</v>
      </c>
      <c r="G14" s="13">
        <f t="shared" si="1"/>
        <v>3.0500000000000004E-4</v>
      </c>
      <c r="H14" s="13">
        <f t="shared" si="2"/>
        <v>2.2149000000000001E-3</v>
      </c>
      <c r="I14" s="13">
        <f t="shared" si="3"/>
        <v>1.2787731112281022E-3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1.3459639680665058E-3</v>
      </c>
      <c r="M14" s="16">
        <f t="shared" si="5"/>
        <v>1.3459639680665058E-3</v>
      </c>
      <c r="N14" s="17" t="str">
        <f t="shared" si="7"/>
        <v>∞</v>
      </c>
      <c r="O14" s="12">
        <f t="shared" si="8"/>
        <v>2</v>
      </c>
      <c r="P14" s="356">
        <f t="shared" si="10"/>
        <v>2.6919279361330117</v>
      </c>
      <c r="Q14" s="18"/>
    </row>
    <row r="15" spans="1:17" s="7" customFormat="1" ht="21" customHeight="1">
      <c r="B15" s="582">
        <f>' Data Record'!C48</f>
        <v>195.2</v>
      </c>
      <c r="C15" s="583"/>
      <c r="D15" s="14">
        <f>' Data Record'!U48</f>
        <v>0</v>
      </c>
      <c r="E15" s="13">
        <f t="shared" si="0"/>
        <v>0</v>
      </c>
      <c r="F15" s="355">
        <f>'Uncert of STD'!AB7+'Uncert of STD'!J12</f>
        <v>6.1000000000000008E-4</v>
      </c>
      <c r="G15" s="13">
        <f t="shared" si="1"/>
        <v>3.0500000000000004E-4</v>
      </c>
      <c r="H15" s="13">
        <f t="shared" si="2"/>
        <v>2.2447999999999999E-3</v>
      </c>
      <c r="I15" s="13">
        <f t="shared" si="3"/>
        <v>1.2960358842768718E-3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1.3623756261276353E-3</v>
      </c>
      <c r="M15" s="16">
        <f t="shared" si="5"/>
        <v>1.3623756261276353E-3</v>
      </c>
      <c r="N15" s="17" t="str">
        <f t="shared" si="7"/>
        <v>∞</v>
      </c>
      <c r="O15" s="12">
        <f t="shared" si="8"/>
        <v>2</v>
      </c>
      <c r="P15" s="356">
        <f t="shared" si="10"/>
        <v>2.7247512522552704</v>
      </c>
      <c r="Q15" s="18"/>
    </row>
    <row r="16" spans="1:17" s="7" customFormat="1" ht="21" customHeight="1">
      <c r="B16" s="582">
        <f>' Data Record'!C49</f>
        <v>197.8</v>
      </c>
      <c r="C16" s="583"/>
      <c r="D16" s="14">
        <f>' Data Record'!U49</f>
        <v>0</v>
      </c>
      <c r="E16" s="13">
        <f t="shared" si="0"/>
        <v>0</v>
      </c>
      <c r="F16" s="355">
        <f>'Uncert of STD'!AB7+'Uncert of STD'!J13</f>
        <v>6.1000000000000008E-4</v>
      </c>
      <c r="G16" s="13">
        <f t="shared" si="1"/>
        <v>3.0500000000000004E-4</v>
      </c>
      <c r="H16" s="13">
        <f t="shared" si="2"/>
        <v>2.2747000000000002E-3</v>
      </c>
      <c r="I16" s="13">
        <f t="shared" si="3"/>
        <v>1.3132986573256419E-3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1.3788080710043248E-3</v>
      </c>
      <c r="M16" s="16">
        <f t="shared" si="5"/>
        <v>1.3788080710043248E-3</v>
      </c>
      <c r="N16" s="17" t="str">
        <f t="shared" si="7"/>
        <v>∞</v>
      </c>
      <c r="O16" s="12">
        <f t="shared" si="8"/>
        <v>2</v>
      </c>
      <c r="P16" s="356">
        <f t="shared" si="10"/>
        <v>2.7576161420086498</v>
      </c>
      <c r="Q16" s="18"/>
    </row>
    <row r="17" spans="1:17" s="7" customFormat="1" ht="21" customHeight="1">
      <c r="B17" s="582">
        <f>' Data Record'!C50</f>
        <v>200</v>
      </c>
      <c r="C17" s="583"/>
      <c r="D17" s="14">
        <f>' Data Record'!U50</f>
        <v>0</v>
      </c>
      <c r="E17" s="13">
        <f t="shared" si="0"/>
        <v>0</v>
      </c>
      <c r="F17" s="355">
        <f>'Uncert of STD'!AB8</f>
        <v>5.5000000000000003E-4</v>
      </c>
      <c r="G17" s="13">
        <f t="shared" si="1"/>
        <v>2.7500000000000002E-4</v>
      </c>
      <c r="H17" s="13">
        <f t="shared" si="2"/>
        <v>2.3E-3</v>
      </c>
      <c r="I17" s="13">
        <f t="shared" si="3"/>
        <v>1.3279056191361394E-3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1.3864673334293409E-3</v>
      </c>
      <c r="M17" s="16">
        <f t="shared" si="5"/>
        <v>1.3864673334293409E-3</v>
      </c>
      <c r="N17" s="17" t="str">
        <f t="shared" si="7"/>
        <v>∞</v>
      </c>
      <c r="O17" s="12">
        <f t="shared" si="8"/>
        <v>2</v>
      </c>
      <c r="P17" s="356">
        <f t="shared" si="10"/>
        <v>2.7729346668586818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94" t="s">
        <v>19</v>
      </c>
      <c r="B2" s="595"/>
      <c r="C2" s="595"/>
      <c r="D2" s="595"/>
      <c r="E2" s="596"/>
      <c r="F2" s="6"/>
      <c r="G2" s="594" t="s">
        <v>19</v>
      </c>
      <c r="H2" s="595"/>
      <c r="I2" s="595"/>
      <c r="J2" s="595"/>
      <c r="K2" s="596"/>
      <c r="L2" s="38"/>
      <c r="M2" s="594" t="s">
        <v>19</v>
      </c>
      <c r="N2" s="595"/>
      <c r="O2" s="595"/>
      <c r="P2" s="595"/>
      <c r="Q2" s="596"/>
      <c r="R2" s="38"/>
      <c r="S2" s="594" t="s">
        <v>19</v>
      </c>
      <c r="T2" s="595"/>
      <c r="U2" s="595"/>
      <c r="V2" s="595"/>
      <c r="W2" s="596"/>
      <c r="X2" s="38"/>
      <c r="Y2" s="594" t="s">
        <v>19</v>
      </c>
      <c r="Z2" s="595"/>
      <c r="AA2" s="595"/>
      <c r="AB2" s="595"/>
      <c r="AC2" s="596"/>
    </row>
    <row r="3" spans="1:29" ht="26.25">
      <c r="A3" s="586" t="s">
        <v>11</v>
      </c>
      <c r="B3" s="587"/>
      <c r="C3" s="587"/>
      <c r="D3" s="587"/>
      <c r="E3" s="588"/>
      <c r="F3" s="6"/>
      <c r="G3" s="586" t="s">
        <v>12</v>
      </c>
      <c r="H3" s="587"/>
      <c r="I3" s="587"/>
      <c r="J3" s="587"/>
      <c r="K3" s="588"/>
      <c r="L3" s="4"/>
      <c r="M3" s="586" t="s">
        <v>13</v>
      </c>
      <c r="N3" s="587"/>
      <c r="O3" s="587"/>
      <c r="P3" s="587"/>
      <c r="Q3" s="588"/>
      <c r="R3" s="4"/>
      <c r="S3" s="586" t="s">
        <v>14</v>
      </c>
      <c r="T3" s="587"/>
      <c r="U3" s="587"/>
      <c r="V3" s="587"/>
      <c r="W3" s="588"/>
      <c r="X3" s="4"/>
      <c r="Y3" s="586" t="s">
        <v>15</v>
      </c>
      <c r="Z3" s="587"/>
      <c r="AA3" s="587"/>
      <c r="AB3" s="587"/>
      <c r="AC3" s="588"/>
    </row>
    <row r="4" spans="1:29" ht="26.25">
      <c r="A4" s="589" t="s">
        <v>9</v>
      </c>
      <c r="B4" s="590"/>
      <c r="C4" s="591">
        <v>42337</v>
      </c>
      <c r="D4" s="592"/>
      <c r="E4" s="593"/>
      <c r="F4" s="38"/>
      <c r="G4" s="589" t="s">
        <v>9</v>
      </c>
      <c r="H4" s="590"/>
      <c r="I4" s="591">
        <v>42503</v>
      </c>
      <c r="J4" s="592"/>
      <c r="K4" s="593"/>
      <c r="L4" s="4"/>
      <c r="M4" s="589" t="s">
        <v>9</v>
      </c>
      <c r="N4" s="590"/>
      <c r="O4" s="591">
        <v>42337</v>
      </c>
      <c r="P4" s="592"/>
      <c r="Q4" s="593"/>
      <c r="R4" s="4"/>
      <c r="S4" s="589" t="s">
        <v>9</v>
      </c>
      <c r="T4" s="590"/>
      <c r="U4" s="591">
        <v>42502</v>
      </c>
      <c r="V4" s="592"/>
      <c r="W4" s="593"/>
      <c r="X4" s="4"/>
      <c r="Y4" s="589" t="s">
        <v>9</v>
      </c>
      <c r="Z4" s="590"/>
      <c r="AA4" s="591">
        <v>42530</v>
      </c>
      <c r="AB4" s="592"/>
      <c r="AC4" s="593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175 to 200mm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2017-06-04T16:06:30Z</dcterms:modified>
</cp:coreProperties>
</file>