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240" yWindow="135" windowWidth="19440" windowHeight="7935" tabRatio="500" activeTab="4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75 to 10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Result!$A$1:$V$39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O8" i="17" l="1"/>
  <c r="O9" i="17"/>
  <c r="O10" i="17"/>
  <c r="O11" i="17"/>
  <c r="O12" i="17"/>
  <c r="O13" i="17"/>
  <c r="O14" i="17"/>
  <c r="O15" i="17"/>
  <c r="O16" i="17"/>
  <c r="O17" i="17"/>
  <c r="O7" i="17"/>
  <c r="N8" i="17"/>
  <c r="N9" i="17"/>
  <c r="N10" i="17"/>
  <c r="N11" i="17"/>
  <c r="N12" i="17"/>
  <c r="N13" i="17"/>
  <c r="N14" i="17"/>
  <c r="N15" i="17"/>
  <c r="N16" i="17"/>
  <c r="N17" i="17"/>
  <c r="N7" i="17"/>
  <c r="O23" i="11"/>
  <c r="O24" i="11"/>
  <c r="O25" i="11"/>
  <c r="O26" i="11"/>
  <c r="R23" i="11"/>
  <c r="P26" i="14"/>
  <c r="H27" i="14"/>
  <c r="H26" i="14"/>
  <c r="U41" i="11"/>
  <c r="D8" i="17"/>
  <c r="E8" i="17"/>
  <c r="J16" i="3"/>
  <c r="J5" i="3"/>
  <c r="F8" i="17"/>
  <c r="G8" i="17"/>
  <c r="B8" i="17"/>
  <c r="H8" i="17"/>
  <c r="I8" i="17"/>
  <c r="J7" i="17"/>
  <c r="J8" i="17"/>
  <c r="K8" i="17"/>
  <c r="L8" i="17"/>
  <c r="M8" i="17"/>
  <c r="P8" i="17"/>
  <c r="P13" i="14"/>
  <c r="U42" i="11"/>
  <c r="D9" i="17"/>
  <c r="E9" i="17"/>
  <c r="J6" i="3"/>
  <c r="F9" i="17"/>
  <c r="G9" i="17"/>
  <c r="B9" i="17"/>
  <c r="H9" i="17"/>
  <c r="I9" i="17"/>
  <c r="J9" i="17"/>
  <c r="K9" i="17"/>
  <c r="L9" i="17"/>
  <c r="M9" i="17"/>
  <c r="P9" i="17"/>
  <c r="P14" i="14"/>
  <c r="U43" i="11"/>
  <c r="D10" i="17"/>
  <c r="E10" i="17"/>
  <c r="J7" i="3"/>
  <c r="F10" i="17"/>
  <c r="G10" i="17"/>
  <c r="B10" i="17"/>
  <c r="H10" i="17"/>
  <c r="I10" i="17"/>
  <c r="J10" i="17"/>
  <c r="K10" i="17"/>
  <c r="L10" i="17"/>
  <c r="M10" i="17"/>
  <c r="P10" i="17"/>
  <c r="P15" i="14"/>
  <c r="U44" i="11"/>
  <c r="D11" i="17"/>
  <c r="E11" i="17"/>
  <c r="J8" i="3"/>
  <c r="F11" i="17"/>
  <c r="G11" i="17"/>
  <c r="B11" i="17"/>
  <c r="H11" i="17"/>
  <c r="I11" i="17"/>
  <c r="J11" i="17"/>
  <c r="K11" i="17"/>
  <c r="L11" i="17"/>
  <c r="M11" i="17"/>
  <c r="P11" i="17"/>
  <c r="P16" i="14"/>
  <c r="U45" i="11"/>
  <c r="D12" i="17"/>
  <c r="E12" i="17"/>
  <c r="J9" i="3"/>
  <c r="F12" i="17"/>
  <c r="G12" i="17"/>
  <c r="B12" i="17"/>
  <c r="H12" i="17"/>
  <c r="I12" i="17"/>
  <c r="J12" i="17"/>
  <c r="K12" i="17"/>
  <c r="L12" i="17"/>
  <c r="M12" i="17"/>
  <c r="P12" i="17"/>
  <c r="P17" i="14"/>
  <c r="U46" i="11"/>
  <c r="D13" i="17"/>
  <c r="E13" i="17"/>
  <c r="J10" i="3"/>
  <c r="F13" i="17"/>
  <c r="G13" i="17"/>
  <c r="B13" i="17"/>
  <c r="H13" i="17"/>
  <c r="I13" i="17"/>
  <c r="J13" i="17"/>
  <c r="K13" i="17"/>
  <c r="L13" i="17"/>
  <c r="M13" i="17"/>
  <c r="P13" i="17"/>
  <c r="P18" i="14"/>
  <c r="U47" i="11"/>
  <c r="D14" i="17"/>
  <c r="E14" i="17"/>
  <c r="J11" i="3"/>
  <c r="F14" i="17"/>
  <c r="G14" i="17"/>
  <c r="B14" i="17"/>
  <c r="H14" i="17"/>
  <c r="I14" i="17"/>
  <c r="J14" i="17"/>
  <c r="K14" i="17"/>
  <c r="L14" i="17"/>
  <c r="M14" i="17"/>
  <c r="P14" i="17"/>
  <c r="P19" i="14"/>
  <c r="U48" i="11"/>
  <c r="D15" i="17"/>
  <c r="E15" i="17"/>
  <c r="J12" i="3"/>
  <c r="F15" i="17"/>
  <c r="G15" i="17"/>
  <c r="B15" i="17"/>
  <c r="H15" i="17"/>
  <c r="I15" i="17"/>
  <c r="J15" i="17"/>
  <c r="K15" i="17"/>
  <c r="L15" i="17"/>
  <c r="M15" i="17"/>
  <c r="P15" i="17"/>
  <c r="P20" i="14"/>
  <c r="U49" i="11"/>
  <c r="D16" i="17"/>
  <c r="E16" i="17"/>
  <c r="J13" i="3"/>
  <c r="F16" i="17"/>
  <c r="G16" i="17"/>
  <c r="B16" i="17"/>
  <c r="H16" i="17"/>
  <c r="I16" i="17"/>
  <c r="J16" i="17"/>
  <c r="K16" i="17"/>
  <c r="L16" i="17"/>
  <c r="M16" i="17"/>
  <c r="P16" i="17"/>
  <c r="P21" i="14"/>
  <c r="U50" i="11"/>
  <c r="D17" i="17"/>
  <c r="E17" i="17"/>
  <c r="J17" i="3"/>
  <c r="F17" i="17"/>
  <c r="G17" i="17"/>
  <c r="B17" i="17"/>
  <c r="H17" i="17"/>
  <c r="I17" i="17"/>
  <c r="J17" i="17"/>
  <c r="K17" i="17"/>
  <c r="L17" i="17"/>
  <c r="M17" i="17"/>
  <c r="P17" i="17"/>
  <c r="P22" i="14"/>
  <c r="U40" i="11"/>
  <c r="D7" i="17"/>
  <c r="E7" i="17"/>
  <c r="F7" i="17"/>
  <c r="G7" i="17"/>
  <c r="B7" i="17"/>
  <c r="H7" i="17"/>
  <c r="I7" i="17"/>
  <c r="K7" i="17"/>
  <c r="L7" i="17"/>
  <c r="M7" i="17"/>
  <c r="P7" i="17"/>
  <c r="P1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V16" i="3"/>
  <c r="P16" i="3"/>
  <c r="V15" i="3"/>
  <c r="P15" i="3"/>
  <c r="J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<sst xmlns="http://schemas.openxmlformats.org/spreadsheetml/2006/main" count="462" uniqueCount="164">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</sst>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11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3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82" fontId="47" fillId="0" borderId="11" xfId="18" applyNumberFormat="1" applyFont="1" applyFill="1" applyBorder="1" applyAlignment="1">
      <alignment horizontal="left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view="pageBreakPreview" zoomScaleNormal="100" zoomScaleSheetLayoutView="100" workbookViewId="0">
      <selection activeCell="Q1" sqref="Q1:X1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392" t="s">
        <v>61</v>
      </c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158" t="s">
        <v>96</v>
      </c>
      <c r="N1" s="158"/>
      <c r="O1" s="158"/>
      <c r="P1" s="158"/>
      <c r="Q1" s="468" t="s">
        <v>122</v>
      </c>
      <c r="R1" s="468"/>
      <c r="S1" s="468"/>
      <c r="T1" s="468"/>
      <c r="U1" s="468"/>
      <c r="V1" s="468"/>
      <c r="W1" s="468"/>
      <c r="X1" s="468"/>
      <c r="Y1" s="447" t="s">
        <v>130</v>
      </c>
      <c r="Z1" s="447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159" t="s">
        <v>98</v>
      </c>
      <c r="N2" s="158"/>
      <c r="O2" s="159"/>
      <c r="P2" s="158"/>
      <c r="Q2" s="391">
        <v>42370</v>
      </c>
      <c r="R2" s="391"/>
      <c r="S2" s="391"/>
      <c r="T2" s="391"/>
      <c r="U2" s="391"/>
      <c r="V2" s="159" t="s">
        <v>99</v>
      </c>
      <c r="W2" s="158"/>
      <c r="X2" s="162"/>
      <c r="Y2" s="162"/>
      <c r="Z2" s="470">
        <v>42371</v>
      </c>
      <c r="AA2" s="470"/>
      <c r="AB2" s="470"/>
      <c r="AC2" s="470"/>
      <c r="AD2" s="470"/>
      <c r="AE2" s="162"/>
      <c r="AF2" s="160"/>
      <c r="AG2" s="160"/>
      <c r="AH2" s="160"/>
    </row>
    <row r="3" spans="2:38" ht="22.5" customHeight="1">
      <c r="B3" s="393" t="s">
        <v>100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158" t="s">
        <v>101</v>
      </c>
      <c r="N3" s="158"/>
      <c r="O3" s="158"/>
      <c r="P3" s="158"/>
      <c r="Q3" s="158"/>
      <c r="R3" s="477">
        <v>20</v>
      </c>
      <c r="S3" s="477"/>
      <c r="T3" s="163" t="s">
        <v>102</v>
      </c>
      <c r="U3" s="477">
        <v>50</v>
      </c>
      <c r="V3" s="477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394" t="s">
        <v>118</v>
      </c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382" t="s">
        <v>123</v>
      </c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  <c r="AA5" s="382"/>
      <c r="AB5" s="382"/>
      <c r="AC5" s="382"/>
      <c r="AD5" s="382"/>
      <c r="AE5" s="170"/>
    </row>
    <row r="6" spans="2:38" s="322" customFormat="1" ht="22.5" customHeight="1">
      <c r="B6" s="321" t="s">
        <v>63</v>
      </c>
      <c r="C6" s="321"/>
      <c r="D6" s="321"/>
      <c r="E6" s="321"/>
      <c r="F6" s="321"/>
      <c r="G6" s="389" t="s">
        <v>118</v>
      </c>
      <c r="H6" s="389"/>
      <c r="I6" s="389"/>
      <c r="J6" s="389"/>
      <c r="K6" s="389"/>
      <c r="L6" s="389"/>
      <c r="M6" s="389"/>
      <c r="N6" s="389"/>
      <c r="O6" s="389"/>
      <c r="P6" s="389"/>
      <c r="Q6" s="253" t="s">
        <v>107</v>
      </c>
      <c r="R6" s="253"/>
      <c r="U6" s="389" t="s">
        <v>124</v>
      </c>
      <c r="V6" s="389"/>
      <c r="W6" s="389"/>
      <c r="X6" s="389"/>
      <c r="Y6" s="389"/>
      <c r="Z6" s="389"/>
      <c r="AA6" s="389"/>
      <c r="AB6" s="389"/>
      <c r="AC6" s="389"/>
      <c r="AD6" s="389"/>
      <c r="AE6" s="170"/>
    </row>
    <row r="7" spans="2:38" s="322" customFormat="1" ht="22.5" customHeight="1">
      <c r="B7" s="321" t="s">
        <v>64</v>
      </c>
      <c r="E7" s="390" t="s">
        <v>125</v>
      </c>
      <c r="F7" s="390"/>
      <c r="G7" s="390"/>
      <c r="H7" s="390"/>
      <c r="I7" s="390"/>
      <c r="J7" s="390"/>
      <c r="K7" s="390"/>
      <c r="L7" s="390"/>
      <c r="M7" s="469" t="s">
        <v>108</v>
      </c>
      <c r="N7" s="469"/>
      <c r="O7" s="469"/>
      <c r="P7" s="390">
        <v>98778</v>
      </c>
      <c r="Q7" s="390"/>
      <c r="R7" s="390"/>
      <c r="S7" s="390"/>
      <c r="T7" s="390"/>
      <c r="U7" s="390"/>
      <c r="V7" s="390"/>
      <c r="W7" s="390"/>
      <c r="X7" s="469" t="s">
        <v>65</v>
      </c>
      <c r="Y7" s="469"/>
      <c r="Z7" s="389" t="s">
        <v>126</v>
      </c>
      <c r="AA7" s="389"/>
      <c r="AB7" s="389"/>
      <c r="AC7" s="389"/>
      <c r="AD7" s="389"/>
      <c r="AE7" s="170"/>
      <c r="AF7" s="323"/>
      <c r="AG7" s="323"/>
    </row>
    <row r="8" spans="2:38" s="322" customFormat="1" ht="22.5" customHeight="1">
      <c r="B8" s="170" t="s">
        <v>109</v>
      </c>
      <c r="C8" s="170"/>
      <c r="D8" s="321"/>
      <c r="E8" s="384">
        <v>75</v>
      </c>
      <c r="F8" s="384"/>
      <c r="G8" s="321" t="s">
        <v>110</v>
      </c>
      <c r="H8" s="384">
        <v>100</v>
      </c>
      <c r="I8" s="384"/>
      <c r="J8" s="170" t="s">
        <v>10</v>
      </c>
      <c r="M8" s="412" t="s">
        <v>111</v>
      </c>
      <c r="N8" s="412"/>
      <c r="O8" s="412"/>
      <c r="P8" s="384">
        <v>1E-3</v>
      </c>
      <c r="Q8" s="384"/>
      <c r="R8" s="167" t="s">
        <v>10</v>
      </c>
      <c r="S8" s="167"/>
      <c r="V8" s="321" t="s">
        <v>66</v>
      </c>
      <c r="Y8" s="382"/>
      <c r="Z8" s="382"/>
      <c r="AA8" s="382"/>
      <c r="AB8" s="382"/>
      <c r="AC8" s="382"/>
      <c r="AD8" s="382"/>
      <c r="AE8" s="170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383"/>
      <c r="Q9" s="383"/>
      <c r="R9" s="383"/>
      <c r="S9" s="383"/>
      <c r="T9" s="383"/>
      <c r="U9" s="383"/>
      <c r="V9" s="383"/>
      <c r="W9" s="383"/>
      <c r="X9" s="383"/>
      <c r="Y9" s="383"/>
      <c r="Z9" s="383"/>
      <c r="AA9" s="383"/>
      <c r="AB9" s="383"/>
      <c r="AC9" s="383"/>
      <c r="AD9" s="383"/>
      <c r="AE9" s="152"/>
      <c r="AF9" s="168"/>
      <c r="AG9" s="168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3"/>
      <c r="I11" s="413"/>
      <c r="J11" s="413"/>
      <c r="K11" s="413"/>
      <c r="L11" s="413"/>
      <c r="M11" s="413"/>
      <c r="N11" s="413"/>
      <c r="O11" s="413"/>
      <c r="P11" s="152"/>
      <c r="Q11" s="152"/>
      <c r="R11" s="166"/>
      <c r="S11" s="172" t="s">
        <v>115</v>
      </c>
      <c r="T11" s="172"/>
      <c r="U11" s="467"/>
      <c r="V11" s="467"/>
      <c r="W11" s="467"/>
      <c r="X11" s="467"/>
      <c r="Y11" s="467"/>
      <c r="Z11" s="467"/>
      <c r="AA11" s="467"/>
      <c r="AB11" s="467"/>
      <c r="AC11" s="467"/>
      <c r="AD11" s="467"/>
      <c r="AE11" s="152"/>
      <c r="AF11" s="173"/>
      <c r="AG11" s="173"/>
    </row>
    <row r="12" spans="2:38" s="165" customFormat="1" ht="19.5" customHeight="1">
      <c r="X12" s="174"/>
      <c r="Y12" s="174"/>
      <c r="Z12" s="174"/>
      <c r="AE12" s="175"/>
      <c r="AI12" s="179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10"/>
      <c r="M13" s="410"/>
      <c r="N13" s="411"/>
      <c r="O13" s="411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154"/>
      <c r="AJ13" s="179"/>
      <c r="AK13" s="179"/>
      <c r="AL13" s="179"/>
    </row>
    <row r="14" spans="2:38" ht="19.5" customHeight="1">
      <c r="B14" s="150"/>
      <c r="C14" s="395" t="s">
        <v>69</v>
      </c>
      <c r="D14" s="395"/>
      <c r="E14" s="395"/>
      <c r="F14" s="395"/>
      <c r="G14" s="395"/>
      <c r="H14" s="395"/>
      <c r="I14" s="395"/>
      <c r="J14" s="395" t="s">
        <v>70</v>
      </c>
      <c r="K14" s="395"/>
      <c r="L14" s="395"/>
      <c r="M14" s="395"/>
      <c r="N14" s="395"/>
      <c r="O14" s="395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154"/>
      <c r="AJ14" s="179"/>
      <c r="AK14" s="179"/>
      <c r="AL14" s="179"/>
    </row>
    <row r="15" spans="2:38" ht="19.5" customHeight="1">
      <c r="B15" s="150"/>
      <c r="C15" s="396" t="s">
        <v>71</v>
      </c>
      <c r="D15" s="396"/>
      <c r="E15" s="396"/>
      <c r="F15" s="396"/>
      <c r="G15" s="396"/>
      <c r="H15" s="396"/>
      <c r="I15" s="396"/>
      <c r="J15" s="397">
        <v>0.3</v>
      </c>
      <c r="K15" s="398"/>
      <c r="L15" s="398"/>
      <c r="M15" s="398"/>
      <c r="N15" s="398"/>
      <c r="O15" s="399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154"/>
      <c r="AJ15" s="179"/>
      <c r="AK15" s="179"/>
      <c r="AL15" s="179"/>
    </row>
    <row r="16" spans="2:38" ht="19.5" customHeight="1">
      <c r="B16" s="150"/>
      <c r="C16" s="400" t="s">
        <v>72</v>
      </c>
      <c r="D16" s="400"/>
      <c r="E16" s="400"/>
      <c r="F16" s="400"/>
      <c r="G16" s="400"/>
      <c r="H16" s="400"/>
      <c r="I16" s="400"/>
      <c r="J16" s="401">
        <v>0</v>
      </c>
      <c r="K16" s="402"/>
      <c r="L16" s="402"/>
      <c r="M16" s="402"/>
      <c r="N16" s="402"/>
      <c r="O16" s="403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154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154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154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154"/>
    </row>
    <row r="20" spans="2:35" ht="19.5" customHeight="1">
      <c r="B20" s="147"/>
      <c r="C20" s="407" t="s">
        <v>75</v>
      </c>
      <c r="D20" s="408"/>
      <c r="E20" s="408"/>
      <c r="F20" s="408"/>
      <c r="G20" s="408"/>
      <c r="H20" s="407" t="s">
        <v>76</v>
      </c>
      <c r="I20" s="408"/>
      <c r="J20" s="408"/>
      <c r="K20" s="408"/>
      <c r="L20" s="407" t="s">
        <v>77</v>
      </c>
      <c r="M20" s="408"/>
      <c r="N20" s="408"/>
      <c r="O20" s="408"/>
      <c r="P20" s="409"/>
      <c r="Q20" s="408" t="s">
        <v>78</v>
      </c>
      <c r="R20" s="408"/>
      <c r="S20" s="409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04" t="s">
        <v>79</v>
      </c>
      <c r="D21" s="405"/>
      <c r="E21" s="405"/>
      <c r="F21" s="405"/>
      <c r="G21" s="405"/>
      <c r="H21" s="404" t="s">
        <v>80</v>
      </c>
      <c r="I21" s="405"/>
      <c r="J21" s="405"/>
      <c r="K21" s="405"/>
      <c r="L21" s="404"/>
      <c r="M21" s="405"/>
      <c r="N21" s="405"/>
      <c r="O21" s="405"/>
      <c r="P21" s="406"/>
      <c r="Q21" s="405"/>
      <c r="R21" s="405"/>
      <c r="S21" s="406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16" t="s">
        <v>81</v>
      </c>
      <c r="D22" s="414"/>
      <c r="E22" s="414"/>
      <c r="F22" s="414"/>
      <c r="G22" s="414"/>
      <c r="H22" s="417" t="s">
        <v>82</v>
      </c>
      <c r="I22" s="417"/>
      <c r="J22" s="417" t="s">
        <v>83</v>
      </c>
      <c r="K22" s="418"/>
      <c r="L22" s="404" t="s">
        <v>84</v>
      </c>
      <c r="M22" s="405"/>
      <c r="N22" s="405"/>
      <c r="O22" s="405"/>
      <c r="P22" s="406"/>
      <c r="Q22" s="414"/>
      <c r="R22" s="414"/>
      <c r="S22" s="415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20">
        <v>12</v>
      </c>
      <c r="D23" s="421"/>
      <c r="E23" s="421"/>
      <c r="F23" s="421"/>
      <c r="G23" s="422"/>
      <c r="H23" s="423">
        <v>1</v>
      </c>
      <c r="I23" s="423"/>
      <c r="J23" s="423">
        <v>2</v>
      </c>
      <c r="K23" s="424"/>
      <c r="L23" s="180"/>
      <c r="M23" s="181"/>
      <c r="N23" s="252" t="s">
        <v>56</v>
      </c>
      <c r="O23" s="197">
        <f>(H23+J23)*0.3</f>
        <v>0.89999999999999991</v>
      </c>
      <c r="P23" s="182"/>
      <c r="Q23" s="474" t="str">
        <f>+N24</f>
        <v>≤</v>
      </c>
      <c r="R23" s="425">
        <f>MAX(O23:O26)</f>
        <v>0.89999999999999991</v>
      </c>
      <c r="S23" s="426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31">
        <v>12.12</v>
      </c>
      <c r="D24" s="432"/>
      <c r="E24" s="432"/>
      <c r="F24" s="432"/>
      <c r="G24" s="433"/>
      <c r="H24" s="419">
        <v>1</v>
      </c>
      <c r="I24" s="419"/>
      <c r="J24" s="419">
        <v>2</v>
      </c>
      <c r="K24" s="419"/>
      <c r="L24" s="183"/>
      <c r="M24" s="176"/>
      <c r="N24" s="324" t="s">
        <v>56</v>
      </c>
      <c r="O24" s="198">
        <f>(H24+J24)*0.3</f>
        <v>0.89999999999999991</v>
      </c>
      <c r="P24" s="184"/>
      <c r="Q24" s="475"/>
      <c r="R24" s="427"/>
      <c r="S24" s="428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31">
        <v>12.25</v>
      </c>
      <c r="D25" s="432"/>
      <c r="E25" s="432"/>
      <c r="F25" s="432"/>
      <c r="G25" s="433"/>
      <c r="H25" s="419">
        <v>1</v>
      </c>
      <c r="I25" s="419"/>
      <c r="J25" s="419">
        <v>2</v>
      </c>
      <c r="K25" s="419"/>
      <c r="L25" s="183"/>
      <c r="M25" s="176"/>
      <c r="N25" s="324" t="s">
        <v>56</v>
      </c>
      <c r="O25" s="198">
        <f>(H25+J25)*0.3</f>
        <v>0.89999999999999991</v>
      </c>
      <c r="P25" s="184"/>
      <c r="Q25" s="475"/>
      <c r="R25" s="427"/>
      <c r="S25" s="428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34">
        <v>12.37</v>
      </c>
      <c r="D26" s="435"/>
      <c r="E26" s="435"/>
      <c r="F26" s="435"/>
      <c r="G26" s="436"/>
      <c r="H26" s="437">
        <v>1</v>
      </c>
      <c r="I26" s="437"/>
      <c r="J26" s="437">
        <v>2</v>
      </c>
      <c r="K26" s="438"/>
      <c r="L26" s="185"/>
      <c r="M26" s="186"/>
      <c r="N26" s="325" t="s">
        <v>56</v>
      </c>
      <c r="O26" s="199">
        <f>(H26+J26)*0.3</f>
        <v>0.89999999999999991</v>
      </c>
      <c r="P26" s="187"/>
      <c r="Q26" s="476"/>
      <c r="R26" s="429"/>
      <c r="S26" s="430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154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154"/>
    </row>
    <row r="29" spans="2:35" ht="19.5" customHeight="1">
      <c r="B29" s="147"/>
      <c r="C29" s="407" t="s">
        <v>75</v>
      </c>
      <c r="D29" s="408"/>
      <c r="E29" s="408"/>
      <c r="F29" s="408"/>
      <c r="G29" s="408"/>
      <c r="H29" s="201" t="s">
        <v>88</v>
      </c>
      <c r="I29" s="202"/>
      <c r="J29" s="203"/>
      <c r="K29" s="182"/>
      <c r="L29" s="407" t="s">
        <v>76</v>
      </c>
      <c r="M29" s="408"/>
      <c r="N29" s="408"/>
      <c r="O29" s="409"/>
      <c r="P29" s="407" t="s">
        <v>77</v>
      </c>
      <c r="Q29" s="408"/>
      <c r="R29" s="408"/>
      <c r="S29" s="440"/>
      <c r="T29" s="441"/>
      <c r="U29" s="418" t="s">
        <v>78</v>
      </c>
      <c r="V29" s="471"/>
      <c r="W29" s="471"/>
      <c r="X29" s="471"/>
      <c r="Y29" s="472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04" t="s">
        <v>79</v>
      </c>
      <c r="D30" s="405"/>
      <c r="E30" s="405"/>
      <c r="F30" s="405"/>
      <c r="G30" s="405"/>
      <c r="H30" s="404" t="s">
        <v>89</v>
      </c>
      <c r="I30" s="405"/>
      <c r="J30" s="405"/>
      <c r="K30" s="406"/>
      <c r="L30" s="416" t="s">
        <v>80</v>
      </c>
      <c r="M30" s="414"/>
      <c r="N30" s="414"/>
      <c r="O30" s="415"/>
      <c r="P30" s="404"/>
      <c r="Q30" s="405"/>
      <c r="R30" s="405"/>
      <c r="S30" s="442"/>
      <c r="T30" s="443"/>
      <c r="U30" s="473"/>
      <c r="V30" s="471"/>
      <c r="W30" s="471"/>
      <c r="X30" s="471"/>
      <c r="Y30" s="472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16" t="s">
        <v>81</v>
      </c>
      <c r="D31" s="414"/>
      <c r="E31" s="414"/>
      <c r="F31" s="414"/>
      <c r="G31" s="414"/>
      <c r="H31" s="416" t="s">
        <v>81</v>
      </c>
      <c r="I31" s="414"/>
      <c r="J31" s="414"/>
      <c r="K31" s="415"/>
      <c r="L31" s="418" t="s">
        <v>82</v>
      </c>
      <c r="M31" s="444"/>
      <c r="N31" s="418" t="s">
        <v>83</v>
      </c>
      <c r="O31" s="444"/>
      <c r="P31" s="416" t="s">
        <v>84</v>
      </c>
      <c r="Q31" s="414"/>
      <c r="R31" s="414"/>
      <c r="S31" s="435"/>
      <c r="T31" s="436"/>
      <c r="U31" s="473"/>
      <c r="V31" s="471"/>
      <c r="W31" s="471"/>
      <c r="X31" s="471"/>
      <c r="Y31" s="472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39" t="s">
        <v>90</v>
      </c>
      <c r="D32" s="439"/>
      <c r="E32" s="439"/>
      <c r="F32" s="439"/>
      <c r="G32" s="439"/>
      <c r="H32" s="404"/>
      <c r="I32" s="405"/>
      <c r="J32" s="405"/>
      <c r="K32" s="406"/>
      <c r="L32" s="423">
        <v>1</v>
      </c>
      <c r="M32" s="423"/>
      <c r="N32" s="423">
        <v>2</v>
      </c>
      <c r="O32" s="423"/>
      <c r="P32" s="407">
        <f>(L32+N32)*0.3</f>
        <v>0.89999999999999991</v>
      </c>
      <c r="Q32" s="408"/>
      <c r="R32" s="408"/>
      <c r="S32" s="421"/>
      <c r="T32" s="422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39" t="s">
        <v>91</v>
      </c>
      <c r="D33" s="439"/>
      <c r="E33" s="439"/>
      <c r="F33" s="439"/>
      <c r="G33" s="439"/>
      <c r="H33" s="404"/>
      <c r="I33" s="405"/>
      <c r="J33" s="405"/>
      <c r="K33" s="406"/>
      <c r="L33" s="419">
        <v>1</v>
      </c>
      <c r="M33" s="419"/>
      <c r="N33" s="419">
        <v>2</v>
      </c>
      <c r="O33" s="419"/>
      <c r="P33" s="404">
        <f>(L33+N33)*0.3</f>
        <v>0.89999999999999991</v>
      </c>
      <c r="Q33" s="405"/>
      <c r="R33" s="405"/>
      <c r="S33" s="432"/>
      <c r="T33" s="433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445" t="s">
        <v>92</v>
      </c>
      <c r="D34" s="445"/>
      <c r="E34" s="445"/>
      <c r="F34" s="445"/>
      <c r="G34" s="445"/>
      <c r="H34" s="416"/>
      <c r="I34" s="414"/>
      <c r="J34" s="414"/>
      <c r="K34" s="415"/>
      <c r="L34" s="437">
        <v>1</v>
      </c>
      <c r="M34" s="437"/>
      <c r="N34" s="437">
        <v>2</v>
      </c>
      <c r="O34" s="437"/>
      <c r="P34" s="416">
        <f>(L34+N34)*0.3</f>
        <v>0.89999999999999991</v>
      </c>
      <c r="Q34" s="414"/>
      <c r="R34" s="414"/>
      <c r="S34" s="435"/>
      <c r="T34" s="436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447" t="s">
        <v>130</v>
      </c>
      <c r="Z36" s="447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154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154"/>
    </row>
    <row r="38" spans="2:35" ht="21" customHeight="1">
      <c r="B38" s="154"/>
      <c r="C38" s="459" t="s">
        <v>153</v>
      </c>
      <c r="D38" s="408"/>
      <c r="E38" s="408"/>
      <c r="F38" s="418" t="s">
        <v>23</v>
      </c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4"/>
      <c r="R38" s="407" t="s">
        <v>21</v>
      </c>
      <c r="S38" s="408"/>
      <c r="T38" s="409"/>
      <c r="U38" s="448" t="s">
        <v>2</v>
      </c>
      <c r="V38" s="449"/>
      <c r="W38" s="449"/>
      <c r="X38" s="450"/>
      <c r="Y38" s="454" t="s">
        <v>22</v>
      </c>
      <c r="Z38" s="455"/>
      <c r="AA38" s="456"/>
      <c r="AB38" s="328"/>
      <c r="AH38" s="154"/>
    </row>
    <row r="39" spans="2:35" ht="21" customHeight="1">
      <c r="B39" s="154"/>
      <c r="C39" s="416"/>
      <c r="D39" s="414"/>
      <c r="E39" s="414"/>
      <c r="F39" s="418" t="s">
        <v>154</v>
      </c>
      <c r="G39" s="446"/>
      <c r="H39" s="444"/>
      <c r="I39" s="418" t="s">
        <v>155</v>
      </c>
      <c r="J39" s="446"/>
      <c r="K39" s="444"/>
      <c r="L39" s="418" t="s">
        <v>156</v>
      </c>
      <c r="M39" s="446"/>
      <c r="N39" s="444"/>
      <c r="O39" s="418" t="s">
        <v>157</v>
      </c>
      <c r="P39" s="446"/>
      <c r="Q39" s="444"/>
      <c r="R39" s="416"/>
      <c r="S39" s="414"/>
      <c r="T39" s="415"/>
      <c r="U39" s="451"/>
      <c r="V39" s="452"/>
      <c r="W39" s="452"/>
      <c r="X39" s="453"/>
      <c r="Y39" s="457"/>
      <c r="Z39" s="413"/>
      <c r="AA39" s="458"/>
      <c r="AB39" s="328"/>
      <c r="AH39" s="154"/>
    </row>
    <row r="40" spans="2:35" ht="21" customHeight="1">
      <c r="B40" s="154"/>
      <c r="C40" s="460">
        <v>75</v>
      </c>
      <c r="D40" s="461"/>
      <c r="E40" s="461"/>
      <c r="F40" s="462">
        <v>75</v>
      </c>
      <c r="G40" s="463"/>
      <c r="H40" s="463"/>
      <c r="I40" s="462">
        <v>75</v>
      </c>
      <c r="J40" s="463"/>
      <c r="K40" s="463"/>
      <c r="L40" s="462">
        <v>75</v>
      </c>
      <c r="M40" s="463"/>
      <c r="N40" s="463"/>
      <c r="O40" s="462">
        <v>75</v>
      </c>
      <c r="P40" s="463"/>
      <c r="Q40" s="463"/>
      <c r="R40" s="464">
        <f>AVERAGE(F40:Q40)</f>
        <v>75</v>
      </c>
      <c r="S40" s="465"/>
      <c r="T40" s="466"/>
      <c r="U40" s="361">
        <f>STDEV(F40:Q40)/SQRT(4)</f>
        <v>0</v>
      </c>
      <c r="V40" s="362"/>
      <c r="W40" s="362"/>
      <c r="X40" s="363"/>
      <c r="Y40" s="364">
        <f>R40-C40</f>
        <v>0</v>
      </c>
      <c r="Z40" s="365"/>
      <c r="AA40" s="366"/>
      <c r="AB40" s="329"/>
      <c r="AH40" s="154"/>
    </row>
    <row r="41" spans="2:35" ht="21" customHeight="1">
      <c r="B41" s="154"/>
      <c r="C41" s="387">
        <v>77.5</v>
      </c>
      <c r="D41" s="388"/>
      <c r="E41" s="388"/>
      <c r="F41" s="357">
        <v>77.5</v>
      </c>
      <c r="G41" s="358"/>
      <c r="H41" s="358"/>
      <c r="I41" s="357">
        <v>77.5</v>
      </c>
      <c r="J41" s="358"/>
      <c r="K41" s="358"/>
      <c r="L41" s="357">
        <v>77.5</v>
      </c>
      <c r="M41" s="358"/>
      <c r="N41" s="358"/>
      <c r="O41" s="357">
        <v>77.5</v>
      </c>
      <c r="P41" s="358"/>
      <c r="Q41" s="358"/>
      <c r="R41" s="376">
        <f t="shared" ref="R41:R50" si="0">AVERAGE(F41:Q41)</f>
        <v>77.5</v>
      </c>
      <c r="S41" s="377"/>
      <c r="T41" s="378"/>
      <c r="U41" s="367">
        <f t="shared" ref="U41:U50" si="1">STDEV(F41:Q41)/SQRT(4)</f>
        <v>0</v>
      </c>
      <c r="V41" s="368"/>
      <c r="W41" s="368"/>
      <c r="X41" s="369"/>
      <c r="Y41" s="370">
        <f t="shared" ref="Y41:Y50" si="2">R41-C41</f>
        <v>0</v>
      </c>
      <c r="Z41" s="371"/>
      <c r="AA41" s="372"/>
      <c r="AB41" s="329"/>
      <c r="AH41" s="154"/>
    </row>
    <row r="42" spans="2:35" ht="21" customHeight="1">
      <c r="B42" s="154"/>
      <c r="C42" s="387">
        <v>80.099999999999994</v>
      </c>
      <c r="D42" s="388"/>
      <c r="E42" s="388"/>
      <c r="F42" s="357">
        <v>80.099999999999994</v>
      </c>
      <c r="G42" s="358"/>
      <c r="H42" s="358"/>
      <c r="I42" s="357">
        <v>80.099999999999994</v>
      </c>
      <c r="J42" s="358"/>
      <c r="K42" s="358"/>
      <c r="L42" s="357">
        <v>80.099999999999994</v>
      </c>
      <c r="M42" s="358"/>
      <c r="N42" s="358"/>
      <c r="O42" s="357">
        <v>80.099999999999994</v>
      </c>
      <c r="P42" s="358"/>
      <c r="Q42" s="358"/>
      <c r="R42" s="376">
        <f t="shared" si="0"/>
        <v>80.099999999999994</v>
      </c>
      <c r="S42" s="377"/>
      <c r="T42" s="378"/>
      <c r="U42" s="367">
        <f t="shared" si="1"/>
        <v>0</v>
      </c>
      <c r="V42" s="368"/>
      <c r="W42" s="368"/>
      <c r="X42" s="369"/>
      <c r="Y42" s="370">
        <f t="shared" si="2"/>
        <v>0</v>
      </c>
      <c r="Z42" s="371"/>
      <c r="AA42" s="372"/>
      <c r="AB42" s="329"/>
      <c r="AH42" s="154"/>
    </row>
    <row r="43" spans="2:35" ht="21" customHeight="1">
      <c r="B43" s="154"/>
      <c r="C43" s="387">
        <v>82.7</v>
      </c>
      <c r="D43" s="388"/>
      <c r="E43" s="388"/>
      <c r="F43" s="357">
        <v>82.7</v>
      </c>
      <c r="G43" s="358"/>
      <c r="H43" s="358"/>
      <c r="I43" s="357">
        <v>82.7</v>
      </c>
      <c r="J43" s="358"/>
      <c r="K43" s="358"/>
      <c r="L43" s="357">
        <v>82.7</v>
      </c>
      <c r="M43" s="358"/>
      <c r="N43" s="358"/>
      <c r="O43" s="357">
        <v>82.7</v>
      </c>
      <c r="P43" s="358"/>
      <c r="Q43" s="358"/>
      <c r="R43" s="376">
        <f t="shared" si="0"/>
        <v>82.7</v>
      </c>
      <c r="S43" s="377"/>
      <c r="T43" s="378"/>
      <c r="U43" s="367">
        <f t="shared" si="1"/>
        <v>0</v>
      </c>
      <c r="V43" s="368"/>
      <c r="W43" s="368"/>
      <c r="X43" s="369"/>
      <c r="Y43" s="370">
        <f t="shared" si="2"/>
        <v>0</v>
      </c>
      <c r="Z43" s="371"/>
      <c r="AA43" s="372"/>
      <c r="AB43" s="329"/>
      <c r="AH43" s="154"/>
    </row>
    <row r="44" spans="2:35" ht="21" customHeight="1">
      <c r="B44" s="154"/>
      <c r="C44" s="387">
        <v>85.3</v>
      </c>
      <c r="D44" s="388"/>
      <c r="E44" s="388"/>
      <c r="F44" s="357">
        <v>85.3</v>
      </c>
      <c r="G44" s="358"/>
      <c r="H44" s="358"/>
      <c r="I44" s="357">
        <v>85.3</v>
      </c>
      <c r="J44" s="358"/>
      <c r="K44" s="358"/>
      <c r="L44" s="357">
        <v>85.3</v>
      </c>
      <c r="M44" s="358"/>
      <c r="N44" s="358"/>
      <c r="O44" s="357">
        <v>85.3</v>
      </c>
      <c r="P44" s="358"/>
      <c r="Q44" s="358"/>
      <c r="R44" s="376">
        <f t="shared" si="0"/>
        <v>85.3</v>
      </c>
      <c r="S44" s="377"/>
      <c r="T44" s="378"/>
      <c r="U44" s="367">
        <f t="shared" si="1"/>
        <v>0</v>
      </c>
      <c r="V44" s="368"/>
      <c r="W44" s="368"/>
      <c r="X44" s="369"/>
      <c r="Y44" s="370">
        <f t="shared" si="2"/>
        <v>0</v>
      </c>
      <c r="Z44" s="371"/>
      <c r="AA44" s="372"/>
      <c r="AB44" s="329"/>
      <c r="AH44" s="154"/>
    </row>
    <row r="45" spans="2:35" ht="21" customHeight="1">
      <c r="B45" s="154"/>
      <c r="C45" s="387">
        <v>87.9</v>
      </c>
      <c r="D45" s="388"/>
      <c r="E45" s="388"/>
      <c r="F45" s="357">
        <v>87.9</v>
      </c>
      <c r="G45" s="358"/>
      <c r="H45" s="358"/>
      <c r="I45" s="357">
        <v>87.9</v>
      </c>
      <c r="J45" s="358"/>
      <c r="K45" s="358"/>
      <c r="L45" s="357">
        <v>87.9</v>
      </c>
      <c r="M45" s="358"/>
      <c r="N45" s="358"/>
      <c r="O45" s="357">
        <v>87.9</v>
      </c>
      <c r="P45" s="358"/>
      <c r="Q45" s="358"/>
      <c r="R45" s="376">
        <f t="shared" si="0"/>
        <v>87.9</v>
      </c>
      <c r="S45" s="377"/>
      <c r="T45" s="378"/>
      <c r="U45" s="367">
        <f t="shared" si="1"/>
        <v>0</v>
      </c>
      <c r="V45" s="368"/>
      <c r="W45" s="368"/>
      <c r="X45" s="369"/>
      <c r="Y45" s="370">
        <f t="shared" si="2"/>
        <v>0</v>
      </c>
      <c r="Z45" s="371"/>
      <c r="AA45" s="372"/>
      <c r="AB45" s="329"/>
      <c r="AH45" s="154"/>
    </row>
    <row r="46" spans="2:35" ht="21" customHeight="1">
      <c r="B46" s="154"/>
      <c r="C46" s="387">
        <v>90</v>
      </c>
      <c r="D46" s="388"/>
      <c r="E46" s="388"/>
      <c r="F46" s="357">
        <v>90</v>
      </c>
      <c r="G46" s="358"/>
      <c r="H46" s="358"/>
      <c r="I46" s="357">
        <v>90</v>
      </c>
      <c r="J46" s="358"/>
      <c r="K46" s="358"/>
      <c r="L46" s="357">
        <v>90</v>
      </c>
      <c r="M46" s="358"/>
      <c r="N46" s="358"/>
      <c r="O46" s="357">
        <v>90</v>
      </c>
      <c r="P46" s="358"/>
      <c r="Q46" s="358"/>
      <c r="R46" s="376">
        <f t="shared" si="0"/>
        <v>90</v>
      </c>
      <c r="S46" s="377"/>
      <c r="T46" s="378"/>
      <c r="U46" s="367">
        <f t="shared" si="1"/>
        <v>0</v>
      </c>
      <c r="V46" s="368"/>
      <c r="W46" s="368"/>
      <c r="X46" s="369"/>
      <c r="Y46" s="370">
        <f t="shared" si="2"/>
        <v>0</v>
      </c>
      <c r="Z46" s="371"/>
      <c r="AA46" s="372"/>
      <c r="AB46" s="329"/>
      <c r="AH46" s="154"/>
    </row>
    <row r="47" spans="2:35" ht="21" customHeight="1">
      <c r="B47" s="154"/>
      <c r="C47" s="387">
        <v>92.6</v>
      </c>
      <c r="D47" s="388"/>
      <c r="E47" s="388"/>
      <c r="F47" s="357">
        <v>92.6</v>
      </c>
      <c r="G47" s="358"/>
      <c r="H47" s="358"/>
      <c r="I47" s="357">
        <v>92.6</v>
      </c>
      <c r="J47" s="358"/>
      <c r="K47" s="358"/>
      <c r="L47" s="357">
        <v>92.6</v>
      </c>
      <c r="M47" s="358"/>
      <c r="N47" s="358"/>
      <c r="O47" s="357">
        <v>92.6</v>
      </c>
      <c r="P47" s="358"/>
      <c r="Q47" s="358"/>
      <c r="R47" s="376">
        <f t="shared" si="0"/>
        <v>92.6</v>
      </c>
      <c r="S47" s="377"/>
      <c r="T47" s="378"/>
      <c r="U47" s="367">
        <f t="shared" si="1"/>
        <v>0</v>
      </c>
      <c r="V47" s="368"/>
      <c r="W47" s="368"/>
      <c r="X47" s="369"/>
      <c r="Y47" s="370">
        <f t="shared" si="2"/>
        <v>0</v>
      </c>
      <c r="Z47" s="371"/>
      <c r="AA47" s="372"/>
      <c r="AB47" s="329"/>
      <c r="AH47" s="154"/>
    </row>
    <row r="48" spans="2:35" ht="21" customHeight="1">
      <c r="B48" s="154"/>
      <c r="C48" s="387">
        <v>95.2</v>
      </c>
      <c r="D48" s="388"/>
      <c r="E48" s="388"/>
      <c r="F48" s="357">
        <v>95.2</v>
      </c>
      <c r="G48" s="358"/>
      <c r="H48" s="358"/>
      <c r="I48" s="357">
        <v>95.2</v>
      </c>
      <c r="J48" s="358"/>
      <c r="K48" s="358"/>
      <c r="L48" s="357">
        <v>95.2</v>
      </c>
      <c r="M48" s="358"/>
      <c r="N48" s="358"/>
      <c r="O48" s="357">
        <v>95.2</v>
      </c>
      <c r="P48" s="358"/>
      <c r="Q48" s="358"/>
      <c r="R48" s="376">
        <f t="shared" si="0"/>
        <v>95.2</v>
      </c>
      <c r="S48" s="377"/>
      <c r="T48" s="378"/>
      <c r="U48" s="367">
        <f t="shared" si="1"/>
        <v>0</v>
      </c>
      <c r="V48" s="368"/>
      <c r="W48" s="368"/>
      <c r="X48" s="369"/>
      <c r="Y48" s="370">
        <f t="shared" si="2"/>
        <v>0</v>
      </c>
      <c r="Z48" s="371"/>
      <c r="AA48" s="372"/>
      <c r="AB48" s="329"/>
      <c r="AH48" s="154"/>
    </row>
    <row r="49" spans="2:35" ht="21" customHeight="1">
      <c r="B49" s="154"/>
      <c r="C49" s="387">
        <v>97.8</v>
      </c>
      <c r="D49" s="388"/>
      <c r="E49" s="388"/>
      <c r="F49" s="357">
        <v>97.8</v>
      </c>
      <c r="G49" s="358"/>
      <c r="H49" s="358"/>
      <c r="I49" s="357">
        <v>97.8</v>
      </c>
      <c r="J49" s="358"/>
      <c r="K49" s="358"/>
      <c r="L49" s="357">
        <v>97.8</v>
      </c>
      <c r="M49" s="358"/>
      <c r="N49" s="358"/>
      <c r="O49" s="357">
        <v>97.8</v>
      </c>
      <c r="P49" s="358"/>
      <c r="Q49" s="358"/>
      <c r="R49" s="376">
        <f t="shared" si="0"/>
        <v>97.8</v>
      </c>
      <c r="S49" s="377"/>
      <c r="T49" s="378"/>
      <c r="U49" s="367">
        <f t="shared" si="1"/>
        <v>0</v>
      </c>
      <c r="V49" s="368"/>
      <c r="W49" s="368"/>
      <c r="X49" s="369"/>
      <c r="Y49" s="370">
        <f t="shared" si="2"/>
        <v>0</v>
      </c>
      <c r="Z49" s="371"/>
      <c r="AA49" s="372"/>
      <c r="AB49" s="329"/>
      <c r="AH49" s="154"/>
    </row>
    <row r="50" spans="2:35" ht="21" customHeight="1">
      <c r="B50" s="154"/>
      <c r="C50" s="385">
        <v>100</v>
      </c>
      <c r="D50" s="386"/>
      <c r="E50" s="386"/>
      <c r="F50" s="359">
        <v>100</v>
      </c>
      <c r="G50" s="360"/>
      <c r="H50" s="360"/>
      <c r="I50" s="359">
        <v>100</v>
      </c>
      <c r="J50" s="360"/>
      <c r="K50" s="360"/>
      <c r="L50" s="359">
        <v>100</v>
      </c>
      <c r="M50" s="360"/>
      <c r="N50" s="360"/>
      <c r="O50" s="359">
        <v>100</v>
      </c>
      <c r="P50" s="360"/>
      <c r="Q50" s="360"/>
      <c r="R50" s="478">
        <f t="shared" si="0"/>
        <v>100</v>
      </c>
      <c r="S50" s="479"/>
      <c r="T50" s="480"/>
      <c r="U50" s="373">
        <f t="shared" si="1"/>
        <v>0</v>
      </c>
      <c r="V50" s="374"/>
      <c r="W50" s="374"/>
      <c r="X50" s="375"/>
      <c r="Y50" s="379">
        <f t="shared" si="2"/>
        <v>0</v>
      </c>
      <c r="Z50" s="380"/>
      <c r="AA50" s="381"/>
      <c r="AB50" s="329"/>
      <c r="AH50" s="154"/>
    </row>
    <row r="51" spans="2:35" ht="20.100000000000001" customHeight="1">
      <c r="C51" s="220"/>
      <c r="D51" s="221"/>
      <c r="E51" s="220"/>
      <c r="F51" s="222"/>
      <c r="G51" s="223"/>
      <c r="H51" s="223"/>
      <c r="I51" s="365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  <c r="X51" s="371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154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32" sqref="J32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84" t="s">
        <v>19</v>
      </c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85">
        <f>' Data Record'!P7</f>
        <v>98778</v>
      </c>
      <c r="K15" s="485"/>
      <c r="L15" s="485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6">
        <f>' Data Record'!Q2</f>
        <v>42370</v>
      </c>
      <c r="X19" s="486"/>
      <c r="Y19" s="486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6">
        <f>' Data Record'!Z2</f>
        <v>42371</v>
      </c>
      <c r="X20" s="486"/>
      <c r="Y20" s="486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7">
        <f>W20+365</f>
        <v>42736</v>
      </c>
      <c r="X21" s="487"/>
      <c r="Y21" s="487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88">
        <f>W20+1</f>
        <v>42372</v>
      </c>
      <c r="I35" s="488"/>
      <c r="J35" s="488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1" t="str">
        <f>IF(Q36=1,"( Mr.Sombut Srikampa )",IF(Q36=3,"( Mr. Natthaphol Boonmee )"))</f>
        <v>( Mr. Natthaphol Boonmee )</v>
      </c>
      <c r="T36" s="481"/>
      <c r="U36" s="481"/>
      <c r="V36" s="481"/>
      <c r="W36" s="481"/>
      <c r="X36" s="481"/>
      <c r="Y36" s="481"/>
      <c r="Z36" s="481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2" t="s">
        <v>44</v>
      </c>
      <c r="T37" s="482"/>
      <c r="U37" s="482"/>
      <c r="V37" s="482"/>
      <c r="W37" s="482"/>
      <c r="X37" s="482"/>
      <c r="Y37" s="482"/>
      <c r="Z37" s="482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3"/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O16" sqref="O16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506" t="s">
        <v>45</v>
      </c>
      <c r="B3" s="506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6"/>
      <c r="S3" s="506"/>
      <c r="T3" s="506"/>
      <c r="U3" s="506"/>
      <c r="V3" s="506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507" t="s">
        <v>131</v>
      </c>
      <c r="T5" s="507"/>
      <c r="U5" s="507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508" t="s">
        <v>152</v>
      </c>
      <c r="I8" s="508"/>
      <c r="J8" s="508"/>
      <c r="K8" s="508"/>
      <c r="L8" s="508"/>
      <c r="M8" s="508"/>
      <c r="N8" s="508"/>
      <c r="O8" s="508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508"/>
      <c r="I9" s="508"/>
      <c r="J9" s="508"/>
      <c r="K9" s="508"/>
      <c r="L9" s="508"/>
      <c r="M9" s="508"/>
      <c r="N9" s="508"/>
      <c r="O9" s="508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509" t="s">
        <v>29</v>
      </c>
      <c r="C11" s="510"/>
      <c r="D11" s="510"/>
      <c r="E11" s="510"/>
      <c r="F11" s="510"/>
      <c r="G11" s="511"/>
      <c r="H11" s="509" t="s">
        <v>31</v>
      </c>
      <c r="I11" s="510"/>
      <c r="J11" s="511"/>
      <c r="K11" s="509" t="s">
        <v>46</v>
      </c>
      <c r="L11" s="510"/>
      <c r="M11" s="511"/>
      <c r="N11" s="509" t="s">
        <v>47</v>
      </c>
      <c r="O11" s="510"/>
      <c r="P11" s="510"/>
      <c r="Q11" s="511"/>
      <c r="R11" s="510" t="s">
        <v>48</v>
      </c>
      <c r="S11" s="510"/>
      <c r="T11" s="510"/>
      <c r="U11" s="511"/>
      <c r="V11" s="77"/>
    </row>
    <row r="12" spans="1:22" ht="23.1" customHeight="1">
      <c r="A12" s="78"/>
      <c r="B12" s="489" t="s">
        <v>134</v>
      </c>
      <c r="C12" s="490"/>
      <c r="D12" s="490"/>
      <c r="E12" s="490"/>
      <c r="F12" s="490"/>
      <c r="G12" s="490"/>
      <c r="H12" s="491" t="s">
        <v>127</v>
      </c>
      <c r="I12" s="492"/>
      <c r="J12" s="493"/>
      <c r="K12" s="491">
        <v>60711</v>
      </c>
      <c r="L12" s="492"/>
      <c r="M12" s="493"/>
      <c r="N12" s="494" t="s">
        <v>135</v>
      </c>
      <c r="O12" s="495"/>
      <c r="P12" s="495"/>
      <c r="Q12" s="496"/>
      <c r="R12" s="497">
        <v>42336</v>
      </c>
      <c r="S12" s="498"/>
      <c r="T12" s="498"/>
      <c r="U12" s="499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0"/>
      <c r="K18" s="501"/>
      <c r="L18" s="501"/>
      <c r="M18" s="501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1"/>
      <c r="K19" s="501"/>
      <c r="L19" s="501"/>
      <c r="M19" s="501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2"/>
      <c r="G38" s="502"/>
      <c r="H38" s="502"/>
      <c r="I38" s="502"/>
      <c r="J38" s="136"/>
      <c r="K38" s="105"/>
      <c r="L38" s="503"/>
      <c r="M38" s="503"/>
      <c r="N38" s="503"/>
      <c r="O38" s="503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04"/>
      <c r="Q40" s="504"/>
      <c r="R40" s="504"/>
      <c r="S40" s="504"/>
      <c r="T40" s="504"/>
      <c r="U40" s="132"/>
      <c r="V40" s="132"/>
    </row>
    <row r="41" spans="1:22" ht="16.5" customHeight="1">
      <c r="A41" s="78"/>
      <c r="B41" s="77"/>
      <c r="C41" s="77"/>
      <c r="D41" s="505"/>
      <c r="E41" s="505"/>
      <c r="F41" s="505"/>
      <c r="G41" s="505"/>
      <c r="H41" s="505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3"/>
      <c r="B42" s="483"/>
      <c r="C42" s="483"/>
      <c r="D42" s="483"/>
      <c r="E42" s="483"/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139"/>
      <c r="V42" s="77"/>
    </row>
  </sheetData>
  <mergeCells count="20">
    <mergeCell ref="A3:V3"/>
    <mergeCell ref="S5:U5"/>
    <mergeCell ref="H8:O9"/>
    <mergeCell ref="B11:G11"/>
    <mergeCell ref="H11:J11"/>
    <mergeCell ref="K11:M11"/>
    <mergeCell ref="N11:Q11"/>
    <mergeCell ref="R11:U11"/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" sqref="P1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34" t="s">
        <v>51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534"/>
      <c r="U3" s="534"/>
      <c r="V3" s="534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75</v>
      </c>
      <c r="H7" s="337" t="s">
        <v>110</v>
      </c>
      <c r="I7" s="260">
        <f>' Data Record'!H8</f>
        <v>100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35">
        <f>' Data Record'!P8</f>
        <v>1E-3</v>
      </c>
      <c r="Q7" s="535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36" t="s">
        <v>160</v>
      </c>
      <c r="F10" s="537"/>
      <c r="G10" s="537"/>
      <c r="H10" s="538"/>
      <c r="I10" s="537" t="s">
        <v>137</v>
      </c>
      <c r="J10" s="537"/>
      <c r="K10" s="537"/>
      <c r="L10" s="538"/>
      <c r="M10" s="542" t="s">
        <v>22</v>
      </c>
      <c r="N10" s="543"/>
      <c r="O10" s="544"/>
      <c r="P10" s="548" t="s">
        <v>161</v>
      </c>
      <c r="Q10" s="549"/>
      <c r="R10" s="549"/>
      <c r="S10" s="550"/>
    </row>
    <row r="11" spans="1:22" ht="21" customHeight="1">
      <c r="A11" s="264"/>
      <c r="B11" s="265"/>
      <c r="C11" s="265"/>
      <c r="E11" s="539"/>
      <c r="F11" s="540"/>
      <c r="G11" s="540"/>
      <c r="H11" s="541"/>
      <c r="I11" s="540"/>
      <c r="J11" s="540"/>
      <c r="K11" s="540"/>
      <c r="L11" s="541"/>
      <c r="M11" s="545"/>
      <c r="N11" s="546"/>
      <c r="O11" s="547"/>
      <c r="P11" s="551"/>
      <c r="Q11" s="552"/>
      <c r="R11" s="552"/>
      <c r="S11" s="553"/>
    </row>
    <row r="12" spans="1:22" ht="21" customHeight="1">
      <c r="A12" s="264"/>
      <c r="B12" s="266"/>
      <c r="C12" s="266"/>
      <c r="E12" s="554">
        <f>' Data Record'!C40</f>
        <v>75</v>
      </c>
      <c r="F12" s="555"/>
      <c r="G12" s="555"/>
      <c r="H12" s="556"/>
      <c r="I12" s="557">
        <f>' Data Record'!R40</f>
        <v>75</v>
      </c>
      <c r="J12" s="557"/>
      <c r="K12" s="557"/>
      <c r="L12" s="558"/>
      <c r="M12" s="559">
        <f>' Data Record'!Y40</f>
        <v>0</v>
      </c>
      <c r="N12" s="557"/>
      <c r="O12" s="558"/>
      <c r="P12" s="560">
        <f>'Uncertainty Budget 75 to 100mm'!P7</f>
        <v>1.1622428030894978</v>
      </c>
      <c r="Q12" s="561"/>
      <c r="R12" s="561"/>
      <c r="S12" s="562"/>
      <c r="T12" s="264"/>
    </row>
    <row r="13" spans="1:22" ht="21" customHeight="1">
      <c r="A13" s="264"/>
      <c r="B13" s="266"/>
      <c r="C13" s="266"/>
      <c r="E13" s="513">
        <f>' Data Record'!C41</f>
        <v>77.5</v>
      </c>
      <c r="F13" s="514"/>
      <c r="G13" s="514"/>
      <c r="H13" s="515"/>
      <c r="I13" s="516">
        <f>' Data Record'!R41</f>
        <v>77.5</v>
      </c>
      <c r="J13" s="516"/>
      <c r="K13" s="516"/>
      <c r="L13" s="517"/>
      <c r="M13" s="518">
        <f>' Data Record'!Y41</f>
        <v>0</v>
      </c>
      <c r="N13" s="516"/>
      <c r="O13" s="517"/>
      <c r="P13" s="519">
        <f>'Uncertainty Budget 75 to 100mm'!P8</f>
        <v>1.204174163759822</v>
      </c>
      <c r="Q13" s="520"/>
      <c r="R13" s="520"/>
      <c r="S13" s="521"/>
      <c r="T13" s="264"/>
    </row>
    <row r="14" spans="1:22" ht="21" customHeight="1">
      <c r="A14" s="264"/>
      <c r="B14" s="266"/>
      <c r="C14" s="266"/>
      <c r="E14" s="513">
        <f>' Data Record'!C42</f>
        <v>80.099999999999994</v>
      </c>
      <c r="F14" s="514"/>
      <c r="G14" s="514"/>
      <c r="H14" s="515"/>
      <c r="I14" s="516">
        <f>' Data Record'!R42</f>
        <v>80.099999999999994</v>
      </c>
      <c r="J14" s="516"/>
      <c r="K14" s="516"/>
      <c r="L14" s="517"/>
      <c r="M14" s="518">
        <f>' Data Record'!Y42</f>
        <v>0</v>
      </c>
      <c r="N14" s="516"/>
      <c r="O14" s="517"/>
      <c r="P14" s="519">
        <f>'Uncertainty Budget 75 to 100mm'!P9</f>
        <v>1.2357951947363013</v>
      </c>
      <c r="Q14" s="520"/>
      <c r="R14" s="520"/>
      <c r="S14" s="521"/>
      <c r="T14" s="264"/>
    </row>
    <row r="15" spans="1:22" ht="21" customHeight="1">
      <c r="A15" s="264"/>
      <c r="B15" s="266"/>
      <c r="C15" s="266"/>
      <c r="E15" s="513">
        <f>' Data Record'!C43</f>
        <v>82.7</v>
      </c>
      <c r="F15" s="514"/>
      <c r="G15" s="514"/>
      <c r="H15" s="515"/>
      <c r="I15" s="516">
        <f>' Data Record'!R43</f>
        <v>82.7</v>
      </c>
      <c r="J15" s="516"/>
      <c r="K15" s="516"/>
      <c r="L15" s="517"/>
      <c r="M15" s="518">
        <f>' Data Record'!Y43</f>
        <v>0</v>
      </c>
      <c r="N15" s="516"/>
      <c r="O15" s="517"/>
      <c r="P15" s="519">
        <f>'Uncertainty Budget 75 to 100mm'!P10</f>
        <v>1.2656334922348838</v>
      </c>
      <c r="Q15" s="520"/>
      <c r="R15" s="520"/>
      <c r="S15" s="521"/>
      <c r="T15" s="264"/>
    </row>
    <row r="16" spans="1:22" ht="21" customHeight="1">
      <c r="A16" s="264"/>
      <c r="B16" s="266"/>
      <c r="C16" s="266"/>
      <c r="E16" s="513">
        <f>' Data Record'!C44</f>
        <v>85.3</v>
      </c>
      <c r="F16" s="514"/>
      <c r="G16" s="514"/>
      <c r="H16" s="515"/>
      <c r="I16" s="516">
        <f>' Data Record'!R44</f>
        <v>85.3</v>
      </c>
      <c r="J16" s="516"/>
      <c r="K16" s="516"/>
      <c r="L16" s="517"/>
      <c r="M16" s="518">
        <f>' Data Record'!Y44</f>
        <v>0</v>
      </c>
      <c r="N16" s="516"/>
      <c r="O16" s="517"/>
      <c r="P16" s="519">
        <f>'Uncertainty Budget 75 to 100mm'!P11</f>
        <v>1.2957046487014958</v>
      </c>
      <c r="Q16" s="520"/>
      <c r="R16" s="520"/>
      <c r="S16" s="521"/>
      <c r="T16" s="264"/>
    </row>
    <row r="17" spans="1:24" ht="21" customHeight="1">
      <c r="A17" s="264"/>
      <c r="B17" s="266"/>
      <c r="C17" s="266"/>
      <c r="E17" s="513">
        <f>' Data Record'!C45</f>
        <v>87.9</v>
      </c>
      <c r="F17" s="514"/>
      <c r="G17" s="514"/>
      <c r="H17" s="515"/>
      <c r="I17" s="516">
        <f>' Data Record'!R45</f>
        <v>87.9</v>
      </c>
      <c r="J17" s="516"/>
      <c r="K17" s="516"/>
      <c r="L17" s="517"/>
      <c r="M17" s="518">
        <f>' Data Record'!Y45</f>
        <v>0</v>
      </c>
      <c r="N17" s="516"/>
      <c r="O17" s="517"/>
      <c r="P17" s="519">
        <f>'Uncertainty Budget 75 to 100mm'!P12</f>
        <v>1.3259928217503041</v>
      </c>
      <c r="Q17" s="520"/>
      <c r="R17" s="520"/>
      <c r="S17" s="521"/>
      <c r="T17" s="264"/>
    </row>
    <row r="18" spans="1:24" ht="21" customHeight="1">
      <c r="A18" s="264"/>
      <c r="B18" s="266"/>
      <c r="C18" s="266"/>
      <c r="E18" s="513">
        <f>' Data Record'!C46</f>
        <v>90</v>
      </c>
      <c r="F18" s="514"/>
      <c r="G18" s="514"/>
      <c r="H18" s="515"/>
      <c r="I18" s="516">
        <f>' Data Record'!R46</f>
        <v>90</v>
      </c>
      <c r="J18" s="516"/>
      <c r="K18" s="516"/>
      <c r="L18" s="517"/>
      <c r="M18" s="518">
        <f>' Data Record'!Y46</f>
        <v>0</v>
      </c>
      <c r="N18" s="516"/>
      <c r="O18" s="517"/>
      <c r="P18" s="519">
        <f>'Uncertainty Budget 75 to 100mm'!P13</f>
        <v>1.3524915280079699</v>
      </c>
      <c r="Q18" s="520"/>
      <c r="R18" s="520"/>
      <c r="S18" s="521"/>
      <c r="T18" s="264"/>
    </row>
    <row r="19" spans="1:24" ht="21" customHeight="1">
      <c r="A19" s="264"/>
      <c r="B19" s="266"/>
      <c r="C19" s="266"/>
      <c r="E19" s="513">
        <f>' Data Record'!C47</f>
        <v>92.6</v>
      </c>
      <c r="F19" s="514"/>
      <c r="G19" s="514"/>
      <c r="H19" s="515"/>
      <c r="I19" s="516">
        <f>' Data Record'!R47</f>
        <v>92.6</v>
      </c>
      <c r="J19" s="516"/>
      <c r="K19" s="516"/>
      <c r="L19" s="517"/>
      <c r="M19" s="518">
        <f>' Data Record'!Y47</f>
        <v>0</v>
      </c>
      <c r="N19" s="516"/>
      <c r="O19" s="517"/>
      <c r="P19" s="519">
        <f>'Uncertainty Budget 75 to 100mm'!P14</f>
        <v>1.3830941206825611</v>
      </c>
      <c r="Q19" s="520"/>
      <c r="R19" s="520"/>
      <c r="S19" s="521"/>
      <c r="T19" s="264"/>
    </row>
    <row r="20" spans="1:24" ht="21" customHeight="1">
      <c r="A20" s="264"/>
      <c r="B20" s="266"/>
      <c r="C20" s="266"/>
      <c r="E20" s="513">
        <f>' Data Record'!C48</f>
        <v>95.2</v>
      </c>
      <c r="F20" s="514"/>
      <c r="G20" s="514"/>
      <c r="H20" s="515"/>
      <c r="I20" s="516">
        <f>' Data Record'!R48</f>
        <v>95.2</v>
      </c>
      <c r="J20" s="516"/>
      <c r="K20" s="516"/>
      <c r="L20" s="517"/>
      <c r="M20" s="518">
        <f>' Data Record'!Y48</f>
        <v>0</v>
      </c>
      <c r="N20" s="516"/>
      <c r="O20" s="517"/>
      <c r="P20" s="519">
        <f>'Uncertainty Budget 75 to 100mm'!P15</f>
        <v>1.4138774298596983</v>
      </c>
      <c r="Q20" s="520"/>
      <c r="R20" s="520"/>
      <c r="S20" s="521"/>
      <c r="T20" s="267"/>
    </row>
    <row r="21" spans="1:24" ht="21" customHeight="1">
      <c r="A21" s="264"/>
      <c r="B21" s="266"/>
      <c r="C21" s="266"/>
      <c r="E21" s="513">
        <f>' Data Record'!C49</f>
        <v>97.8</v>
      </c>
      <c r="F21" s="514"/>
      <c r="G21" s="514"/>
      <c r="H21" s="515"/>
      <c r="I21" s="516">
        <f>' Data Record'!R49</f>
        <v>97.8</v>
      </c>
      <c r="J21" s="516"/>
      <c r="K21" s="516"/>
      <c r="L21" s="517"/>
      <c r="M21" s="518">
        <f>' Data Record'!Y49</f>
        <v>0</v>
      </c>
      <c r="N21" s="516"/>
      <c r="O21" s="517"/>
      <c r="P21" s="519">
        <f>'Uncertainty Budget 75 to 100mm'!P16</f>
        <v>1.4448299046369899</v>
      </c>
      <c r="Q21" s="520"/>
      <c r="R21" s="520"/>
      <c r="S21" s="521"/>
      <c r="T21" s="267"/>
    </row>
    <row r="22" spans="1:24" ht="21" customHeight="1">
      <c r="A22" s="264"/>
      <c r="B22" s="264"/>
      <c r="C22" s="264"/>
      <c r="E22" s="522">
        <f>' Data Record'!C50</f>
        <v>100</v>
      </c>
      <c r="F22" s="523"/>
      <c r="G22" s="523"/>
      <c r="H22" s="524"/>
      <c r="I22" s="525">
        <f>' Data Record'!R50</f>
        <v>100</v>
      </c>
      <c r="J22" s="525"/>
      <c r="K22" s="525"/>
      <c r="L22" s="526"/>
      <c r="M22" s="527">
        <f>' Data Record'!Y50</f>
        <v>0</v>
      </c>
      <c r="N22" s="525"/>
      <c r="O22" s="526"/>
      <c r="P22" s="528">
        <f>'Uncertainty Budget 75 to 100mm'!P17</f>
        <v>1.4591321621658084</v>
      </c>
      <c r="Q22" s="529"/>
      <c r="R22" s="529"/>
      <c r="S22" s="530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31" t="s">
        <v>53</v>
      </c>
      <c r="F25" s="532"/>
      <c r="G25" s="532"/>
      <c r="H25" s="532"/>
      <c r="I25" s="532"/>
      <c r="J25" s="532"/>
      <c r="K25" s="533"/>
      <c r="L25" s="531" t="s">
        <v>54</v>
      </c>
      <c r="M25" s="532"/>
      <c r="N25" s="532"/>
      <c r="O25" s="532"/>
      <c r="P25" s="532"/>
      <c r="Q25" s="532"/>
      <c r="R25" s="532"/>
      <c r="S25" s="533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8" t="s">
        <v>56</v>
      </c>
      <c r="P26" s="408">
        <f>' Data Record'!R23</f>
        <v>0.89999999999999991</v>
      </c>
      <c r="Q26" s="408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14"/>
      <c r="P27" s="414"/>
      <c r="Q27" s="414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12" t="s">
        <v>60</v>
      </c>
      <c r="B32" s="512"/>
      <c r="C32" s="512"/>
      <c r="D32" s="512"/>
      <c r="E32" s="512"/>
      <c r="F32" s="512"/>
      <c r="G32" s="512"/>
      <c r="H32" s="512"/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512"/>
      <c r="V32" s="512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E14:H14"/>
    <mergeCell ref="I14:L14"/>
    <mergeCell ref="M14:O14"/>
    <mergeCell ref="P14:S14"/>
    <mergeCell ref="E15:H15"/>
    <mergeCell ref="I15:L15"/>
    <mergeCell ref="M15:O15"/>
    <mergeCell ref="P15:S15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6:H16"/>
    <mergeCell ref="I16:L16"/>
    <mergeCell ref="M16:O16"/>
    <mergeCell ref="P16:S16"/>
    <mergeCell ref="E17:H17"/>
    <mergeCell ref="I17:L17"/>
    <mergeCell ref="M17:O17"/>
    <mergeCell ref="P17:S17"/>
    <mergeCell ref="E18:H18"/>
    <mergeCell ref="I18:L18"/>
    <mergeCell ref="M18:O18"/>
    <mergeCell ref="P18:S18"/>
    <mergeCell ref="E19:H19"/>
    <mergeCell ref="I19:L19"/>
    <mergeCell ref="M19:O19"/>
    <mergeCell ref="P19:S19"/>
    <mergeCell ref="E20:H20"/>
    <mergeCell ref="I20:L20"/>
    <mergeCell ref="M20:O20"/>
    <mergeCell ref="P20:S20"/>
    <mergeCell ref="O26:O27"/>
    <mergeCell ref="P26:P27"/>
    <mergeCell ref="Q26:Q27"/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abSelected="1" zoomScaleNormal="100" workbookViewId="0">
      <selection activeCell="O11" sqref="O11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7" t="s">
        <v>25</v>
      </c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</row>
    <row r="3" spans="1:17" ht="18" customHeight="1">
      <c r="B3" s="568"/>
      <c r="C3" s="568"/>
      <c r="D3" s="568"/>
      <c r="E3" s="568"/>
      <c r="F3" s="568"/>
      <c r="G3" s="568"/>
      <c r="H3" s="3"/>
      <c r="I3" s="3"/>
      <c r="P3" s="3"/>
    </row>
    <row r="4" spans="1:17" ht="18" customHeight="1">
      <c r="B4" s="569" t="s">
        <v>0</v>
      </c>
      <c r="C4" s="570"/>
      <c r="D4" s="569" t="s">
        <v>2</v>
      </c>
      <c r="E4" s="570"/>
      <c r="F4" s="569" t="s">
        <v>24</v>
      </c>
      <c r="G4" s="570"/>
      <c r="H4" s="571" t="s">
        <v>1</v>
      </c>
      <c r="I4" s="572"/>
      <c r="J4" s="569" t="s">
        <v>20</v>
      </c>
      <c r="K4" s="570"/>
      <c r="L4" s="573" t="s">
        <v>3</v>
      </c>
      <c r="M4" s="573" t="s">
        <v>4</v>
      </c>
      <c r="N4" s="573" t="s">
        <v>5</v>
      </c>
      <c r="O4" s="573" t="s">
        <v>6</v>
      </c>
      <c r="P4" s="352" t="s">
        <v>162</v>
      </c>
    </row>
    <row r="5" spans="1:17" ht="18" customHeight="1">
      <c r="B5" s="575" t="s">
        <v>81</v>
      </c>
      <c r="C5" s="576"/>
      <c r="D5" s="575" t="s">
        <v>81</v>
      </c>
      <c r="E5" s="576"/>
      <c r="F5" s="575" t="s">
        <v>81</v>
      </c>
      <c r="G5" s="576"/>
      <c r="H5" s="577" t="s">
        <v>81</v>
      </c>
      <c r="I5" s="578"/>
      <c r="J5" s="575" t="s">
        <v>81</v>
      </c>
      <c r="K5" s="576"/>
      <c r="L5" s="574"/>
      <c r="M5" s="574"/>
      <c r="N5" s="574"/>
      <c r="O5" s="574"/>
      <c r="P5" s="353" t="s">
        <v>163</v>
      </c>
    </row>
    <row r="6" spans="1:17" ht="21" customHeight="1">
      <c r="B6" s="565" t="s">
        <v>8</v>
      </c>
      <c r="C6" s="566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63">
        <f>' Data Record'!C40</f>
        <v>75</v>
      </c>
      <c r="C7" s="564"/>
      <c r="D7" s="14">
        <f>' Data Record'!U40</f>
        <v>0</v>
      </c>
      <c r="E7" s="13">
        <f t="shared" ref="E7:E17" si="0">D7/1</f>
        <v>0</v>
      </c>
      <c r="F7" s="355">
        <f>'Uncert of STD'!J16</f>
        <v>1.6000000000000001E-4</v>
      </c>
      <c r="G7" s="13">
        <f t="shared" ref="G7:G17" si="1">F7/2</f>
        <v>8.0000000000000007E-5</v>
      </c>
      <c r="H7" s="13">
        <f t="shared" ref="H7:H17" si="2">((B7)*(11.5*10^-6)*1)</f>
        <v>8.6249999999999999E-4</v>
      </c>
      <c r="I7" s="13">
        <f t="shared" ref="I7:I17" si="3">H7/SQRT(3)</f>
        <v>4.9796460717605221E-4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5.8112140154474893E-4</v>
      </c>
      <c r="M7" s="16">
        <f t="shared" ref="M7:M17" si="5">L7/1</f>
        <v>5.8112140154474893E-4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1.1622428030894978</v>
      </c>
      <c r="Q7" s="11"/>
    </row>
    <row r="8" spans="1:17" ht="21" customHeight="1">
      <c r="A8" s="7"/>
      <c r="B8" s="563">
        <f>' Data Record'!C41</f>
        <v>77.5</v>
      </c>
      <c r="C8" s="564"/>
      <c r="D8" s="14">
        <f>' Data Record'!U41</f>
        <v>0</v>
      </c>
      <c r="E8" s="13">
        <f t="shared" si="0"/>
        <v>0</v>
      </c>
      <c r="F8" s="355">
        <f>'Uncert of STD'!J16+'Uncert of STD'!J5</f>
        <v>2.4000000000000003E-4</v>
      </c>
      <c r="G8" s="13">
        <f t="shared" si="1"/>
        <v>1.2000000000000002E-4</v>
      </c>
      <c r="H8" s="13">
        <f t="shared" si="2"/>
        <v>8.9125000000000001E-4</v>
      </c>
      <c r="I8" s="13">
        <f t="shared" si="3"/>
        <v>5.1456342741525401E-4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6.0208708187991101E-4</v>
      </c>
      <c r="M8" s="16">
        <f t="shared" si="5"/>
        <v>6.0208708187991101E-4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1.204174163759822</v>
      </c>
      <c r="Q8" s="11"/>
    </row>
    <row r="9" spans="1:17" ht="21" customHeight="1">
      <c r="A9" s="7"/>
      <c r="B9" s="563">
        <f>' Data Record'!C42</f>
        <v>80.099999999999994</v>
      </c>
      <c r="C9" s="564"/>
      <c r="D9" s="14">
        <f>' Data Record'!U42</f>
        <v>0</v>
      </c>
      <c r="E9" s="13">
        <f t="shared" si="0"/>
        <v>0</v>
      </c>
      <c r="F9" s="355">
        <f>'Uncert of STD'!J16+'Uncert of STD'!J6</f>
        <v>2.5000000000000001E-4</v>
      </c>
      <c r="G9" s="13">
        <f t="shared" si="1"/>
        <v>1.25E-4</v>
      </c>
      <c r="H9" s="13">
        <f t="shared" si="2"/>
        <v>9.2114999999999992E-4</v>
      </c>
      <c r="I9" s="13">
        <f t="shared" si="3"/>
        <v>5.3182620046402374E-4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6.1789759736815067E-4</v>
      </c>
      <c r="M9" s="16">
        <f t="shared" si="5"/>
        <v>6.1789759736815067E-4</v>
      </c>
      <c r="N9" s="17" t="str">
        <f t="shared" si="7"/>
        <v>∞</v>
      </c>
      <c r="O9" s="12">
        <f t="shared" si="8"/>
        <v>2</v>
      </c>
      <c r="P9" s="356">
        <f>L9*O9*1000</f>
        <v>1.2357951947363013</v>
      </c>
      <c r="Q9" s="11"/>
    </row>
    <row r="10" spans="1:17" ht="21" customHeight="1">
      <c r="A10" s="7"/>
      <c r="B10" s="563">
        <f>' Data Record'!C43</f>
        <v>82.7</v>
      </c>
      <c r="C10" s="564"/>
      <c r="D10" s="14">
        <f>' Data Record'!U43</f>
        <v>0</v>
      </c>
      <c r="E10" s="13">
        <f t="shared" si="0"/>
        <v>0</v>
      </c>
      <c r="F10" s="355">
        <f>'Uncert of STD'!J16+'Uncert of STD'!J7</f>
        <v>2.5000000000000001E-4</v>
      </c>
      <c r="G10" s="13">
        <f t="shared" si="1"/>
        <v>1.25E-4</v>
      </c>
      <c r="H10" s="13">
        <f t="shared" si="2"/>
        <v>9.5105000000000005E-4</v>
      </c>
      <c r="I10" s="13">
        <f t="shared" si="3"/>
        <v>5.4908897351279369E-4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6.3281674611744183E-4</v>
      </c>
      <c r="M10" s="16">
        <f t="shared" si="5"/>
        <v>6.3281674611744183E-4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1.2656334922348838</v>
      </c>
      <c r="Q10" s="11"/>
    </row>
    <row r="11" spans="1:17" s="7" customFormat="1" ht="21" customHeight="1">
      <c r="B11" s="563">
        <f>' Data Record'!C44</f>
        <v>85.3</v>
      </c>
      <c r="C11" s="564"/>
      <c r="D11" s="14">
        <f>' Data Record'!U44</f>
        <v>0</v>
      </c>
      <c r="E11" s="13">
        <f t="shared" si="0"/>
        <v>0</v>
      </c>
      <c r="F11" s="355">
        <f>'Uncert of STD'!J16+'Uncert of STD'!J8</f>
        <v>2.5000000000000001E-4</v>
      </c>
      <c r="G11" s="13">
        <f t="shared" si="1"/>
        <v>1.25E-4</v>
      </c>
      <c r="H11" s="13">
        <f t="shared" si="2"/>
        <v>9.8094999999999996E-4</v>
      </c>
      <c r="I11" s="13">
        <f t="shared" si="3"/>
        <v>5.6635174656156342E-4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6.4785232435074795E-4</v>
      </c>
      <c r="M11" s="16">
        <f t="shared" si="5"/>
        <v>6.4785232435074795E-4</v>
      </c>
      <c r="N11" s="17" t="str">
        <f t="shared" si="7"/>
        <v>∞</v>
      </c>
      <c r="O11" s="12">
        <f t="shared" si="8"/>
        <v>2</v>
      </c>
      <c r="P11" s="356">
        <f t="shared" si="10"/>
        <v>1.2957046487014958</v>
      </c>
      <c r="Q11" s="18"/>
    </row>
    <row r="12" spans="1:17" s="7" customFormat="1" ht="21" customHeight="1">
      <c r="B12" s="563">
        <f>' Data Record'!C45</f>
        <v>87.9</v>
      </c>
      <c r="C12" s="564"/>
      <c r="D12" s="14">
        <f>' Data Record'!U45</f>
        <v>0</v>
      </c>
      <c r="E12" s="13">
        <f t="shared" si="0"/>
        <v>0</v>
      </c>
      <c r="F12" s="355">
        <f>'Uncert of STD'!J16+'Uncert of STD'!J9</f>
        <v>2.5000000000000001E-4</v>
      </c>
      <c r="G12" s="13">
        <f t="shared" si="1"/>
        <v>1.25E-4</v>
      </c>
      <c r="H12" s="13">
        <f t="shared" si="2"/>
        <v>1.01085E-3</v>
      </c>
      <c r="I12" s="13">
        <f t="shared" si="3"/>
        <v>5.8361451961033326E-4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6.6299641087515205E-4</v>
      </c>
      <c r="M12" s="16">
        <f t="shared" si="5"/>
        <v>6.6299641087515205E-4</v>
      </c>
      <c r="N12" s="17" t="str">
        <f t="shared" si="7"/>
        <v>∞</v>
      </c>
      <c r="O12" s="12">
        <f t="shared" si="8"/>
        <v>2</v>
      </c>
      <c r="P12" s="356">
        <f t="shared" si="10"/>
        <v>1.3259928217503041</v>
      </c>
      <c r="Q12" s="18"/>
    </row>
    <row r="13" spans="1:17" s="7" customFormat="1" ht="21" customHeight="1">
      <c r="B13" s="563">
        <f>' Data Record'!C46</f>
        <v>90</v>
      </c>
      <c r="C13" s="564"/>
      <c r="D13" s="14">
        <f>' Data Record'!U46</f>
        <v>0</v>
      </c>
      <c r="E13" s="13">
        <f t="shared" si="0"/>
        <v>0</v>
      </c>
      <c r="F13" s="355">
        <f>'Uncert of STD'!J16+'Uncert of STD'!J10</f>
        <v>2.6000000000000003E-4</v>
      </c>
      <c r="G13" s="13">
        <f t="shared" si="1"/>
        <v>1.3000000000000002E-4</v>
      </c>
      <c r="H13" s="13">
        <f t="shared" si="2"/>
        <v>1.0349999999999999E-3</v>
      </c>
      <c r="I13" s="13">
        <f t="shared" si="3"/>
        <v>5.9755752861126259E-4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6.7624576400398498E-4</v>
      </c>
      <c r="M13" s="16">
        <f t="shared" si="5"/>
        <v>6.7624576400398498E-4</v>
      </c>
      <c r="N13" s="17" t="str">
        <f t="shared" si="7"/>
        <v>∞</v>
      </c>
      <c r="O13" s="12">
        <f t="shared" si="8"/>
        <v>2</v>
      </c>
      <c r="P13" s="356">
        <f t="shared" si="10"/>
        <v>1.3524915280079699</v>
      </c>
      <c r="Q13" s="18"/>
    </row>
    <row r="14" spans="1:17" s="7" customFormat="1" ht="21" customHeight="1">
      <c r="B14" s="563">
        <f>' Data Record'!C47</f>
        <v>92.6</v>
      </c>
      <c r="C14" s="564"/>
      <c r="D14" s="14">
        <f>' Data Record'!U47</f>
        <v>0</v>
      </c>
      <c r="E14" s="13">
        <f t="shared" si="0"/>
        <v>0</v>
      </c>
      <c r="F14" s="355">
        <f>'Uncert of STD'!J16+'Uncert of STD'!J11</f>
        <v>2.6000000000000003E-4</v>
      </c>
      <c r="G14" s="13">
        <f t="shared" si="1"/>
        <v>1.3000000000000002E-4</v>
      </c>
      <c r="H14" s="13">
        <f t="shared" si="2"/>
        <v>1.0648999999999999E-3</v>
      </c>
      <c r="I14" s="13">
        <f t="shared" si="3"/>
        <v>6.1482030166003243E-4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6.9154706034128051E-4</v>
      </c>
      <c r="M14" s="16">
        <f t="shared" si="5"/>
        <v>6.9154706034128051E-4</v>
      </c>
      <c r="N14" s="17" t="str">
        <f t="shared" si="7"/>
        <v>∞</v>
      </c>
      <c r="O14" s="12">
        <f t="shared" si="8"/>
        <v>2</v>
      </c>
      <c r="P14" s="356">
        <f t="shared" si="10"/>
        <v>1.3830941206825611</v>
      </c>
      <c r="Q14" s="18"/>
    </row>
    <row r="15" spans="1:17" s="7" customFormat="1" ht="21" customHeight="1">
      <c r="B15" s="563">
        <f>' Data Record'!C48</f>
        <v>95.2</v>
      </c>
      <c r="C15" s="564"/>
      <c r="D15" s="14">
        <f>' Data Record'!U48</f>
        <v>0</v>
      </c>
      <c r="E15" s="13">
        <f t="shared" si="0"/>
        <v>0</v>
      </c>
      <c r="F15" s="355">
        <f>'Uncert of STD'!J16+'Uncert of STD'!J12</f>
        <v>2.6000000000000003E-4</v>
      </c>
      <c r="G15" s="13">
        <f t="shared" si="1"/>
        <v>1.3000000000000002E-4</v>
      </c>
      <c r="H15" s="13">
        <f t="shared" si="2"/>
        <v>1.0947999999999999E-3</v>
      </c>
      <c r="I15" s="13">
        <f t="shared" si="3"/>
        <v>6.3208307470880227E-4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7.0693871492984921E-4</v>
      </c>
      <c r="M15" s="16">
        <f t="shared" si="5"/>
        <v>7.0693871492984921E-4</v>
      </c>
      <c r="N15" s="17" t="str">
        <f t="shared" si="7"/>
        <v>∞</v>
      </c>
      <c r="O15" s="12">
        <f t="shared" si="8"/>
        <v>2</v>
      </c>
      <c r="P15" s="356">
        <f t="shared" si="10"/>
        <v>1.4138774298596983</v>
      </c>
      <c r="Q15" s="18"/>
    </row>
    <row r="16" spans="1:17" s="7" customFormat="1" ht="21" customHeight="1">
      <c r="B16" s="563">
        <f>' Data Record'!C49</f>
        <v>97.8</v>
      </c>
      <c r="C16" s="564"/>
      <c r="D16" s="14">
        <f>' Data Record'!U49</f>
        <v>0</v>
      </c>
      <c r="E16" s="13">
        <f t="shared" si="0"/>
        <v>0</v>
      </c>
      <c r="F16" s="355">
        <f>'Uncert of STD'!J16+'Uncert of STD'!J13</f>
        <v>2.6000000000000003E-4</v>
      </c>
      <c r="G16" s="13">
        <f t="shared" si="1"/>
        <v>1.3000000000000002E-4</v>
      </c>
      <c r="H16" s="13">
        <f t="shared" si="2"/>
        <v>1.1247E-3</v>
      </c>
      <c r="I16" s="13">
        <f t="shared" si="3"/>
        <v>6.4934584775757211E-4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7.22414952318495E-4</v>
      </c>
      <c r="M16" s="16">
        <f t="shared" si="5"/>
        <v>7.22414952318495E-4</v>
      </c>
      <c r="N16" s="17" t="str">
        <f t="shared" si="7"/>
        <v>∞</v>
      </c>
      <c r="O16" s="12">
        <f t="shared" si="8"/>
        <v>2</v>
      </c>
      <c r="P16" s="356">
        <f t="shared" si="10"/>
        <v>1.4448299046369899</v>
      </c>
      <c r="Q16" s="18"/>
    </row>
    <row r="17" spans="1:17" s="7" customFormat="1" ht="21" customHeight="1">
      <c r="B17" s="563">
        <f>' Data Record'!C50</f>
        <v>100</v>
      </c>
      <c r="C17" s="564"/>
      <c r="D17" s="14">
        <f>' Data Record'!U50</f>
        <v>0</v>
      </c>
      <c r="E17" s="13">
        <f t="shared" si="0"/>
        <v>0</v>
      </c>
      <c r="F17" s="355">
        <f>'Uncert of STD'!J17</f>
        <v>1.7999999999999998E-4</v>
      </c>
      <c r="G17" s="13">
        <f t="shared" si="1"/>
        <v>8.9999999999999992E-5</v>
      </c>
      <c r="H17" s="13">
        <f t="shared" si="2"/>
        <v>1.15E-3</v>
      </c>
      <c r="I17" s="13">
        <f t="shared" si="3"/>
        <v>6.6395280956806969E-4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7.2956608108290424E-4</v>
      </c>
      <c r="M17" s="16">
        <f t="shared" si="5"/>
        <v>7.2956608108290424E-4</v>
      </c>
      <c r="N17" s="17" t="str">
        <f t="shared" si="7"/>
        <v>∞</v>
      </c>
      <c r="O17" s="12">
        <f t="shared" si="8"/>
        <v>2</v>
      </c>
      <c r="P17" s="356">
        <f t="shared" si="10"/>
        <v>1.4591321621658084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79" t="s">
        <v>19</v>
      </c>
      <c r="B2" s="580"/>
      <c r="C2" s="580"/>
      <c r="D2" s="580"/>
      <c r="E2" s="581"/>
      <c r="F2" s="6"/>
      <c r="G2" s="579" t="s">
        <v>19</v>
      </c>
      <c r="H2" s="580"/>
      <c r="I2" s="580"/>
      <c r="J2" s="580"/>
      <c r="K2" s="581"/>
      <c r="L2" s="38"/>
      <c r="M2" s="579" t="s">
        <v>19</v>
      </c>
      <c r="N2" s="580"/>
      <c r="O2" s="580"/>
      <c r="P2" s="580"/>
      <c r="Q2" s="581"/>
      <c r="R2" s="38"/>
      <c r="S2" s="579" t="s">
        <v>19</v>
      </c>
      <c r="T2" s="580"/>
      <c r="U2" s="580"/>
      <c r="V2" s="580"/>
      <c r="W2" s="581"/>
      <c r="X2" s="38"/>
      <c r="Y2" s="579" t="s">
        <v>19</v>
      </c>
      <c r="Z2" s="580"/>
      <c r="AA2" s="580"/>
      <c r="AB2" s="580"/>
      <c r="AC2" s="581"/>
    </row>
    <row r="3" spans="1:29" ht="26.25">
      <c r="A3" s="582" t="s">
        <v>11</v>
      </c>
      <c r="B3" s="583"/>
      <c r="C3" s="583"/>
      <c r="D3" s="583"/>
      <c r="E3" s="584"/>
      <c r="F3" s="6"/>
      <c r="G3" s="582" t="s">
        <v>12</v>
      </c>
      <c r="H3" s="583"/>
      <c r="I3" s="583"/>
      <c r="J3" s="583"/>
      <c r="K3" s="584"/>
      <c r="L3" s="4"/>
      <c r="M3" s="582" t="s">
        <v>13</v>
      </c>
      <c r="N3" s="583"/>
      <c r="O3" s="583"/>
      <c r="P3" s="583"/>
      <c r="Q3" s="584"/>
      <c r="R3" s="4"/>
      <c r="S3" s="582" t="s">
        <v>14</v>
      </c>
      <c r="T3" s="583"/>
      <c r="U3" s="583"/>
      <c r="V3" s="583"/>
      <c r="W3" s="584"/>
      <c r="X3" s="4"/>
      <c r="Y3" s="582" t="s">
        <v>15</v>
      </c>
      <c r="Z3" s="583"/>
      <c r="AA3" s="583"/>
      <c r="AB3" s="583"/>
      <c r="AC3" s="584"/>
    </row>
    <row r="4" spans="1:29" ht="26.25">
      <c r="A4" s="585" t="s">
        <v>9</v>
      </c>
      <c r="B4" s="586"/>
      <c r="C4" s="587">
        <v>42337</v>
      </c>
      <c r="D4" s="588"/>
      <c r="E4" s="589"/>
      <c r="F4" s="38"/>
      <c r="G4" s="585" t="s">
        <v>9</v>
      </c>
      <c r="H4" s="586"/>
      <c r="I4" s="587">
        <v>42503</v>
      </c>
      <c r="J4" s="588"/>
      <c r="K4" s="589"/>
      <c r="L4" s="4"/>
      <c r="M4" s="585" t="s">
        <v>9</v>
      </c>
      <c r="N4" s="586"/>
      <c r="O4" s="587">
        <v>42337</v>
      </c>
      <c r="P4" s="588"/>
      <c r="Q4" s="589"/>
      <c r="R4" s="4"/>
      <c r="S4" s="585" t="s">
        <v>9</v>
      </c>
      <c r="T4" s="586"/>
      <c r="U4" s="587">
        <v>42502</v>
      </c>
      <c r="V4" s="588"/>
      <c r="W4" s="589"/>
      <c r="X4" s="4"/>
      <c r="Y4" s="585" t="s">
        <v>9</v>
      </c>
      <c r="Z4" s="586"/>
      <c r="AA4" s="587">
        <v>42530</v>
      </c>
      <c r="AB4" s="588"/>
      <c r="AC4" s="589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75 to 100mm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2016-08-09T08:56:16Z</cp:lastPrinted>
  <dcterms:created xsi:type="dcterms:W3CDTF">2015-10-01T03:04:34Z</dcterms:created>
  <dcterms:modified xsi:type="dcterms:W3CDTF">2017-06-04T15:59:49Z</dcterms:modified>
</cp:coreProperties>
</file>