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480" yWindow="645" windowWidth="29775" windowHeight="19185" activeTab="4"/>
  </bookViews>
  <sheets>
    <sheet name="Data Record" sheetId="21" r:id="rId1"/>
    <sheet name="Certificate" sheetId="16" r:id="rId2"/>
    <sheet name="Report" sheetId="17" r:id="rId3"/>
    <sheet name="Result" sheetId="18" r:id="rId4"/>
    <sheet name="Uncertainty Budget" sheetId="22" r:id="rId5"/>
    <sheet name="Cert of STD" sheetId="14" r:id="rId6"/>
  </sheets>
  <definedNames>
    <definedName name="_xlnm.Print_Area" localSheetId="1">Certificate!$A$1:$AD$38</definedName>
    <definedName name="_xlnm.Print_Area" localSheetId="0">'Data Record'!$A$1:$AB$40</definedName>
    <definedName name="_xlnm.Print_Area" localSheetId="2">Report!$A$1:$V$18</definedName>
    <definedName name="_xlnm.Print_Area" localSheetId="3">Result!$A$1:$V$35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8" i="22" l="1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7" i="22"/>
  <c r="T18" i="21"/>
  <c r="D8" i="22"/>
  <c r="E8" i="22"/>
  <c r="N8" i="22"/>
  <c r="T19" i="21"/>
  <c r="D9" i="22"/>
  <c r="E9" i="22"/>
  <c r="N9" i="22"/>
  <c r="T20" i="21"/>
  <c r="D10" i="22"/>
  <c r="E10" i="22"/>
  <c r="N10" i="22"/>
  <c r="T21" i="21"/>
  <c r="D11" i="22"/>
  <c r="E11" i="22"/>
  <c r="N11" i="22"/>
  <c r="T22" i="21"/>
  <c r="D12" i="22"/>
  <c r="E12" i="22"/>
  <c r="N12" i="22"/>
  <c r="T23" i="21"/>
  <c r="D13" i="22"/>
  <c r="E13" i="22"/>
  <c r="N13" i="22"/>
  <c r="T24" i="21"/>
  <c r="D14" i="22"/>
  <c r="E14" i="22"/>
  <c r="N14" i="22"/>
  <c r="T25" i="21"/>
  <c r="D15" i="22"/>
  <c r="E15" i="22"/>
  <c r="N15" i="22"/>
  <c r="T26" i="21"/>
  <c r="D16" i="22"/>
  <c r="E16" i="22"/>
  <c r="N16" i="22"/>
  <c r="T27" i="21"/>
  <c r="D17" i="22"/>
  <c r="E17" i="22"/>
  <c r="N17" i="22"/>
  <c r="T28" i="21"/>
  <c r="D18" i="22"/>
  <c r="E18" i="22"/>
  <c r="N18" i="22"/>
  <c r="T29" i="21"/>
  <c r="D19" i="22"/>
  <c r="E19" i="22"/>
  <c r="N19" i="22"/>
  <c r="T30" i="21"/>
  <c r="D20" i="22"/>
  <c r="E20" i="22"/>
  <c r="N20" i="22"/>
  <c r="T31" i="21"/>
  <c r="D21" i="22"/>
  <c r="E21" i="22"/>
  <c r="N21" i="22"/>
  <c r="T32" i="21"/>
  <c r="D22" i="22"/>
  <c r="E22" i="22"/>
  <c r="N22" i="22"/>
  <c r="T33" i="21"/>
  <c r="D23" i="22"/>
  <c r="E23" i="22"/>
  <c r="N23" i="22"/>
  <c r="T34" i="21"/>
  <c r="D24" i="22"/>
  <c r="E24" i="22"/>
  <c r="N24" i="22"/>
  <c r="T35" i="21"/>
  <c r="D25" i="22"/>
  <c r="E25" i="22"/>
  <c r="N25" i="22"/>
  <c r="T36" i="21"/>
  <c r="D26" i="22"/>
  <c r="E26" i="22"/>
  <c r="N26" i="22"/>
  <c r="T37" i="21"/>
  <c r="D27" i="22"/>
  <c r="E27" i="22"/>
  <c r="N27" i="22"/>
  <c r="T17" i="21"/>
  <c r="D7" i="22"/>
  <c r="E7" i="22"/>
  <c r="N7" i="22"/>
  <c r="B26" i="22"/>
  <c r="H26" i="22"/>
  <c r="I26" i="22"/>
  <c r="B27" i="22"/>
  <c r="H27" i="22"/>
  <c r="I27" i="22"/>
  <c r="B8" i="22"/>
  <c r="H8" i="22"/>
  <c r="I8" i="22"/>
  <c r="B9" i="22"/>
  <c r="B10" i="22"/>
  <c r="H10" i="22"/>
  <c r="I10" i="22"/>
  <c r="B11" i="22"/>
  <c r="B12" i="22"/>
  <c r="H12" i="22"/>
  <c r="I12" i="22"/>
  <c r="B13" i="22"/>
  <c r="B14" i="22"/>
  <c r="H14" i="22"/>
  <c r="I14" i="22"/>
  <c r="B15" i="22"/>
  <c r="B16" i="22"/>
  <c r="H16" i="22"/>
  <c r="I16" i="22"/>
  <c r="B17" i="22"/>
  <c r="B18" i="22"/>
  <c r="B19" i="22"/>
  <c r="B20" i="22"/>
  <c r="B21" i="22"/>
  <c r="B22" i="22"/>
  <c r="B23" i="22"/>
  <c r="B24" i="22"/>
  <c r="H24" i="22"/>
  <c r="I24" i="22"/>
  <c r="B25" i="22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Q35" i="21"/>
  <c r="I28" i="18"/>
  <c r="X35" i="21"/>
  <c r="L28" i="18"/>
  <c r="Q36" i="21"/>
  <c r="I29" i="18"/>
  <c r="X36" i="21"/>
  <c r="L29" i="18"/>
  <c r="H37" i="16"/>
  <c r="V37" i="16"/>
  <c r="AA20" i="16"/>
  <c r="AA21" i="16"/>
  <c r="AA19" i="16"/>
  <c r="J16" i="16"/>
  <c r="J15" i="16"/>
  <c r="J14" i="16"/>
  <c r="J13" i="16"/>
  <c r="J12" i="16"/>
  <c r="J5" i="16"/>
  <c r="H5" i="17"/>
  <c r="G5" i="18"/>
  <c r="J7" i="22"/>
  <c r="J8" i="22"/>
  <c r="J9" i="22"/>
  <c r="H9" i="22"/>
  <c r="I9" i="22"/>
  <c r="H11" i="22"/>
  <c r="I11" i="22"/>
  <c r="H13" i="22"/>
  <c r="I13" i="22"/>
  <c r="H15" i="22"/>
  <c r="I15" i="22"/>
  <c r="H17" i="22"/>
  <c r="I17" i="22"/>
  <c r="H19" i="22"/>
  <c r="I19" i="22"/>
  <c r="H20" i="22"/>
  <c r="I20" i="22"/>
  <c r="H21" i="22"/>
  <c r="I21" i="22"/>
  <c r="H22" i="22"/>
  <c r="I22" i="22"/>
  <c r="H23" i="22"/>
  <c r="I23" i="22"/>
  <c r="H25" i="22"/>
  <c r="I25" i="22"/>
  <c r="B7" i="22"/>
  <c r="H7" i="22"/>
  <c r="I7" i="22"/>
  <c r="H18" i="22"/>
  <c r="I18" i="22"/>
  <c r="H35" i="16"/>
  <c r="Q18" i="21"/>
  <c r="I11" i="18"/>
  <c r="Q19" i="21"/>
  <c r="I12" i="18"/>
  <c r="Q20" i="21"/>
  <c r="I13" i="18"/>
  <c r="Q21" i="21"/>
  <c r="I14" i="18"/>
  <c r="Q22" i="21"/>
  <c r="I15" i="18"/>
  <c r="Q23" i="21"/>
  <c r="I16" i="18"/>
  <c r="Q24" i="21"/>
  <c r="I17" i="18"/>
  <c r="Q25" i="21"/>
  <c r="I18" i="18"/>
  <c r="Q26" i="21"/>
  <c r="I19" i="18"/>
  <c r="Q27" i="21"/>
  <c r="I20" i="18"/>
  <c r="Q28" i="21"/>
  <c r="I21" i="18"/>
  <c r="Q29" i="21"/>
  <c r="I22" i="18"/>
  <c r="Q30" i="21"/>
  <c r="I23" i="18"/>
  <c r="Q31" i="21"/>
  <c r="I24" i="18"/>
  <c r="Q32" i="21"/>
  <c r="I25" i="18"/>
  <c r="Q33" i="21"/>
  <c r="I26" i="18"/>
  <c r="Q34" i="21"/>
  <c r="I27" i="18"/>
  <c r="Q37" i="21"/>
  <c r="I30" i="18"/>
  <c r="Q17" i="21"/>
  <c r="M8" i="22"/>
  <c r="M9" i="22"/>
  <c r="M10" i="22"/>
  <c r="M11" i="22"/>
  <c r="M12" i="22"/>
  <c r="M13" i="22"/>
  <c r="M15" i="22"/>
  <c r="M18" i="22"/>
  <c r="M19" i="22"/>
  <c r="M21" i="22"/>
  <c r="M22" i="22"/>
  <c r="M23" i="22"/>
  <c r="M24" i="22"/>
  <c r="M27" i="22"/>
  <c r="F10" i="18"/>
  <c r="K52" i="14"/>
  <c r="F15" i="22"/>
  <c r="G15" i="22"/>
  <c r="K51" i="14"/>
  <c r="K50" i="14"/>
  <c r="F14" i="22"/>
  <c r="G14" i="22"/>
  <c r="K49" i="14"/>
  <c r="K48" i="14"/>
  <c r="K47" i="14"/>
  <c r="K46" i="14"/>
  <c r="K45" i="14"/>
  <c r="K44" i="14"/>
  <c r="F13" i="22"/>
  <c r="G13" i="22"/>
  <c r="K43" i="14"/>
  <c r="K42" i="14"/>
  <c r="K41" i="14"/>
  <c r="K40" i="14"/>
  <c r="K39" i="14"/>
  <c r="K38" i="14"/>
  <c r="Q37" i="14"/>
  <c r="K37" i="14"/>
  <c r="Q36" i="14"/>
  <c r="K36" i="14"/>
  <c r="Q35" i="14"/>
  <c r="K35" i="14"/>
  <c r="Q34" i="14"/>
  <c r="K34" i="14"/>
  <c r="F12" i="22"/>
  <c r="G12" i="22"/>
  <c r="Q33" i="14"/>
  <c r="K33" i="14"/>
  <c r="Q32" i="14"/>
  <c r="K32" i="14"/>
  <c r="Q31" i="14"/>
  <c r="K31" i="14"/>
  <c r="Q30" i="14"/>
  <c r="K30" i="14"/>
  <c r="Q29" i="14"/>
  <c r="K29" i="14"/>
  <c r="F11" i="22"/>
  <c r="G11" i="22"/>
  <c r="Q28" i="14"/>
  <c r="K28" i="14"/>
  <c r="Q27" i="14"/>
  <c r="K27" i="14"/>
  <c r="Q26" i="14"/>
  <c r="K26" i="14"/>
  <c r="F10" i="22"/>
  <c r="G10" i="22"/>
  <c r="Q25" i="14"/>
  <c r="K25" i="14"/>
  <c r="Q24" i="14"/>
  <c r="K24" i="14"/>
  <c r="Q23" i="14"/>
  <c r="K23" i="14"/>
  <c r="Q22" i="14"/>
  <c r="K22" i="14"/>
  <c r="Q21" i="14"/>
  <c r="K21" i="14"/>
  <c r="Q20" i="14"/>
  <c r="K20" i="14"/>
  <c r="F9" i="22"/>
  <c r="G9" i="22"/>
  <c r="Q19" i="14"/>
  <c r="K19" i="14"/>
  <c r="Q18" i="14"/>
  <c r="K18" i="14"/>
  <c r="E18" i="14"/>
  <c r="Q17" i="14"/>
  <c r="K17" i="14"/>
  <c r="E17" i="14"/>
  <c r="Q16" i="14"/>
  <c r="K16" i="14"/>
  <c r="E16" i="14"/>
  <c r="Q15" i="14"/>
  <c r="K15" i="14"/>
  <c r="E15" i="14"/>
  <c r="Q14" i="14"/>
  <c r="K14" i="14"/>
  <c r="E14" i="14"/>
  <c r="W13" i="14"/>
  <c r="Q13" i="14"/>
  <c r="K13" i="14"/>
  <c r="E13" i="14"/>
  <c r="W12" i="14"/>
  <c r="Q12" i="14"/>
  <c r="K12" i="14"/>
  <c r="E12" i="14"/>
  <c r="W11" i="14"/>
  <c r="F19" i="22"/>
  <c r="G19" i="22"/>
  <c r="Q11" i="14"/>
  <c r="K11" i="14"/>
  <c r="E11" i="14"/>
  <c r="W10" i="14"/>
  <c r="F18" i="22"/>
  <c r="G18" i="22"/>
  <c r="Q10" i="14"/>
  <c r="K10" i="14"/>
  <c r="E10" i="14"/>
  <c r="W9" i="14"/>
  <c r="F17" i="22"/>
  <c r="G17" i="22"/>
  <c r="Q9" i="14"/>
  <c r="K9" i="14"/>
  <c r="E9" i="14"/>
  <c r="W8" i="14"/>
  <c r="Q8" i="14"/>
  <c r="K8" i="14"/>
  <c r="E8" i="14"/>
  <c r="W7" i="14"/>
  <c r="F16" i="22"/>
  <c r="G16" i="22"/>
  <c r="Q7" i="14"/>
  <c r="K7" i="14"/>
  <c r="E7" i="14"/>
  <c r="W6" i="14"/>
  <c r="Q6" i="14"/>
  <c r="K6" i="14"/>
  <c r="E6" i="14"/>
  <c r="X33" i="21"/>
  <c r="L26" i="18"/>
  <c r="X37" i="21"/>
  <c r="L30" i="18"/>
  <c r="X30" i="21"/>
  <c r="L23" i="18"/>
  <c r="X31" i="21"/>
  <c r="L24" i="18"/>
  <c r="X32" i="21"/>
  <c r="L25" i="18"/>
  <c r="X34" i="21"/>
  <c r="L27" i="18"/>
  <c r="X18" i="21"/>
  <c r="L11" i="18"/>
  <c r="X19" i="21"/>
  <c r="L12" i="18"/>
  <c r="X20" i="21"/>
  <c r="L13" i="18"/>
  <c r="X21" i="21"/>
  <c r="L14" i="18"/>
  <c r="X22" i="21"/>
  <c r="L15" i="18"/>
  <c r="X23" i="21"/>
  <c r="L16" i="18"/>
  <c r="X24" i="21"/>
  <c r="L17" i="18"/>
  <c r="X25" i="21"/>
  <c r="L18" i="18"/>
  <c r="X26" i="21"/>
  <c r="L19" i="18"/>
  <c r="X27" i="21"/>
  <c r="L20" i="18"/>
  <c r="X28" i="21"/>
  <c r="L21" i="18"/>
  <c r="X29" i="21"/>
  <c r="L22" i="18"/>
  <c r="M26" i="22"/>
  <c r="K7" i="22"/>
  <c r="K8" i="22"/>
  <c r="J10" i="22"/>
  <c r="K9" i="22"/>
  <c r="L9" i="22"/>
  <c r="M7" i="22"/>
  <c r="M25" i="22"/>
  <c r="M20" i="22"/>
  <c r="P9" i="22"/>
  <c r="O12" i="18"/>
  <c r="K10" i="22"/>
  <c r="L10" i="22"/>
  <c r="J11" i="22"/>
  <c r="J12" i="22"/>
  <c r="K11" i="22"/>
  <c r="L11" i="22"/>
  <c r="P10" i="22"/>
  <c r="O13" i="18"/>
  <c r="J13" i="22"/>
  <c r="K12" i="22"/>
  <c r="L12" i="22"/>
  <c r="M17" i="22"/>
  <c r="M14" i="22"/>
  <c r="P11" i="22"/>
  <c r="O14" i="18"/>
  <c r="M16" i="22"/>
  <c r="F21" i="22"/>
  <c r="G21" i="22"/>
  <c r="F20" i="22"/>
  <c r="G20" i="22"/>
  <c r="F27" i="22"/>
  <c r="G27" i="22"/>
  <c r="F26" i="22"/>
  <c r="G26" i="22"/>
  <c r="F24" i="22"/>
  <c r="G24" i="22"/>
  <c r="F23" i="22"/>
  <c r="G23" i="22"/>
  <c r="F25" i="22"/>
  <c r="G25" i="22"/>
  <c r="F22" i="22"/>
  <c r="G22" i="22"/>
  <c r="F7" i="22"/>
  <c r="G7" i="22"/>
  <c r="L7" i="22"/>
  <c r="F8" i="22"/>
  <c r="G8" i="22"/>
  <c r="L8" i="22"/>
  <c r="X17" i="21"/>
  <c r="L10" i="18"/>
  <c r="I10" i="18"/>
  <c r="P7" i="22"/>
  <c r="O10" i="18"/>
  <c r="K13" i="22"/>
  <c r="L13" i="22"/>
  <c r="J14" i="22"/>
  <c r="P8" i="22"/>
  <c r="O11" i="18"/>
  <c r="P12" i="22"/>
  <c r="O15" i="18"/>
  <c r="J15" i="22"/>
  <c r="K14" i="22"/>
  <c r="L14" i="22"/>
  <c r="P13" i="22"/>
  <c r="O16" i="18"/>
  <c r="K15" i="22"/>
  <c r="L15" i="22"/>
  <c r="J16" i="22"/>
  <c r="P14" i="22"/>
  <c r="O17" i="18"/>
  <c r="P15" i="22"/>
  <c r="O18" i="18"/>
  <c r="K16" i="22"/>
  <c r="L16" i="22"/>
  <c r="J17" i="22"/>
  <c r="P16" i="22"/>
  <c r="O19" i="18"/>
  <c r="K17" i="22"/>
  <c r="L17" i="22"/>
  <c r="J18" i="22"/>
  <c r="K18" i="22"/>
  <c r="L18" i="22"/>
  <c r="J19" i="22"/>
  <c r="P17" i="22"/>
  <c r="O20" i="18"/>
  <c r="K19" i="22"/>
  <c r="L19" i="22"/>
  <c r="J20" i="22"/>
  <c r="P18" i="22"/>
  <c r="O21" i="18"/>
  <c r="P19" i="22"/>
  <c r="O22" i="18"/>
  <c r="K20" i="22"/>
  <c r="L20" i="22"/>
  <c r="J21" i="22"/>
  <c r="P20" i="22"/>
  <c r="O23" i="18"/>
  <c r="J22" i="22"/>
  <c r="K21" i="22"/>
  <c r="L21" i="22"/>
  <c r="P21" i="22"/>
  <c r="O24" i="18"/>
  <c r="K22" i="22"/>
  <c r="L22" i="22"/>
  <c r="J24" i="22"/>
  <c r="J23" i="22"/>
  <c r="K23" i="22"/>
  <c r="L23" i="22"/>
  <c r="P23" i="22"/>
  <c r="O26" i="18"/>
  <c r="K24" i="22"/>
  <c r="L24" i="22"/>
  <c r="J25" i="22"/>
  <c r="P22" i="22"/>
  <c r="O25" i="18"/>
  <c r="P24" i="22"/>
  <c r="O27" i="18"/>
  <c r="J26" i="22"/>
  <c r="K25" i="22"/>
  <c r="L25" i="22"/>
  <c r="K26" i="22"/>
  <c r="L26" i="22"/>
  <c r="J27" i="22"/>
  <c r="K27" i="22"/>
  <c r="L27" i="22"/>
  <c r="P25" i="22"/>
  <c r="O28" i="18"/>
  <c r="P27" i="22"/>
  <c r="O30" i="18"/>
  <c r="P26" i="22"/>
  <c r="O29" i="18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<sst xmlns="http://schemas.openxmlformats.org/spreadsheetml/2006/main" count="375" uniqueCount="123">
  <si>
    <t>SP METROLOGY SYSTEM THAILAND</t>
  </si>
  <si>
    <t>Model :</t>
  </si>
  <si>
    <t>ID No :</t>
  </si>
  <si>
    <t>Calibrated By :</t>
  </si>
  <si>
    <t>Value</t>
  </si>
  <si>
    <t>Unit :</t>
  </si>
  <si>
    <t>X1</t>
  </si>
  <si>
    <t>Average</t>
  </si>
  <si>
    <t>Nominal Value</t>
  </si>
  <si>
    <t>mm.</t>
  </si>
  <si>
    <t>Repeatability</t>
  </si>
  <si>
    <t>Uc</t>
  </si>
  <si>
    <t>Ui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</si>
  <si>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</si>
  <si>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</si>
  <si>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</si>
  <si>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</si>
  <si>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</si>
  <si>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</si>
  <si>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</si>
  <si>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</si>
  <si>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</si>
  <si>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</si>
  <si>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</si>
  <si>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</si>
  <si>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</si>
  <si>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</si>
  <si>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</si>
  <si>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</si>
  <si>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</si>
  <si>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</si>
  <si>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</si>
  <si>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</si>
  <si>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</si>
  <si>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</si>
  <si>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</si>
  <si>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</si>
  <si>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</si>
  <si>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</si>
  <si>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</si>
  <si>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</si>
  <si>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</si>
  <si>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</si>
  <si>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</si>
  <si>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</si>
  <si>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</si>
  <si>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</si>
  <si>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</si>
  <si>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</si>
  <si>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</si>
  <si>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Error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</si>
  <si>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</si>
  <si>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</si>
  <si>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</si>
  <si>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</si>
  <si>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</si>
  <si>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</si>
  <si>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</si>
  <si>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</si>
  <si>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</si>
  <si>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</si>
  <si>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</si>
  <si>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</si>
  <si>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</si>
  <si>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</si>
  <si>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</si>
  <si>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</si>
  <si>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</si>
  <si>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</si>
  <si>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</si>
  <si>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</si>
  <si>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</si>
  <si>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</si>
  <si>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</si>
  <si>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Height Gauge</t>
  </si>
  <si>
    <t>Uncertainty Budget of Vernier Dial and Digital Height Gauge</t>
  </si>
  <si>
    <t>Measurement Uncertainty</t>
  </si>
  <si>
    <t>- End of Certificate -</t>
  </si>
  <si>
    <t>Mitutoyo</t>
  </si>
  <si>
    <t>SP METROLOGY SYSTEM (THAILAND) CO.,LTD.</t>
  </si>
  <si>
    <t>Mr.Sombut Srikampa</t>
  </si>
  <si>
    <t>Mr. Natthaphol Boonmee</t>
  </si>
  <si>
    <t>Ms. Arunkamon Raramanus</t>
  </si>
  <si>
    <t>SPR16050012-1</t>
  </si>
  <si>
    <t>Norminal</t>
  </si>
  <si>
    <t xml:space="preserve"> UUC Reading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</si>
  <si>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</si>
  <si>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</si>
  <si>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</si>
  <si>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</si>
  <si>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</si>
  <si>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</si>
  <si>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</si>
  <si>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</si>
  <si>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</si>
  <si>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</si>
  <si>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</si>
  <si>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</si>
  <si>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</si>
  <si>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</si>
  <si>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</si>
  <si>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</si>
  <si>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</si>
  <si>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</si>
  <si>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</si>
  <si>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</si>
  <si>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</si>
  <si>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</si>
  <si>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t>Uncertainty of  STD</t>
  </si>
  <si>
    <t xml:space="preserve">Resolution of UUC 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</si>
  <si>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</si>
  <si>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</si>
  <si>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</si>
  <si>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</si>
  <si>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</si>
  <si>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SP-CPD-04-08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</si>
  <si>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</si>
  <si>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</si>
  <si>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r>
      <t>Page :</t>
    </r>
    <r>
      <rPr>
        <sz val="10"/>
        <rFont val="Gulim"/>
        <family val="2"/>
      </rPr>
      <t xml:space="preserve"> 3 of 3</t>
    </r>
  </si>
  <si>
    <t>UUC 
Reading</t>
  </si>
  <si>
    <t>Nominal 
Value</t>
  </si>
  <si>
    <t>Uncertainty 
( ± ) µm</t>
  </si>
  <si>
    <t xml:space="preserve">Unit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</si>
</sst>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B1d\-mmm\-yy"/>
    <numFmt numFmtId="175" formatCode="0.000000"/>
    <numFmt numFmtId="176" formatCode="0.0000000"/>
    <numFmt numFmtId="177" formatCode="[$-409]d\-mmm\-yy;@"/>
    <numFmt numFmtId="178" formatCode="[$-409]dd\-mmm\-yy;@"/>
  </numFmts>
  <fonts count="66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i/>
      <sz val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sz val="10"/>
      <color rgb="FF00B050"/>
      <name val="Gulim"/>
      <family val="2"/>
    </font>
    <font>
      <b/>
      <sz val="18"/>
      <color rgb="FFFF0000"/>
      <name val="Angsana New"/>
      <family val="1"/>
    </font>
    <font>
      <b/>
      <sz val="18"/>
      <color rgb="FF00206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3" fillId="0" borderId="0"/>
    <xf numFmtId="0" fontId="47" fillId="0" borderId="0"/>
    <xf numFmtId="0" fontId="3" fillId="0" borderId="0"/>
  </cellStyleXfs>
  <cellXfs count="393">
    <xf numFmtId="0" fontId="0" fillId="0" borderId="0" xfId="0"/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6" applyFont="1" applyAlignment="1" applyProtection="1">
      <alignment horizontal="center" vertical="center"/>
      <protection locked="0"/>
    </xf>
    <xf numFmtId="0" fontId="8" fillId="2" borderId="0" xfId="16" applyFont="1" applyFill="1" applyAlignment="1">
      <alignment horizontal="center" vertical="center"/>
    </xf>
    <xf numFmtId="1" fontId="10" fillId="0" borderId="2" xfId="16" applyNumberFormat="1" applyFont="1" applyBorder="1" applyAlignment="1" applyProtection="1">
      <alignment horizontal="center" vertical="center"/>
      <protection locked="0"/>
    </xf>
    <xf numFmtId="0" fontId="10" fillId="3" borderId="3" xfId="16" applyFont="1" applyFill="1" applyBorder="1" applyAlignment="1" applyProtection="1">
      <alignment horizontal="right" vertical="center"/>
      <protection locked="0"/>
    </xf>
    <xf numFmtId="0" fontId="10" fillId="3" borderId="4" xfId="16" applyFont="1" applyFill="1" applyBorder="1" applyAlignment="1" applyProtection="1">
      <alignment horizontal="left" vertical="center"/>
      <protection locked="0"/>
    </xf>
    <xf numFmtId="172" fontId="10" fillId="4" borderId="3" xfId="16" applyNumberFormat="1" applyFont="1" applyFill="1" applyBorder="1" applyAlignment="1" applyProtection="1">
      <alignment horizontal="right" vertical="center"/>
      <protection locked="0"/>
    </xf>
    <xf numFmtId="0" fontId="10" fillId="4" borderId="4" xfId="16" applyFont="1" applyFill="1" applyBorder="1" applyAlignment="1" applyProtection="1">
      <alignment horizontal="left" vertical="center"/>
      <protection locked="0"/>
    </xf>
    <xf numFmtId="167" fontId="10" fillId="0" borderId="2" xfId="16" applyNumberFormat="1" applyFont="1" applyBorder="1" applyAlignment="1" applyProtection="1">
      <alignment horizontal="center" vertical="center"/>
      <protection locked="0"/>
    </xf>
    <xf numFmtId="169" fontId="10" fillId="0" borderId="2" xfId="16" applyNumberFormat="1" applyFont="1" applyBorder="1" applyAlignment="1" applyProtection="1">
      <alignment horizontal="center" vertical="center"/>
      <protection locked="0"/>
    </xf>
    <xf numFmtId="2" fontId="10" fillId="0" borderId="2" xfId="16" applyNumberFormat="1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16" fillId="7" borderId="2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50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50" fillId="7" borderId="0" xfId="8" applyNumberFormat="1" applyFont="1" applyFill="1" applyBorder="1" applyAlignment="1">
      <alignment horizontal="center" vertical="center"/>
    </xf>
    <xf numFmtId="170" fontId="15" fillId="7" borderId="0" xfId="0" applyNumberFormat="1" applyFont="1" applyFill="1" applyBorder="1" applyAlignment="1">
      <alignment horizontal="center" vertical="center"/>
    </xf>
    <xf numFmtId="2" fontId="15" fillId="7" borderId="0" xfId="0" applyNumberFormat="1" applyFont="1" applyFill="1" applyBorder="1" applyAlignment="1">
      <alignment horizontal="center" vertical="center"/>
    </xf>
    <xf numFmtId="169" fontId="15" fillId="7" borderId="0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169" fontId="50" fillId="7" borderId="0" xfId="8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horizontal="center" vertical="center"/>
    </xf>
    <xf numFmtId="169" fontId="17" fillId="7" borderId="0" xfId="0" applyNumberFormat="1" applyFont="1" applyFill="1" applyBorder="1" applyAlignment="1">
      <alignment horizontal="center" vertical="center"/>
    </xf>
    <xf numFmtId="0" fontId="48" fillId="0" borderId="0" xfId="18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Alignment="1">
      <alignment horizontal="center"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vertic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Border="1" applyAlignment="1">
      <alignment horizontal="center" vertical="center"/>
    </xf>
    <xf numFmtId="0" fontId="25" fillId="0" borderId="0" xfId="9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24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7" fillId="0" borderId="0" xfId="17" applyFont="1" applyBorder="1" applyAlignment="1">
      <alignment horizontal="left" vertical="center"/>
    </xf>
    <xf numFmtId="0" fontId="18" fillId="0" borderId="0" xfId="17" applyFont="1" applyBorder="1" applyAlignment="1">
      <alignment horizontal="left" vertical="center"/>
    </xf>
    <xf numFmtId="0" fontId="2" fillId="0" borderId="0" xfId="17" applyFont="1" applyBorder="1" applyAlignment="1">
      <alignment horizontal="left" vertical="center"/>
    </xf>
    <xf numFmtId="0" fontId="1" fillId="0" borderId="0" xfId="17" applyFont="1" applyBorder="1" applyAlignment="1">
      <alignment horizontal="left" vertical="center"/>
    </xf>
    <xf numFmtId="0" fontId="22" fillId="0" borderId="0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4" fillId="0" borderId="1" xfId="9" applyFont="1" applyBorder="1" applyAlignment="1">
      <alignment vertical="center"/>
    </xf>
    <xf numFmtId="0" fontId="24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4" fillId="0" borderId="0" xfId="3" applyFont="1" applyBorder="1" applyAlignment="1">
      <alignment horizontal="center" vertical="center"/>
    </xf>
    <xf numFmtId="0" fontId="22" fillId="0" borderId="0" xfId="17" applyFont="1" applyBorder="1" applyAlignment="1">
      <alignment horizontal="left" vertical="center"/>
    </xf>
    <xf numFmtId="0" fontId="25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3" fillId="0" borderId="0" xfId="3" applyFont="1" applyBorder="1" applyAlignment="1">
      <alignment horizontal="left" vertical="center"/>
    </xf>
    <xf numFmtId="1" fontId="24" fillId="0" borderId="0" xfId="3" applyNumberFormat="1" applyFont="1" applyBorder="1" applyAlignment="1">
      <alignment horizontal="left" vertical="center"/>
    </xf>
    <xf numFmtId="1" fontId="29" fillId="0" borderId="0" xfId="3" applyNumberFormat="1" applyFont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0" fontId="24" fillId="0" borderId="0" xfId="3" applyFont="1" applyBorder="1" applyAlignment="1">
      <alignment horizontal="left" vertical="center"/>
    </xf>
    <xf numFmtId="0" fontId="28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8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48" fillId="0" borderId="0" xfId="9" applyFont="1" applyAlignment="1">
      <alignment vertical="center"/>
    </xf>
    <xf numFmtId="0" fontId="51" fillId="0" borderId="0" xfId="3" applyFont="1" applyBorder="1" applyAlignment="1">
      <alignment horizontal="left" vertical="center"/>
    </xf>
    <xf numFmtId="0" fontId="25" fillId="0" borderId="0" xfId="9" applyFont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2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right" vertical="center"/>
    </xf>
    <xf numFmtId="2" fontId="22" fillId="0" borderId="0" xfId="3" applyNumberFormat="1" applyFont="1" applyBorder="1" applyAlignment="1">
      <alignment vertical="center"/>
    </xf>
    <xf numFmtId="0" fontId="31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19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2" fillId="0" borderId="0" xfId="9" applyNumberFormat="1" applyFont="1" applyBorder="1" applyAlignment="1">
      <alignment vertical="center"/>
    </xf>
    <xf numFmtId="1" fontId="22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3" fillId="0" borderId="0" xfId="9" applyNumberFormat="1" applyFont="1" applyAlignment="1">
      <alignment vertical="center"/>
    </xf>
    <xf numFmtId="0" fontId="52" fillId="0" borderId="0" xfId="0" applyFont="1" applyFill="1" applyAlignment="1">
      <alignment vertical="center"/>
    </xf>
    <xf numFmtId="0" fontId="53" fillId="0" borderId="0" xfId="0" applyFont="1"/>
    <xf numFmtId="2" fontId="26" fillId="0" borderId="0" xfId="3" applyNumberFormat="1" applyFont="1" applyBorder="1" applyAlignment="1">
      <alignment horizontal="center" vertical="center"/>
    </xf>
    <xf numFmtId="0" fontId="26" fillId="0" borderId="0" xfId="3" applyNumberFormat="1" applyFont="1" applyAlignment="1">
      <alignment vertical="center"/>
    </xf>
    <xf numFmtId="0" fontId="23" fillId="0" borderId="0" xfId="3" applyNumberFormat="1" applyFont="1" applyBorder="1" applyAlignment="1">
      <alignment vertical="center"/>
    </xf>
    <xf numFmtId="0" fontId="26" fillId="0" borderId="0" xfId="3" applyNumberFormat="1" applyFont="1" applyBorder="1" applyAlignment="1">
      <alignment horizontal="right" vertical="center"/>
    </xf>
    <xf numFmtId="1" fontId="26" fillId="0" borderId="0" xfId="3" applyNumberFormat="1" applyFont="1" applyBorder="1" applyAlignment="1">
      <alignment horizontal="center" vertical="center"/>
    </xf>
    <xf numFmtId="167" fontId="26" fillId="0" borderId="0" xfId="3" applyNumberFormat="1" applyFont="1" applyBorder="1" applyAlignment="1">
      <alignment vertical="center"/>
    </xf>
    <xf numFmtId="0" fontId="26" fillId="0" borderId="0" xfId="3" applyFont="1" applyAlignment="1">
      <alignment vertical="center"/>
    </xf>
    <xf numFmtId="0" fontId="48" fillId="0" borderId="0" xfId="0" applyFont="1" applyFill="1" applyAlignment="1">
      <alignment horizontal="left" vertical="center"/>
    </xf>
    <xf numFmtId="0" fontId="54" fillId="0" borderId="0" xfId="18" applyFont="1" applyFill="1" applyAlignment="1"/>
    <xf numFmtId="0" fontId="54" fillId="0" borderId="0" xfId="18" applyFont="1" applyFill="1" applyBorder="1" applyAlignment="1"/>
    <xf numFmtId="165" fontId="51" fillId="0" borderId="0" xfId="18" applyNumberFormat="1" applyFont="1" applyFill="1" applyBorder="1" applyAlignment="1">
      <alignment vertical="center"/>
    </xf>
    <xf numFmtId="165" fontId="54" fillId="0" borderId="0" xfId="18" applyNumberFormat="1" applyFont="1" applyFill="1" applyBorder="1" applyAlignment="1"/>
    <xf numFmtId="0" fontId="54" fillId="0" borderId="0" xfId="18" applyFont="1" applyFill="1" applyAlignment="1">
      <alignment horizontal="center"/>
    </xf>
    <xf numFmtId="0" fontId="54" fillId="0" borderId="0" xfId="18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Border="1" applyAlignment="1">
      <alignment horizontal="right"/>
    </xf>
    <xf numFmtId="0" fontId="54" fillId="0" borderId="0" xfId="0" applyFont="1" applyFill="1" applyAlignment="1">
      <alignment horizontal="left"/>
    </xf>
    <xf numFmtId="0" fontId="34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72" fontId="16" fillId="7" borderId="2" xfId="0" applyNumberFormat="1" applyFont="1" applyFill="1" applyBorder="1" applyAlignment="1">
      <alignment horizontal="center" vertical="center"/>
    </xf>
    <xf numFmtId="0" fontId="51" fillId="0" borderId="0" xfId="0" applyFont="1" applyFill="1" applyAlignment="1">
      <alignment vertical="center"/>
    </xf>
    <xf numFmtId="0" fontId="2" fillId="0" borderId="0" xfId="3" applyNumberFormat="1" applyFont="1" applyAlignment="1">
      <alignment vertical="center"/>
    </xf>
    <xf numFmtId="0" fontId="54" fillId="0" borderId="0" xfId="18" applyFont="1" applyFill="1" applyBorder="1" applyAlignment="1">
      <alignment horizont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29" fillId="0" borderId="0" xfId="9" applyFont="1" applyBorder="1" applyAlignment="1">
      <alignment horizontal="center" vertical="center"/>
    </xf>
    <xf numFmtId="0" fontId="29" fillId="0" borderId="0" xfId="3" applyFont="1" applyBorder="1" applyAlignment="1">
      <alignment vertical="center"/>
    </xf>
    <xf numFmtId="0" fontId="2" fillId="0" borderId="0" xfId="17" applyFont="1" applyFill="1" applyBorder="1" applyAlignment="1">
      <alignment horizontal="left" vertical="center"/>
    </xf>
    <xf numFmtId="0" fontId="29" fillId="0" borderId="1" xfId="9" applyFont="1" applyBorder="1" applyAlignment="1">
      <alignment vertical="center"/>
    </xf>
    <xf numFmtId="0" fontId="29" fillId="0" borderId="1" xfId="9" applyFont="1" applyBorder="1" applyAlignment="1">
      <alignment horizontal="center" vertical="center"/>
    </xf>
    <xf numFmtId="0" fontId="2" fillId="0" borderId="1" xfId="17" applyFont="1" applyBorder="1" applyAlignment="1">
      <alignment horizontal="left" vertical="center"/>
    </xf>
    <xf numFmtId="0" fontId="29" fillId="0" borderId="0" xfId="3" applyFont="1" applyBorder="1" applyAlignment="1">
      <alignment horizontal="center" vertical="center"/>
    </xf>
    <xf numFmtId="0" fontId="29" fillId="0" borderId="0" xfId="17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8" fillId="0" borderId="0" xfId="14" applyFont="1" applyFill="1" applyAlignment="1">
      <alignment vertical="center"/>
    </xf>
    <xf numFmtId="0" fontId="2" fillId="0" borderId="7" xfId="9" applyFont="1" applyBorder="1" applyAlignment="1">
      <alignment vertical="center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/>
    <xf numFmtId="0" fontId="48" fillId="0" borderId="0" xfId="0" applyFont="1"/>
    <xf numFmtId="0" fontId="54" fillId="0" borderId="0" xfId="0" applyFont="1"/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38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7" fillId="0" borderId="0" xfId="3" applyFont="1" applyBorder="1" applyAlignment="1">
      <alignment vertical="center"/>
    </xf>
    <xf numFmtId="0" fontId="38" fillId="0" borderId="0" xfId="3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38" fillId="0" borderId="0" xfId="3" applyFont="1" applyBorder="1" applyAlignment="1">
      <alignment horizontal="left" vertical="center"/>
    </xf>
    <xf numFmtId="0" fontId="38" fillId="0" borderId="0" xfId="17" applyFont="1" applyFill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37" fillId="0" borderId="0" xfId="3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5" fillId="0" borderId="0" xfId="3" applyFont="1" applyBorder="1" applyAlignment="1">
      <alignment horizontal="left" vertical="center"/>
    </xf>
    <xf numFmtId="9" fontId="55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56" fillId="0" borderId="0" xfId="2" applyFont="1"/>
    <xf numFmtId="165" fontId="38" fillId="0" borderId="0" xfId="9" applyNumberFormat="1" applyFont="1" applyAlignment="1">
      <alignment vertical="center"/>
    </xf>
    <xf numFmtId="0" fontId="38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38" fillId="0" borderId="0" xfId="9" applyFont="1" applyBorder="1" applyAlignment="1">
      <alignment horizontal="left" vertical="center"/>
    </xf>
    <xf numFmtId="0" fontId="38" fillId="0" borderId="0" xfId="9" applyFont="1" applyAlignment="1">
      <alignment horizontal="center" vertical="center"/>
    </xf>
    <xf numFmtId="2" fontId="38" fillId="0" borderId="0" xfId="3" applyNumberFormat="1" applyFont="1" applyBorder="1" applyAlignment="1">
      <alignment vertical="center"/>
    </xf>
    <xf numFmtId="0" fontId="57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8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0" fontId="41" fillId="0" borderId="7" xfId="9" applyFont="1" applyBorder="1" applyAlignment="1">
      <alignment vertical="center"/>
    </xf>
    <xf numFmtId="0" fontId="2" fillId="0" borderId="7" xfId="0" quotePrefix="1" applyFont="1" applyFill="1" applyBorder="1" applyAlignment="1">
      <alignment vertical="center"/>
    </xf>
    <xf numFmtId="0" fontId="48" fillId="7" borderId="7" xfId="0" applyFont="1" applyFill="1" applyBorder="1" applyAlignment="1"/>
    <xf numFmtId="174" fontId="2" fillId="0" borderId="7" xfId="0" quotePrefix="1" applyNumberFormat="1" applyFont="1" applyFill="1" applyBorder="1" applyAlignme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0" fontId="58" fillId="8" borderId="5" xfId="0" applyFont="1" applyFill="1" applyBorder="1" applyAlignment="1">
      <alignment horizontal="center" vertical="center"/>
    </xf>
    <xf numFmtId="0" fontId="59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68" fontId="16" fillId="7" borderId="2" xfId="0" applyNumberFormat="1" applyFont="1" applyFill="1" applyBorder="1" applyAlignment="1">
      <alignment horizontal="center" vertical="center"/>
    </xf>
    <xf numFmtId="167" fontId="60" fillId="8" borderId="2" xfId="0" applyNumberFormat="1" applyFont="1" applyFill="1" applyBorder="1" applyAlignment="1">
      <alignment horizontal="center" vertical="center"/>
    </xf>
    <xf numFmtId="0" fontId="45" fillId="0" borderId="0" xfId="3" applyNumberFormat="1" applyFont="1" applyBorder="1" applyAlignment="1">
      <alignment horizontal="right"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8" fontId="38" fillId="0" borderId="0" xfId="9" applyNumberFormat="1" applyFont="1" applyAlignment="1">
      <alignment horizontal="left" vertical="center"/>
    </xf>
    <xf numFmtId="0" fontId="48" fillId="0" borderId="0" xfId="18" applyFont="1" applyFill="1" applyBorder="1" applyAlignment="1">
      <alignment vertical="center"/>
    </xf>
    <xf numFmtId="0" fontId="37" fillId="0" borderId="0" xfId="9" applyFont="1" applyAlignment="1">
      <alignment horizontal="left" vertical="center"/>
    </xf>
    <xf numFmtId="0" fontId="2" fillId="0" borderId="0" xfId="9" applyNumberFormat="1" applyFont="1" applyBorder="1" applyAlignment="1">
      <alignment vertical="center"/>
    </xf>
    <xf numFmtId="0" fontId="29" fillId="0" borderId="0" xfId="3" applyNumberFormat="1" applyFont="1" applyBorder="1" applyAlignment="1">
      <alignment vertical="center"/>
    </xf>
    <xf numFmtId="0" fontId="29" fillId="0" borderId="0" xfId="9" applyNumberFormat="1" applyFont="1" applyAlignment="1">
      <alignment horizontal="left" vertical="center"/>
    </xf>
    <xf numFmtId="0" fontId="26" fillId="0" borderId="0" xfId="0" quotePrefix="1" applyFont="1" applyBorder="1" applyAlignment="1">
      <alignment vertical="center"/>
    </xf>
    <xf numFmtId="0" fontId="48" fillId="0" borderId="1" xfId="0" applyFont="1" applyFill="1" applyBorder="1" applyAlignment="1"/>
    <xf numFmtId="0" fontId="48" fillId="0" borderId="0" xfId="0" applyFont="1" applyFill="1" applyBorder="1" applyAlignment="1"/>
    <xf numFmtId="0" fontId="54" fillId="0" borderId="1" xfId="18" applyFont="1" applyFill="1" applyBorder="1" applyAlignment="1">
      <alignment horizontal="left"/>
    </xf>
    <xf numFmtId="0" fontId="61" fillId="9" borderId="0" xfId="18" applyFont="1" applyFill="1" applyBorder="1" applyAlignment="1">
      <alignment horizontal="center" vertical="center"/>
    </xf>
    <xf numFmtId="0" fontId="51" fillId="10" borderId="0" xfId="18" applyFont="1" applyFill="1" applyBorder="1" applyAlignment="1">
      <alignment horizontal="center" vertical="center"/>
    </xf>
    <xf numFmtId="0" fontId="62" fillId="11" borderId="0" xfId="18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/>
    </xf>
    <xf numFmtId="0" fontId="54" fillId="0" borderId="8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1" xfId="18" applyFont="1" applyFill="1" applyBorder="1" applyAlignment="1">
      <alignment horizontal="center"/>
    </xf>
    <xf numFmtId="2" fontId="48" fillId="0" borderId="9" xfId="0" applyNumberFormat="1" applyFont="1" applyFill="1" applyBorder="1" applyAlignment="1">
      <alignment horizontal="center" vertical="center"/>
    </xf>
    <xf numFmtId="2" fontId="48" fillId="0" borderId="1" xfId="0" applyNumberFormat="1" applyFont="1" applyFill="1" applyBorder="1" applyAlignment="1">
      <alignment horizontal="center" vertical="center"/>
    </xf>
    <xf numFmtId="2" fontId="48" fillId="0" borderId="10" xfId="0" applyNumberFormat="1" applyFont="1" applyFill="1" applyBorder="1" applyAlignment="1">
      <alignment horizontal="center" vertical="center"/>
    </xf>
    <xf numFmtId="2" fontId="48" fillId="0" borderId="11" xfId="0" applyNumberFormat="1" applyFont="1" applyFill="1" applyBorder="1" applyAlignment="1">
      <alignment horizontal="center" vertical="center"/>
    </xf>
    <xf numFmtId="2" fontId="48" fillId="0" borderId="0" xfId="0" applyNumberFormat="1" applyFont="1" applyFill="1" applyBorder="1" applyAlignment="1">
      <alignment horizontal="center" vertical="center"/>
    </xf>
    <xf numFmtId="2" fontId="48" fillId="0" borderId="12" xfId="0" applyNumberFormat="1" applyFont="1" applyFill="1" applyBorder="1" applyAlignment="1">
      <alignment horizontal="center" vertical="center"/>
    </xf>
    <xf numFmtId="2" fontId="48" fillId="7" borderId="11" xfId="0" applyNumberFormat="1" applyFont="1" applyFill="1" applyBorder="1" applyAlignment="1">
      <alignment horizontal="center" vertical="center"/>
    </xf>
    <xf numFmtId="2" fontId="48" fillId="7" borderId="0" xfId="0" applyNumberFormat="1" applyFont="1" applyFill="1" applyBorder="1" applyAlignment="1">
      <alignment horizontal="center" vertical="center"/>
    </xf>
    <xf numFmtId="2" fontId="48" fillId="7" borderId="12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2" fontId="48" fillId="7" borderId="13" xfId="0" applyNumberFormat="1" applyFont="1" applyFill="1" applyBorder="1" applyAlignment="1">
      <alignment horizontal="center" vertical="center"/>
    </xf>
    <xf numFmtId="2" fontId="48" fillId="7" borderId="7" xfId="0" applyNumberFormat="1" applyFont="1" applyFill="1" applyBorder="1" applyAlignment="1">
      <alignment horizontal="center" vertical="center"/>
    </xf>
    <xf numFmtId="2" fontId="48" fillId="7" borderId="14" xfId="0" applyNumberFormat="1" applyFont="1" applyFill="1" applyBorder="1" applyAlignment="1">
      <alignment horizontal="center" vertical="center"/>
    </xf>
    <xf numFmtId="167" fontId="48" fillId="7" borderId="9" xfId="0" applyNumberFormat="1" applyFont="1" applyFill="1" applyBorder="1" applyAlignment="1">
      <alignment horizontal="center" vertical="center"/>
    </xf>
    <xf numFmtId="167" fontId="48" fillId="7" borderId="1" xfId="0" applyNumberFormat="1" applyFont="1" applyFill="1" applyBorder="1" applyAlignment="1">
      <alignment horizontal="center" vertical="center"/>
    </xf>
    <xf numFmtId="167" fontId="48" fillId="7" borderId="10" xfId="0" applyNumberFormat="1" applyFont="1" applyFill="1" applyBorder="1" applyAlignment="1">
      <alignment horizontal="center" vertical="center"/>
    </xf>
    <xf numFmtId="167" fontId="48" fillId="7" borderId="11" xfId="0" applyNumberFormat="1" applyFont="1" applyFill="1" applyBorder="1" applyAlignment="1">
      <alignment horizontal="center" vertical="center"/>
    </xf>
    <xf numFmtId="167" fontId="48" fillId="7" borderId="0" xfId="0" applyNumberFormat="1" applyFont="1" applyFill="1" applyBorder="1" applyAlignment="1">
      <alignment horizontal="center" vertical="center"/>
    </xf>
    <xf numFmtId="167" fontId="48" fillId="7" borderId="12" xfId="0" applyNumberFormat="1" applyFont="1" applyFill="1" applyBorder="1" applyAlignment="1">
      <alignment horizontal="center" vertical="center"/>
    </xf>
    <xf numFmtId="167" fontId="48" fillId="7" borderId="13" xfId="0" applyNumberFormat="1" applyFont="1" applyFill="1" applyBorder="1" applyAlignment="1">
      <alignment horizontal="center" vertical="center"/>
    </xf>
    <xf numFmtId="167" fontId="48" fillId="7" borderId="7" xfId="0" applyNumberFormat="1" applyFont="1" applyFill="1" applyBorder="1" applyAlignment="1">
      <alignment horizontal="center" vertical="center"/>
    </xf>
    <xf numFmtId="167" fontId="48" fillId="7" borderId="14" xfId="0" applyNumberFormat="1" applyFont="1" applyFill="1" applyBorder="1" applyAlignment="1">
      <alignment horizontal="center" vertical="center"/>
    </xf>
    <xf numFmtId="2" fontId="49" fillId="0" borderId="9" xfId="18" applyNumberFormat="1" applyFont="1" applyFill="1" applyBorder="1" applyAlignment="1">
      <alignment horizontal="center" vertical="center"/>
    </xf>
    <xf numFmtId="2" fontId="49" fillId="0" borderId="1" xfId="18" applyNumberFormat="1" applyFont="1" applyFill="1" applyBorder="1" applyAlignment="1">
      <alignment horizontal="center" vertical="center"/>
    </xf>
    <xf numFmtId="2" fontId="49" fillId="0" borderId="10" xfId="18" applyNumberFormat="1" applyFont="1" applyFill="1" applyBorder="1" applyAlignment="1">
      <alignment horizontal="center" vertical="center"/>
    </xf>
    <xf numFmtId="2" fontId="49" fillId="0" borderId="11" xfId="18" applyNumberFormat="1" applyFont="1" applyFill="1" applyBorder="1" applyAlignment="1">
      <alignment horizontal="center" vertical="center"/>
    </xf>
    <xf numFmtId="2" fontId="49" fillId="0" borderId="0" xfId="18" applyNumberFormat="1" applyFont="1" applyFill="1" applyBorder="1" applyAlignment="1">
      <alignment horizontal="center" vertical="center"/>
    </xf>
    <xf numFmtId="2" fontId="49" fillId="0" borderId="12" xfId="18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168" fontId="63" fillId="0" borderId="11" xfId="18" applyNumberFormat="1" applyFont="1" applyFill="1" applyBorder="1" applyAlignment="1">
      <alignment horizontal="center" vertical="center"/>
    </xf>
    <xf numFmtId="168" fontId="63" fillId="0" borderId="0" xfId="18" applyNumberFormat="1" applyFont="1" applyFill="1" applyBorder="1" applyAlignment="1">
      <alignment horizontal="center" vertical="center"/>
    </xf>
    <xf numFmtId="168" fontId="63" fillId="0" borderId="12" xfId="18" applyNumberFormat="1" applyFont="1" applyFill="1" applyBorder="1" applyAlignment="1">
      <alignment horizontal="center" vertical="center"/>
    </xf>
    <xf numFmtId="168" fontId="63" fillId="0" borderId="9" xfId="18" applyNumberFormat="1" applyFont="1" applyFill="1" applyBorder="1" applyAlignment="1">
      <alignment horizontal="center" vertical="center"/>
    </xf>
    <xf numFmtId="168" fontId="63" fillId="0" borderId="1" xfId="18" applyNumberFormat="1" applyFont="1" applyFill="1" applyBorder="1" applyAlignment="1">
      <alignment horizontal="center" vertical="center"/>
    </xf>
    <xf numFmtId="168" fontId="63" fillId="0" borderId="10" xfId="18" applyNumberFormat="1" applyFont="1" applyFill="1" applyBorder="1" applyAlignment="1">
      <alignment horizontal="center" vertical="center"/>
    </xf>
    <xf numFmtId="0" fontId="34" fillId="12" borderId="13" xfId="0" applyFont="1" applyFill="1" applyBorder="1" applyAlignment="1">
      <alignment horizontal="center" vertical="center"/>
    </xf>
    <xf numFmtId="0" fontId="34" fillId="12" borderId="7" xfId="0" applyFont="1" applyFill="1" applyBorder="1" applyAlignment="1">
      <alignment horizontal="center" vertical="center"/>
    </xf>
    <xf numFmtId="0" fontId="34" fillId="12" borderId="9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 vertical="center"/>
    </xf>
    <xf numFmtId="0" fontId="48" fillId="0" borderId="14" xfId="0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168" fontId="63" fillId="0" borderId="13" xfId="18" applyNumberFormat="1" applyFont="1" applyFill="1" applyBorder="1" applyAlignment="1">
      <alignment horizontal="center" vertical="center"/>
    </xf>
    <xf numFmtId="168" fontId="63" fillId="0" borderId="7" xfId="18" applyNumberFormat="1" applyFont="1" applyFill="1" applyBorder="1" applyAlignment="1">
      <alignment horizontal="center" vertical="center"/>
    </xf>
    <xf numFmtId="168" fontId="63" fillId="0" borderId="14" xfId="18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177" fontId="54" fillId="0" borderId="1" xfId="18" applyNumberFormat="1" applyFont="1" applyFill="1" applyBorder="1" applyAlignment="1">
      <alignment horizontal="left"/>
    </xf>
    <xf numFmtId="0" fontId="54" fillId="0" borderId="1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54" fillId="0" borderId="0" xfId="18" applyFont="1" applyFill="1" applyBorder="1" applyAlignment="1">
      <alignment horizontal="center"/>
    </xf>
    <xf numFmtId="0" fontId="34" fillId="0" borderId="8" xfId="0" applyFont="1" applyBorder="1" applyAlignment="1">
      <alignment horizontal="center" vertical="center"/>
    </xf>
    <xf numFmtId="0" fontId="48" fillId="0" borderId="1" xfId="18" applyFont="1" applyFill="1" applyBorder="1" applyAlignment="1">
      <alignment horizontal="left"/>
    </xf>
    <xf numFmtId="0" fontId="48" fillId="0" borderId="1" xfId="0" applyFont="1" applyFill="1" applyBorder="1" applyAlignment="1">
      <alignment horizontal="right"/>
    </xf>
    <xf numFmtId="0" fontId="54" fillId="0" borderId="1" xfId="0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 vertical="center"/>
    </xf>
    <xf numFmtId="0" fontId="38" fillId="0" borderId="0" xfId="3" applyFont="1" applyBorder="1" applyAlignment="1">
      <alignment horizontal="left" vertical="center"/>
    </xf>
    <xf numFmtId="0" fontId="38" fillId="0" borderId="0" xfId="3" quotePrefix="1" applyFont="1" applyBorder="1" applyAlignment="1">
      <alignment horizontal="left" vertical="center"/>
    </xf>
    <xf numFmtId="1" fontId="38" fillId="0" borderId="0" xfId="3" quotePrefix="1" applyNumberFormat="1" applyFont="1" applyBorder="1" applyAlignment="1">
      <alignment horizontal="left" vertical="center"/>
    </xf>
    <xf numFmtId="1" fontId="38" fillId="0" borderId="0" xfId="3" applyNumberFormat="1" applyFont="1" applyBorder="1" applyAlignment="1">
      <alignment horizontal="left" vertical="center"/>
    </xf>
    <xf numFmtId="0" fontId="36" fillId="0" borderId="0" xfId="9" applyFont="1" applyAlignment="1">
      <alignment horizontal="center" vertical="center"/>
    </xf>
    <xf numFmtId="177" fontId="38" fillId="0" borderId="0" xfId="3" quotePrefix="1" applyNumberFormat="1" applyFont="1" applyBorder="1" applyAlignment="1">
      <alignment horizontal="left" vertical="center"/>
    </xf>
    <xf numFmtId="0" fontId="1" fillId="0" borderId="0" xfId="9" quotePrefix="1" applyFont="1" applyBorder="1" applyAlignment="1">
      <alignment horizontal="center" vertical="center" shrinkToFit="1"/>
    </xf>
    <xf numFmtId="0" fontId="38" fillId="0" borderId="0" xfId="9" applyFont="1" applyBorder="1" applyAlignment="1">
      <alignment horizontal="center" vertical="center"/>
    </xf>
    <xf numFmtId="0" fontId="38" fillId="0" borderId="0" xfId="9" applyFont="1" applyAlignment="1">
      <alignment horizontal="center" vertical="center"/>
    </xf>
    <xf numFmtId="178" fontId="38" fillId="0" borderId="0" xfId="9" applyNumberFormat="1" applyFont="1" applyAlignment="1">
      <alignment horizontal="left" vertical="center"/>
    </xf>
    <xf numFmtId="177" fontId="38" fillId="0" borderId="0" xfId="3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9" fillId="0" borderId="3" xfId="9" applyFont="1" applyBorder="1" applyAlignment="1">
      <alignment horizontal="center" vertical="center"/>
    </xf>
    <xf numFmtId="0" fontId="29" fillId="0" borderId="8" xfId="9" applyFont="1" applyBorder="1" applyAlignment="1">
      <alignment horizontal="center" vertical="center"/>
    </xf>
    <xf numFmtId="0" fontId="29" fillId="0" borderId="4" xfId="9" applyFont="1" applyBorder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41" fillId="0" borderId="8" xfId="9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center" vertical="center"/>
    </xf>
    <xf numFmtId="0" fontId="48" fillId="7" borderId="8" xfId="0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174" fontId="2" fillId="0" borderId="3" xfId="0" quotePrefix="1" applyNumberFormat="1" applyFont="1" applyFill="1" applyBorder="1" applyAlignment="1">
      <alignment horizontal="center" vertical="center"/>
    </xf>
    <xf numFmtId="174" fontId="2" fillId="0" borderId="8" xfId="0" quotePrefix="1" applyNumberFormat="1" applyFont="1" applyFill="1" applyBorder="1" applyAlignment="1">
      <alignment horizontal="center" vertical="center"/>
    </xf>
    <xf numFmtId="174" fontId="2" fillId="0" borderId="4" xfId="0" quotePrefix="1" applyNumberFormat="1" applyFont="1" applyFill="1" applyBorder="1" applyAlignment="1">
      <alignment horizontal="center" vertical="center"/>
    </xf>
    <xf numFmtId="0" fontId="35" fillId="0" borderId="0" xfId="9" applyFont="1" applyAlignment="1">
      <alignment horizontal="center" vertical="center"/>
    </xf>
    <xf numFmtId="166" fontId="3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3" fillId="0" borderId="0" xfId="9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29" fillId="0" borderId="0" xfId="9" applyFont="1" applyAlignment="1">
      <alignment horizontal="center" vertical="center"/>
    </xf>
    <xf numFmtId="167" fontId="2" fillId="0" borderId="15" xfId="3" applyNumberFormat="1" applyFont="1" applyBorder="1" applyAlignment="1">
      <alignment horizontal="center" vertical="center"/>
    </xf>
    <xf numFmtId="167" fontId="2" fillId="0" borderId="5" xfId="3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35" fillId="0" borderId="0" xfId="3" applyNumberFormat="1" applyFont="1" applyBorder="1" applyAlignment="1">
      <alignment horizontal="center" vertical="center"/>
    </xf>
    <xf numFmtId="2" fontId="2" fillId="0" borderId="15" xfId="3" applyNumberFormat="1" applyFont="1" applyBorder="1" applyAlignment="1">
      <alignment horizontal="center" vertical="center"/>
    </xf>
    <xf numFmtId="2" fontId="2" fillId="0" borderId="5" xfId="3" applyNumberFormat="1" applyFont="1" applyBorder="1" applyAlignment="1">
      <alignment horizontal="center" vertical="center"/>
    </xf>
    <xf numFmtId="167" fontId="2" fillId="0" borderId="6" xfId="3" applyNumberFormat="1" applyFont="1" applyBorder="1" applyAlignment="1">
      <alignment horizontal="center" vertical="center"/>
    </xf>
    <xf numFmtId="2" fontId="2" fillId="0" borderId="6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0" fontId="2" fillId="0" borderId="13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4" xfId="3" applyNumberFormat="1" applyFont="1" applyBorder="1" applyAlignment="1">
      <alignment horizontal="center" vertical="center"/>
    </xf>
    <xf numFmtId="0" fontId="2" fillId="0" borderId="9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13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4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34" fillId="13" borderId="13" xfId="0" applyFont="1" applyFill="1" applyBorder="1" applyAlignment="1">
      <alignment horizontal="center" vertical="center"/>
    </xf>
    <xf numFmtId="0" fontId="34" fillId="13" borderId="14" xfId="0" applyFont="1" applyFill="1" applyBorder="1" applyAlignment="1">
      <alignment horizontal="center" vertical="center"/>
    </xf>
    <xf numFmtId="0" fontId="34" fillId="13" borderId="13" xfId="8" applyFont="1" applyFill="1" applyBorder="1" applyAlignment="1">
      <alignment horizontal="center" vertical="center"/>
    </xf>
    <xf numFmtId="0" fontId="34" fillId="13" borderId="14" xfId="8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9" xfId="8" applyFont="1" applyFill="1" applyBorder="1" applyAlignment="1">
      <alignment horizontal="center" vertical="center"/>
    </xf>
    <xf numFmtId="0" fontId="2" fillId="13" borderId="10" xfId="8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8" fillId="14" borderId="3" xfId="16" applyFont="1" applyFill="1" applyBorder="1" applyAlignment="1" applyProtection="1">
      <alignment horizontal="center" vertical="center"/>
      <protection locked="0"/>
    </xf>
    <xf numFmtId="0" fontId="8" fillId="14" borderId="4" xfId="16" applyFont="1" applyFill="1" applyBorder="1" applyAlignment="1" applyProtection="1">
      <alignment horizontal="center" vertical="center"/>
      <protection locked="0"/>
    </xf>
    <xf numFmtId="173" fontId="64" fillId="14" borderId="3" xfId="16" applyNumberFormat="1" applyFont="1" applyFill="1" applyBorder="1" applyAlignment="1" applyProtection="1">
      <alignment horizontal="center" vertical="center"/>
      <protection locked="0"/>
    </xf>
    <xf numFmtId="173" fontId="64" fillId="14" borderId="8" xfId="16" applyNumberFormat="1" applyFont="1" applyFill="1" applyBorder="1" applyAlignment="1" applyProtection="1">
      <alignment horizontal="center" vertical="center"/>
      <protection locked="0"/>
    </xf>
    <xf numFmtId="173" fontId="64" fillId="14" borderId="4" xfId="16" applyNumberFormat="1" applyFont="1" applyFill="1" applyBorder="1" applyAlignment="1" applyProtection="1">
      <alignment horizontal="center" vertical="center"/>
      <protection locked="0"/>
    </xf>
    <xf numFmtId="0" fontId="9" fillId="15" borderId="3" xfId="16" applyFont="1" applyFill="1" applyBorder="1" applyAlignment="1" applyProtection="1">
      <alignment horizontal="center" vertical="center"/>
      <protection locked="0"/>
    </xf>
    <xf numFmtId="0" fontId="9" fillId="15" borderId="8" xfId="16" applyFont="1" applyFill="1" applyBorder="1" applyAlignment="1" applyProtection="1">
      <alignment horizontal="center" vertical="center"/>
      <protection locked="0"/>
    </xf>
    <xf numFmtId="0" fontId="9" fillId="15" borderId="4" xfId="16" applyFont="1" applyFill="1" applyBorder="1" applyAlignment="1" applyProtection="1">
      <alignment horizontal="center" vertical="center"/>
      <protection locked="0"/>
    </xf>
    <xf numFmtId="0" fontId="65" fillId="16" borderId="3" xfId="16" applyFont="1" applyFill="1" applyBorder="1" applyAlignment="1" applyProtection="1">
      <alignment horizontal="center" vertical="center"/>
      <protection locked="0"/>
    </xf>
    <xf numFmtId="0" fontId="65" fillId="16" borderId="8" xfId="16" applyFont="1" applyFill="1" applyBorder="1" applyAlignment="1" applyProtection="1">
      <alignment horizontal="center" vertical="center"/>
      <protection locked="0"/>
    </xf>
    <xf numFmtId="0" fontId="65" fillId="16" borderId="4" xfId="16" applyFont="1" applyFill="1" applyBorder="1" applyAlignment="1" applyProtection="1">
      <alignment horizontal="center" vertical="center"/>
      <protection locked="0"/>
    </xf>
  </cellXfs>
  <cellStyles count="20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Uncertainty Budget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76200</xdr:rowOff>
        </xdr:from>
        <xdr:to>
          <xdr:col>14</xdr:col>
          <xdr:colOff>200025</xdr:colOff>
          <xdr:row>4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3</xdr:row>
          <xdr:rowOff>76200</xdr:rowOff>
        </xdr:from>
        <xdr:to>
          <xdr:col>22</xdr:col>
          <xdr:colOff>200025</xdr:colOff>
          <xdr:row>4</xdr:row>
          <xdr:rowOff>28575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8</xdr:row>
          <xdr:rowOff>66675</xdr:rowOff>
        </xdr:from>
        <xdr:to>
          <xdr:col>7</xdr:col>
          <xdr:colOff>9525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8</xdr:row>
          <xdr:rowOff>66675</xdr:rowOff>
        </xdr:from>
        <xdr:to>
          <xdr:col>11</xdr:col>
          <xdr:colOff>9525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M188"/>
  <sheetViews>
    <sheetView view="pageLayout" topLeftCell="A6" zoomScaleSheetLayoutView="100" workbookViewId="0">
      <selection activeCell="O1" sqref="O1:S1"/>
    </sheetView>
  </sheetViews>
  <sheetFormatPr defaultColWidth="3.7109375" defaultRowHeight="18.75" customHeight="1"/>
  <cols>
    <col min="1" max="28" width="3.28515625" style="48" customWidth="1"/>
    <col min="29" max="29" width="2.7109375" style="48" customWidth="1"/>
    <col min="30" max="30" width="5.7109375" style="48" customWidth="1"/>
    <col min="31" max="184" width="7.7109375" style="48" customWidth="1"/>
    <col min="185" max="185" width="1.7109375" style="48" customWidth="1"/>
    <col min="186" max="189" width="3.7109375" style="48" customWidth="1"/>
    <col min="190" max="193" width="5.28515625" style="48" customWidth="1"/>
    <col min="194" max="209" width="4" style="48" customWidth="1"/>
    <col min="210" max="211" width="3.28515625" style="48" customWidth="1"/>
    <col min="212" max="16384" width="3.7109375" style="48"/>
  </cols>
  <sheetData>
    <row r="1" spans="1:247" ht="21" customHeight="1">
      <c r="A1" s="232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128" t="s">
        <v>53</v>
      </c>
      <c r="L1" s="128"/>
      <c r="M1" s="128"/>
      <c r="N1" s="128"/>
      <c r="O1" s="231" t="s">
        <v>83</v>
      </c>
      <c r="P1" s="231"/>
      <c r="Q1" s="231"/>
      <c r="R1" s="231"/>
      <c r="S1" s="231"/>
      <c r="T1" s="129"/>
      <c r="U1" s="129"/>
      <c r="V1" s="129"/>
      <c r="X1" s="129" t="s">
        <v>54</v>
      </c>
      <c r="Y1" s="129"/>
      <c r="Z1" s="149">
        <v>1</v>
      </c>
      <c r="AA1" s="149" t="s">
        <v>55</v>
      </c>
      <c r="AB1" s="149">
        <v>1</v>
      </c>
      <c r="AC1" s="130"/>
      <c r="AD1" s="1"/>
      <c r="IJ1"/>
      <c r="IK1"/>
      <c r="IL1"/>
    </row>
    <row r="2" spans="1:247" ht="21" customHeight="1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129" t="s">
        <v>56</v>
      </c>
      <c r="L2" s="128"/>
      <c r="M2" s="129"/>
      <c r="N2" s="128"/>
      <c r="O2" s="303">
        <v>42495</v>
      </c>
      <c r="P2" s="303"/>
      <c r="Q2" s="303"/>
      <c r="R2" s="303"/>
      <c r="S2" s="307" t="s">
        <v>57</v>
      </c>
      <c r="T2" s="307"/>
      <c r="U2" s="307"/>
      <c r="V2" s="307"/>
      <c r="W2" s="307"/>
      <c r="X2" s="303">
        <v>42496</v>
      </c>
      <c r="Y2" s="303"/>
      <c r="Z2" s="303"/>
      <c r="AA2" s="303"/>
      <c r="AB2" s="131"/>
      <c r="AC2" s="130"/>
      <c r="AD2" s="130"/>
      <c r="IL2"/>
    </row>
    <row r="3" spans="1:247" ht="21" customHeight="1">
      <c r="A3" s="233" t="s">
        <v>58</v>
      </c>
      <c r="B3" s="233"/>
      <c r="C3" s="233"/>
      <c r="D3" s="233"/>
      <c r="E3" s="233"/>
      <c r="F3" s="233"/>
      <c r="G3" s="233"/>
      <c r="H3" s="233"/>
      <c r="I3" s="233"/>
      <c r="J3" s="233"/>
      <c r="K3" s="128" t="s">
        <v>59</v>
      </c>
      <c r="L3" s="128"/>
      <c r="M3" s="128"/>
      <c r="N3" s="128"/>
      <c r="O3" s="128"/>
      <c r="P3" s="238">
        <v>20</v>
      </c>
      <c r="Q3" s="238"/>
      <c r="R3" s="132" t="s">
        <v>60</v>
      </c>
      <c r="S3" s="238">
        <v>50</v>
      </c>
      <c r="T3" s="238"/>
      <c r="U3" s="133" t="s">
        <v>61</v>
      </c>
      <c r="V3" s="128"/>
      <c r="W3" s="128"/>
      <c r="X3" s="128"/>
      <c r="Y3" s="128"/>
      <c r="Z3" s="128"/>
      <c r="AA3" s="128"/>
      <c r="AB3" s="131"/>
      <c r="AC3" s="131"/>
      <c r="AD3" s="131"/>
    </row>
    <row r="4" spans="1:247" ht="21" customHeight="1">
      <c r="A4" s="234" t="s">
        <v>74</v>
      </c>
      <c r="B4" s="234"/>
      <c r="C4" s="234"/>
      <c r="D4" s="234"/>
      <c r="E4" s="234"/>
      <c r="F4" s="234"/>
      <c r="G4" s="234"/>
      <c r="H4" s="234"/>
      <c r="I4" s="234"/>
      <c r="J4" s="234"/>
      <c r="K4" s="128" t="s">
        <v>51</v>
      </c>
      <c r="L4" s="128"/>
      <c r="M4" s="128"/>
      <c r="N4" s="128"/>
      <c r="O4" s="128"/>
      <c r="P4" s="128" t="s">
        <v>62</v>
      </c>
      <c r="Q4" s="128"/>
      <c r="R4" s="128"/>
      <c r="S4" s="128"/>
      <c r="T4" s="128"/>
      <c r="U4" s="128"/>
      <c r="V4" s="128"/>
      <c r="W4" s="128"/>
      <c r="X4" s="128" t="s">
        <v>63</v>
      </c>
      <c r="Y4" s="128"/>
      <c r="Z4" s="128"/>
      <c r="AA4" s="128"/>
      <c r="AB4" s="131"/>
      <c r="AC4" s="131"/>
      <c r="AD4" s="131"/>
    </row>
    <row r="5" spans="1:247" ht="21" customHeight="1">
      <c r="A5" s="134" t="s">
        <v>64</v>
      </c>
      <c r="B5" s="135"/>
      <c r="C5" s="135"/>
      <c r="D5" s="135"/>
      <c r="E5" s="135"/>
      <c r="F5" s="304" t="s">
        <v>79</v>
      </c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135"/>
      <c r="AC5" s="135"/>
      <c r="AD5" s="13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</row>
    <row r="6" spans="1:247" ht="21" customHeight="1">
      <c r="A6" s="134" t="s">
        <v>52</v>
      </c>
      <c r="B6" s="135"/>
      <c r="C6" s="135"/>
      <c r="D6" s="135"/>
      <c r="E6" s="135"/>
      <c r="F6" s="236" t="s">
        <v>74</v>
      </c>
      <c r="G6" s="236"/>
      <c r="H6" s="236"/>
      <c r="I6" s="236"/>
      <c r="J6" s="236"/>
      <c r="K6" s="236"/>
      <c r="L6" s="236"/>
      <c r="M6" s="134" t="s">
        <v>65</v>
      </c>
      <c r="N6" s="2"/>
      <c r="O6" s="135"/>
      <c r="Q6" s="305" t="s">
        <v>78</v>
      </c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135"/>
      <c r="AC6" s="135"/>
      <c r="AD6" s="13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>
      <c r="A7" s="134" t="s">
        <v>1</v>
      </c>
      <c r="B7" s="1"/>
      <c r="C7" s="223"/>
      <c r="D7" s="235">
        <v>123</v>
      </c>
      <c r="E7" s="235"/>
      <c r="F7" s="235"/>
      <c r="G7" s="235"/>
      <c r="H7" s="235"/>
      <c r="I7" s="237" t="s">
        <v>66</v>
      </c>
      <c r="J7" s="237"/>
      <c r="K7" s="237"/>
      <c r="L7" s="309">
        <v>456</v>
      </c>
      <c r="M7" s="309"/>
      <c r="N7" s="309"/>
      <c r="O7" s="309"/>
      <c r="P7" s="309"/>
      <c r="Q7" s="309"/>
      <c r="R7" s="309"/>
      <c r="S7" s="306" t="s">
        <v>2</v>
      </c>
      <c r="T7" s="306"/>
      <c r="U7" s="305">
        <v>789</v>
      </c>
      <c r="V7" s="305"/>
      <c r="W7" s="305"/>
      <c r="X7" s="305"/>
      <c r="Y7" s="305"/>
      <c r="Z7" s="305"/>
      <c r="AA7" s="305"/>
      <c r="AB7" s="135"/>
      <c r="AC7" s="135"/>
      <c r="AD7" s="136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>
      <c r="A8" s="137" t="s">
        <v>67</v>
      </c>
      <c r="B8" s="136"/>
      <c r="C8" s="300">
        <v>0</v>
      </c>
      <c r="D8" s="236"/>
      <c r="E8" s="169" t="s">
        <v>68</v>
      </c>
      <c r="F8" s="236">
        <v>1000</v>
      </c>
      <c r="G8" s="236"/>
      <c r="H8" s="134" t="s">
        <v>19</v>
      </c>
      <c r="I8" s="134"/>
      <c r="J8" s="1"/>
      <c r="K8" s="1"/>
      <c r="L8" s="1"/>
      <c r="M8" s="1"/>
      <c r="N8" s="138" t="s">
        <v>69</v>
      </c>
      <c r="O8" s="236">
        <v>0.01</v>
      </c>
      <c r="P8" s="236"/>
      <c r="Q8" s="170" t="s">
        <v>19</v>
      </c>
      <c r="R8" s="170"/>
      <c r="S8" s="1"/>
      <c r="T8" s="2"/>
      <c r="U8" s="2"/>
      <c r="V8" s="2"/>
      <c r="W8" s="139"/>
      <c r="X8" s="170"/>
      <c r="Y8" s="170"/>
      <c r="Z8" s="170"/>
      <c r="AA8" s="170"/>
      <c r="AB8" s="136"/>
      <c r="AC8" s="136"/>
      <c r="AD8" s="13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</row>
    <row r="9" spans="1:247" ht="21" customHeight="1">
      <c r="A9" s="140" t="s">
        <v>70</v>
      </c>
      <c r="B9" s="140"/>
      <c r="C9" s="140"/>
      <c r="D9" s="140"/>
      <c r="E9" s="140"/>
      <c r="F9" s="137"/>
      <c r="G9" s="137"/>
      <c r="H9" s="137" t="s">
        <v>71</v>
      </c>
      <c r="I9" s="1"/>
      <c r="J9" s="141"/>
      <c r="K9" s="1"/>
      <c r="L9" s="137" t="s">
        <v>72</v>
      </c>
      <c r="M9" s="1"/>
      <c r="N9" s="137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135"/>
      <c r="AC9" s="135"/>
      <c r="AD9" s="136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>
      <c r="A10" s="142"/>
      <c r="B10" s="142"/>
      <c r="C10" s="142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6"/>
      <c r="AB10" s="136"/>
      <c r="AC10" s="136"/>
      <c r="AD10" s="13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>
      <c r="A11" s="137" t="s">
        <v>22</v>
      </c>
      <c r="B11" s="137"/>
      <c r="C11" s="137"/>
      <c r="D11" s="137"/>
      <c r="E11" s="137"/>
      <c r="F11" s="137"/>
      <c r="G11" s="301"/>
      <c r="H11" s="301"/>
      <c r="I11" s="301"/>
      <c r="J11" s="301"/>
      <c r="K11" s="301"/>
      <c r="L11" s="301"/>
      <c r="M11" s="301"/>
      <c r="N11" s="301"/>
      <c r="O11" s="136"/>
      <c r="P11" s="134"/>
      <c r="Q11" s="144" t="s">
        <v>73</v>
      </c>
      <c r="R11" s="144"/>
      <c r="S11" s="311"/>
      <c r="T11" s="311"/>
      <c r="U11" s="311"/>
      <c r="V11" s="311"/>
      <c r="W11" s="311"/>
      <c r="X11" s="311"/>
      <c r="Y11" s="311"/>
      <c r="Z11" s="311"/>
      <c r="AA11" s="311"/>
      <c r="AB11" s="136"/>
      <c r="AC11" s="136"/>
      <c r="AD11" s="127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7" ht="20.100000000000001" customHeight="1">
      <c r="A12" s="137" t="s">
        <v>22</v>
      </c>
      <c r="B12" s="137"/>
      <c r="C12" s="137"/>
      <c r="D12" s="137"/>
      <c r="E12" s="137"/>
      <c r="F12" s="137"/>
      <c r="G12" s="308"/>
      <c r="H12" s="308"/>
      <c r="I12" s="308"/>
      <c r="J12" s="308"/>
      <c r="K12" s="308"/>
      <c r="L12" s="308"/>
      <c r="M12" s="308"/>
      <c r="N12" s="308"/>
      <c r="O12" s="136"/>
      <c r="P12" s="134"/>
      <c r="Q12" s="144" t="s">
        <v>73</v>
      </c>
      <c r="R12" s="144"/>
      <c r="S12" s="312"/>
      <c r="T12" s="312"/>
      <c r="U12" s="312"/>
      <c r="V12" s="312"/>
      <c r="W12" s="312"/>
      <c r="X12" s="312"/>
      <c r="Y12" s="312"/>
      <c r="Z12" s="312"/>
      <c r="AA12" s="312"/>
      <c r="AB12" s="136"/>
      <c r="AC12" s="136"/>
      <c r="AD12" s="127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7" ht="12.75" customHeight="1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49"/>
      <c r="Y13" s="49"/>
      <c r="Z13" s="49"/>
      <c r="AA13" s="49"/>
      <c r="AB13" s="49"/>
      <c r="AC13" s="49"/>
      <c r="AD13" s="49"/>
    </row>
    <row r="14" spans="1:247" ht="21" customHeight="1">
      <c r="A14" s="1"/>
      <c r="B14" s="118"/>
      <c r="C14" s="1"/>
      <c r="D14" s="1"/>
      <c r="E14" s="1"/>
      <c r="F14" s="1"/>
      <c r="G14" s="1"/>
      <c r="H14" s="1"/>
      <c r="I14" s="1"/>
      <c r="J14" s="1"/>
      <c r="K14" s="1"/>
      <c r="P14" s="1"/>
      <c r="U14" s="1"/>
      <c r="V14" s="1"/>
      <c r="W14" s="1"/>
      <c r="X14" s="310" t="s">
        <v>5</v>
      </c>
      <c r="Y14" s="310"/>
      <c r="Z14" s="229" t="s">
        <v>9</v>
      </c>
      <c r="AA14" s="230"/>
      <c r="AB14" s="1"/>
      <c r="AC14" s="1"/>
      <c r="AD14" s="1"/>
    </row>
    <row r="15" spans="1:247" ht="21" customHeight="1">
      <c r="B15" s="275" t="s">
        <v>84</v>
      </c>
      <c r="C15" s="276"/>
      <c r="D15" s="277"/>
      <c r="E15" s="278" t="s">
        <v>85</v>
      </c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91" t="s">
        <v>7</v>
      </c>
      <c r="R15" s="292"/>
      <c r="S15" s="293"/>
      <c r="T15" s="287" t="s">
        <v>10</v>
      </c>
      <c r="U15" s="288"/>
      <c r="V15" s="288"/>
      <c r="W15" s="288"/>
      <c r="X15" s="291" t="s">
        <v>50</v>
      </c>
      <c r="Y15" s="292"/>
      <c r="Z15" s="293"/>
      <c r="AB15" s="1"/>
    </row>
    <row r="16" spans="1:247" ht="21" customHeight="1">
      <c r="B16" s="272" t="s">
        <v>4</v>
      </c>
      <c r="C16" s="273"/>
      <c r="D16" s="274"/>
      <c r="E16" s="278" t="s">
        <v>6</v>
      </c>
      <c r="F16" s="279"/>
      <c r="G16" s="280"/>
      <c r="H16" s="278" t="s">
        <v>86</v>
      </c>
      <c r="I16" s="279"/>
      <c r="J16" s="280"/>
      <c r="K16" s="278" t="s">
        <v>87</v>
      </c>
      <c r="L16" s="279"/>
      <c r="M16" s="280"/>
      <c r="N16" s="278" t="s">
        <v>88</v>
      </c>
      <c r="O16" s="279"/>
      <c r="P16" s="279"/>
      <c r="Q16" s="294"/>
      <c r="R16" s="295"/>
      <c r="S16" s="296"/>
      <c r="T16" s="289"/>
      <c r="U16" s="290"/>
      <c r="V16" s="290"/>
      <c r="W16" s="290"/>
      <c r="X16" s="294"/>
      <c r="Y16" s="295"/>
      <c r="Z16" s="296"/>
      <c r="AB16" s="2"/>
    </row>
    <row r="17" spans="2:28" ht="21" customHeight="1">
      <c r="B17" s="263">
        <v>0</v>
      </c>
      <c r="C17" s="264"/>
      <c r="D17" s="265"/>
      <c r="E17" s="254">
        <v>0</v>
      </c>
      <c r="F17" s="255"/>
      <c r="G17" s="256"/>
      <c r="H17" s="254">
        <v>0</v>
      </c>
      <c r="I17" s="255"/>
      <c r="J17" s="256"/>
      <c r="K17" s="254">
        <v>0</v>
      </c>
      <c r="L17" s="255"/>
      <c r="M17" s="256"/>
      <c r="N17" s="254">
        <v>0</v>
      </c>
      <c r="O17" s="255"/>
      <c r="P17" s="256"/>
      <c r="Q17" s="242">
        <f>AVERAGE(E17:O17)</f>
        <v>0</v>
      </c>
      <c r="R17" s="243"/>
      <c r="S17" s="244"/>
      <c r="T17" s="297">
        <f>STDEV(E17:P17)/SQRT(4)</f>
        <v>0</v>
      </c>
      <c r="U17" s="298"/>
      <c r="V17" s="298"/>
      <c r="W17" s="299"/>
      <c r="X17" s="269">
        <f>Q17-B17</f>
        <v>0</v>
      </c>
      <c r="Y17" s="270"/>
      <c r="Z17" s="271"/>
      <c r="AB17" s="1"/>
    </row>
    <row r="18" spans="2:28" ht="21" customHeight="1">
      <c r="B18" s="260">
        <v>1</v>
      </c>
      <c r="C18" s="261"/>
      <c r="D18" s="262"/>
      <c r="E18" s="245">
        <v>1</v>
      </c>
      <c r="F18" s="246"/>
      <c r="G18" s="247"/>
      <c r="H18" s="245">
        <v>1</v>
      </c>
      <c r="I18" s="246"/>
      <c r="J18" s="247"/>
      <c r="K18" s="245">
        <v>1</v>
      </c>
      <c r="L18" s="246"/>
      <c r="M18" s="247"/>
      <c r="N18" s="245">
        <v>1</v>
      </c>
      <c r="O18" s="246"/>
      <c r="P18" s="247"/>
      <c r="Q18" s="242">
        <f t="shared" ref="Q18:Q37" si="0">AVERAGE(E18:O18)</f>
        <v>1</v>
      </c>
      <c r="R18" s="243"/>
      <c r="S18" s="244"/>
      <c r="T18" s="281">
        <f t="shared" ref="T18:T37" si="1">STDEV(E18:P18)/SQRT(4)</f>
        <v>0</v>
      </c>
      <c r="U18" s="282"/>
      <c r="V18" s="282"/>
      <c r="W18" s="283"/>
      <c r="X18" s="269">
        <f t="shared" ref="X18:X37" si="2">Q18-B18</f>
        <v>0</v>
      </c>
      <c r="Y18" s="270"/>
      <c r="Z18" s="271"/>
      <c r="AB18" s="1"/>
    </row>
    <row r="19" spans="2:28" ht="21" customHeight="1">
      <c r="B19" s="260">
        <v>1.5</v>
      </c>
      <c r="C19" s="261"/>
      <c r="D19" s="262"/>
      <c r="E19" s="245">
        <v>1.5</v>
      </c>
      <c r="F19" s="246"/>
      <c r="G19" s="247"/>
      <c r="H19" s="245">
        <v>1.5</v>
      </c>
      <c r="I19" s="246"/>
      <c r="J19" s="247"/>
      <c r="K19" s="245">
        <v>1.5</v>
      </c>
      <c r="L19" s="246"/>
      <c r="M19" s="247"/>
      <c r="N19" s="245">
        <v>1.5</v>
      </c>
      <c r="O19" s="246"/>
      <c r="P19" s="247"/>
      <c r="Q19" s="242">
        <f t="shared" si="0"/>
        <v>1.5</v>
      </c>
      <c r="R19" s="243"/>
      <c r="S19" s="244"/>
      <c r="T19" s="281">
        <f t="shared" si="1"/>
        <v>0</v>
      </c>
      <c r="U19" s="282"/>
      <c r="V19" s="282"/>
      <c r="W19" s="283"/>
      <c r="X19" s="269">
        <f t="shared" si="2"/>
        <v>0</v>
      </c>
      <c r="Y19" s="270"/>
      <c r="Z19" s="271"/>
      <c r="AB19" s="1"/>
    </row>
    <row r="20" spans="2:28" ht="21" customHeight="1">
      <c r="B20" s="260">
        <v>2</v>
      </c>
      <c r="C20" s="261"/>
      <c r="D20" s="262"/>
      <c r="E20" s="245">
        <v>5</v>
      </c>
      <c r="F20" s="246"/>
      <c r="G20" s="247"/>
      <c r="H20" s="245">
        <v>5</v>
      </c>
      <c r="I20" s="246"/>
      <c r="J20" s="247"/>
      <c r="K20" s="245">
        <v>5</v>
      </c>
      <c r="L20" s="246"/>
      <c r="M20" s="247"/>
      <c r="N20" s="245">
        <v>5</v>
      </c>
      <c r="O20" s="246"/>
      <c r="P20" s="247"/>
      <c r="Q20" s="242">
        <f t="shared" si="0"/>
        <v>5</v>
      </c>
      <c r="R20" s="243"/>
      <c r="S20" s="244"/>
      <c r="T20" s="281">
        <f t="shared" si="1"/>
        <v>0</v>
      </c>
      <c r="U20" s="282"/>
      <c r="V20" s="282"/>
      <c r="W20" s="283"/>
      <c r="X20" s="269">
        <f t="shared" si="2"/>
        <v>3</v>
      </c>
      <c r="Y20" s="270"/>
      <c r="Z20" s="271"/>
      <c r="AB20" s="1"/>
    </row>
    <row r="21" spans="2:28" ht="21" customHeight="1">
      <c r="B21" s="260">
        <v>5</v>
      </c>
      <c r="C21" s="261"/>
      <c r="D21" s="262"/>
      <c r="E21" s="245">
        <v>10</v>
      </c>
      <c r="F21" s="246"/>
      <c r="G21" s="247"/>
      <c r="H21" s="245">
        <v>10</v>
      </c>
      <c r="I21" s="246"/>
      <c r="J21" s="247"/>
      <c r="K21" s="245">
        <v>10</v>
      </c>
      <c r="L21" s="246"/>
      <c r="M21" s="247"/>
      <c r="N21" s="245">
        <v>10</v>
      </c>
      <c r="O21" s="246"/>
      <c r="P21" s="247"/>
      <c r="Q21" s="242">
        <f t="shared" si="0"/>
        <v>10</v>
      </c>
      <c r="R21" s="243"/>
      <c r="S21" s="244"/>
      <c r="T21" s="281">
        <f t="shared" si="1"/>
        <v>0</v>
      </c>
      <c r="U21" s="282"/>
      <c r="V21" s="282"/>
      <c r="W21" s="283"/>
      <c r="X21" s="269">
        <f t="shared" si="2"/>
        <v>5</v>
      </c>
      <c r="Y21" s="270"/>
      <c r="Z21" s="271"/>
      <c r="AB21" s="1"/>
    </row>
    <row r="22" spans="2:28" ht="21" customHeight="1">
      <c r="B22" s="260">
        <v>10</v>
      </c>
      <c r="C22" s="261"/>
      <c r="D22" s="262"/>
      <c r="E22" s="245">
        <v>20</v>
      </c>
      <c r="F22" s="246"/>
      <c r="G22" s="247"/>
      <c r="H22" s="245">
        <v>20</v>
      </c>
      <c r="I22" s="246"/>
      <c r="J22" s="247"/>
      <c r="K22" s="245">
        <v>20</v>
      </c>
      <c r="L22" s="246"/>
      <c r="M22" s="247"/>
      <c r="N22" s="245">
        <v>20</v>
      </c>
      <c r="O22" s="246"/>
      <c r="P22" s="247"/>
      <c r="Q22" s="242">
        <f t="shared" si="0"/>
        <v>20</v>
      </c>
      <c r="R22" s="243"/>
      <c r="S22" s="244"/>
      <c r="T22" s="281">
        <f t="shared" si="1"/>
        <v>0</v>
      </c>
      <c r="U22" s="282"/>
      <c r="V22" s="282"/>
      <c r="W22" s="283"/>
      <c r="X22" s="269">
        <f t="shared" si="2"/>
        <v>10</v>
      </c>
      <c r="Y22" s="270"/>
      <c r="Z22" s="271"/>
      <c r="AB22" s="1"/>
    </row>
    <row r="23" spans="2:28" ht="21" customHeight="1">
      <c r="B23" s="260">
        <v>20</v>
      </c>
      <c r="C23" s="261"/>
      <c r="D23" s="262"/>
      <c r="E23" s="245">
        <v>50</v>
      </c>
      <c r="F23" s="246"/>
      <c r="G23" s="247"/>
      <c r="H23" s="245">
        <v>50</v>
      </c>
      <c r="I23" s="246"/>
      <c r="J23" s="247"/>
      <c r="K23" s="245">
        <v>50</v>
      </c>
      <c r="L23" s="246"/>
      <c r="M23" s="247"/>
      <c r="N23" s="245">
        <v>50</v>
      </c>
      <c r="O23" s="246"/>
      <c r="P23" s="247"/>
      <c r="Q23" s="242">
        <f t="shared" si="0"/>
        <v>50</v>
      </c>
      <c r="R23" s="243"/>
      <c r="S23" s="244"/>
      <c r="T23" s="281">
        <f t="shared" si="1"/>
        <v>0</v>
      </c>
      <c r="U23" s="282"/>
      <c r="V23" s="282"/>
      <c r="W23" s="283"/>
      <c r="X23" s="269">
        <f t="shared" si="2"/>
        <v>30</v>
      </c>
      <c r="Y23" s="270"/>
      <c r="Z23" s="271"/>
      <c r="AB23" s="1"/>
    </row>
    <row r="24" spans="2:28" ht="21" customHeight="1">
      <c r="B24" s="260">
        <v>50</v>
      </c>
      <c r="C24" s="261"/>
      <c r="D24" s="262"/>
      <c r="E24" s="245">
        <v>100</v>
      </c>
      <c r="F24" s="246"/>
      <c r="G24" s="247"/>
      <c r="H24" s="245">
        <v>100</v>
      </c>
      <c r="I24" s="246"/>
      <c r="J24" s="247"/>
      <c r="K24" s="245">
        <v>100</v>
      </c>
      <c r="L24" s="246"/>
      <c r="M24" s="247"/>
      <c r="N24" s="245">
        <v>100</v>
      </c>
      <c r="O24" s="246"/>
      <c r="P24" s="247"/>
      <c r="Q24" s="242">
        <f t="shared" si="0"/>
        <v>100</v>
      </c>
      <c r="R24" s="243"/>
      <c r="S24" s="244"/>
      <c r="T24" s="281">
        <f t="shared" si="1"/>
        <v>0</v>
      </c>
      <c r="U24" s="282"/>
      <c r="V24" s="282"/>
      <c r="W24" s="283"/>
      <c r="X24" s="269">
        <f t="shared" si="2"/>
        <v>50</v>
      </c>
      <c r="Y24" s="270"/>
      <c r="Z24" s="271"/>
      <c r="AB24" s="1"/>
    </row>
    <row r="25" spans="2:28" ht="21" customHeight="1">
      <c r="B25" s="260">
        <v>100</v>
      </c>
      <c r="C25" s="261"/>
      <c r="D25" s="262"/>
      <c r="E25" s="245">
        <v>150</v>
      </c>
      <c r="F25" s="246"/>
      <c r="G25" s="247"/>
      <c r="H25" s="245">
        <v>150</v>
      </c>
      <c r="I25" s="246"/>
      <c r="J25" s="247"/>
      <c r="K25" s="245">
        <v>150</v>
      </c>
      <c r="L25" s="246"/>
      <c r="M25" s="247"/>
      <c r="N25" s="245">
        <v>150</v>
      </c>
      <c r="O25" s="246"/>
      <c r="P25" s="247"/>
      <c r="Q25" s="242">
        <f t="shared" si="0"/>
        <v>150</v>
      </c>
      <c r="R25" s="243"/>
      <c r="S25" s="244"/>
      <c r="T25" s="281">
        <f t="shared" si="1"/>
        <v>0</v>
      </c>
      <c r="U25" s="282"/>
      <c r="V25" s="282"/>
      <c r="W25" s="283"/>
      <c r="X25" s="269">
        <f t="shared" si="2"/>
        <v>50</v>
      </c>
      <c r="Y25" s="270"/>
      <c r="Z25" s="271"/>
      <c r="AB25" s="1"/>
    </row>
    <row r="26" spans="2:28" ht="21" customHeight="1">
      <c r="B26" s="260">
        <v>150</v>
      </c>
      <c r="C26" s="261"/>
      <c r="D26" s="262"/>
      <c r="E26" s="245">
        <v>200</v>
      </c>
      <c r="F26" s="246"/>
      <c r="G26" s="247"/>
      <c r="H26" s="245">
        <v>200</v>
      </c>
      <c r="I26" s="246"/>
      <c r="J26" s="247"/>
      <c r="K26" s="245">
        <v>200</v>
      </c>
      <c r="L26" s="246"/>
      <c r="M26" s="247"/>
      <c r="N26" s="245">
        <v>200</v>
      </c>
      <c r="O26" s="246"/>
      <c r="P26" s="247"/>
      <c r="Q26" s="242">
        <f t="shared" si="0"/>
        <v>200</v>
      </c>
      <c r="R26" s="243"/>
      <c r="S26" s="244"/>
      <c r="T26" s="281">
        <f t="shared" si="1"/>
        <v>0</v>
      </c>
      <c r="U26" s="282"/>
      <c r="V26" s="282"/>
      <c r="W26" s="283"/>
      <c r="X26" s="269">
        <f t="shared" si="2"/>
        <v>50</v>
      </c>
      <c r="Y26" s="270"/>
      <c r="Z26" s="271"/>
      <c r="AB26" s="1"/>
    </row>
    <row r="27" spans="2:28" ht="21" customHeight="1">
      <c r="B27" s="260">
        <v>200</v>
      </c>
      <c r="C27" s="261"/>
      <c r="D27" s="262"/>
      <c r="E27" s="245">
        <v>250</v>
      </c>
      <c r="F27" s="246"/>
      <c r="G27" s="247"/>
      <c r="H27" s="245">
        <v>250</v>
      </c>
      <c r="I27" s="246"/>
      <c r="J27" s="247"/>
      <c r="K27" s="245">
        <v>250</v>
      </c>
      <c r="L27" s="246"/>
      <c r="M27" s="247"/>
      <c r="N27" s="245">
        <v>250</v>
      </c>
      <c r="O27" s="246"/>
      <c r="P27" s="247"/>
      <c r="Q27" s="242">
        <f t="shared" si="0"/>
        <v>250</v>
      </c>
      <c r="R27" s="243"/>
      <c r="S27" s="244"/>
      <c r="T27" s="281">
        <f t="shared" si="1"/>
        <v>0</v>
      </c>
      <c r="U27" s="282"/>
      <c r="V27" s="282"/>
      <c r="W27" s="283"/>
      <c r="X27" s="269">
        <f t="shared" si="2"/>
        <v>50</v>
      </c>
      <c r="Y27" s="270"/>
      <c r="Z27" s="271"/>
      <c r="AB27" s="1"/>
    </row>
    <row r="28" spans="2:28" ht="21" customHeight="1">
      <c r="B28" s="260">
        <v>250</v>
      </c>
      <c r="C28" s="261"/>
      <c r="D28" s="262"/>
      <c r="E28" s="245">
        <v>300</v>
      </c>
      <c r="F28" s="246"/>
      <c r="G28" s="247"/>
      <c r="H28" s="245">
        <v>300</v>
      </c>
      <c r="I28" s="246"/>
      <c r="J28" s="247"/>
      <c r="K28" s="245">
        <v>300</v>
      </c>
      <c r="L28" s="246"/>
      <c r="M28" s="247"/>
      <c r="N28" s="245">
        <v>300</v>
      </c>
      <c r="O28" s="246"/>
      <c r="P28" s="247"/>
      <c r="Q28" s="242">
        <f t="shared" si="0"/>
        <v>300</v>
      </c>
      <c r="R28" s="243"/>
      <c r="S28" s="244"/>
      <c r="T28" s="281">
        <f t="shared" si="1"/>
        <v>0</v>
      </c>
      <c r="U28" s="282"/>
      <c r="V28" s="282"/>
      <c r="W28" s="283"/>
      <c r="X28" s="269">
        <f t="shared" si="2"/>
        <v>50</v>
      </c>
      <c r="Y28" s="270"/>
      <c r="Z28" s="271"/>
      <c r="AB28" s="1"/>
    </row>
    <row r="29" spans="2:28" ht="21" customHeight="1">
      <c r="B29" s="260">
        <v>300</v>
      </c>
      <c r="C29" s="261"/>
      <c r="D29" s="262"/>
      <c r="E29" s="248">
        <v>400</v>
      </c>
      <c r="F29" s="249"/>
      <c r="G29" s="250"/>
      <c r="H29" s="248">
        <v>400</v>
      </c>
      <c r="I29" s="249"/>
      <c r="J29" s="250"/>
      <c r="K29" s="248">
        <v>400</v>
      </c>
      <c r="L29" s="249"/>
      <c r="M29" s="250"/>
      <c r="N29" s="248">
        <v>400</v>
      </c>
      <c r="O29" s="249"/>
      <c r="P29" s="250"/>
      <c r="Q29" s="242">
        <f t="shared" si="0"/>
        <v>400</v>
      </c>
      <c r="R29" s="243"/>
      <c r="S29" s="244"/>
      <c r="T29" s="281">
        <f t="shared" si="1"/>
        <v>0</v>
      </c>
      <c r="U29" s="282"/>
      <c r="V29" s="282"/>
      <c r="W29" s="283"/>
      <c r="X29" s="269">
        <f t="shared" si="2"/>
        <v>100</v>
      </c>
      <c r="Y29" s="270"/>
      <c r="Z29" s="271"/>
      <c r="AB29" s="1"/>
    </row>
    <row r="30" spans="2:28" ht="21" customHeight="1">
      <c r="B30" s="260">
        <v>400</v>
      </c>
      <c r="C30" s="261"/>
      <c r="D30" s="262"/>
      <c r="E30" s="248">
        <v>500</v>
      </c>
      <c r="F30" s="249"/>
      <c r="G30" s="250"/>
      <c r="H30" s="248">
        <v>500</v>
      </c>
      <c r="I30" s="249"/>
      <c r="J30" s="250"/>
      <c r="K30" s="248">
        <v>500</v>
      </c>
      <c r="L30" s="249"/>
      <c r="M30" s="250"/>
      <c r="N30" s="248">
        <v>500</v>
      </c>
      <c r="O30" s="249"/>
      <c r="P30" s="250"/>
      <c r="Q30" s="242">
        <f t="shared" si="0"/>
        <v>500</v>
      </c>
      <c r="R30" s="243"/>
      <c r="S30" s="244"/>
      <c r="T30" s="281">
        <f t="shared" si="1"/>
        <v>0</v>
      </c>
      <c r="U30" s="282"/>
      <c r="V30" s="282"/>
      <c r="W30" s="283"/>
      <c r="X30" s="269">
        <f t="shared" si="2"/>
        <v>100</v>
      </c>
      <c r="Y30" s="270"/>
      <c r="Z30" s="271"/>
      <c r="AB30" s="1"/>
    </row>
    <row r="31" spans="2:28" ht="21" customHeight="1">
      <c r="B31" s="260">
        <v>450</v>
      </c>
      <c r="C31" s="261"/>
      <c r="D31" s="262"/>
      <c r="E31" s="248">
        <v>600</v>
      </c>
      <c r="F31" s="249"/>
      <c r="G31" s="250"/>
      <c r="H31" s="248">
        <v>600</v>
      </c>
      <c r="I31" s="249"/>
      <c r="J31" s="250"/>
      <c r="K31" s="248">
        <v>600</v>
      </c>
      <c r="L31" s="249"/>
      <c r="M31" s="250"/>
      <c r="N31" s="248">
        <v>600</v>
      </c>
      <c r="O31" s="249"/>
      <c r="P31" s="250"/>
      <c r="Q31" s="242">
        <f t="shared" si="0"/>
        <v>600</v>
      </c>
      <c r="R31" s="243"/>
      <c r="S31" s="244"/>
      <c r="T31" s="281">
        <f t="shared" si="1"/>
        <v>0</v>
      </c>
      <c r="U31" s="282"/>
      <c r="V31" s="282"/>
      <c r="W31" s="283"/>
      <c r="X31" s="269">
        <f t="shared" si="2"/>
        <v>150</v>
      </c>
      <c r="Y31" s="270"/>
      <c r="Z31" s="271"/>
      <c r="AB31" s="1"/>
    </row>
    <row r="32" spans="2:28" ht="21" customHeight="1">
      <c r="B32" s="260">
        <v>500</v>
      </c>
      <c r="C32" s="261"/>
      <c r="D32" s="262"/>
      <c r="E32" s="248">
        <v>700</v>
      </c>
      <c r="F32" s="249"/>
      <c r="G32" s="250"/>
      <c r="H32" s="248">
        <v>700</v>
      </c>
      <c r="I32" s="249"/>
      <c r="J32" s="250"/>
      <c r="K32" s="248">
        <v>700</v>
      </c>
      <c r="L32" s="249"/>
      <c r="M32" s="250"/>
      <c r="N32" s="248">
        <v>700</v>
      </c>
      <c r="O32" s="249"/>
      <c r="P32" s="250"/>
      <c r="Q32" s="242">
        <f t="shared" si="0"/>
        <v>700</v>
      </c>
      <c r="R32" s="243"/>
      <c r="S32" s="244"/>
      <c r="T32" s="281">
        <f t="shared" si="1"/>
        <v>0</v>
      </c>
      <c r="U32" s="282"/>
      <c r="V32" s="282"/>
      <c r="W32" s="283"/>
      <c r="X32" s="269">
        <f t="shared" si="2"/>
        <v>200</v>
      </c>
      <c r="Y32" s="270"/>
      <c r="Z32" s="271"/>
      <c r="AB32" s="1"/>
    </row>
    <row r="33" spans="1:30" ht="21" customHeight="1">
      <c r="B33" s="260">
        <v>600</v>
      </c>
      <c r="C33" s="261"/>
      <c r="D33" s="262"/>
      <c r="E33" s="248">
        <v>800</v>
      </c>
      <c r="F33" s="249"/>
      <c r="G33" s="250"/>
      <c r="H33" s="248">
        <v>800</v>
      </c>
      <c r="I33" s="249"/>
      <c r="J33" s="250"/>
      <c r="K33" s="248">
        <v>800</v>
      </c>
      <c r="L33" s="249"/>
      <c r="M33" s="250"/>
      <c r="N33" s="248">
        <v>800</v>
      </c>
      <c r="O33" s="249"/>
      <c r="P33" s="250"/>
      <c r="Q33" s="242">
        <f t="shared" si="0"/>
        <v>800</v>
      </c>
      <c r="R33" s="243"/>
      <c r="S33" s="244"/>
      <c r="T33" s="281">
        <f t="shared" si="1"/>
        <v>0</v>
      </c>
      <c r="U33" s="282"/>
      <c r="V33" s="282"/>
      <c r="W33" s="283"/>
      <c r="X33" s="269">
        <f t="shared" si="2"/>
        <v>200</v>
      </c>
      <c r="Y33" s="270"/>
      <c r="Z33" s="271"/>
      <c r="AB33" s="1"/>
    </row>
    <row r="34" spans="1:30" ht="21" customHeight="1">
      <c r="B34" s="260">
        <v>700</v>
      </c>
      <c r="C34" s="261"/>
      <c r="D34" s="262"/>
      <c r="E34" s="248">
        <v>900</v>
      </c>
      <c r="F34" s="249"/>
      <c r="G34" s="250"/>
      <c r="H34" s="248">
        <v>900</v>
      </c>
      <c r="I34" s="249"/>
      <c r="J34" s="250"/>
      <c r="K34" s="248">
        <v>900</v>
      </c>
      <c r="L34" s="249"/>
      <c r="M34" s="250"/>
      <c r="N34" s="248">
        <v>900</v>
      </c>
      <c r="O34" s="249"/>
      <c r="P34" s="250"/>
      <c r="Q34" s="242">
        <f t="shared" si="0"/>
        <v>900</v>
      </c>
      <c r="R34" s="243"/>
      <c r="S34" s="244"/>
      <c r="T34" s="281">
        <f t="shared" si="1"/>
        <v>0</v>
      </c>
      <c r="U34" s="282"/>
      <c r="V34" s="282"/>
      <c r="W34" s="283"/>
      <c r="X34" s="269">
        <f t="shared" si="2"/>
        <v>200</v>
      </c>
      <c r="Y34" s="270"/>
      <c r="Z34" s="271"/>
      <c r="AB34" s="1"/>
    </row>
    <row r="35" spans="1:30" ht="21" customHeight="1">
      <c r="B35" s="260">
        <v>800</v>
      </c>
      <c r="C35" s="261"/>
      <c r="D35" s="262"/>
      <c r="E35" s="248">
        <v>900</v>
      </c>
      <c r="F35" s="249"/>
      <c r="G35" s="250"/>
      <c r="H35" s="248">
        <v>900</v>
      </c>
      <c r="I35" s="249"/>
      <c r="J35" s="250"/>
      <c r="K35" s="248">
        <v>900</v>
      </c>
      <c r="L35" s="249"/>
      <c r="M35" s="250"/>
      <c r="N35" s="248">
        <v>900</v>
      </c>
      <c r="O35" s="249"/>
      <c r="P35" s="250"/>
      <c r="Q35" s="242">
        <f>AVERAGE(E35:O35)</f>
        <v>900</v>
      </c>
      <c r="R35" s="243"/>
      <c r="S35" s="244"/>
      <c r="T35" s="281">
        <f>STDEV(E35:P35)/SQRT(4)</f>
        <v>0</v>
      </c>
      <c r="U35" s="282"/>
      <c r="V35" s="282"/>
      <c r="W35" s="283"/>
      <c r="X35" s="269">
        <f>Q35-B35</f>
        <v>100</v>
      </c>
      <c r="Y35" s="270"/>
      <c r="Z35" s="271"/>
      <c r="AB35" s="1"/>
    </row>
    <row r="36" spans="1:30" ht="21" customHeight="1">
      <c r="B36" s="260">
        <v>900</v>
      </c>
      <c r="C36" s="261"/>
      <c r="D36" s="262"/>
      <c r="E36" s="248">
        <v>900</v>
      </c>
      <c r="F36" s="249"/>
      <c r="G36" s="250"/>
      <c r="H36" s="248">
        <v>900</v>
      </c>
      <c r="I36" s="249"/>
      <c r="J36" s="250"/>
      <c r="K36" s="248">
        <v>900</v>
      </c>
      <c r="L36" s="249"/>
      <c r="M36" s="250"/>
      <c r="N36" s="248">
        <v>900</v>
      </c>
      <c r="O36" s="249"/>
      <c r="P36" s="250"/>
      <c r="Q36" s="242">
        <f>AVERAGE(E36:O36)</f>
        <v>900</v>
      </c>
      <c r="R36" s="243"/>
      <c r="S36" s="244"/>
      <c r="T36" s="281">
        <f>STDEV(E36:P36)/SQRT(4)</f>
        <v>0</v>
      </c>
      <c r="U36" s="282"/>
      <c r="V36" s="282"/>
      <c r="W36" s="283"/>
      <c r="X36" s="269">
        <f>Q36-B36</f>
        <v>0</v>
      </c>
      <c r="Y36" s="270"/>
      <c r="Z36" s="271"/>
      <c r="AB36" s="1"/>
    </row>
    <row r="37" spans="1:30" ht="21" customHeight="1">
      <c r="B37" s="257">
        <v>1000</v>
      </c>
      <c r="C37" s="258"/>
      <c r="D37" s="259"/>
      <c r="E37" s="251">
        <v>1000</v>
      </c>
      <c r="F37" s="252"/>
      <c r="G37" s="253"/>
      <c r="H37" s="251">
        <v>1000</v>
      </c>
      <c r="I37" s="252"/>
      <c r="J37" s="253"/>
      <c r="K37" s="251">
        <v>1000</v>
      </c>
      <c r="L37" s="252"/>
      <c r="M37" s="253"/>
      <c r="N37" s="251">
        <v>1000</v>
      </c>
      <c r="O37" s="252"/>
      <c r="P37" s="253"/>
      <c r="Q37" s="239">
        <f t="shared" si="0"/>
        <v>1000</v>
      </c>
      <c r="R37" s="240"/>
      <c r="S37" s="241"/>
      <c r="T37" s="284">
        <f t="shared" si="1"/>
        <v>0</v>
      </c>
      <c r="U37" s="285"/>
      <c r="V37" s="285"/>
      <c r="W37" s="286"/>
      <c r="X37" s="266">
        <f t="shared" si="2"/>
        <v>0</v>
      </c>
      <c r="Y37" s="267"/>
      <c r="Z37" s="268"/>
      <c r="AB37" s="1"/>
    </row>
    <row r="38" spans="1:30" ht="17.100000000000001" customHeight="1">
      <c r="M38" s="2"/>
      <c r="N38" s="2"/>
      <c r="O38" s="2"/>
      <c r="P38" s="2"/>
      <c r="Q38" s="2"/>
      <c r="R38" s="2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1"/>
    </row>
    <row r="39" spans="1:30" ht="15" customHeight="1">
      <c r="A39" s="302" t="s">
        <v>3</v>
      </c>
      <c r="B39" s="302"/>
      <c r="C39" s="302"/>
      <c r="D39" s="302"/>
      <c r="E39" s="3" t="s">
        <v>82</v>
      </c>
      <c r="F39" s="3"/>
      <c r="G39" s="3"/>
      <c r="H39" s="3"/>
      <c r="I39" s="3"/>
      <c r="J39" s="3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0" ht="1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30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30" ht="15" customHeight="1">
      <c r="A42" s="2"/>
      <c r="B42" s="2"/>
      <c r="C42" s="2"/>
      <c r="D42" s="2"/>
      <c r="E42" s="57">
        <v>11</v>
      </c>
      <c r="F42" s="57"/>
      <c r="G42" s="145" t="s">
        <v>82</v>
      </c>
      <c r="H42" s="171"/>
      <c r="I42" s="167"/>
      <c r="J42" s="171"/>
      <c r="K42" s="171"/>
      <c r="L42" s="171"/>
      <c r="M42" s="171"/>
      <c r="N42" s="17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0" ht="17.100000000000001" customHeight="1"/>
    <row r="44" spans="1:30" ht="17.100000000000001" customHeight="1"/>
    <row r="45" spans="1:30" ht="17.100000000000001" customHeight="1"/>
    <row r="46" spans="1:30" ht="17.100000000000001" customHeight="1"/>
    <row r="47" spans="1:30" ht="17.100000000000001" customHeight="1"/>
    <row r="48" spans="1:30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</sheetData>
  <mergeCells count="205">
    <mergeCell ref="Q36:S36"/>
    <mergeCell ref="T36:W36"/>
    <mergeCell ref="X36:Z36"/>
    <mergeCell ref="T24:W24"/>
    <mergeCell ref="T25:W25"/>
    <mergeCell ref="T18:W18"/>
    <mergeCell ref="T19:W19"/>
    <mergeCell ref="Q32:S32"/>
    <mergeCell ref="Q23:S23"/>
    <mergeCell ref="Q24:S24"/>
    <mergeCell ref="Q25:S25"/>
    <mergeCell ref="Q30:S30"/>
    <mergeCell ref="O2:R2"/>
    <mergeCell ref="F5:AA5"/>
    <mergeCell ref="U7:AA7"/>
    <mergeCell ref="S7:T7"/>
    <mergeCell ref="S2:W2"/>
    <mergeCell ref="X2:AA2"/>
    <mergeCell ref="G12:N12"/>
    <mergeCell ref="O9:AA9"/>
    <mergeCell ref="L7:R7"/>
    <mergeCell ref="S11:AA11"/>
    <mergeCell ref="S12:AA12"/>
    <mergeCell ref="P3:Q3"/>
    <mergeCell ref="Q6:AA6"/>
    <mergeCell ref="A39:D39"/>
    <mergeCell ref="K31:M31"/>
    <mergeCell ref="K32:M32"/>
    <mergeCell ref="K33:M33"/>
    <mergeCell ref="K34:M34"/>
    <mergeCell ref="N25:P25"/>
    <mergeCell ref="B29:D29"/>
    <mergeCell ref="B28:D28"/>
    <mergeCell ref="E27:G27"/>
    <mergeCell ref="B27:D27"/>
    <mergeCell ref="B35:D35"/>
    <mergeCell ref="E35:G35"/>
    <mergeCell ref="H35:J35"/>
    <mergeCell ref="K35:M35"/>
    <mergeCell ref="N35:P35"/>
    <mergeCell ref="B36:D36"/>
    <mergeCell ref="E36:G36"/>
    <mergeCell ref="H36:J36"/>
    <mergeCell ref="K36:M36"/>
    <mergeCell ref="N36:P36"/>
    <mergeCell ref="T15:W16"/>
    <mergeCell ref="X15:Z16"/>
    <mergeCell ref="T17:W17"/>
    <mergeCell ref="X17:Z17"/>
    <mergeCell ref="C8:D8"/>
    <mergeCell ref="F8:G8"/>
    <mergeCell ref="O8:P8"/>
    <mergeCell ref="Q15:S16"/>
    <mergeCell ref="G11:N11"/>
    <mergeCell ref="E15:P15"/>
    <mergeCell ref="X14:Y14"/>
    <mergeCell ref="B16:D16"/>
    <mergeCell ref="B15:D15"/>
    <mergeCell ref="E16:G16"/>
    <mergeCell ref="H16:J16"/>
    <mergeCell ref="K16:M16"/>
    <mergeCell ref="N16:P16"/>
    <mergeCell ref="X30:Z30"/>
    <mergeCell ref="X31:Z31"/>
    <mergeCell ref="X32:Z32"/>
    <mergeCell ref="X24:Z24"/>
    <mergeCell ref="X25:Z25"/>
    <mergeCell ref="X26:Z26"/>
    <mergeCell ref="X27:Z27"/>
    <mergeCell ref="E29:G29"/>
    <mergeCell ref="X18:Z18"/>
    <mergeCell ref="X19:Z19"/>
    <mergeCell ref="X20:Z20"/>
    <mergeCell ref="X21:Z21"/>
    <mergeCell ref="X22:Z22"/>
    <mergeCell ref="X23:Z23"/>
    <mergeCell ref="T20:W20"/>
    <mergeCell ref="T21:W21"/>
    <mergeCell ref="T22:W22"/>
    <mergeCell ref="T23:W23"/>
    <mergeCell ref="X37:Z37"/>
    <mergeCell ref="X28:Z28"/>
    <mergeCell ref="X29:Z29"/>
    <mergeCell ref="E26:G26"/>
    <mergeCell ref="B26:D26"/>
    <mergeCell ref="E25:G25"/>
    <mergeCell ref="B25:D25"/>
    <mergeCell ref="E34:G34"/>
    <mergeCell ref="B34:D34"/>
    <mergeCell ref="E33:G33"/>
    <mergeCell ref="X33:Z33"/>
    <mergeCell ref="T33:W33"/>
    <mergeCell ref="T34:W34"/>
    <mergeCell ref="T37:W37"/>
    <mergeCell ref="X34:Z34"/>
    <mergeCell ref="T31:W31"/>
    <mergeCell ref="T32:W32"/>
    <mergeCell ref="T28:W28"/>
    <mergeCell ref="T29:W29"/>
    <mergeCell ref="T30:W30"/>
    <mergeCell ref="T26:W26"/>
    <mergeCell ref="T27:W27"/>
    <mergeCell ref="T35:W35"/>
    <mergeCell ref="X35:Z35"/>
    <mergeCell ref="B17:D17"/>
    <mergeCell ref="B18:D18"/>
    <mergeCell ref="B19:D19"/>
    <mergeCell ref="B20:D20"/>
    <mergeCell ref="B22:D22"/>
    <mergeCell ref="E17:G17"/>
    <mergeCell ref="B21:D21"/>
    <mergeCell ref="E21:G21"/>
    <mergeCell ref="E20:G20"/>
    <mergeCell ref="E19:G19"/>
    <mergeCell ref="E37:G37"/>
    <mergeCell ref="B37:D37"/>
    <mergeCell ref="H17:J17"/>
    <mergeCell ref="H18:J18"/>
    <mergeCell ref="H19:J19"/>
    <mergeCell ref="H20:J20"/>
    <mergeCell ref="H21:J21"/>
    <mergeCell ref="H22:J22"/>
    <mergeCell ref="H23:J23"/>
    <mergeCell ref="H24:J24"/>
    <mergeCell ref="B33:D33"/>
    <mergeCell ref="E32:G32"/>
    <mergeCell ref="B32:D32"/>
    <mergeCell ref="E31:G31"/>
    <mergeCell ref="B31:D31"/>
    <mergeCell ref="E30:G30"/>
    <mergeCell ref="B30:D30"/>
    <mergeCell ref="E18:G18"/>
    <mergeCell ref="E28:G28"/>
    <mergeCell ref="E24:G24"/>
    <mergeCell ref="B24:D24"/>
    <mergeCell ref="E23:G23"/>
    <mergeCell ref="B23:D23"/>
    <mergeCell ref="E22:G22"/>
    <mergeCell ref="H37:J37"/>
    <mergeCell ref="K17:M17"/>
    <mergeCell ref="K18:M18"/>
    <mergeCell ref="K19:M19"/>
    <mergeCell ref="K20:M20"/>
    <mergeCell ref="K21:M21"/>
    <mergeCell ref="H25:J25"/>
    <mergeCell ref="H26:J26"/>
    <mergeCell ref="H27:J27"/>
    <mergeCell ref="H28:J28"/>
    <mergeCell ref="H29:J29"/>
    <mergeCell ref="H30:J30"/>
    <mergeCell ref="K25:M25"/>
    <mergeCell ref="K26:M26"/>
    <mergeCell ref="N24:P24"/>
    <mergeCell ref="N26:P26"/>
    <mergeCell ref="N23:P23"/>
    <mergeCell ref="H31:J31"/>
    <mergeCell ref="H32:J32"/>
    <mergeCell ref="H33:J33"/>
    <mergeCell ref="H34:J34"/>
    <mergeCell ref="N17:P17"/>
    <mergeCell ref="N18:P18"/>
    <mergeCell ref="N19:P19"/>
    <mergeCell ref="N20:P20"/>
    <mergeCell ref="N21:P21"/>
    <mergeCell ref="N22:P22"/>
    <mergeCell ref="K22:M22"/>
    <mergeCell ref="K23:M23"/>
    <mergeCell ref="K24:M24"/>
    <mergeCell ref="N31:P31"/>
    <mergeCell ref="N32:P32"/>
    <mergeCell ref="N33:P33"/>
    <mergeCell ref="N34:P34"/>
    <mergeCell ref="K28:M28"/>
    <mergeCell ref="K29:M29"/>
    <mergeCell ref="K30:M30"/>
    <mergeCell ref="K27:M27"/>
    <mergeCell ref="K37:M37"/>
    <mergeCell ref="N37:P37"/>
    <mergeCell ref="N28:P28"/>
    <mergeCell ref="N29:P29"/>
    <mergeCell ref="N30:P30"/>
    <mergeCell ref="O1:S1"/>
    <mergeCell ref="A1:J2"/>
    <mergeCell ref="A3:J3"/>
    <mergeCell ref="A4:J4"/>
    <mergeCell ref="D7:H7"/>
    <mergeCell ref="F6:L6"/>
    <mergeCell ref="I7:K7"/>
    <mergeCell ref="S3:T3"/>
    <mergeCell ref="Q37:S37"/>
    <mergeCell ref="Q26:S26"/>
    <mergeCell ref="Q27:S27"/>
    <mergeCell ref="Q28:S28"/>
    <mergeCell ref="Q29:S29"/>
    <mergeCell ref="Q31:S31"/>
    <mergeCell ref="Q33:S33"/>
    <mergeCell ref="Q34:S34"/>
    <mergeCell ref="Q35:S35"/>
    <mergeCell ref="Q17:S17"/>
    <mergeCell ref="Q18:S18"/>
    <mergeCell ref="Q19:S19"/>
    <mergeCell ref="Q20:S20"/>
    <mergeCell ref="Q21:S21"/>
    <mergeCell ref="Q22:S22"/>
    <mergeCell ref="N27:P27"/>
  </mergeCells>
  <phoneticPr fontId="46" type="noConversion"/>
  <pageMargins left="0.31496062992125984" right="0.31496062992125984" top="0.51181102362204722" bottom="0" header="0.31496062992125984" footer="0"/>
  <pageSetup paperSize="9" scale="96" orientation="portrait" horizontalDpi="360" verticalDpi="360" r:id="rId1"/>
  <headerFooter>
    <oddFooter>&amp;R&amp;"Gulim,Regular"&amp;8SP-FMD-04-08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14</xdr:col>
                    <xdr:colOff>9525</xdr:colOff>
                    <xdr:row>3</xdr:row>
                    <xdr:rowOff>76200</xdr:rowOff>
                  </from>
                  <to>
                    <xdr:col>14</xdr:col>
                    <xdr:colOff>200025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22</xdr:col>
                    <xdr:colOff>9525</xdr:colOff>
                    <xdr:row>3</xdr:row>
                    <xdr:rowOff>76200</xdr:rowOff>
                  </from>
                  <to>
                    <xdr:col>22</xdr:col>
                    <xdr:colOff>200025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66675</xdr:colOff>
                    <xdr:row>8</xdr:row>
                    <xdr:rowOff>66675</xdr:rowOff>
                  </from>
                  <to>
                    <xdr:col>7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66675</xdr:colOff>
                    <xdr:row>8</xdr:row>
                    <xdr:rowOff>66675</xdr:rowOff>
                  </from>
                  <to>
                    <xdr:col>11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201"/>
  <sheetViews>
    <sheetView view="pageLayout" zoomScaleSheetLayoutView="100" workbookViewId="0">
      <selection activeCell="J5" sqref="J5"/>
    </sheetView>
  </sheetViews>
  <sheetFormatPr defaultColWidth="9.140625" defaultRowHeight="20.25"/>
  <cols>
    <col min="1" max="9" width="3.7109375" style="50" customWidth="1"/>
    <col min="10" max="13" width="3.28515625" style="50" customWidth="1"/>
    <col min="14" max="14" width="3.7109375" style="50" customWidth="1"/>
    <col min="15" max="21" width="3.28515625" style="50" customWidth="1"/>
    <col min="22" max="22" width="3.7109375" style="50" customWidth="1"/>
    <col min="23" max="28" width="3.28515625" style="50" customWidth="1"/>
    <col min="29" max="31" width="3.7109375" style="50" customWidth="1"/>
    <col min="32" max="16384" width="9.140625" style="50"/>
  </cols>
  <sheetData>
    <row r="1" spans="1:256" ht="13.5" customHeight="1"/>
    <row r="2" spans="1:256" ht="13.5" customHeight="1"/>
    <row r="3" spans="1:256" ht="35.25" customHeight="1">
      <c r="A3" s="317" t="s">
        <v>23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</row>
    <row r="4" spans="1:256" ht="19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24" customHeight="1">
      <c r="A5" s="52"/>
      <c r="B5" s="52"/>
      <c r="C5" s="173" t="s">
        <v>24</v>
      </c>
      <c r="D5" s="173"/>
      <c r="E5" s="174"/>
      <c r="F5" s="173"/>
      <c r="G5" s="174"/>
      <c r="H5" s="174"/>
      <c r="I5" s="175" t="s">
        <v>25</v>
      </c>
      <c r="J5" s="176" t="str">
        <f>'Data Record'!O1</f>
        <v>SPR16050012-1</v>
      </c>
      <c r="K5" s="177"/>
      <c r="L5" s="177"/>
      <c r="M5" s="176"/>
      <c r="N5" s="176"/>
      <c r="O5" s="176"/>
      <c r="P5" s="176"/>
      <c r="Q5" s="176"/>
      <c r="R5" s="177"/>
      <c r="S5" s="177"/>
      <c r="T5" s="177"/>
      <c r="U5" s="177"/>
      <c r="V5" s="177"/>
      <c r="W5" s="177"/>
      <c r="X5" s="4"/>
      <c r="AA5" s="224" t="s">
        <v>89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24" customHeight="1">
      <c r="A6" s="52"/>
      <c r="B6" s="52"/>
      <c r="C6" s="174"/>
      <c r="D6" s="174"/>
      <c r="E6" s="174"/>
      <c r="F6" s="173"/>
      <c r="G6" s="178"/>
      <c r="H6" s="178"/>
      <c r="I6" s="173"/>
      <c r="J6" s="176"/>
      <c r="K6" s="177"/>
      <c r="L6" s="177"/>
      <c r="M6" s="176"/>
      <c r="N6" s="176"/>
      <c r="O6" s="176"/>
      <c r="P6" s="176"/>
      <c r="Q6" s="176"/>
      <c r="R6" s="177"/>
      <c r="S6" s="177"/>
      <c r="T6" s="177"/>
      <c r="U6" s="177"/>
      <c r="V6" s="177"/>
      <c r="W6" s="177"/>
      <c r="X6" s="177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24" customHeight="1">
      <c r="A7" s="52"/>
      <c r="B7" s="52"/>
      <c r="C7" s="179" t="s">
        <v>26</v>
      </c>
      <c r="D7" s="179"/>
      <c r="E7" s="174"/>
      <c r="F7" s="174"/>
      <c r="G7" s="174"/>
      <c r="H7" s="174"/>
      <c r="I7" s="175" t="s">
        <v>25</v>
      </c>
      <c r="J7" s="180"/>
      <c r="K7" s="177"/>
      <c r="L7" s="177"/>
      <c r="M7" s="181"/>
      <c r="N7" s="181"/>
      <c r="O7" s="181"/>
      <c r="P7" s="181"/>
      <c r="Q7" s="181"/>
      <c r="R7" s="181"/>
      <c r="S7" s="181"/>
      <c r="T7" s="181"/>
      <c r="U7" s="181"/>
      <c r="V7" s="182"/>
      <c r="W7" s="182"/>
      <c r="X7" s="182"/>
      <c r="Y7" s="77"/>
      <c r="Z7" s="77"/>
      <c r="AA7" s="7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4" customHeight="1">
      <c r="A8" s="52"/>
      <c r="B8" s="52"/>
      <c r="C8" s="174"/>
      <c r="D8" s="179"/>
      <c r="E8" s="179"/>
      <c r="F8" s="174"/>
      <c r="G8" s="174"/>
      <c r="H8" s="174"/>
      <c r="I8" s="175"/>
      <c r="J8" s="183"/>
      <c r="K8" s="177"/>
      <c r="L8" s="180"/>
      <c r="M8" s="184"/>
      <c r="N8" s="184"/>
      <c r="O8" s="181"/>
      <c r="P8" s="181"/>
      <c r="Q8" s="181"/>
      <c r="R8" s="181"/>
      <c r="S8" s="181"/>
      <c r="T8" s="181"/>
      <c r="U8" s="181"/>
      <c r="V8" s="181"/>
      <c r="W8" s="182"/>
      <c r="X8" s="182"/>
      <c r="Y8" s="68"/>
      <c r="Z8" s="68"/>
      <c r="AA8" s="6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4" customHeight="1">
      <c r="A9" s="52"/>
      <c r="B9" s="52"/>
      <c r="C9" s="151"/>
      <c r="D9" s="154"/>
      <c r="E9" s="154"/>
      <c r="F9" s="151"/>
      <c r="G9" s="151"/>
      <c r="H9" s="151"/>
      <c r="I9" s="151"/>
      <c r="J9" s="82"/>
      <c r="K9" s="4"/>
      <c r="L9" s="82"/>
      <c r="M9" s="155"/>
      <c r="N9" s="155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 customHeight="1">
      <c r="A10" s="69"/>
      <c r="B10" s="69"/>
      <c r="C10" s="156"/>
      <c r="D10" s="156"/>
      <c r="E10" s="156"/>
      <c r="F10" s="156"/>
      <c r="G10" s="156"/>
      <c r="H10" s="157"/>
      <c r="I10" s="156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158"/>
      <c r="V10" s="158"/>
      <c r="W10" s="75"/>
      <c r="X10" s="185"/>
      <c r="Y10" s="186"/>
      <c r="Z10" s="186"/>
      <c r="AA10" s="186"/>
      <c r="AB10" s="195"/>
      <c r="AC10" s="195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</row>
    <row r="11" spans="1:256" ht="15" customHeight="1">
      <c r="A11" s="52"/>
      <c r="B11" s="52"/>
      <c r="C11" s="154"/>
      <c r="D11" s="154"/>
      <c r="E11" s="154"/>
      <c r="F11" s="154"/>
      <c r="G11" s="154"/>
      <c r="H11" s="159"/>
      <c r="I11" s="160"/>
      <c r="J11" s="67"/>
      <c r="K11" s="155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57"/>
      <c r="X11" s="4"/>
      <c r="Y11" s="161"/>
      <c r="Z11" s="161"/>
      <c r="AA11" s="161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24" customHeight="1">
      <c r="A12" s="52"/>
      <c r="B12" s="52"/>
      <c r="C12" s="179" t="s">
        <v>27</v>
      </c>
      <c r="D12" s="154"/>
      <c r="E12" s="154"/>
      <c r="F12" s="154"/>
      <c r="G12" s="151"/>
      <c r="H12" s="151"/>
      <c r="I12" s="159" t="s">
        <v>25</v>
      </c>
      <c r="J12" s="180" t="str">
        <f>'Data Record'!F6</f>
        <v>Vernier Height Gauge</v>
      </c>
      <c r="K12" s="177"/>
      <c r="L12" s="180"/>
      <c r="M12" s="58"/>
      <c r="N12" s="58"/>
      <c r="O12" s="4"/>
      <c r="P12" s="58"/>
      <c r="Q12" s="82"/>
      <c r="R12" s="82"/>
      <c r="S12" s="82"/>
      <c r="T12" s="82"/>
      <c r="U12" s="82"/>
      <c r="V12" s="82"/>
      <c r="W12" s="82"/>
      <c r="X12" s="84"/>
      <c r="Y12" s="84"/>
      <c r="Z12" s="84"/>
      <c r="AA12" s="8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24" customHeight="1">
      <c r="A13" s="52"/>
      <c r="B13" s="52"/>
      <c r="C13" s="187" t="s">
        <v>28</v>
      </c>
      <c r="D13" s="154"/>
      <c r="E13" s="154"/>
      <c r="F13" s="154"/>
      <c r="G13" s="151"/>
      <c r="H13" s="151"/>
      <c r="I13" s="159" t="s">
        <v>25</v>
      </c>
      <c r="J13" s="313" t="str">
        <f>'Data Record'!Q6</f>
        <v>Mitutoyo</v>
      </c>
      <c r="K13" s="313"/>
      <c r="L13" s="313"/>
      <c r="M13" s="313"/>
      <c r="N13" s="313"/>
      <c r="O13" s="4"/>
      <c r="P13" s="58"/>
      <c r="Q13" s="82"/>
      <c r="R13" s="82"/>
      <c r="S13" s="58"/>
      <c r="T13" s="58"/>
      <c r="U13" s="58"/>
      <c r="V13" s="58"/>
      <c r="W13" s="58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24" customHeight="1">
      <c r="A14" s="52"/>
      <c r="B14" s="52"/>
      <c r="C14" s="179" t="s">
        <v>29</v>
      </c>
      <c r="D14" s="154"/>
      <c r="E14" s="154"/>
      <c r="F14" s="154"/>
      <c r="G14" s="151"/>
      <c r="H14" s="151"/>
      <c r="I14" s="159" t="s">
        <v>25</v>
      </c>
      <c r="J14" s="314">
        <f>'Data Record'!D7</f>
        <v>123</v>
      </c>
      <c r="K14" s="314"/>
      <c r="L14" s="314"/>
      <c r="M14" s="314"/>
      <c r="N14" s="314"/>
      <c r="O14" s="4"/>
      <c r="P14" s="58"/>
      <c r="Q14" s="82"/>
      <c r="R14" s="82"/>
      <c r="S14" s="82"/>
      <c r="T14" s="82"/>
      <c r="U14" s="82"/>
      <c r="V14" s="154"/>
      <c r="W14" s="58"/>
      <c r="X14" s="8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24" customHeight="1">
      <c r="A15" s="52"/>
      <c r="B15" s="52"/>
      <c r="C15" s="179" t="s">
        <v>30</v>
      </c>
      <c r="D15" s="154"/>
      <c r="E15" s="154"/>
      <c r="F15" s="154"/>
      <c r="G15" s="151"/>
      <c r="H15" s="151"/>
      <c r="I15" s="159" t="s">
        <v>25</v>
      </c>
      <c r="J15" s="315">
        <f>'Data Record'!L7</f>
        <v>456</v>
      </c>
      <c r="K15" s="315"/>
      <c r="L15" s="315"/>
      <c r="M15" s="315"/>
      <c r="N15" s="315"/>
      <c r="O15" s="4"/>
      <c r="P15" s="58"/>
      <c r="Q15" s="58"/>
      <c r="R15" s="82"/>
      <c r="S15" s="58"/>
      <c r="T15" s="58"/>
      <c r="U15" s="58"/>
      <c r="V15" s="58"/>
      <c r="W15" s="58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24" customHeight="1">
      <c r="A16" s="52"/>
      <c r="B16" s="52"/>
      <c r="C16" s="179" t="s">
        <v>31</v>
      </c>
      <c r="D16" s="154"/>
      <c r="E16" s="154"/>
      <c r="F16" s="154"/>
      <c r="G16" s="151"/>
      <c r="H16" s="151"/>
      <c r="I16" s="159" t="s">
        <v>25</v>
      </c>
      <c r="J16" s="316">
        <f>'Data Record'!U7</f>
        <v>789</v>
      </c>
      <c r="K16" s="316"/>
      <c r="L16" s="316"/>
      <c r="M16" s="316"/>
      <c r="N16" s="316"/>
      <c r="O16" s="4"/>
      <c r="P16" s="58"/>
      <c r="Q16" s="58"/>
      <c r="R16" s="82"/>
      <c r="S16" s="82"/>
      <c r="T16" s="82"/>
      <c r="U16" s="82"/>
      <c r="V16" s="87"/>
      <c r="W16" s="58"/>
      <c r="X16" s="8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8.75" customHeight="1">
      <c r="A17" s="52"/>
      <c r="B17" s="52"/>
      <c r="C17" s="154"/>
      <c r="D17" s="154"/>
      <c r="E17" s="154"/>
      <c r="F17" s="154"/>
      <c r="G17" s="151"/>
      <c r="H17" s="151"/>
      <c r="I17" s="87"/>
      <c r="J17" s="162"/>
      <c r="K17" s="58"/>
      <c r="L17" s="58"/>
      <c r="M17" s="82"/>
      <c r="N17" s="82"/>
      <c r="O17" s="4"/>
      <c r="P17" s="58"/>
      <c r="Q17" s="82"/>
      <c r="R17" s="82"/>
      <c r="S17" s="82"/>
      <c r="T17" s="87"/>
      <c r="U17" s="58"/>
      <c r="V17" s="82"/>
      <c r="W17" s="58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24" customHeight="1">
      <c r="A18" s="52"/>
      <c r="B18" s="52"/>
      <c r="C18" s="179" t="s">
        <v>35</v>
      </c>
      <c r="D18" s="179"/>
      <c r="E18" s="154"/>
      <c r="F18" s="154"/>
      <c r="G18" s="154"/>
      <c r="H18" s="154"/>
      <c r="I18" s="107"/>
      <c r="J18" s="82"/>
      <c r="K18" s="82"/>
      <c r="L18" s="151"/>
      <c r="M18" s="188"/>
      <c r="N18" s="188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24" customHeight="1">
      <c r="A19" s="52"/>
      <c r="B19" s="52"/>
      <c r="C19" s="179" t="s">
        <v>36</v>
      </c>
      <c r="D19" s="179"/>
      <c r="E19" s="154"/>
      <c r="F19" s="154"/>
      <c r="G19" s="151"/>
      <c r="H19" s="151"/>
      <c r="J19" s="152" t="s">
        <v>25</v>
      </c>
      <c r="K19" s="189" t="s">
        <v>90</v>
      </c>
      <c r="L19" s="177"/>
      <c r="M19" s="188"/>
      <c r="N19" s="4"/>
      <c r="P19" s="4"/>
      <c r="Q19" s="151"/>
      <c r="R19" s="187" t="s">
        <v>32</v>
      </c>
      <c r="S19" s="151"/>
      <c r="T19" s="4"/>
      <c r="U19" s="4"/>
      <c r="Z19" s="159" t="s">
        <v>25</v>
      </c>
      <c r="AA19" s="318">
        <f>'Data Record'!O2</f>
        <v>42495</v>
      </c>
      <c r="AB19" s="318"/>
      <c r="AC19" s="318"/>
      <c r="AD19" s="318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24" customHeight="1">
      <c r="A20" s="52"/>
      <c r="B20" s="52"/>
      <c r="C20" s="179" t="s">
        <v>37</v>
      </c>
      <c r="D20" s="173"/>
      <c r="E20" s="150"/>
      <c r="F20" s="150"/>
      <c r="G20" s="151"/>
      <c r="H20" s="151"/>
      <c r="J20" s="153" t="s">
        <v>25</v>
      </c>
      <c r="K20" s="190" t="s">
        <v>91</v>
      </c>
      <c r="L20" s="177"/>
      <c r="M20" s="191"/>
      <c r="N20" s="4"/>
      <c r="P20" s="4"/>
      <c r="Q20" s="151"/>
      <c r="R20" s="187" t="s">
        <v>33</v>
      </c>
      <c r="S20" s="151"/>
      <c r="T20" s="4"/>
      <c r="U20" s="4"/>
      <c r="Z20" s="159" t="s">
        <v>25</v>
      </c>
      <c r="AA20" s="318">
        <f>'Data Record'!X2</f>
        <v>42496</v>
      </c>
      <c r="AB20" s="318"/>
      <c r="AC20" s="318"/>
      <c r="AD20" s="31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24" customHeight="1">
      <c r="A21" s="52"/>
      <c r="B21" s="52"/>
      <c r="C21" s="179" t="s">
        <v>38</v>
      </c>
      <c r="D21" s="173"/>
      <c r="E21" s="150"/>
      <c r="F21" s="150"/>
      <c r="G21" s="151"/>
      <c r="H21" s="151"/>
      <c r="J21" s="153" t="s">
        <v>25</v>
      </c>
      <c r="K21" s="189" t="s">
        <v>39</v>
      </c>
      <c r="L21" s="177"/>
      <c r="M21" s="82"/>
      <c r="N21" s="4"/>
      <c r="P21" s="4"/>
      <c r="Q21" s="151"/>
      <c r="R21" s="173" t="s">
        <v>34</v>
      </c>
      <c r="S21" s="151"/>
      <c r="T21" s="4"/>
      <c r="U21" s="4"/>
      <c r="Z21" s="159" t="s">
        <v>25</v>
      </c>
      <c r="AA21" s="323">
        <f>AA20+365</f>
        <v>42861</v>
      </c>
      <c r="AB21" s="323"/>
      <c r="AC21" s="323"/>
      <c r="AD21" s="323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24" customHeight="1">
      <c r="A22" s="52"/>
      <c r="B22" s="52"/>
      <c r="C22" s="179" t="s">
        <v>92</v>
      </c>
      <c r="D22" s="177"/>
      <c r="E22" s="4"/>
      <c r="F22" s="4"/>
      <c r="G22" s="4"/>
      <c r="H22" s="4"/>
      <c r="J22" s="153" t="s">
        <v>25</v>
      </c>
      <c r="K22" s="177" t="s">
        <v>115</v>
      </c>
      <c r="L22" s="177"/>
      <c r="M22" s="58"/>
      <c r="N22" s="58"/>
      <c r="O22" s="4"/>
      <c r="P22" s="58"/>
      <c r="Q22" s="95"/>
      <c r="R22" s="95"/>
      <c r="S22" s="58"/>
      <c r="T22" s="58"/>
      <c r="U22" s="58"/>
      <c r="V22" s="58"/>
      <c r="W22" s="5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8.75" customHeight="1">
      <c r="A23" s="52"/>
      <c r="B23" s="52"/>
      <c r="C23" s="4"/>
      <c r="D23" s="4"/>
      <c r="E23" s="4"/>
      <c r="F23" s="4"/>
      <c r="G23" s="4"/>
      <c r="H23" s="4"/>
      <c r="I23" s="4"/>
      <c r="J23" s="4"/>
      <c r="K23" s="4"/>
      <c r="L23" s="4"/>
      <c r="M23" s="58"/>
      <c r="N23" s="58"/>
      <c r="O23" s="4"/>
      <c r="P23" s="58"/>
      <c r="Q23" s="58"/>
      <c r="R23" s="58"/>
      <c r="S23" s="58"/>
      <c r="T23" s="58"/>
      <c r="U23" s="58"/>
      <c r="V23" s="58"/>
      <c r="W23" s="5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24" customHeight="1">
      <c r="A24" s="52"/>
      <c r="B24" s="52"/>
      <c r="C24" s="151" t="s">
        <v>40</v>
      </c>
      <c r="D24" s="10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64"/>
      <c r="X24" s="102"/>
      <c r="Y24" s="165"/>
      <c r="Z24" s="165"/>
      <c r="AA24" s="165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24" customHeight="1">
      <c r="A25" s="52"/>
      <c r="B25" s="52"/>
      <c r="C25" s="166" t="s">
        <v>93</v>
      </c>
      <c r="D25" s="4"/>
      <c r="E25" s="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24" customHeight="1">
      <c r="A26" s="52"/>
      <c r="B26" s="52"/>
      <c r="C26" s="166" t="s">
        <v>94</v>
      </c>
      <c r="D26" s="58"/>
      <c r="E26" s="52"/>
      <c r="F26" s="52"/>
      <c r="G26" s="52"/>
      <c r="H26" s="103"/>
      <c r="I26" s="103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2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24" customHeight="1">
      <c r="A27" s="52"/>
      <c r="B27" s="52"/>
      <c r="C27" s="166" t="s">
        <v>95</v>
      </c>
      <c r="D27" s="58"/>
      <c r="E27" s="103"/>
      <c r="F27" s="103"/>
      <c r="G27" s="103"/>
      <c r="H27" s="103"/>
      <c r="I27" s="103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2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24" customHeight="1">
      <c r="A28" s="52"/>
      <c r="B28" s="52"/>
      <c r="C28" s="166" t="s">
        <v>96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2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24" customHeight="1">
      <c r="A29" s="52"/>
      <c r="B29" s="52"/>
      <c r="C29" s="166" t="s">
        <v>97</v>
      </c>
      <c r="D29" s="5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24" customHeight="1">
      <c r="A30" s="52"/>
      <c r="B30" s="52"/>
      <c r="C30" s="166" t="s">
        <v>98</v>
      </c>
      <c r="D30" s="4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2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24" customHeight="1">
      <c r="A31" s="52"/>
      <c r="B31" s="52"/>
      <c r="C31" s="6"/>
      <c r="D31" s="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2"/>
      <c r="V31" s="52"/>
      <c r="W31" s="4"/>
      <c r="X31" s="4"/>
      <c r="Y31" s="4"/>
      <c r="Z31" s="4"/>
      <c r="AA31" s="4"/>
      <c r="AB31" s="4"/>
      <c r="AC31" s="4"/>
      <c r="AD31" s="4"/>
      <c r="AE31" s="192"/>
      <c r="AF31" s="167"/>
      <c r="AG31" s="48"/>
      <c r="AH31" s="48"/>
      <c r="AI31" s="48"/>
      <c r="AJ31" s="48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24" customHeight="1">
      <c r="A32" s="52"/>
      <c r="B32" s="52"/>
      <c r="C32" s="6"/>
      <c r="D32" s="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2"/>
      <c r="V32" s="52"/>
      <c r="W32" s="4"/>
      <c r="X32" s="4"/>
      <c r="Y32" s="4"/>
      <c r="Z32" s="4"/>
      <c r="AA32" s="4"/>
      <c r="AB32" s="4"/>
      <c r="AC32" s="4"/>
      <c r="AD32" s="4"/>
      <c r="AE32" s="192"/>
      <c r="AF32" s="167"/>
      <c r="AG32" s="48"/>
      <c r="AH32" s="48"/>
      <c r="AI32" s="48"/>
      <c r="AJ32" s="4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24" customHeight="1">
      <c r="A33" s="52"/>
      <c r="B33" s="52"/>
      <c r="C33" s="6"/>
      <c r="D33" s="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2"/>
      <c r="V33" s="52"/>
      <c r="W33" s="4"/>
      <c r="X33" s="4"/>
      <c r="Y33" s="4"/>
      <c r="Z33" s="4"/>
      <c r="AA33" s="4"/>
      <c r="AB33" s="4"/>
      <c r="AC33" s="4"/>
      <c r="AD33" s="4"/>
      <c r="AE33" s="192"/>
      <c r="AF33" s="167"/>
      <c r="AG33" s="48"/>
      <c r="AH33" s="48"/>
      <c r="AI33" s="48"/>
      <c r="AJ33" s="4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24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4"/>
      <c r="X34" s="4"/>
      <c r="Y34" s="4"/>
      <c r="Z34" s="4"/>
      <c r="AA34" s="4"/>
      <c r="AB34" s="4"/>
      <c r="AC34" s="4"/>
      <c r="AD34" s="4"/>
      <c r="AE34" s="192"/>
      <c r="AF34" s="167"/>
      <c r="AG34" s="48"/>
      <c r="AH34" s="48"/>
      <c r="AI34" s="48"/>
      <c r="AJ34" s="4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24" customHeight="1">
      <c r="A35" s="52"/>
      <c r="B35" s="52"/>
      <c r="C35" s="173" t="s">
        <v>99</v>
      </c>
      <c r="D35" s="177"/>
      <c r="E35" s="177"/>
      <c r="F35" s="177"/>
      <c r="G35" s="159" t="s">
        <v>25</v>
      </c>
      <c r="H35" s="322">
        <f>AA20+1</f>
        <v>42497</v>
      </c>
      <c r="I35" s="322"/>
      <c r="J35" s="322"/>
      <c r="K35" s="322"/>
      <c r="L35" s="322"/>
      <c r="M35" s="177"/>
      <c r="N35" s="173"/>
      <c r="P35" s="173"/>
      <c r="Q35" s="173" t="s">
        <v>41</v>
      </c>
      <c r="R35" s="177"/>
      <c r="S35" s="176"/>
      <c r="V35" s="194"/>
      <c r="W35" s="194"/>
      <c r="X35" s="194"/>
      <c r="Y35" s="194"/>
      <c r="Z35" s="194"/>
      <c r="AA35" s="195"/>
      <c r="AB35" s="195"/>
      <c r="AC35" s="195"/>
      <c r="AD35" s="4"/>
      <c r="AE35" s="192"/>
      <c r="AF35" s="167"/>
      <c r="AG35" s="48"/>
      <c r="AH35" s="48"/>
      <c r="AI35" s="48"/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9.75" customHeight="1">
      <c r="A36" s="52"/>
      <c r="B36" s="52"/>
      <c r="C36" s="173"/>
      <c r="D36" s="177"/>
      <c r="E36" s="177"/>
      <c r="F36" s="177"/>
      <c r="G36" s="159"/>
      <c r="H36" s="222"/>
      <c r="I36" s="222"/>
      <c r="J36" s="222"/>
      <c r="K36" s="193"/>
      <c r="L36" s="177"/>
      <c r="M36" s="177"/>
      <c r="N36" s="173"/>
      <c r="P36" s="173"/>
      <c r="Q36" s="173"/>
      <c r="R36" s="177"/>
      <c r="S36" s="176"/>
      <c r="V36" s="176"/>
      <c r="W36" s="176"/>
      <c r="X36" s="176"/>
      <c r="Y36" s="176"/>
      <c r="Z36" s="176"/>
      <c r="AA36" s="77"/>
      <c r="AB36" s="77"/>
      <c r="AC36" s="77"/>
      <c r="AD36" s="4"/>
      <c r="AE36" s="192"/>
      <c r="AF36" s="167"/>
      <c r="AG36" s="48"/>
      <c r="AH36" s="48"/>
      <c r="AI36" s="48"/>
      <c r="AJ36" s="4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24" customHeight="1">
      <c r="A37" s="104"/>
      <c r="B37" s="104"/>
      <c r="C37" s="173" t="s">
        <v>100</v>
      </c>
      <c r="D37" s="173"/>
      <c r="E37" s="173"/>
      <c r="F37" s="177"/>
      <c r="G37" s="159" t="s">
        <v>25</v>
      </c>
      <c r="H37" s="196" t="str">
        <f>D41</f>
        <v>Ms. Arunkamon Raramanus</v>
      </c>
      <c r="I37" s="177"/>
      <c r="J37" s="197"/>
      <c r="K37" s="177"/>
      <c r="L37" s="177"/>
      <c r="M37" s="177"/>
      <c r="N37" s="177"/>
      <c r="O37" s="177"/>
      <c r="P37" s="198"/>
      <c r="Q37" s="199">
        <v>3</v>
      </c>
      <c r="R37" s="177"/>
      <c r="V37" s="320" t="str">
        <f>IF(Q37=1,"( Mr.Sombut Srikampa )",IF(Q37=3,"( Mr. Natthaphol Boonmee )"))</f>
        <v>( Mr. Natthaphol Boonmee )</v>
      </c>
      <c r="W37" s="320"/>
      <c r="X37" s="320"/>
      <c r="Y37" s="320"/>
      <c r="Z37" s="320"/>
      <c r="AA37" s="320"/>
      <c r="AB37" s="320"/>
      <c r="AC37" s="320"/>
      <c r="AD37" s="4"/>
      <c r="AE37" s="192"/>
      <c r="AF37" s="167"/>
      <c r="AG37" s="48"/>
      <c r="AH37" s="48"/>
      <c r="AI37" s="48"/>
      <c r="AJ37" s="48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21" customHeight="1">
      <c r="A38" s="52"/>
      <c r="B38" s="52"/>
      <c r="C38" s="177"/>
      <c r="D38" s="177"/>
      <c r="E38" s="177"/>
      <c r="F38" s="177"/>
      <c r="G38" s="177"/>
      <c r="H38" s="193"/>
      <c r="I38" s="193"/>
      <c r="J38" s="193"/>
      <c r="K38" s="177"/>
      <c r="L38" s="177"/>
      <c r="M38" s="176"/>
      <c r="N38" s="176"/>
      <c r="O38" s="177"/>
      <c r="P38" s="177"/>
      <c r="Q38" s="177"/>
      <c r="R38" s="177"/>
      <c r="V38" s="321" t="s">
        <v>42</v>
      </c>
      <c r="W38" s="321"/>
      <c r="X38" s="321"/>
      <c r="Y38" s="321"/>
      <c r="Z38" s="321"/>
      <c r="AA38" s="321"/>
      <c r="AB38" s="321"/>
      <c r="AC38" s="321"/>
      <c r="AD38" s="201"/>
      <c r="AE38" s="202"/>
      <c r="AF38" s="202"/>
      <c r="AG38" s="202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17.100000000000001" customHeight="1">
      <c r="A39" s="52"/>
      <c r="B39" s="52"/>
      <c r="C39" s="4"/>
      <c r="D39" s="4"/>
      <c r="E39" s="57"/>
      <c r="F39" s="57"/>
      <c r="G39" s="57"/>
      <c r="H39" s="57"/>
      <c r="I39" s="57"/>
      <c r="J39" s="4"/>
      <c r="K39" s="4"/>
      <c r="L39" s="69"/>
      <c r="M39" s="52"/>
      <c r="N39" s="52"/>
      <c r="O39" s="52"/>
      <c r="P39" s="107"/>
      <c r="Q39" s="107"/>
      <c r="R39" s="107"/>
      <c r="S39" s="107"/>
      <c r="T39" s="107"/>
      <c r="U39" s="54"/>
      <c r="V39" s="106"/>
      <c r="W39" s="106"/>
      <c r="X39" s="106"/>
      <c r="Y39" s="106"/>
      <c r="Z39" s="106"/>
      <c r="AA39" s="10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17.100000000000001" customHeight="1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11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ht="17.100000000000001" customHeight="1">
      <c r="C41" s="108">
        <v>11</v>
      </c>
      <c r="D41" s="200" t="s">
        <v>82</v>
      </c>
      <c r="T41" s="56">
        <v>1</v>
      </c>
      <c r="U41" s="203" t="s">
        <v>80</v>
      </c>
    </row>
    <row r="42" spans="1:256" ht="17.100000000000001" customHeight="1">
      <c r="T42" s="93">
        <v>3</v>
      </c>
      <c r="U42" s="200" t="s">
        <v>81</v>
      </c>
    </row>
    <row r="43" spans="1:256" ht="17.100000000000001" customHeight="1">
      <c r="T43" s="93"/>
      <c r="U43" s="200"/>
    </row>
    <row r="44" spans="1:256" ht="17.100000000000001" customHeight="1">
      <c r="T44" s="108"/>
      <c r="U44" s="200"/>
    </row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AA19:AD19"/>
    <mergeCell ref="A40:V40"/>
    <mergeCell ref="V37:AC37"/>
    <mergeCell ref="V38:AC38"/>
    <mergeCell ref="H35:L35"/>
    <mergeCell ref="AA20:AD20"/>
    <mergeCell ref="AA21:AD21"/>
    <mergeCell ref="J13:N13"/>
    <mergeCell ref="J14:N14"/>
    <mergeCell ref="J15:N15"/>
    <mergeCell ref="J16:N16"/>
    <mergeCell ref="A3:AD3"/>
  </mergeCells>
  <phoneticPr fontId="46" type="noConversion"/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&amp;R&amp;"Calibri,Regular"&amp;9SP-FM-04-15 REV.0</oddFooter>
  </headerFooter>
  <rowBreaks count="1" manualBreakCount="1">
    <brk id="38" max="25" man="1"/>
  </rowBreaks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Layout" zoomScaleSheetLayoutView="100" workbookViewId="0">
      <selection sqref="A1:XFD65536"/>
    </sheetView>
  </sheetViews>
  <sheetFormatPr defaultColWidth="8.85546875" defaultRowHeight="20.25"/>
  <cols>
    <col min="1" max="22" width="4.140625" style="50" customWidth="1"/>
  </cols>
  <sheetData>
    <row r="1" spans="1:22" ht="21.75" customHeight="1"/>
    <row r="2" spans="1:22" ht="13.5" customHeight="1"/>
    <row r="3" spans="1:22" ht="34.5" customHeight="1">
      <c r="A3" s="339" t="s">
        <v>43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</row>
    <row r="4" spans="1:22" ht="18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"/>
      <c r="V4" s="4"/>
    </row>
    <row r="5" spans="1:22" ht="17.25" customHeight="1">
      <c r="A5" s="52"/>
      <c r="B5" s="150" t="s">
        <v>24</v>
      </c>
      <c r="C5" s="150"/>
      <c r="D5" s="151"/>
      <c r="E5" s="150"/>
      <c r="G5" s="152" t="s">
        <v>25</v>
      </c>
      <c r="H5" s="57" t="str">
        <f>Certificate!J5</f>
        <v>SPR16050012-1</v>
      </c>
      <c r="I5" s="58"/>
      <c r="J5" s="58"/>
      <c r="K5" s="58"/>
      <c r="L5" s="57"/>
      <c r="M5" s="57"/>
      <c r="N5" s="57"/>
      <c r="O5" s="57"/>
      <c r="P5" s="58"/>
      <c r="Q5" s="58"/>
      <c r="S5" s="344" t="s">
        <v>101</v>
      </c>
      <c r="T5" s="344"/>
      <c r="U5" s="344"/>
      <c r="V5" s="4"/>
    </row>
    <row r="6" spans="1:22" ht="18" customHeight="1">
      <c r="A6" s="52"/>
      <c r="B6" s="59"/>
      <c r="C6" s="55"/>
      <c r="D6" s="55"/>
      <c r="E6" s="54"/>
      <c r="F6" s="60"/>
      <c r="G6" s="60"/>
      <c r="H6" s="60"/>
      <c r="I6" s="61"/>
      <c r="J6" s="5"/>
      <c r="K6" s="6"/>
      <c r="L6" s="5"/>
      <c r="M6" s="5"/>
      <c r="N6" s="57"/>
      <c r="O6" s="57"/>
      <c r="P6" s="58"/>
      <c r="Q6" s="58"/>
      <c r="R6" s="58"/>
      <c r="V6" s="4"/>
    </row>
    <row r="7" spans="1:22" ht="17.25" customHeight="1">
      <c r="A7" s="52"/>
      <c r="B7" s="62"/>
      <c r="C7" s="63"/>
      <c r="D7" s="55"/>
      <c r="E7" s="55"/>
      <c r="F7" s="55"/>
      <c r="G7" s="55"/>
      <c r="H7" s="55"/>
      <c r="I7" s="56"/>
      <c r="J7" s="64"/>
      <c r="K7" s="6"/>
      <c r="L7" s="65"/>
      <c r="M7" s="65"/>
      <c r="N7" s="66"/>
      <c r="O7" s="66"/>
      <c r="P7" s="66"/>
      <c r="Q7" s="66"/>
      <c r="R7" s="66"/>
      <c r="S7" s="66"/>
      <c r="T7" s="67"/>
      <c r="U7" s="67"/>
      <c r="V7" s="68"/>
    </row>
    <row r="8" spans="1:22" ht="13.5" customHeight="1">
      <c r="A8" s="52"/>
      <c r="B8" s="59"/>
      <c r="C8" s="63"/>
      <c r="D8" s="63"/>
      <c r="E8" s="55"/>
      <c r="F8" s="55"/>
      <c r="G8" s="324" t="s">
        <v>102</v>
      </c>
      <c r="H8" s="324"/>
      <c r="I8" s="324"/>
      <c r="J8" s="324"/>
      <c r="K8" s="324"/>
      <c r="L8" s="324"/>
      <c r="M8" s="324"/>
      <c r="N8" s="324"/>
      <c r="O8" s="324"/>
      <c r="P8" s="324"/>
      <c r="Q8" s="66"/>
      <c r="R8" s="66"/>
      <c r="S8" s="66"/>
      <c r="T8" s="66"/>
      <c r="U8" s="67"/>
      <c r="V8" s="68"/>
    </row>
    <row r="9" spans="1:22" ht="13.5" customHeight="1">
      <c r="A9" s="52"/>
      <c r="B9" s="59"/>
      <c r="C9" s="63"/>
      <c r="D9" s="63"/>
      <c r="E9" s="55"/>
      <c r="F9" s="55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66"/>
      <c r="R9" s="66"/>
      <c r="S9" s="66"/>
      <c r="T9" s="66"/>
      <c r="U9" s="67"/>
      <c r="V9" s="68"/>
    </row>
    <row r="10" spans="1:22" ht="18.75" customHeight="1">
      <c r="A10" s="69"/>
      <c r="B10" s="70"/>
      <c r="C10" s="71"/>
      <c r="D10" s="71"/>
      <c r="E10" s="71"/>
      <c r="F10" s="71"/>
      <c r="G10" s="72"/>
      <c r="H10" s="73"/>
      <c r="I10" s="74"/>
      <c r="J10" s="74"/>
      <c r="K10" s="74"/>
      <c r="L10" s="74"/>
      <c r="M10" s="74"/>
      <c r="N10" s="75"/>
      <c r="O10" s="75"/>
      <c r="P10" s="75"/>
      <c r="Q10" s="76"/>
      <c r="R10" s="69"/>
      <c r="S10" s="80"/>
      <c r="T10" s="68"/>
      <c r="U10" s="77"/>
      <c r="V10" s="78"/>
    </row>
    <row r="11" spans="1:22" ht="23.1" customHeight="1">
      <c r="A11" s="52"/>
      <c r="B11" s="325" t="s">
        <v>27</v>
      </c>
      <c r="C11" s="326"/>
      <c r="D11" s="326"/>
      <c r="E11" s="326"/>
      <c r="F11" s="326"/>
      <c r="G11" s="327"/>
      <c r="H11" s="325" t="s">
        <v>29</v>
      </c>
      <c r="I11" s="326"/>
      <c r="J11" s="327"/>
      <c r="K11" s="325" t="s">
        <v>44</v>
      </c>
      <c r="L11" s="326"/>
      <c r="M11" s="327"/>
      <c r="N11" s="325" t="s">
        <v>45</v>
      </c>
      <c r="O11" s="326"/>
      <c r="P11" s="326"/>
      <c r="Q11" s="327"/>
      <c r="R11" s="326" t="s">
        <v>46</v>
      </c>
      <c r="S11" s="326"/>
      <c r="T11" s="326"/>
      <c r="U11" s="327"/>
      <c r="V11" s="4"/>
    </row>
    <row r="12" spans="1:22" ht="23.1" customHeight="1">
      <c r="A12" s="52"/>
      <c r="B12" s="328" t="s">
        <v>103</v>
      </c>
      <c r="C12" s="329"/>
      <c r="D12" s="329"/>
      <c r="E12" s="329"/>
      <c r="F12" s="329"/>
      <c r="G12" s="329"/>
      <c r="H12" s="330" t="s">
        <v>104</v>
      </c>
      <c r="I12" s="331"/>
      <c r="J12" s="332"/>
      <c r="K12" s="330">
        <v>60711</v>
      </c>
      <c r="L12" s="331"/>
      <c r="M12" s="332"/>
      <c r="N12" s="333" t="s">
        <v>105</v>
      </c>
      <c r="O12" s="334"/>
      <c r="P12" s="334"/>
      <c r="Q12" s="335"/>
      <c r="R12" s="336">
        <v>42336</v>
      </c>
      <c r="S12" s="337"/>
      <c r="T12" s="337"/>
      <c r="U12" s="338"/>
      <c r="V12" s="84"/>
    </row>
    <row r="13" spans="1:22" ht="18" customHeight="1">
      <c r="A13" s="52"/>
      <c r="B13" s="168"/>
      <c r="C13" s="207"/>
      <c r="D13" s="207"/>
      <c r="E13" s="207"/>
      <c r="F13" s="207"/>
      <c r="G13" s="207"/>
      <c r="H13" s="208"/>
      <c r="I13" s="208"/>
      <c r="J13" s="208"/>
      <c r="K13" s="208"/>
      <c r="L13" s="208"/>
      <c r="M13" s="208"/>
      <c r="N13" s="209"/>
      <c r="O13" s="209"/>
      <c r="P13" s="209"/>
      <c r="Q13" s="209"/>
      <c r="R13" s="210"/>
      <c r="S13" s="210"/>
      <c r="T13" s="210"/>
      <c r="U13" s="210"/>
      <c r="V13" s="4"/>
    </row>
    <row r="14" spans="1:22" ht="18" customHeight="1">
      <c r="A14" s="52"/>
      <c r="B14" s="163" t="s">
        <v>47</v>
      </c>
      <c r="C14" s="107"/>
      <c r="D14" s="58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82"/>
      <c r="Q14" s="58"/>
      <c r="R14" s="58"/>
      <c r="S14" s="52"/>
      <c r="T14" s="52"/>
      <c r="U14" s="52"/>
      <c r="V14" s="4"/>
    </row>
    <row r="15" spans="1:22" ht="18" customHeight="1">
      <c r="A15" s="52"/>
      <c r="B15" s="58"/>
      <c r="C15" s="58" t="s">
        <v>48</v>
      </c>
      <c r="D15" s="10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82"/>
      <c r="Q15" s="82"/>
      <c r="R15" s="82"/>
      <c r="S15" s="83"/>
      <c r="T15" s="86"/>
      <c r="U15" s="52"/>
      <c r="V15" s="84"/>
    </row>
    <row r="16" spans="1:22" ht="18" customHeight="1">
      <c r="A16" s="52"/>
      <c r="B16" s="100" t="s">
        <v>106</v>
      </c>
      <c r="C16" s="103"/>
      <c r="D16" s="151"/>
      <c r="E16" s="103"/>
      <c r="F16" s="103"/>
      <c r="G16" s="103"/>
      <c r="H16" s="103"/>
      <c r="I16" s="58"/>
      <c r="J16" s="58"/>
      <c r="K16" s="58"/>
      <c r="L16" s="58"/>
      <c r="M16" s="58"/>
      <c r="N16" s="58"/>
      <c r="O16" s="58"/>
      <c r="P16" s="82"/>
      <c r="Q16" s="82"/>
      <c r="R16" s="87"/>
      <c r="S16" s="52"/>
      <c r="T16" s="83"/>
      <c r="U16" s="52"/>
      <c r="V16" s="4"/>
    </row>
    <row r="17" spans="1:22" ht="18" customHeight="1">
      <c r="A17" s="52"/>
      <c r="B17" s="100" t="s">
        <v>107</v>
      </c>
      <c r="E17" s="88"/>
      <c r="F17" s="55"/>
      <c r="G17" s="55"/>
      <c r="H17" s="55"/>
      <c r="I17" s="81"/>
      <c r="J17" s="211"/>
      <c r="K17" s="212"/>
      <c r="L17" s="212"/>
      <c r="M17" s="212"/>
      <c r="N17" s="4"/>
      <c r="O17" s="82"/>
      <c r="P17" s="82"/>
      <c r="Q17" s="82"/>
      <c r="R17" s="87"/>
      <c r="S17" s="52"/>
      <c r="T17" s="83"/>
      <c r="U17" s="52"/>
      <c r="V17" s="4"/>
    </row>
    <row r="18" spans="1:22" ht="18" customHeight="1">
      <c r="A18" s="52"/>
      <c r="B18" s="85"/>
      <c r="C18" s="79"/>
      <c r="D18" s="55"/>
      <c r="E18" s="89"/>
      <c r="F18" s="55"/>
      <c r="G18" s="55"/>
      <c r="H18" s="55"/>
      <c r="I18" s="81"/>
      <c r="J18" s="211"/>
      <c r="K18" s="212"/>
      <c r="L18" s="212"/>
      <c r="M18" s="212"/>
      <c r="N18" s="4"/>
      <c r="O18" s="82"/>
      <c r="P18" s="82"/>
      <c r="Q18" s="82"/>
      <c r="R18" s="87"/>
      <c r="S18" s="52"/>
      <c r="T18" s="83"/>
      <c r="U18" s="52"/>
      <c r="V18" s="4"/>
    </row>
    <row r="19" spans="1:22" ht="18" customHeight="1">
      <c r="A19" s="52"/>
      <c r="B19" s="53"/>
      <c r="C19" s="79"/>
      <c r="D19" s="55"/>
      <c r="E19" s="54"/>
      <c r="F19" s="55"/>
      <c r="G19" s="55"/>
      <c r="H19" s="55"/>
      <c r="I19" s="81"/>
      <c r="J19" s="212"/>
      <c r="K19" s="212"/>
      <c r="L19" s="212"/>
      <c r="M19" s="212"/>
      <c r="N19" s="4"/>
      <c r="O19" s="82"/>
      <c r="P19" s="82"/>
      <c r="Q19" s="82"/>
      <c r="R19" s="87"/>
      <c r="S19" s="52"/>
      <c r="T19" s="83"/>
      <c r="U19" s="52"/>
      <c r="V19" s="4"/>
    </row>
    <row r="20" spans="1:22" ht="18" customHeight="1">
      <c r="A20" s="52"/>
      <c r="B20" s="53"/>
      <c r="C20" s="79"/>
      <c r="D20" s="55"/>
      <c r="E20" s="54"/>
      <c r="F20" s="55"/>
      <c r="G20" s="79"/>
      <c r="H20" s="90"/>
      <c r="I20" s="91"/>
      <c r="J20" s="91"/>
      <c r="K20" s="91"/>
      <c r="L20" s="64"/>
      <c r="M20" s="64"/>
      <c r="N20" s="4"/>
      <c r="O20" s="82"/>
      <c r="P20" s="87"/>
      <c r="Q20" s="52"/>
      <c r="R20" s="83"/>
      <c r="S20" s="52"/>
      <c r="T20" s="4"/>
      <c r="U20" s="4"/>
      <c r="V20" s="4"/>
    </row>
    <row r="21" spans="1:22" ht="18" customHeight="1">
      <c r="A21" s="52"/>
      <c r="B21" s="62"/>
      <c r="C21" s="63"/>
      <c r="D21" s="63"/>
      <c r="E21" s="63"/>
      <c r="F21" s="63"/>
      <c r="G21" s="63"/>
      <c r="H21" s="92"/>
      <c r="I21" s="93"/>
      <c r="J21" s="64"/>
      <c r="K21" s="64"/>
      <c r="L21" s="94"/>
      <c r="M21" s="6"/>
      <c r="N21" s="4"/>
      <c r="O21" s="95"/>
      <c r="P21" s="95"/>
      <c r="Q21" s="52"/>
      <c r="R21" s="52"/>
      <c r="S21" s="52"/>
      <c r="T21" s="4"/>
      <c r="U21" s="4"/>
      <c r="V21" s="4"/>
    </row>
    <row r="22" spans="1:22" ht="18" customHeight="1">
      <c r="A22" s="52"/>
      <c r="B22" s="62"/>
      <c r="C22" s="63"/>
      <c r="D22" s="63"/>
      <c r="E22" s="63"/>
      <c r="F22" s="55"/>
      <c r="G22" s="55"/>
      <c r="H22" s="55"/>
      <c r="I22" s="56"/>
      <c r="J22" s="96"/>
      <c r="K22" s="6"/>
      <c r="L22" s="6"/>
      <c r="M22" s="6"/>
      <c r="N22" s="4"/>
      <c r="O22" s="58"/>
      <c r="P22" s="58"/>
      <c r="Q22" s="58"/>
      <c r="R22" s="58"/>
      <c r="S22" s="52"/>
      <c r="T22" s="52"/>
      <c r="U22" s="52"/>
      <c r="V22" s="4"/>
    </row>
    <row r="23" spans="1:22" ht="18" customHeight="1">
      <c r="A23" s="52"/>
      <c r="B23" s="62"/>
      <c r="C23" s="54"/>
      <c r="D23" s="54"/>
      <c r="E23" s="54"/>
      <c r="F23" s="55"/>
      <c r="G23" s="55"/>
      <c r="H23" s="55"/>
      <c r="I23" s="97"/>
      <c r="J23" s="96"/>
      <c r="K23" s="6"/>
      <c r="L23" s="6"/>
      <c r="M23" s="6"/>
      <c r="N23" s="4"/>
      <c r="O23" s="58"/>
      <c r="P23" s="58"/>
      <c r="Q23" s="58"/>
      <c r="R23" s="58"/>
      <c r="S23" s="52"/>
      <c r="T23" s="52"/>
      <c r="U23" s="52"/>
      <c r="V23" s="77"/>
    </row>
    <row r="24" spans="1:22" ht="18" customHeight="1">
      <c r="A24" s="52"/>
      <c r="B24" s="62"/>
      <c r="C24" s="54"/>
      <c r="D24" s="54"/>
      <c r="E24" s="54"/>
      <c r="F24" s="55"/>
      <c r="G24" s="55"/>
      <c r="H24" s="55"/>
      <c r="I24" s="97"/>
      <c r="J24" s="96"/>
      <c r="K24" s="6"/>
      <c r="L24" s="6"/>
      <c r="M24" s="6"/>
      <c r="N24" s="4"/>
      <c r="O24" s="58"/>
      <c r="P24" s="58"/>
      <c r="Q24" s="58"/>
      <c r="R24" s="58"/>
      <c r="S24" s="52"/>
      <c r="T24" s="52"/>
      <c r="U24" s="52"/>
      <c r="V24" s="77"/>
    </row>
    <row r="25" spans="1:22" ht="18" customHeight="1">
      <c r="A25" s="52"/>
      <c r="B25" s="59"/>
      <c r="C25" s="55"/>
      <c r="D25" s="54"/>
      <c r="E25" s="54"/>
      <c r="F25" s="54"/>
      <c r="G25" s="54"/>
      <c r="H25" s="60"/>
      <c r="I25" s="6"/>
      <c r="J25" s="6"/>
      <c r="K25" s="6"/>
      <c r="L25" s="6"/>
      <c r="M25" s="6"/>
      <c r="N25" s="83"/>
      <c r="O25" s="52"/>
      <c r="P25" s="52"/>
      <c r="Q25" s="52"/>
      <c r="R25" s="52"/>
      <c r="S25" s="52"/>
      <c r="T25" s="52"/>
      <c r="U25" s="77"/>
      <c r="V25" s="77"/>
    </row>
    <row r="26" spans="1:22" ht="18" customHeight="1">
      <c r="A26" s="69"/>
      <c r="B26" s="53"/>
      <c r="C26" s="55"/>
      <c r="D26" s="54"/>
      <c r="E26" s="54"/>
      <c r="F26" s="54"/>
      <c r="G26" s="54"/>
      <c r="H26" s="98"/>
      <c r="I26" s="99"/>
      <c r="J26" s="98"/>
      <c r="K26" s="98"/>
      <c r="L26" s="98"/>
      <c r="M26" s="99"/>
      <c r="N26" s="98"/>
      <c r="O26" s="98"/>
      <c r="P26" s="98"/>
      <c r="Q26" s="98"/>
      <c r="R26" s="98"/>
      <c r="S26" s="98"/>
      <c r="T26" s="99"/>
      <c r="U26" s="4"/>
      <c r="V26" s="4"/>
    </row>
    <row r="27" spans="1:22" ht="18" customHeight="1">
      <c r="A27" s="5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9"/>
    </row>
    <row r="28" spans="1:22" ht="18" customHeight="1">
      <c r="A28" s="5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9"/>
    </row>
    <row r="29" spans="1:22" ht="18" customHeight="1">
      <c r="A29" s="52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2"/>
    </row>
    <row r="30" spans="1:22" ht="18" customHeight="1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01"/>
      <c r="Q30" s="101"/>
      <c r="R30" s="101"/>
      <c r="S30" s="101"/>
      <c r="T30" s="101"/>
      <c r="U30" s="102"/>
      <c r="V30" s="102"/>
    </row>
    <row r="31" spans="1:22" ht="18" customHeight="1">
      <c r="A31" s="5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8"/>
      <c r="Q31" s="58"/>
      <c r="R31" s="58"/>
      <c r="S31" s="58"/>
      <c r="T31" s="52"/>
      <c r="U31" s="4"/>
      <c r="V31" s="4"/>
    </row>
    <row r="32" spans="1:22" ht="18" customHeight="1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8"/>
      <c r="Q32" s="58"/>
      <c r="R32" s="58"/>
      <c r="S32" s="58"/>
      <c r="T32" s="52"/>
      <c r="U32" s="4"/>
      <c r="V32" s="4"/>
    </row>
    <row r="33" spans="1:22" ht="18" customHeight="1">
      <c r="A33" s="52"/>
      <c r="B33" s="100"/>
      <c r="C33" s="103"/>
      <c r="D33" s="103"/>
      <c r="E33" s="103"/>
      <c r="F33" s="103"/>
      <c r="G33" s="103"/>
      <c r="H33" s="103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2"/>
      <c r="U33" s="4"/>
      <c r="V33" s="4"/>
    </row>
    <row r="34" spans="1:22" ht="18" customHeight="1">
      <c r="A34" s="52"/>
      <c r="B34" s="53"/>
      <c r="C34" s="110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9"/>
      <c r="U34" s="4"/>
      <c r="V34" s="4"/>
    </row>
    <row r="35" spans="1:22" ht="18" customHeight="1">
      <c r="A35" s="52"/>
      <c r="B35" s="5"/>
      <c r="C35" s="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69"/>
      <c r="T35" s="69"/>
      <c r="U35" s="4"/>
      <c r="V35" s="4"/>
    </row>
    <row r="36" spans="1:22" ht="18" customHeight="1">
      <c r="A36" s="52"/>
      <c r="B36" s="111"/>
      <c r="C36" s="108"/>
      <c r="D36" s="103"/>
      <c r="E36" s="103"/>
      <c r="F36" s="103"/>
      <c r="G36" s="103"/>
      <c r="H36" s="103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69"/>
      <c r="T36" s="69"/>
      <c r="U36" s="4"/>
      <c r="V36" s="4"/>
    </row>
    <row r="37" spans="1:22" ht="18" customHeight="1">
      <c r="A37" s="52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4"/>
      <c r="V37" s="4"/>
    </row>
    <row r="38" spans="1:22" ht="18" customHeight="1">
      <c r="A38" s="52"/>
      <c r="B38" s="53"/>
      <c r="C38" s="77"/>
      <c r="D38" s="77"/>
      <c r="E38" s="77"/>
      <c r="F38" s="340"/>
      <c r="G38" s="340"/>
      <c r="H38" s="340"/>
      <c r="I38" s="340"/>
      <c r="J38" s="112"/>
      <c r="K38" s="77"/>
      <c r="L38" s="341"/>
      <c r="M38" s="341"/>
      <c r="N38" s="341"/>
      <c r="O38" s="341"/>
      <c r="P38" s="57"/>
      <c r="Q38" s="57"/>
      <c r="R38" s="57"/>
      <c r="S38" s="57"/>
      <c r="T38" s="57"/>
      <c r="U38" s="4"/>
      <c r="V38" s="4"/>
    </row>
    <row r="39" spans="1:22" ht="18" customHeight="1">
      <c r="A39" s="104"/>
      <c r="B39" s="77"/>
      <c r="C39" s="77"/>
      <c r="D39" s="77"/>
      <c r="E39" s="77"/>
      <c r="F39" s="5"/>
      <c r="G39" s="5"/>
      <c r="H39" s="5"/>
      <c r="I39" s="108"/>
      <c r="J39" s="69"/>
      <c r="K39" s="77"/>
      <c r="L39" s="69"/>
      <c r="M39" s="69"/>
      <c r="N39" s="105"/>
      <c r="O39" s="113"/>
      <c r="P39" s="108"/>
      <c r="Q39" s="108"/>
      <c r="R39" s="108"/>
      <c r="S39" s="108"/>
      <c r="T39" s="108"/>
      <c r="U39" s="106"/>
      <c r="V39" s="106"/>
    </row>
    <row r="40" spans="1:22" ht="18" customHeight="1">
      <c r="A40" s="52"/>
      <c r="B40" s="53"/>
      <c r="C40" s="54"/>
      <c r="D40" s="54"/>
      <c r="E40" s="77"/>
      <c r="F40" s="5"/>
      <c r="G40" s="114"/>
      <c r="H40" s="114"/>
      <c r="I40" s="114"/>
      <c r="J40" s="77"/>
      <c r="K40" s="77"/>
      <c r="L40" s="69"/>
      <c r="M40" s="69"/>
      <c r="N40" s="69"/>
      <c r="O40" s="69"/>
      <c r="P40" s="342"/>
      <c r="Q40" s="342"/>
      <c r="R40" s="342"/>
      <c r="S40" s="342"/>
      <c r="T40" s="342"/>
      <c r="U40" s="106"/>
      <c r="V40" s="106"/>
    </row>
    <row r="41" spans="1:22" ht="16.5" customHeight="1">
      <c r="A41" s="52"/>
      <c r="B41" s="4"/>
      <c r="C41" s="4"/>
      <c r="D41" s="343"/>
      <c r="E41" s="343"/>
      <c r="F41" s="343"/>
      <c r="G41" s="343"/>
      <c r="H41" s="343"/>
      <c r="I41" s="4"/>
      <c r="J41" s="4"/>
      <c r="K41" s="69"/>
      <c r="L41" s="52"/>
      <c r="M41" s="52"/>
      <c r="N41" s="107"/>
      <c r="O41" s="107"/>
      <c r="P41" s="107"/>
      <c r="Q41" s="107"/>
      <c r="R41" s="107"/>
      <c r="S41" s="54"/>
      <c r="T41" s="106"/>
      <c r="U41" s="106"/>
      <c r="V41" s="106"/>
    </row>
    <row r="42" spans="1:22" ht="15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115"/>
      <c r="V42" s="4"/>
    </row>
  </sheetData>
  <mergeCells count="18">
    <mergeCell ref="A42:T42"/>
    <mergeCell ref="S5:U5"/>
    <mergeCell ref="B11:G11"/>
    <mergeCell ref="H11:J11"/>
    <mergeCell ref="K11:M11"/>
    <mergeCell ref="A3:V3"/>
    <mergeCell ref="F38:I38"/>
    <mergeCell ref="L38:O38"/>
    <mergeCell ref="P40:T40"/>
    <mergeCell ref="D41:H41"/>
    <mergeCell ref="G8:P9"/>
    <mergeCell ref="N11:Q11"/>
    <mergeCell ref="R11:U11"/>
    <mergeCell ref="B12:G12"/>
    <mergeCell ref="H12:J12"/>
    <mergeCell ref="K12:M12"/>
    <mergeCell ref="N12:Q12"/>
    <mergeCell ref="R12:U12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&amp;R&amp;"Calibri,Regular"&amp;9SP-FM-04-15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247"/>
  <sheetViews>
    <sheetView view="pageLayout" zoomScaleSheetLayoutView="100" workbookViewId="0">
      <selection activeCell="V11" sqref="V11"/>
    </sheetView>
  </sheetViews>
  <sheetFormatPr defaultColWidth="8.85546875" defaultRowHeight="15"/>
  <cols>
    <col min="1" max="1" width="4.140625" customWidth="1"/>
    <col min="2" max="116" width="4.28515625" customWidth="1"/>
  </cols>
  <sheetData>
    <row r="1" spans="1:23" ht="17.100000000000001" customHeight="1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3" ht="17.100000000000001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3" ht="34.5" customHeight="1">
      <c r="A3" s="348" t="s">
        <v>49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</row>
    <row r="4" spans="1:23" ht="17.100000000000001" customHeight="1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R4" s="116"/>
      <c r="S4" s="116"/>
      <c r="T4" s="116"/>
      <c r="U4" s="116"/>
      <c r="V4" s="116"/>
    </row>
    <row r="5" spans="1:23" ht="17.25" customHeight="1">
      <c r="A5" s="119"/>
      <c r="B5" s="121"/>
      <c r="C5" s="226" t="s">
        <v>53</v>
      </c>
      <c r="D5" s="226"/>
      <c r="E5" s="226"/>
      <c r="G5" s="225" t="str">
        <f>Report!H5</f>
        <v>SPR16050012-1</v>
      </c>
      <c r="I5" s="225"/>
      <c r="J5" s="225"/>
      <c r="K5" s="225"/>
      <c r="L5" s="225"/>
      <c r="M5" s="205"/>
      <c r="N5" s="205"/>
      <c r="O5" s="148"/>
      <c r="P5" s="218"/>
      <c r="Q5" s="171"/>
      <c r="T5" s="227" t="s">
        <v>118</v>
      </c>
      <c r="U5" s="117"/>
      <c r="V5" s="121"/>
      <c r="W5" s="119"/>
    </row>
    <row r="6" spans="1:23" ht="17.100000000000001" customHeight="1">
      <c r="A6" s="171"/>
      <c r="B6" s="148"/>
      <c r="C6" s="204"/>
      <c r="D6" s="204"/>
      <c r="E6" s="204"/>
      <c r="F6" s="205"/>
      <c r="G6" s="205"/>
      <c r="H6" s="205"/>
      <c r="I6" s="205"/>
      <c r="J6" s="205"/>
      <c r="K6" s="205"/>
      <c r="L6" s="205"/>
      <c r="M6" s="171"/>
      <c r="N6" s="171"/>
      <c r="O6" s="171"/>
      <c r="P6" s="171"/>
      <c r="Q6" s="171"/>
      <c r="R6" s="148"/>
      <c r="S6" s="148"/>
      <c r="T6" s="148"/>
      <c r="U6" s="148"/>
      <c r="V6" s="148"/>
      <c r="W6" s="171"/>
    </row>
    <row r="7" spans="1:23" ht="17.100000000000001" customHeight="1">
      <c r="A7" s="119"/>
      <c r="B7" s="122"/>
      <c r="C7" s="122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353" t="s">
        <v>122</v>
      </c>
      <c r="Q7" s="353"/>
      <c r="R7" s="148" t="s">
        <v>19</v>
      </c>
      <c r="S7" s="121"/>
      <c r="T7" s="123"/>
      <c r="U7" s="123"/>
      <c r="V7" s="119"/>
    </row>
    <row r="8" spans="1:23" ht="21" customHeight="1">
      <c r="A8" s="171"/>
      <c r="B8" s="148"/>
      <c r="C8" s="148"/>
      <c r="D8" s="148"/>
      <c r="F8" s="360" t="s">
        <v>120</v>
      </c>
      <c r="G8" s="355"/>
      <c r="H8" s="356"/>
      <c r="I8" s="360" t="s">
        <v>119</v>
      </c>
      <c r="J8" s="355"/>
      <c r="K8" s="356"/>
      <c r="L8" s="354" t="s">
        <v>50</v>
      </c>
      <c r="M8" s="355"/>
      <c r="N8" s="356"/>
      <c r="O8" s="360" t="s">
        <v>121</v>
      </c>
      <c r="P8" s="361"/>
      <c r="Q8" s="361"/>
      <c r="R8" s="362"/>
      <c r="S8" s="148"/>
      <c r="T8" s="148"/>
      <c r="U8" s="206"/>
      <c r="V8" s="206"/>
      <c r="W8" s="171"/>
    </row>
    <row r="9" spans="1:23" ht="21" customHeight="1">
      <c r="A9" s="171"/>
      <c r="B9" s="148"/>
      <c r="C9" s="148"/>
      <c r="D9" s="148"/>
      <c r="F9" s="357"/>
      <c r="G9" s="358"/>
      <c r="H9" s="359"/>
      <c r="I9" s="357"/>
      <c r="J9" s="358"/>
      <c r="K9" s="359"/>
      <c r="L9" s="357"/>
      <c r="M9" s="358"/>
      <c r="N9" s="359"/>
      <c r="O9" s="363"/>
      <c r="P9" s="364"/>
      <c r="Q9" s="364"/>
      <c r="R9" s="365"/>
      <c r="S9" s="148"/>
      <c r="T9" s="148"/>
      <c r="U9" s="206"/>
      <c r="V9" s="206"/>
      <c r="W9" s="171"/>
    </row>
    <row r="10" spans="1:23" ht="23.1" customHeight="1">
      <c r="A10" s="119"/>
      <c r="B10" s="122"/>
      <c r="C10" s="121"/>
      <c r="F10" s="346">
        <f>'Data Record'!B17</f>
        <v>0</v>
      </c>
      <c r="G10" s="346"/>
      <c r="H10" s="346"/>
      <c r="I10" s="350">
        <f>'Data Record'!Q17</f>
        <v>0</v>
      </c>
      <c r="J10" s="350"/>
      <c r="K10" s="350"/>
      <c r="L10" s="350">
        <f>'Data Record'!X17</f>
        <v>0</v>
      </c>
      <c r="M10" s="350"/>
      <c r="N10" s="350"/>
      <c r="O10" s="346">
        <f>'Uncertainty Budget'!P7</f>
        <v>5.7738144526243085</v>
      </c>
      <c r="P10" s="346"/>
      <c r="Q10" s="346"/>
      <c r="R10" s="346"/>
      <c r="S10" s="123"/>
      <c r="T10" s="123"/>
      <c r="U10" s="119"/>
      <c r="V10" s="119"/>
    </row>
    <row r="11" spans="1:23" ht="23.1" customHeight="1">
      <c r="A11" s="119"/>
      <c r="B11" s="122"/>
      <c r="C11" s="121"/>
      <c r="F11" s="345">
        <f>'Data Record'!B18</f>
        <v>1</v>
      </c>
      <c r="G11" s="345"/>
      <c r="H11" s="345"/>
      <c r="I11" s="349">
        <f>'Data Record'!Q18</f>
        <v>1</v>
      </c>
      <c r="J11" s="349"/>
      <c r="K11" s="349"/>
      <c r="L11" s="349">
        <f>'Data Record'!X18</f>
        <v>0</v>
      </c>
      <c r="M11" s="349"/>
      <c r="N11" s="349"/>
      <c r="O11" s="345">
        <f>'Uncertainty Budget'!P8</f>
        <v>5.7738297226941731</v>
      </c>
      <c r="P11" s="345"/>
      <c r="Q11" s="345"/>
      <c r="R11" s="345"/>
      <c r="S11" s="123"/>
      <c r="T11" s="123"/>
      <c r="U11" s="119"/>
      <c r="V11" s="119"/>
    </row>
    <row r="12" spans="1:23" ht="23.1" customHeight="1">
      <c r="A12" s="119"/>
      <c r="B12" s="122"/>
      <c r="C12" s="121"/>
      <c r="F12" s="345">
        <f>'Data Record'!B19</f>
        <v>1.5</v>
      </c>
      <c r="G12" s="345"/>
      <c r="H12" s="345"/>
      <c r="I12" s="349">
        <f>'Data Record'!Q19</f>
        <v>1.5</v>
      </c>
      <c r="J12" s="349"/>
      <c r="K12" s="349"/>
      <c r="L12" s="349">
        <f>'Data Record'!X19</f>
        <v>0</v>
      </c>
      <c r="M12" s="349"/>
      <c r="N12" s="349"/>
      <c r="O12" s="345">
        <f>'Uncertainty Budget'!P9</f>
        <v>5.7738488102247132</v>
      </c>
      <c r="P12" s="345"/>
      <c r="Q12" s="345"/>
      <c r="R12" s="345"/>
      <c r="S12" s="123"/>
      <c r="T12" s="123"/>
      <c r="U12" s="119"/>
      <c r="V12" s="119"/>
    </row>
    <row r="13" spans="1:23" ht="23.1" customHeight="1">
      <c r="A13" s="119"/>
      <c r="B13" s="122"/>
      <c r="C13" s="121"/>
      <c r="F13" s="345">
        <f>'Data Record'!B20</f>
        <v>2</v>
      </c>
      <c r="G13" s="345"/>
      <c r="H13" s="345"/>
      <c r="I13" s="349">
        <f>'Data Record'!Q20</f>
        <v>5</v>
      </c>
      <c r="J13" s="349"/>
      <c r="K13" s="349"/>
      <c r="L13" s="349">
        <f>'Data Record'!X20</f>
        <v>3</v>
      </c>
      <c r="M13" s="349"/>
      <c r="N13" s="349"/>
      <c r="O13" s="345">
        <f>'Uncertainty Budget'!P10</f>
        <v>5.7738755326614601</v>
      </c>
      <c r="P13" s="345"/>
      <c r="Q13" s="345"/>
      <c r="R13" s="345"/>
      <c r="S13" s="123"/>
      <c r="T13" s="123"/>
      <c r="U13" s="119"/>
      <c r="V13" s="119"/>
    </row>
    <row r="14" spans="1:23" ht="23.1" customHeight="1">
      <c r="A14" s="119"/>
      <c r="B14" s="122"/>
      <c r="C14" s="121"/>
      <c r="F14" s="345">
        <f>'Data Record'!B21</f>
        <v>5</v>
      </c>
      <c r="G14" s="345"/>
      <c r="H14" s="345"/>
      <c r="I14" s="349">
        <f>'Data Record'!Q21</f>
        <v>10</v>
      </c>
      <c r="J14" s="349"/>
      <c r="K14" s="349"/>
      <c r="L14" s="349">
        <f>'Data Record'!X21</f>
        <v>5</v>
      </c>
      <c r="M14" s="349"/>
      <c r="N14" s="349"/>
      <c r="O14" s="345">
        <f>'Uncertainty Budget'!P11</f>
        <v>5.7741961922562579</v>
      </c>
      <c r="P14" s="345"/>
      <c r="Q14" s="345"/>
      <c r="R14" s="345"/>
      <c r="S14" s="123"/>
      <c r="T14" s="123"/>
      <c r="U14" s="119"/>
      <c r="V14" s="119"/>
    </row>
    <row r="15" spans="1:23" ht="23.1" customHeight="1">
      <c r="A15" s="119"/>
      <c r="B15" s="122"/>
      <c r="C15" s="121"/>
      <c r="F15" s="345">
        <f>'Data Record'!B22</f>
        <v>10</v>
      </c>
      <c r="G15" s="345"/>
      <c r="H15" s="345"/>
      <c r="I15" s="349">
        <f>'Data Record'!Q22</f>
        <v>20</v>
      </c>
      <c r="J15" s="349"/>
      <c r="K15" s="349"/>
      <c r="L15" s="349">
        <f>'Data Record'!X22</f>
        <v>10</v>
      </c>
      <c r="M15" s="349"/>
      <c r="N15" s="349"/>
      <c r="O15" s="345">
        <f>'Uncertainty Budget'!P12</f>
        <v>5.7753412597583065</v>
      </c>
      <c r="P15" s="345"/>
      <c r="Q15" s="345"/>
      <c r="R15" s="345"/>
      <c r="S15" s="123"/>
      <c r="T15" s="123"/>
      <c r="U15" s="119"/>
      <c r="V15" s="119"/>
    </row>
    <row r="16" spans="1:23" ht="23.1" customHeight="1">
      <c r="A16" s="119"/>
      <c r="B16" s="122"/>
      <c r="C16" s="121"/>
      <c r="F16" s="345">
        <f>'Data Record'!B23</f>
        <v>20</v>
      </c>
      <c r="G16" s="345"/>
      <c r="H16" s="345"/>
      <c r="I16" s="349">
        <f>'Data Record'!Q23</f>
        <v>50</v>
      </c>
      <c r="J16" s="349"/>
      <c r="K16" s="349"/>
      <c r="L16" s="349">
        <f>'Data Record'!X23</f>
        <v>30</v>
      </c>
      <c r="M16" s="349"/>
      <c r="N16" s="349"/>
      <c r="O16" s="345">
        <f>'Uncertainty Budget'!P13</f>
        <v>5.7800317184827517</v>
      </c>
      <c r="P16" s="345"/>
      <c r="Q16" s="345"/>
      <c r="R16" s="345"/>
      <c r="S16" s="123"/>
      <c r="T16" s="123"/>
      <c r="U16" s="119"/>
      <c r="V16" s="119"/>
    </row>
    <row r="17" spans="1:23" ht="23.1" customHeight="1">
      <c r="A17" s="119"/>
      <c r="B17" s="122"/>
      <c r="C17" s="121"/>
      <c r="F17" s="345">
        <f>'Data Record'!B24</f>
        <v>50</v>
      </c>
      <c r="G17" s="345"/>
      <c r="H17" s="345"/>
      <c r="I17" s="349">
        <f>'Data Record'!Q24</f>
        <v>100</v>
      </c>
      <c r="J17" s="349"/>
      <c r="K17" s="349"/>
      <c r="L17" s="349">
        <f>'Data Record'!X24</f>
        <v>50</v>
      </c>
      <c r="M17" s="349"/>
      <c r="N17" s="349"/>
      <c r="O17" s="345">
        <f>'Uncertainty Budget'!P14</f>
        <v>5.8122514283766726</v>
      </c>
      <c r="P17" s="345"/>
      <c r="Q17" s="345"/>
      <c r="R17" s="345"/>
      <c r="S17" s="123"/>
      <c r="T17" s="123"/>
      <c r="U17" s="119"/>
      <c r="V17" s="119"/>
    </row>
    <row r="18" spans="1:23" ht="23.1" customHeight="1">
      <c r="A18" s="119"/>
      <c r="B18" s="122"/>
      <c r="C18" s="121"/>
      <c r="F18" s="345">
        <f>'Data Record'!B25</f>
        <v>100</v>
      </c>
      <c r="G18" s="345"/>
      <c r="H18" s="345"/>
      <c r="I18" s="349">
        <f>'Data Record'!Q25</f>
        <v>150</v>
      </c>
      <c r="J18" s="349"/>
      <c r="K18" s="349"/>
      <c r="L18" s="349">
        <f>'Data Record'!X25</f>
        <v>50</v>
      </c>
      <c r="M18" s="349"/>
      <c r="N18" s="349"/>
      <c r="O18" s="345">
        <f>'Uncertainty Budget'!P15</f>
        <v>5.9254591945828698</v>
      </c>
      <c r="P18" s="345"/>
      <c r="Q18" s="345"/>
      <c r="R18" s="345"/>
      <c r="S18" s="123"/>
      <c r="T18" s="123"/>
      <c r="U18" s="119"/>
      <c r="V18" s="119"/>
    </row>
    <row r="19" spans="1:23" ht="23.1" customHeight="1">
      <c r="A19" s="119"/>
      <c r="B19" s="122"/>
      <c r="C19" s="121"/>
      <c r="F19" s="345">
        <f>'Data Record'!B26</f>
        <v>150</v>
      </c>
      <c r="G19" s="345"/>
      <c r="H19" s="345"/>
      <c r="I19" s="349">
        <f>'Data Record'!Q26</f>
        <v>200</v>
      </c>
      <c r="J19" s="349"/>
      <c r="K19" s="349"/>
      <c r="L19" s="349">
        <f>'Data Record'!X26</f>
        <v>50</v>
      </c>
      <c r="M19" s="349"/>
      <c r="N19" s="349"/>
      <c r="O19" s="345">
        <f>'Uncertainty Budget'!P16</f>
        <v>6.1254986191601848</v>
      </c>
      <c r="P19" s="345"/>
      <c r="Q19" s="345"/>
      <c r="R19" s="345"/>
      <c r="S19" s="123"/>
      <c r="T19" s="123"/>
      <c r="U19" s="119"/>
      <c r="V19" s="119"/>
    </row>
    <row r="20" spans="1:23" ht="23.1" customHeight="1">
      <c r="A20" s="119"/>
      <c r="B20" s="122"/>
      <c r="C20" s="121"/>
      <c r="F20" s="345">
        <f>'Data Record'!B27</f>
        <v>200</v>
      </c>
      <c r="G20" s="345"/>
      <c r="H20" s="345"/>
      <c r="I20" s="349">
        <f>'Data Record'!Q27</f>
        <v>250</v>
      </c>
      <c r="J20" s="349"/>
      <c r="K20" s="349"/>
      <c r="L20" s="349">
        <f>'Data Record'!X27</f>
        <v>50</v>
      </c>
      <c r="M20" s="349"/>
      <c r="N20" s="349"/>
      <c r="O20" s="345">
        <f>'Uncertainty Budget'!P17</f>
        <v>6.3788060533822994</v>
      </c>
      <c r="P20" s="345"/>
      <c r="Q20" s="345"/>
      <c r="R20" s="345"/>
      <c r="S20" s="123"/>
      <c r="T20" s="123"/>
      <c r="U20" s="119"/>
      <c r="V20" s="119"/>
    </row>
    <row r="21" spans="1:23" ht="23.1" customHeight="1">
      <c r="A21" s="119"/>
      <c r="B21" s="122"/>
      <c r="C21" s="121"/>
      <c r="F21" s="345">
        <f>'Data Record'!B28</f>
        <v>250</v>
      </c>
      <c r="G21" s="345"/>
      <c r="H21" s="345"/>
      <c r="I21" s="349">
        <f>'Data Record'!Q28</f>
        <v>300</v>
      </c>
      <c r="J21" s="349"/>
      <c r="K21" s="349"/>
      <c r="L21" s="349">
        <f>'Data Record'!X28</f>
        <v>50</v>
      </c>
      <c r="M21" s="349"/>
      <c r="N21" s="349"/>
      <c r="O21" s="345">
        <f>'Uncertainty Budget'!P18</f>
        <v>6.6896238060646329</v>
      </c>
      <c r="P21" s="345"/>
      <c r="Q21" s="345"/>
      <c r="R21" s="345"/>
      <c r="S21" s="123"/>
      <c r="T21" s="123"/>
      <c r="U21" s="119"/>
      <c r="V21" s="119"/>
    </row>
    <row r="22" spans="1:23" ht="23.1" customHeight="1">
      <c r="A22" s="119"/>
      <c r="B22" s="122"/>
      <c r="C22" s="121"/>
      <c r="F22" s="345">
        <f>'Data Record'!B29</f>
        <v>300</v>
      </c>
      <c r="G22" s="345"/>
      <c r="H22" s="345"/>
      <c r="I22" s="349">
        <f>'Data Record'!Q29</f>
        <v>400</v>
      </c>
      <c r="J22" s="349"/>
      <c r="K22" s="349"/>
      <c r="L22" s="349">
        <f>'Data Record'!X29</f>
        <v>100</v>
      </c>
      <c r="M22" s="349"/>
      <c r="N22" s="349"/>
      <c r="O22" s="345">
        <f>'Uncertainty Budget'!P19</f>
        <v>7.0503498731150449</v>
      </c>
      <c r="P22" s="345"/>
      <c r="Q22" s="345"/>
      <c r="R22" s="345"/>
      <c r="S22" s="123"/>
      <c r="T22" s="123"/>
      <c r="U22" s="119"/>
      <c r="V22" s="119"/>
    </row>
    <row r="23" spans="1:23" ht="23.1" customHeight="1">
      <c r="A23" s="119"/>
      <c r="B23" s="122"/>
      <c r="C23" s="121"/>
      <c r="F23" s="345">
        <f>'Data Record'!B30</f>
        <v>400</v>
      </c>
      <c r="G23" s="345"/>
      <c r="H23" s="345"/>
      <c r="I23" s="349">
        <f>'Data Record'!Q30</f>
        <v>500</v>
      </c>
      <c r="J23" s="349"/>
      <c r="K23" s="349"/>
      <c r="L23" s="349">
        <f>'Data Record'!X30</f>
        <v>100</v>
      </c>
      <c r="M23" s="349"/>
      <c r="N23" s="349"/>
      <c r="O23" s="345">
        <f>'Uncertainty Budget'!P20</f>
        <v>7.8954902739897452</v>
      </c>
      <c r="P23" s="345"/>
      <c r="Q23" s="345"/>
      <c r="R23" s="345"/>
      <c r="S23" s="123"/>
      <c r="T23" s="123"/>
      <c r="U23" s="119"/>
      <c r="V23" s="119"/>
    </row>
    <row r="24" spans="1:23" ht="23.1" customHeight="1">
      <c r="A24" s="119"/>
      <c r="B24" s="122"/>
      <c r="C24" s="121"/>
      <c r="F24" s="345">
        <f>'Data Record'!B31</f>
        <v>450</v>
      </c>
      <c r="G24" s="345"/>
      <c r="H24" s="345"/>
      <c r="I24" s="349">
        <f>'Data Record'!Q31</f>
        <v>600</v>
      </c>
      <c r="J24" s="349"/>
      <c r="K24" s="349"/>
      <c r="L24" s="349">
        <f>'Data Record'!X31</f>
        <v>150</v>
      </c>
      <c r="M24" s="349"/>
      <c r="N24" s="349"/>
      <c r="O24" s="345">
        <f>'Uncertainty Budget'!P21</f>
        <v>8.3666739707803455</v>
      </c>
      <c r="P24" s="345"/>
      <c r="Q24" s="345"/>
      <c r="R24" s="345"/>
      <c r="S24" s="123"/>
      <c r="T24" s="123"/>
      <c r="U24" s="119"/>
      <c r="V24" s="119"/>
    </row>
    <row r="25" spans="1:23" ht="23.1" customHeight="1">
      <c r="A25" s="119"/>
      <c r="B25" s="122"/>
      <c r="C25" s="121"/>
      <c r="F25" s="345">
        <f>'Data Record'!B32</f>
        <v>500</v>
      </c>
      <c r="G25" s="345"/>
      <c r="H25" s="345"/>
      <c r="I25" s="349">
        <f>'Data Record'!Q32</f>
        <v>700</v>
      </c>
      <c r="J25" s="349"/>
      <c r="K25" s="349"/>
      <c r="L25" s="349">
        <f>'Data Record'!X32</f>
        <v>200</v>
      </c>
      <c r="M25" s="349"/>
      <c r="N25" s="349"/>
      <c r="O25" s="345">
        <f>'Uncertainty Budget'!P22</f>
        <v>8.8671679056318009</v>
      </c>
      <c r="P25" s="345"/>
      <c r="Q25" s="345"/>
      <c r="R25" s="345"/>
      <c r="S25" s="123"/>
      <c r="T25" s="123"/>
      <c r="U25" s="119"/>
      <c r="V25" s="119"/>
    </row>
    <row r="26" spans="1:23" ht="23.1" customHeight="1">
      <c r="A26" s="119"/>
      <c r="B26" s="122"/>
      <c r="C26" s="121"/>
      <c r="F26" s="345">
        <f>'Data Record'!B33</f>
        <v>600</v>
      </c>
      <c r="G26" s="345"/>
      <c r="H26" s="345"/>
      <c r="I26" s="349">
        <f>'Data Record'!Q33</f>
        <v>800</v>
      </c>
      <c r="J26" s="349"/>
      <c r="K26" s="349"/>
      <c r="L26" s="349">
        <f>'Data Record'!X33</f>
        <v>200</v>
      </c>
      <c r="M26" s="349"/>
      <c r="N26" s="349"/>
      <c r="O26" s="345">
        <f>'Uncertainty Budget'!P23</f>
        <v>9.9147230588319175</v>
      </c>
      <c r="P26" s="345"/>
      <c r="Q26" s="345"/>
      <c r="R26" s="345"/>
      <c r="S26" s="123"/>
      <c r="T26" s="123"/>
      <c r="U26" s="119"/>
      <c r="V26" s="119"/>
    </row>
    <row r="27" spans="1:23" ht="23.1" customHeight="1">
      <c r="A27" s="119"/>
      <c r="B27" s="122"/>
      <c r="C27" s="121"/>
      <c r="F27" s="345">
        <f>'Data Record'!B34</f>
        <v>700</v>
      </c>
      <c r="G27" s="345"/>
      <c r="H27" s="345"/>
      <c r="I27" s="349">
        <f>'Data Record'!Q34</f>
        <v>900</v>
      </c>
      <c r="J27" s="349"/>
      <c r="K27" s="349"/>
      <c r="L27" s="349">
        <f>'Data Record'!X34</f>
        <v>200</v>
      </c>
      <c r="M27" s="349"/>
      <c r="N27" s="349"/>
      <c r="O27" s="345">
        <f>'Uncertainty Budget'!P24</f>
        <v>11.066126994873439</v>
      </c>
      <c r="P27" s="345"/>
      <c r="Q27" s="345"/>
      <c r="R27" s="345"/>
      <c r="S27" s="123"/>
      <c r="T27" s="123"/>
      <c r="U27" s="119"/>
      <c r="V27" s="119"/>
    </row>
    <row r="28" spans="1:23" ht="23.1" customHeight="1">
      <c r="A28" s="119"/>
      <c r="B28" s="122"/>
      <c r="C28" s="121"/>
      <c r="F28" s="345">
        <f>'Data Record'!B35</f>
        <v>800</v>
      </c>
      <c r="G28" s="345"/>
      <c r="H28" s="345"/>
      <c r="I28" s="349">
        <f>'Data Record'!Q35</f>
        <v>900</v>
      </c>
      <c r="J28" s="349"/>
      <c r="K28" s="349"/>
      <c r="L28" s="349">
        <f>'Data Record'!X35</f>
        <v>100</v>
      </c>
      <c r="M28" s="349"/>
      <c r="N28" s="349"/>
      <c r="O28" s="345">
        <f>'Uncertainty Budget'!P25</f>
        <v>12.225496581598094</v>
      </c>
      <c r="P28" s="345"/>
      <c r="Q28" s="345"/>
      <c r="R28" s="345"/>
      <c r="S28" s="123"/>
      <c r="T28" s="123"/>
      <c r="U28" s="119"/>
      <c r="V28" s="119"/>
    </row>
    <row r="29" spans="1:23" ht="23.1" customHeight="1">
      <c r="A29" s="119"/>
      <c r="B29" s="122"/>
      <c r="C29" s="121"/>
      <c r="F29" s="345">
        <f>'Data Record'!B36</f>
        <v>900</v>
      </c>
      <c r="G29" s="345"/>
      <c r="H29" s="345"/>
      <c r="I29" s="349">
        <f>'Data Record'!Q36</f>
        <v>900</v>
      </c>
      <c r="J29" s="349"/>
      <c r="K29" s="349"/>
      <c r="L29" s="349">
        <f>'Data Record'!X36</f>
        <v>0</v>
      </c>
      <c r="M29" s="349"/>
      <c r="N29" s="349"/>
      <c r="O29" s="345">
        <f>'Uncertainty Budget'!P26</f>
        <v>13.421007165385664</v>
      </c>
      <c r="P29" s="345"/>
      <c r="Q29" s="345"/>
      <c r="R29" s="345"/>
      <c r="S29" s="123"/>
      <c r="T29" s="123"/>
      <c r="U29" s="119"/>
      <c r="V29" s="119"/>
    </row>
    <row r="30" spans="1:23" ht="23.1" customHeight="1">
      <c r="A30" s="119"/>
      <c r="B30" s="122"/>
      <c r="C30" s="121"/>
      <c r="F30" s="351">
        <f>'Data Record'!B37</f>
        <v>1000</v>
      </c>
      <c r="G30" s="351"/>
      <c r="H30" s="351"/>
      <c r="I30" s="352">
        <f>'Data Record'!Q37</f>
        <v>1000</v>
      </c>
      <c r="J30" s="352"/>
      <c r="K30" s="352"/>
      <c r="L30" s="352">
        <f>'Data Record'!X37</f>
        <v>0</v>
      </c>
      <c r="M30" s="352"/>
      <c r="N30" s="352"/>
      <c r="O30" s="351">
        <f>'Uncertainty Budget'!P27</f>
        <v>14.632797636360133</v>
      </c>
      <c r="P30" s="351"/>
      <c r="Q30" s="351"/>
      <c r="R30" s="351"/>
      <c r="S30" s="123"/>
      <c r="T30" s="123"/>
      <c r="U30" s="119"/>
      <c r="V30" s="119"/>
    </row>
    <row r="31" spans="1:23" ht="15" customHeight="1">
      <c r="A31" s="119"/>
      <c r="B31" s="122"/>
      <c r="C31" s="125"/>
      <c r="D31" s="124"/>
      <c r="E31" s="124"/>
      <c r="F31" s="124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3"/>
      <c r="T31" s="123"/>
      <c r="U31" s="119"/>
      <c r="V31" s="119"/>
    </row>
    <row r="32" spans="1:23" ht="21" customHeight="1">
      <c r="A32" s="171"/>
      <c r="B32" s="219"/>
      <c r="C32" s="154" t="s">
        <v>76</v>
      </c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19"/>
      <c r="V32" s="219"/>
      <c r="W32" s="171"/>
    </row>
    <row r="33" spans="1:23" ht="21" customHeight="1">
      <c r="A33" s="171"/>
      <c r="B33" s="219"/>
      <c r="C33" s="221" t="s">
        <v>116</v>
      </c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19"/>
      <c r="V33" s="219"/>
      <c r="W33" s="171"/>
    </row>
    <row r="34" spans="1:23" ht="21" customHeight="1">
      <c r="A34" s="221" t="s">
        <v>117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19"/>
      <c r="V34" s="219"/>
      <c r="W34" s="171"/>
    </row>
    <row r="35" spans="1:23" ht="21" customHeight="1">
      <c r="A35" s="347" t="s">
        <v>77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171"/>
    </row>
    <row r="36" spans="1:23" ht="17.100000000000001" customHeight="1">
      <c r="V36" s="126"/>
      <c r="W36" s="119"/>
    </row>
    <row r="37" spans="1:23" ht="17.100000000000001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7.100000000000001" customHeight="1">
      <c r="A38" s="228"/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126"/>
      <c r="W38" s="119"/>
    </row>
    <row r="39" spans="1:23" ht="17.100000000000001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 ht="17.100000000000001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 ht="17.100000000000001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 ht="17.100000000000001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 ht="17.100000000000001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 ht="17.100000000000001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 ht="17.100000000000001" customHeight="1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 ht="17.100000000000001" customHeight="1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 ht="17.100000000000001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 ht="17.100000000000001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 ht="17.100000000000001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 ht="17.100000000000001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 ht="17.100000000000001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 ht="17.100000000000001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 ht="17.100000000000001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 ht="17.100000000000001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 ht="17.100000000000001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</row>
    <row r="56" spans="1:23" ht="17.100000000000001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</row>
    <row r="57" spans="1:23" ht="17.100000000000001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</row>
    <row r="58" spans="1:23" ht="17.100000000000001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</row>
    <row r="59" spans="1:23" ht="17.100000000000001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</row>
    <row r="60" spans="1:23" ht="17.100000000000001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</row>
    <row r="61" spans="1:23" ht="17.100000000000001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</row>
    <row r="62" spans="1:23" ht="17.100000000000001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</row>
    <row r="63" spans="1:23" ht="17.100000000000001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</row>
    <row r="64" spans="1:23" ht="17.100000000000001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</row>
    <row r="65" spans="1:23" ht="17.100000000000001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</row>
    <row r="66" spans="1:23" ht="17.100000000000001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</row>
    <row r="67" spans="1:23" ht="17.100000000000001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</row>
    <row r="68" spans="1:23" ht="17.100000000000001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</row>
    <row r="69" spans="1:23" ht="17.100000000000001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</row>
    <row r="70" spans="1:23" ht="17.100000000000001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</row>
    <row r="71" spans="1:23" ht="17.100000000000001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</row>
    <row r="72" spans="1:23" ht="17.100000000000001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</row>
    <row r="73" spans="1:23" ht="17.100000000000001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</row>
    <row r="74" spans="1:23" ht="17.100000000000001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</row>
    <row r="75" spans="1:23" ht="17.100000000000001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</row>
    <row r="76" spans="1:23" ht="17.100000000000001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</row>
    <row r="77" spans="1:23" ht="17.100000000000001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</row>
    <row r="78" spans="1:23" ht="17.100000000000001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</row>
    <row r="79" spans="1:23" ht="17.100000000000001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</row>
    <row r="80" spans="1:23" ht="17.100000000000001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</row>
    <row r="81" spans="1:23" ht="17.100000000000001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</row>
    <row r="82" spans="1:23" ht="17.100000000000001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</row>
    <row r="83" spans="1:23" ht="17.100000000000001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</row>
    <row r="84" spans="1:23" ht="17.100000000000001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</row>
    <row r="85" spans="1:23" ht="17.100000000000001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</row>
    <row r="86" spans="1:23" ht="17.100000000000001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</row>
    <row r="87" spans="1:23" ht="17.100000000000001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</row>
    <row r="88" spans="1:23" ht="17.100000000000001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</row>
    <row r="89" spans="1:23" ht="17.100000000000001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</row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</sheetData>
  <mergeCells count="91">
    <mergeCell ref="O14:R14"/>
    <mergeCell ref="O15:R15"/>
    <mergeCell ref="F8:H9"/>
    <mergeCell ref="O8:R9"/>
    <mergeCell ref="O30:R30"/>
    <mergeCell ref="O22:R22"/>
    <mergeCell ref="O23:R23"/>
    <mergeCell ref="P7:Q7"/>
    <mergeCell ref="I27:K27"/>
    <mergeCell ref="L27:N27"/>
    <mergeCell ref="O27:R27"/>
    <mergeCell ref="I28:K28"/>
    <mergeCell ref="L28:N28"/>
    <mergeCell ref="O11:R11"/>
    <mergeCell ref="O12:R12"/>
    <mergeCell ref="O13:R13"/>
    <mergeCell ref="O28:R28"/>
    <mergeCell ref="L8:N9"/>
    <mergeCell ref="I8:K9"/>
    <mergeCell ref="O29:R29"/>
    <mergeCell ref="O19:R19"/>
    <mergeCell ref="O20:R20"/>
    <mergeCell ref="O21:R21"/>
    <mergeCell ref="O16:R16"/>
    <mergeCell ref="O17:R17"/>
    <mergeCell ref="O18:R18"/>
    <mergeCell ref="O26:R26"/>
    <mergeCell ref="L24:N24"/>
    <mergeCell ref="L25:N25"/>
    <mergeCell ref="L26:N26"/>
    <mergeCell ref="O24:R24"/>
    <mergeCell ref="O25:R25"/>
    <mergeCell ref="I30:K30"/>
    <mergeCell ref="L10:N10"/>
    <mergeCell ref="L11:N11"/>
    <mergeCell ref="L12:N12"/>
    <mergeCell ref="L13:N13"/>
    <mergeCell ref="L14:N14"/>
    <mergeCell ref="I19:K19"/>
    <mergeCell ref="L18:N18"/>
    <mergeCell ref="L19:N19"/>
    <mergeCell ref="L20:N20"/>
    <mergeCell ref="L21:N21"/>
    <mergeCell ref="L22:N22"/>
    <mergeCell ref="L23:N23"/>
    <mergeCell ref="L29:N29"/>
    <mergeCell ref="L30:N30"/>
    <mergeCell ref="I16:K16"/>
    <mergeCell ref="I17:K17"/>
    <mergeCell ref="I18:K18"/>
    <mergeCell ref="F23:H23"/>
    <mergeCell ref="I29:K29"/>
    <mergeCell ref="F28:H28"/>
    <mergeCell ref="F27:H27"/>
    <mergeCell ref="F26:H26"/>
    <mergeCell ref="I25:K25"/>
    <mergeCell ref="I26:K26"/>
    <mergeCell ref="I20:K20"/>
    <mergeCell ref="I21:K21"/>
    <mergeCell ref="I15:K15"/>
    <mergeCell ref="F29:H29"/>
    <mergeCell ref="F30:H30"/>
    <mergeCell ref="F10:H10"/>
    <mergeCell ref="F13:H13"/>
    <mergeCell ref="F14:H14"/>
    <mergeCell ref="F15:H15"/>
    <mergeCell ref="F16:H16"/>
    <mergeCell ref="F17:H17"/>
    <mergeCell ref="F22:H22"/>
    <mergeCell ref="F12:H12"/>
    <mergeCell ref="F24:H24"/>
    <mergeCell ref="F25:H25"/>
    <mergeCell ref="I22:K22"/>
    <mergeCell ref="I23:K23"/>
    <mergeCell ref="I24:K24"/>
    <mergeCell ref="F11:H11"/>
    <mergeCell ref="O10:R10"/>
    <mergeCell ref="A35:V35"/>
    <mergeCell ref="A3:V3"/>
    <mergeCell ref="L16:N16"/>
    <mergeCell ref="F18:H18"/>
    <mergeCell ref="L17:N17"/>
    <mergeCell ref="F19:H19"/>
    <mergeCell ref="F20:H20"/>
    <mergeCell ref="F21:H21"/>
    <mergeCell ref="L15:N15"/>
    <mergeCell ref="I10:K10"/>
    <mergeCell ref="I11:K11"/>
    <mergeCell ref="I12:K12"/>
    <mergeCell ref="I13:K13"/>
    <mergeCell ref="I14:K14"/>
  </mergeCells>
  <phoneticPr fontId="4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IV129"/>
  <sheetViews>
    <sheetView tabSelected="1" workbookViewId="0">
      <selection activeCell="O7" sqref="O7:O27"/>
    </sheetView>
  </sheetViews>
  <sheetFormatPr defaultColWidth="7.140625" defaultRowHeight="15"/>
  <cols>
    <col min="1" max="1" width="1.140625" style="17" customWidth="1"/>
    <col min="2" max="16" width="8.140625" style="17" customWidth="1"/>
    <col min="17" max="17" width="1.28515625" style="17" customWidth="1"/>
    <col min="18" max="23" width="9" customWidth="1"/>
    <col min="24" max="252" width="9" style="17" customWidth="1"/>
    <col min="253" max="253" width="1.140625" style="17" customWidth="1"/>
    <col min="254" max="254" width="7.7109375" style="17" customWidth="1"/>
    <col min="255" max="16384" width="7.140625" style="17"/>
  </cols>
  <sheetData>
    <row r="1" spans="1:256">
      <c r="B1" s="18"/>
      <c r="C1" s="18"/>
      <c r="F1" s="19"/>
    </row>
    <row r="2" spans="1:256" ht="23.25">
      <c r="B2" s="366" t="s">
        <v>75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</row>
    <row r="3" spans="1:256">
      <c r="B3" s="367"/>
      <c r="C3" s="367"/>
      <c r="D3" s="367"/>
      <c r="E3" s="367"/>
      <c r="F3" s="19"/>
      <c r="G3" s="19"/>
      <c r="H3" s="19"/>
      <c r="I3" s="19"/>
      <c r="P3" s="19"/>
    </row>
    <row r="4" spans="1:256">
      <c r="B4" s="368" t="s">
        <v>8</v>
      </c>
      <c r="C4" s="369"/>
      <c r="D4" s="368" t="s">
        <v>10</v>
      </c>
      <c r="E4" s="369"/>
      <c r="F4" s="368" t="s">
        <v>108</v>
      </c>
      <c r="G4" s="369"/>
      <c r="H4" s="370" t="s">
        <v>21</v>
      </c>
      <c r="I4" s="371"/>
      <c r="J4" s="368" t="s">
        <v>109</v>
      </c>
      <c r="K4" s="369"/>
      <c r="L4" s="372" t="s">
        <v>11</v>
      </c>
      <c r="M4" s="372" t="s">
        <v>12</v>
      </c>
      <c r="N4" s="372" t="s">
        <v>110</v>
      </c>
      <c r="O4" s="372" t="s">
        <v>111</v>
      </c>
      <c r="P4" s="213" t="s">
        <v>112</v>
      </c>
      <c r="X4" s="20"/>
      <c r="Y4" s="20"/>
      <c r="Z4" s="20"/>
    </row>
    <row r="5" spans="1:256">
      <c r="B5" s="374" t="s">
        <v>113</v>
      </c>
      <c r="C5" s="375"/>
      <c r="D5" s="374" t="s">
        <v>113</v>
      </c>
      <c r="E5" s="375"/>
      <c r="F5" s="374" t="s">
        <v>113</v>
      </c>
      <c r="G5" s="375"/>
      <c r="H5" s="376" t="s">
        <v>113</v>
      </c>
      <c r="I5" s="377"/>
      <c r="J5" s="374" t="s">
        <v>113</v>
      </c>
      <c r="K5" s="375"/>
      <c r="L5" s="373"/>
      <c r="M5" s="373"/>
      <c r="N5" s="373"/>
      <c r="O5" s="373"/>
      <c r="P5" s="214" t="s">
        <v>114</v>
      </c>
      <c r="X5" s="20"/>
      <c r="Y5" s="20"/>
      <c r="Z5" s="20"/>
    </row>
    <row r="6" spans="1:256" ht="18.75">
      <c r="B6" s="378" t="s">
        <v>4</v>
      </c>
      <c r="C6" s="379"/>
      <c r="D6" s="21" t="s">
        <v>4</v>
      </c>
      <c r="E6" s="22" t="s">
        <v>12</v>
      </c>
      <c r="F6" s="21" t="s">
        <v>4</v>
      </c>
      <c r="G6" s="22" t="s">
        <v>12</v>
      </c>
      <c r="H6" s="21" t="s">
        <v>4</v>
      </c>
      <c r="I6" s="22" t="s">
        <v>12</v>
      </c>
      <c r="J6" s="21" t="s">
        <v>4</v>
      </c>
      <c r="K6" s="22" t="s">
        <v>12</v>
      </c>
      <c r="L6" s="21" t="s">
        <v>4</v>
      </c>
      <c r="M6" s="21" t="s">
        <v>4</v>
      </c>
      <c r="N6" s="21" t="s">
        <v>4</v>
      </c>
      <c r="O6" s="23" t="s">
        <v>4</v>
      </c>
      <c r="P6" s="215" t="s">
        <v>4</v>
      </c>
      <c r="Q6" s="24"/>
      <c r="X6" s="20"/>
      <c r="Y6" s="20"/>
      <c r="Z6" s="20"/>
    </row>
    <row r="7" spans="1:256" ht="18.75">
      <c r="A7" s="20"/>
      <c r="B7" s="380">
        <f>'Data Record'!B17</f>
        <v>0</v>
      </c>
      <c r="C7" s="381"/>
      <c r="D7" s="27">
        <f>'Data Record'!T17</f>
        <v>0</v>
      </c>
      <c r="E7" s="26">
        <f>D7/1</f>
        <v>0</v>
      </c>
      <c r="F7" s="146">
        <f>'Cert of STD'!K25</f>
        <v>5.9999999999999995E-5</v>
      </c>
      <c r="G7" s="26">
        <f>F7/2</f>
        <v>2.9999999999999997E-5</v>
      </c>
      <c r="H7" s="26">
        <f t="shared" ref="H7:H25" si="0">((B7)*(11.5*10^-6)*1)</f>
        <v>0</v>
      </c>
      <c r="I7" s="26">
        <f t="shared" ref="I7:I25" si="1">H7/SQRT(3)</f>
        <v>0</v>
      </c>
      <c r="J7" s="216">
        <f>'Data Record'!O8/2</f>
        <v>5.0000000000000001E-3</v>
      </c>
      <c r="K7" s="28">
        <f t="shared" ref="K7:K25" si="2">(J7/SQRT(3))</f>
        <v>2.886751345948129E-3</v>
      </c>
      <c r="L7" s="26">
        <f>SQRT(E7^2+G7^2+I7^2+K7^2)</f>
        <v>2.8869072263121541E-3</v>
      </c>
      <c r="M7" s="29">
        <f t="shared" ref="M7:M25" si="3">E7/1</f>
        <v>0</v>
      </c>
      <c r="N7" s="30" t="str">
        <f>IF(E7=0,"∞",(L7^4/(E7^4/3)))</f>
        <v>∞</v>
      </c>
      <c r="O7" s="25">
        <f>IF(N7="∞",2,_xlfn.T.INV.2T(0.0455,N7))</f>
        <v>2</v>
      </c>
      <c r="P7" s="217">
        <f>L7*O7*1000</f>
        <v>5.7738144526243085</v>
      </c>
      <c r="Q7" s="24"/>
      <c r="X7" s="20"/>
      <c r="Y7" s="20"/>
      <c r="Z7" s="20"/>
    </row>
    <row r="8" spans="1:256" ht="18.75">
      <c r="A8" s="20"/>
      <c r="B8" s="380">
        <f>'Data Record'!B18</f>
        <v>1</v>
      </c>
      <c r="C8" s="381"/>
      <c r="D8" s="27">
        <f>'Data Record'!T18</f>
        <v>0</v>
      </c>
      <c r="E8" s="26">
        <f t="shared" ref="E8:E25" si="4">D8/1</f>
        <v>0</v>
      </c>
      <c r="F8" s="146">
        <f>'Cert of STD'!K25</f>
        <v>5.9999999999999995E-5</v>
      </c>
      <c r="G8" s="26">
        <f t="shared" ref="G8:G25" si="5">F8/2</f>
        <v>2.9999999999999997E-5</v>
      </c>
      <c r="H8" s="26">
        <f t="shared" si="0"/>
        <v>1.15E-5</v>
      </c>
      <c r="I8" s="26">
        <f t="shared" si="1"/>
        <v>6.6395280956806965E-6</v>
      </c>
      <c r="J8" s="216">
        <f>J7</f>
        <v>5.0000000000000001E-3</v>
      </c>
      <c r="K8" s="28">
        <f t="shared" si="2"/>
        <v>2.886751345948129E-3</v>
      </c>
      <c r="L8" s="26">
        <f t="shared" ref="L8:L25" si="6">SQRT(E8^2+G8^2+I8^2+K8^2)</f>
        <v>2.8869148613470865E-3</v>
      </c>
      <c r="M8" s="29">
        <f t="shared" si="3"/>
        <v>0</v>
      </c>
      <c r="N8" s="30" t="str">
        <f t="shared" ref="N8:N27" si="7">IF(E8=0,"∞",(L8^4/(E8^4/3)))</f>
        <v>∞</v>
      </c>
      <c r="O8" s="25">
        <f t="shared" ref="O8:O27" si="8">IF(N8="∞",2,_xlfn.T.INV.2T(0.0455,N8))</f>
        <v>2</v>
      </c>
      <c r="P8" s="217">
        <f t="shared" ref="P8:P25" si="9">L8*O8*1000</f>
        <v>5.7738297226941731</v>
      </c>
      <c r="Q8" s="24"/>
      <c r="X8" s="20"/>
      <c r="Y8" s="20"/>
      <c r="Z8" s="20"/>
    </row>
    <row r="9" spans="1:256" ht="18.75">
      <c r="A9" s="20"/>
      <c r="B9" s="380">
        <f>'Data Record'!B19</f>
        <v>1.5</v>
      </c>
      <c r="C9" s="381"/>
      <c r="D9" s="27">
        <f>'Data Record'!T19</f>
        <v>0</v>
      </c>
      <c r="E9" s="26">
        <f t="shared" si="4"/>
        <v>0</v>
      </c>
      <c r="F9" s="146">
        <f>'Cert of STD'!K20</f>
        <v>5.9999999999999995E-5</v>
      </c>
      <c r="G9" s="26">
        <f t="shared" si="5"/>
        <v>2.9999999999999997E-5</v>
      </c>
      <c r="H9" s="26">
        <f t="shared" si="0"/>
        <v>1.7249999999999999E-5</v>
      </c>
      <c r="I9" s="26">
        <f t="shared" si="1"/>
        <v>9.9592921435210452E-6</v>
      </c>
      <c r="J9" s="216">
        <f t="shared" ref="J9:J27" si="10">J8</f>
        <v>5.0000000000000001E-3</v>
      </c>
      <c r="K9" s="28">
        <f t="shared" si="2"/>
        <v>2.886751345948129E-3</v>
      </c>
      <c r="L9" s="26">
        <f t="shared" si="6"/>
        <v>2.8869244051123568E-3</v>
      </c>
      <c r="M9" s="29">
        <f t="shared" si="3"/>
        <v>0</v>
      </c>
      <c r="N9" s="30" t="str">
        <f t="shared" si="7"/>
        <v>∞</v>
      </c>
      <c r="O9" s="25">
        <f t="shared" si="8"/>
        <v>2</v>
      </c>
      <c r="P9" s="217">
        <f t="shared" si="9"/>
        <v>5.7738488102247132</v>
      </c>
      <c r="Q9" s="31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ht="18.75">
      <c r="A10" s="20"/>
      <c r="B10" s="380">
        <f>'Data Record'!B20</f>
        <v>2</v>
      </c>
      <c r="C10" s="381"/>
      <c r="D10" s="27">
        <f>'Data Record'!T20</f>
        <v>0</v>
      </c>
      <c r="E10" s="26">
        <f t="shared" si="4"/>
        <v>0</v>
      </c>
      <c r="F10" s="146">
        <f>'Cert of STD'!K26</f>
        <v>5.9999999999999995E-5</v>
      </c>
      <c r="G10" s="26">
        <f t="shared" si="5"/>
        <v>2.9999999999999997E-5</v>
      </c>
      <c r="H10" s="26">
        <f t="shared" si="0"/>
        <v>2.3E-5</v>
      </c>
      <c r="I10" s="26">
        <f t="shared" si="1"/>
        <v>1.3279056191361393E-5</v>
      </c>
      <c r="J10" s="216">
        <f t="shared" si="10"/>
        <v>5.0000000000000001E-3</v>
      </c>
      <c r="K10" s="28">
        <f t="shared" si="2"/>
        <v>2.886751345948129E-3</v>
      </c>
      <c r="L10" s="26">
        <f t="shared" si="6"/>
        <v>2.8869377663307302E-3</v>
      </c>
      <c r="M10" s="29">
        <f t="shared" si="3"/>
        <v>0</v>
      </c>
      <c r="N10" s="30" t="str">
        <f t="shared" si="7"/>
        <v>∞</v>
      </c>
      <c r="O10" s="25">
        <f t="shared" si="8"/>
        <v>2</v>
      </c>
      <c r="P10" s="217">
        <f t="shared" si="9"/>
        <v>5.7738755326614601</v>
      </c>
      <c r="Q10" s="31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8.75">
      <c r="A11" s="20"/>
      <c r="B11" s="380">
        <f>'Data Record'!B21</f>
        <v>5</v>
      </c>
      <c r="C11" s="381"/>
      <c r="D11" s="27">
        <f>'Data Record'!T21</f>
        <v>0</v>
      </c>
      <c r="E11" s="26">
        <f t="shared" si="4"/>
        <v>0</v>
      </c>
      <c r="F11" s="146">
        <f>'Cert of STD'!K29</f>
        <v>5.9999999999999995E-5</v>
      </c>
      <c r="G11" s="26">
        <f t="shared" si="5"/>
        <v>2.9999999999999997E-5</v>
      </c>
      <c r="H11" s="26">
        <f t="shared" si="0"/>
        <v>5.7500000000000002E-5</v>
      </c>
      <c r="I11" s="26">
        <f t="shared" si="1"/>
        <v>3.3197640478403482E-5</v>
      </c>
      <c r="J11" s="216">
        <f t="shared" si="10"/>
        <v>5.0000000000000001E-3</v>
      </c>
      <c r="K11" s="28">
        <f t="shared" si="2"/>
        <v>2.886751345948129E-3</v>
      </c>
      <c r="L11" s="26">
        <f t="shared" si="6"/>
        <v>2.8870980961281292E-3</v>
      </c>
      <c r="M11" s="29">
        <f t="shared" si="3"/>
        <v>0</v>
      </c>
      <c r="N11" s="30" t="str">
        <f t="shared" si="7"/>
        <v>∞</v>
      </c>
      <c r="O11" s="25">
        <f t="shared" si="8"/>
        <v>2</v>
      </c>
      <c r="P11" s="217">
        <f t="shared" si="9"/>
        <v>5.7741961922562579</v>
      </c>
      <c r="Q11" s="31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ht="18.75">
      <c r="A12" s="20"/>
      <c r="B12" s="380">
        <f>'Data Record'!B22</f>
        <v>10</v>
      </c>
      <c r="C12" s="381"/>
      <c r="D12" s="27">
        <f>'Data Record'!T22</f>
        <v>0</v>
      </c>
      <c r="E12" s="26">
        <f t="shared" si="4"/>
        <v>0</v>
      </c>
      <c r="F12" s="146">
        <f>'Cert of STD'!K34</f>
        <v>5.9999999999999995E-5</v>
      </c>
      <c r="G12" s="26">
        <f t="shared" si="5"/>
        <v>2.9999999999999997E-5</v>
      </c>
      <c r="H12" s="26">
        <f t="shared" si="0"/>
        <v>1.15E-4</v>
      </c>
      <c r="I12" s="26">
        <f t="shared" si="1"/>
        <v>6.6395280956806963E-5</v>
      </c>
      <c r="J12" s="216">
        <f t="shared" si="10"/>
        <v>5.0000000000000001E-3</v>
      </c>
      <c r="K12" s="28">
        <f t="shared" si="2"/>
        <v>2.886751345948129E-3</v>
      </c>
      <c r="L12" s="26">
        <f t="shared" si="6"/>
        <v>2.8876706298791533E-3</v>
      </c>
      <c r="M12" s="29">
        <f t="shared" si="3"/>
        <v>0</v>
      </c>
      <c r="N12" s="30" t="str">
        <f t="shared" si="7"/>
        <v>∞</v>
      </c>
      <c r="O12" s="25">
        <f t="shared" si="8"/>
        <v>2</v>
      </c>
      <c r="P12" s="217">
        <f t="shared" si="9"/>
        <v>5.7753412597583065</v>
      </c>
      <c r="Q12" s="31"/>
      <c r="R12" s="20"/>
      <c r="S12" s="20"/>
      <c r="T12" s="20"/>
      <c r="U12" s="20"/>
      <c r="V12" s="20"/>
      <c r="W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ht="18.75">
      <c r="A13" s="20"/>
      <c r="B13" s="380">
        <f>'Data Record'!B23</f>
        <v>20</v>
      </c>
      <c r="C13" s="381"/>
      <c r="D13" s="27">
        <f>'Data Record'!T23</f>
        <v>0</v>
      </c>
      <c r="E13" s="26">
        <f t="shared" si="4"/>
        <v>0</v>
      </c>
      <c r="F13" s="146">
        <f>'Cert of STD'!K44</f>
        <v>7.0000000000000007E-5</v>
      </c>
      <c r="G13" s="26">
        <f t="shared" si="5"/>
        <v>3.5000000000000004E-5</v>
      </c>
      <c r="H13" s="26">
        <f t="shared" si="0"/>
        <v>2.3000000000000001E-4</v>
      </c>
      <c r="I13" s="26">
        <f t="shared" si="1"/>
        <v>1.3279056191361393E-4</v>
      </c>
      <c r="J13" s="216">
        <f t="shared" si="10"/>
        <v>5.0000000000000001E-3</v>
      </c>
      <c r="K13" s="28">
        <f t="shared" si="2"/>
        <v>2.886751345948129E-3</v>
      </c>
      <c r="L13" s="26">
        <f t="shared" si="6"/>
        <v>2.8900158592413757E-3</v>
      </c>
      <c r="M13" s="29">
        <f t="shared" si="3"/>
        <v>0</v>
      </c>
      <c r="N13" s="30" t="str">
        <f t="shared" si="7"/>
        <v>∞</v>
      </c>
      <c r="O13" s="25">
        <f t="shared" si="8"/>
        <v>2</v>
      </c>
      <c r="P13" s="217">
        <f t="shared" si="9"/>
        <v>5.7800317184827517</v>
      </c>
      <c r="Q13" s="31"/>
      <c r="R13" s="20"/>
      <c r="S13" s="20"/>
      <c r="T13" s="20"/>
      <c r="U13" s="20"/>
      <c r="V13" s="20"/>
      <c r="W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ht="18.75">
      <c r="A14" s="20"/>
      <c r="B14" s="380">
        <f>'Data Record'!B24</f>
        <v>50</v>
      </c>
      <c r="C14" s="381"/>
      <c r="D14" s="27">
        <f>'Data Record'!T24</f>
        <v>0</v>
      </c>
      <c r="E14" s="26">
        <f t="shared" si="4"/>
        <v>0</v>
      </c>
      <c r="F14" s="146">
        <f>'Cert of STD'!K50</f>
        <v>8.9999999999999992E-5</v>
      </c>
      <c r="G14" s="26">
        <f t="shared" si="5"/>
        <v>4.4999999999999996E-5</v>
      </c>
      <c r="H14" s="26">
        <f t="shared" si="0"/>
        <v>5.7499999999999999E-4</v>
      </c>
      <c r="I14" s="26">
        <f t="shared" si="1"/>
        <v>3.3197640478403484E-4</v>
      </c>
      <c r="J14" s="216">
        <f t="shared" si="10"/>
        <v>5.0000000000000001E-3</v>
      </c>
      <c r="K14" s="28">
        <f t="shared" si="2"/>
        <v>2.886751345948129E-3</v>
      </c>
      <c r="L14" s="26">
        <f t="shared" si="6"/>
        <v>2.9061257141883364E-3</v>
      </c>
      <c r="M14" s="29">
        <f t="shared" si="3"/>
        <v>0</v>
      </c>
      <c r="N14" s="30" t="str">
        <f t="shared" si="7"/>
        <v>∞</v>
      </c>
      <c r="O14" s="25">
        <f t="shared" si="8"/>
        <v>2</v>
      </c>
      <c r="P14" s="217">
        <f t="shared" si="9"/>
        <v>5.8122514283766726</v>
      </c>
      <c r="Q14" s="31"/>
      <c r="R14" s="20"/>
      <c r="S14" s="20"/>
      <c r="T14" s="20"/>
      <c r="U14" s="20"/>
      <c r="V14" s="20"/>
      <c r="W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ht="18.75">
      <c r="A15" s="20"/>
      <c r="B15" s="380">
        <f>'Data Record'!B25</f>
        <v>100</v>
      </c>
      <c r="C15" s="381"/>
      <c r="D15" s="27">
        <f>'Data Record'!T25</f>
        <v>0</v>
      </c>
      <c r="E15" s="26">
        <f t="shared" si="4"/>
        <v>0</v>
      </c>
      <c r="F15" s="146">
        <f>'Cert of STD'!K52</f>
        <v>1.1999999999999999E-4</v>
      </c>
      <c r="G15" s="26">
        <f t="shared" si="5"/>
        <v>5.9999999999999995E-5</v>
      </c>
      <c r="H15" s="26">
        <f t="shared" si="0"/>
        <v>1.15E-3</v>
      </c>
      <c r="I15" s="26">
        <f t="shared" si="1"/>
        <v>6.6395280956806969E-4</v>
      </c>
      <c r="J15" s="216">
        <f t="shared" si="10"/>
        <v>5.0000000000000001E-3</v>
      </c>
      <c r="K15" s="28">
        <f t="shared" si="2"/>
        <v>2.886751345948129E-3</v>
      </c>
      <c r="L15" s="26">
        <f t="shared" si="6"/>
        <v>2.9627295972914349E-3</v>
      </c>
      <c r="M15" s="29">
        <f t="shared" si="3"/>
        <v>0</v>
      </c>
      <c r="N15" s="30" t="str">
        <f t="shared" si="7"/>
        <v>∞</v>
      </c>
      <c r="O15" s="25">
        <f t="shared" si="8"/>
        <v>2</v>
      </c>
      <c r="P15" s="217">
        <f t="shared" si="9"/>
        <v>5.9254591945828698</v>
      </c>
      <c r="Q15" s="31"/>
      <c r="R15" s="20"/>
      <c r="S15" s="20"/>
      <c r="T15" s="20"/>
      <c r="U15" s="20"/>
      <c r="V15" s="20"/>
      <c r="W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ht="18.75">
      <c r="A16" s="20"/>
      <c r="B16" s="380">
        <f>'Data Record'!B26</f>
        <v>150</v>
      </c>
      <c r="C16" s="381"/>
      <c r="D16" s="27">
        <f>'Data Record'!T26</f>
        <v>0</v>
      </c>
      <c r="E16" s="26">
        <f t="shared" si="4"/>
        <v>0</v>
      </c>
      <c r="F16" s="146">
        <f>'Cert of STD'!W7</f>
        <v>4.6999999999999999E-4</v>
      </c>
      <c r="G16" s="26">
        <f t="shared" si="5"/>
        <v>2.3499999999999999E-4</v>
      </c>
      <c r="H16" s="26">
        <f t="shared" si="0"/>
        <v>1.725E-3</v>
      </c>
      <c r="I16" s="26">
        <f t="shared" si="1"/>
        <v>9.9592921435210442E-4</v>
      </c>
      <c r="J16" s="216">
        <f t="shared" si="10"/>
        <v>5.0000000000000001E-3</v>
      </c>
      <c r="K16" s="28">
        <f t="shared" si="2"/>
        <v>2.886751345948129E-3</v>
      </c>
      <c r="L16" s="26">
        <f t="shared" si="6"/>
        <v>3.0627493095800925E-3</v>
      </c>
      <c r="M16" s="29">
        <f t="shared" si="3"/>
        <v>0</v>
      </c>
      <c r="N16" s="30" t="str">
        <f t="shared" si="7"/>
        <v>∞</v>
      </c>
      <c r="O16" s="25">
        <f t="shared" si="8"/>
        <v>2</v>
      </c>
      <c r="P16" s="217">
        <f t="shared" si="9"/>
        <v>6.1254986191601848</v>
      </c>
      <c r="Q16" s="31"/>
      <c r="R16" s="20"/>
      <c r="S16" s="20"/>
      <c r="T16" s="20"/>
      <c r="U16" s="20"/>
      <c r="V16" s="20"/>
      <c r="W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t="18.75">
      <c r="A17" s="20"/>
      <c r="B17" s="380">
        <f>'Data Record'!B27</f>
        <v>200</v>
      </c>
      <c r="C17" s="381"/>
      <c r="D17" s="27">
        <f>'Data Record'!T27</f>
        <v>0</v>
      </c>
      <c r="E17" s="26">
        <f t="shared" si="4"/>
        <v>0</v>
      </c>
      <c r="F17" s="146">
        <f>'Cert of STD'!W9</f>
        <v>5.5000000000000003E-4</v>
      </c>
      <c r="G17" s="26">
        <f t="shared" si="5"/>
        <v>2.7500000000000002E-4</v>
      </c>
      <c r="H17" s="26">
        <f t="shared" si="0"/>
        <v>2.3E-3</v>
      </c>
      <c r="I17" s="26">
        <f t="shared" si="1"/>
        <v>1.3279056191361394E-3</v>
      </c>
      <c r="J17" s="216">
        <f t="shared" si="10"/>
        <v>5.0000000000000001E-3</v>
      </c>
      <c r="K17" s="28">
        <f t="shared" si="2"/>
        <v>2.886751345948129E-3</v>
      </c>
      <c r="L17" s="26">
        <f t="shared" si="6"/>
        <v>3.1894030266911497E-3</v>
      </c>
      <c r="M17" s="29">
        <f t="shared" si="3"/>
        <v>0</v>
      </c>
      <c r="N17" s="30" t="str">
        <f t="shared" si="7"/>
        <v>∞</v>
      </c>
      <c r="O17" s="25">
        <f t="shared" si="8"/>
        <v>2</v>
      </c>
      <c r="P17" s="217">
        <f t="shared" si="9"/>
        <v>6.3788060533822994</v>
      </c>
      <c r="Q17" s="31"/>
      <c r="R17" s="20"/>
      <c r="S17" s="20"/>
      <c r="T17" s="20"/>
      <c r="U17" s="20"/>
      <c r="V17" s="20"/>
      <c r="W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t="18.75">
      <c r="A18" s="20"/>
      <c r="B18" s="380">
        <f>'Data Record'!B28</f>
        <v>250</v>
      </c>
      <c r="C18" s="381"/>
      <c r="D18" s="27">
        <f>'Data Record'!T28</f>
        <v>0</v>
      </c>
      <c r="E18" s="26">
        <f t="shared" si="4"/>
        <v>0</v>
      </c>
      <c r="F18" s="146">
        <f>'Cert of STD'!W10</f>
        <v>6.3000000000000003E-4</v>
      </c>
      <c r="G18" s="26">
        <f t="shared" si="5"/>
        <v>3.1500000000000001E-4</v>
      </c>
      <c r="H18" s="26">
        <f t="shared" si="0"/>
        <v>2.875E-3</v>
      </c>
      <c r="I18" s="26">
        <f t="shared" si="1"/>
        <v>1.6598820239201741E-3</v>
      </c>
      <c r="J18" s="216">
        <f t="shared" si="10"/>
        <v>5.0000000000000001E-3</v>
      </c>
      <c r="K18" s="28">
        <f t="shared" si="2"/>
        <v>2.886751345948129E-3</v>
      </c>
      <c r="L18" s="26">
        <f t="shared" si="6"/>
        <v>3.3448119030323165E-3</v>
      </c>
      <c r="M18" s="29">
        <f t="shared" si="3"/>
        <v>0</v>
      </c>
      <c r="N18" s="30" t="str">
        <f t="shared" si="7"/>
        <v>∞</v>
      </c>
      <c r="O18" s="25">
        <f t="shared" si="8"/>
        <v>2</v>
      </c>
      <c r="P18" s="217">
        <f t="shared" si="9"/>
        <v>6.6896238060646329</v>
      </c>
      <c r="Q18" s="31"/>
      <c r="R18" s="20"/>
      <c r="S18" s="20"/>
      <c r="T18" s="20"/>
      <c r="U18" s="20"/>
      <c r="V18" s="20"/>
      <c r="W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t="18.75">
      <c r="A19" s="20"/>
      <c r="B19" s="380">
        <f>'Data Record'!B29</f>
        <v>300</v>
      </c>
      <c r="C19" s="381"/>
      <c r="D19" s="27">
        <f>'Data Record'!T29</f>
        <v>0</v>
      </c>
      <c r="E19" s="26">
        <f t="shared" si="4"/>
        <v>0</v>
      </c>
      <c r="F19" s="146">
        <f>'Cert of STD'!W11</f>
        <v>7.0999999999999991E-4</v>
      </c>
      <c r="G19" s="26">
        <f t="shared" si="5"/>
        <v>3.5499999999999996E-4</v>
      </c>
      <c r="H19" s="26">
        <f t="shared" si="0"/>
        <v>3.4499999999999999E-3</v>
      </c>
      <c r="I19" s="26">
        <f t="shared" si="1"/>
        <v>1.9918584287042088E-3</v>
      </c>
      <c r="J19" s="216">
        <f t="shared" si="10"/>
        <v>5.0000000000000001E-3</v>
      </c>
      <c r="K19" s="28">
        <f t="shared" si="2"/>
        <v>2.886751345948129E-3</v>
      </c>
      <c r="L19" s="26">
        <f t="shared" si="6"/>
        <v>3.5251749365575223E-3</v>
      </c>
      <c r="M19" s="29">
        <f t="shared" si="3"/>
        <v>0</v>
      </c>
      <c r="N19" s="30" t="str">
        <f t="shared" si="7"/>
        <v>∞</v>
      </c>
      <c r="O19" s="25">
        <f t="shared" si="8"/>
        <v>2</v>
      </c>
      <c r="P19" s="217">
        <f t="shared" si="9"/>
        <v>7.0503498731150449</v>
      </c>
      <c r="Q19" s="31"/>
      <c r="R19" s="20"/>
      <c r="S19" s="20"/>
      <c r="T19" s="20"/>
      <c r="U19" s="20"/>
      <c r="V19" s="20"/>
      <c r="W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t="18.75">
      <c r="A20" s="20"/>
      <c r="B20" s="380">
        <f>'Data Record'!B30</f>
        <v>400</v>
      </c>
      <c r="C20" s="381"/>
      <c r="D20" s="27">
        <f>'Data Record'!T30</f>
        <v>0</v>
      </c>
      <c r="E20" s="26">
        <f t="shared" si="4"/>
        <v>0</v>
      </c>
      <c r="F20" s="146">
        <f>'Cert of STD'!W12</f>
        <v>8.9000000000000006E-4</v>
      </c>
      <c r="G20" s="26">
        <f t="shared" si="5"/>
        <v>4.4500000000000003E-4</v>
      </c>
      <c r="H20" s="26">
        <f t="shared" si="0"/>
        <v>4.5999999999999999E-3</v>
      </c>
      <c r="I20" s="26">
        <f t="shared" si="1"/>
        <v>2.6558112382722788E-3</v>
      </c>
      <c r="J20" s="216">
        <f t="shared" si="10"/>
        <v>5.0000000000000001E-3</v>
      </c>
      <c r="K20" s="28">
        <f t="shared" si="2"/>
        <v>2.886751345948129E-3</v>
      </c>
      <c r="L20" s="26">
        <f t="shared" si="6"/>
        <v>3.9477451369948728E-3</v>
      </c>
      <c r="M20" s="29">
        <f t="shared" si="3"/>
        <v>0</v>
      </c>
      <c r="N20" s="30" t="str">
        <f t="shared" si="7"/>
        <v>∞</v>
      </c>
      <c r="O20" s="25">
        <f t="shared" si="8"/>
        <v>2</v>
      </c>
      <c r="P20" s="217">
        <f t="shared" si="9"/>
        <v>7.8954902739897452</v>
      </c>
      <c r="Q20" s="31"/>
      <c r="R20" s="20"/>
      <c r="S20" s="20"/>
      <c r="T20" s="20"/>
      <c r="U20" s="20"/>
      <c r="V20" s="20"/>
      <c r="W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t="18.75">
      <c r="A21" s="20"/>
      <c r="B21" s="380">
        <f>'Data Record'!B31</f>
        <v>450</v>
      </c>
      <c r="C21" s="381"/>
      <c r="D21" s="27">
        <f>'Data Record'!T31</f>
        <v>0</v>
      </c>
      <c r="E21" s="26">
        <f t="shared" si="4"/>
        <v>0</v>
      </c>
      <c r="F21" s="146">
        <f>'Cert of STD'!W12+'Cert of STD'!K50</f>
        <v>9.7999999999999997E-4</v>
      </c>
      <c r="G21" s="26">
        <f t="shared" si="5"/>
        <v>4.8999999999999998E-4</v>
      </c>
      <c r="H21" s="26">
        <f t="shared" si="0"/>
        <v>5.1749999999999999E-3</v>
      </c>
      <c r="I21" s="26">
        <f t="shared" si="1"/>
        <v>2.9877876430563135E-3</v>
      </c>
      <c r="J21" s="216">
        <f t="shared" si="10"/>
        <v>5.0000000000000001E-3</v>
      </c>
      <c r="K21" s="28">
        <f t="shared" si="2"/>
        <v>2.886751345948129E-3</v>
      </c>
      <c r="L21" s="26">
        <f t="shared" si="6"/>
        <v>4.1833369853901724E-3</v>
      </c>
      <c r="M21" s="29">
        <f t="shared" si="3"/>
        <v>0</v>
      </c>
      <c r="N21" s="30" t="str">
        <f t="shared" si="7"/>
        <v>∞</v>
      </c>
      <c r="O21" s="25">
        <f t="shared" si="8"/>
        <v>2</v>
      </c>
      <c r="P21" s="217">
        <f t="shared" si="9"/>
        <v>8.3666739707803455</v>
      </c>
      <c r="Q21" s="31"/>
      <c r="R21" s="20"/>
      <c r="S21" s="20"/>
      <c r="T21" s="20"/>
      <c r="U21" s="20"/>
      <c r="V21" s="20"/>
      <c r="W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t="18.75">
      <c r="A22" s="20"/>
      <c r="B22" s="380">
        <f>'Data Record'!B32</f>
        <v>500</v>
      </c>
      <c r="C22" s="381"/>
      <c r="D22" s="27">
        <f>'Data Record'!T32</f>
        <v>0</v>
      </c>
      <c r="E22" s="26">
        <f t="shared" si="4"/>
        <v>0</v>
      </c>
      <c r="F22" s="146">
        <f>'Cert of STD'!W13</f>
        <v>1.1000000000000001E-3</v>
      </c>
      <c r="G22" s="26">
        <f t="shared" si="5"/>
        <v>5.5000000000000003E-4</v>
      </c>
      <c r="H22" s="26">
        <f t="shared" si="0"/>
        <v>5.7499999999999999E-3</v>
      </c>
      <c r="I22" s="26">
        <f t="shared" si="1"/>
        <v>3.3197640478403482E-3</v>
      </c>
      <c r="J22" s="216">
        <f t="shared" si="10"/>
        <v>5.0000000000000001E-3</v>
      </c>
      <c r="K22" s="28">
        <f t="shared" si="2"/>
        <v>2.886751345948129E-3</v>
      </c>
      <c r="L22" s="26">
        <f t="shared" si="6"/>
        <v>4.4335839528159005E-3</v>
      </c>
      <c r="M22" s="29">
        <f t="shared" si="3"/>
        <v>0</v>
      </c>
      <c r="N22" s="30" t="str">
        <f t="shared" si="7"/>
        <v>∞</v>
      </c>
      <c r="O22" s="25">
        <f t="shared" si="8"/>
        <v>2</v>
      </c>
      <c r="P22" s="217">
        <f t="shared" si="9"/>
        <v>8.8671679056318009</v>
      </c>
      <c r="Q22" s="20"/>
      <c r="R22" s="20"/>
      <c r="S22" s="20"/>
      <c r="T22" s="20"/>
      <c r="U22" s="20"/>
      <c r="V22" s="20"/>
      <c r="W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t="18.75">
      <c r="A23" s="20"/>
      <c r="B23" s="380">
        <f>'Data Record'!B33</f>
        <v>600</v>
      </c>
      <c r="C23" s="381"/>
      <c r="D23" s="27">
        <f>'Data Record'!T33</f>
        <v>0</v>
      </c>
      <c r="E23" s="26">
        <f t="shared" si="4"/>
        <v>0</v>
      </c>
      <c r="F23" s="146">
        <f>'Cert of STD'!W13+'Cert of STD'!K52</f>
        <v>1.2200000000000002E-3</v>
      </c>
      <c r="G23" s="26">
        <f t="shared" si="5"/>
        <v>6.1000000000000008E-4</v>
      </c>
      <c r="H23" s="26">
        <f t="shared" si="0"/>
        <v>6.8999999999999999E-3</v>
      </c>
      <c r="I23" s="26">
        <f t="shared" si="1"/>
        <v>3.9837168574084177E-3</v>
      </c>
      <c r="J23" s="216">
        <f t="shared" si="10"/>
        <v>5.0000000000000001E-3</v>
      </c>
      <c r="K23" s="28">
        <f t="shared" si="2"/>
        <v>2.886751345948129E-3</v>
      </c>
      <c r="L23" s="26">
        <f t="shared" si="6"/>
        <v>4.9573615294159585E-3</v>
      </c>
      <c r="M23" s="29">
        <f t="shared" si="3"/>
        <v>0</v>
      </c>
      <c r="N23" s="30" t="str">
        <f t="shared" si="7"/>
        <v>∞</v>
      </c>
      <c r="O23" s="25">
        <f t="shared" si="8"/>
        <v>2</v>
      </c>
      <c r="P23" s="217">
        <f t="shared" si="9"/>
        <v>9.9147230588319175</v>
      </c>
      <c r="Q23" s="20"/>
      <c r="R23" s="20"/>
      <c r="S23" s="20"/>
      <c r="T23" s="20"/>
      <c r="U23" s="20"/>
      <c r="V23" s="20"/>
      <c r="W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t="18.75">
      <c r="B24" s="380">
        <f>'Data Record'!B34</f>
        <v>700</v>
      </c>
      <c r="C24" s="381"/>
      <c r="D24" s="27">
        <f>'Data Record'!T34</f>
        <v>0</v>
      </c>
      <c r="E24" s="26">
        <f t="shared" si="4"/>
        <v>0</v>
      </c>
      <c r="F24" s="146">
        <f>'Cert of STD'!W13+'Cert of STD'!W9</f>
        <v>1.65E-3</v>
      </c>
      <c r="G24" s="26">
        <f t="shared" si="5"/>
        <v>8.25E-4</v>
      </c>
      <c r="H24" s="26">
        <f t="shared" si="0"/>
        <v>8.0499999999999999E-3</v>
      </c>
      <c r="I24" s="26">
        <f t="shared" si="1"/>
        <v>4.6476696669764872E-3</v>
      </c>
      <c r="J24" s="216">
        <f>J22</f>
        <v>5.0000000000000001E-3</v>
      </c>
      <c r="K24" s="28">
        <f t="shared" si="2"/>
        <v>2.886751345948129E-3</v>
      </c>
      <c r="L24" s="26">
        <f t="shared" si="6"/>
        <v>5.5330634974367198E-3</v>
      </c>
      <c r="M24" s="29">
        <f t="shared" si="3"/>
        <v>0</v>
      </c>
      <c r="N24" s="30" t="str">
        <f t="shared" si="7"/>
        <v>∞</v>
      </c>
      <c r="O24" s="25">
        <f t="shared" si="8"/>
        <v>2</v>
      </c>
      <c r="P24" s="217">
        <f t="shared" si="9"/>
        <v>11.066126994873439</v>
      </c>
      <c r="Q24" s="20"/>
      <c r="R24" s="20"/>
      <c r="S24" s="20"/>
      <c r="T24" s="20"/>
      <c r="U24" s="20"/>
      <c r="V24" s="20"/>
      <c r="W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t="18.75">
      <c r="B25" s="380">
        <f>'Data Record'!B35</f>
        <v>800</v>
      </c>
      <c r="C25" s="381"/>
      <c r="D25" s="27">
        <f>'Data Record'!T35</f>
        <v>0</v>
      </c>
      <c r="E25" s="26">
        <f t="shared" si="4"/>
        <v>0</v>
      </c>
      <c r="F25" s="146">
        <f>'Cert of STD'!W13+'Cert of STD'!W11</f>
        <v>1.81E-3</v>
      </c>
      <c r="G25" s="26">
        <f t="shared" si="5"/>
        <v>9.0499999999999999E-4</v>
      </c>
      <c r="H25" s="26">
        <f t="shared" si="0"/>
        <v>9.1999999999999998E-3</v>
      </c>
      <c r="I25" s="26">
        <f t="shared" si="1"/>
        <v>5.3116224765445575E-3</v>
      </c>
      <c r="J25" s="216">
        <f t="shared" si="10"/>
        <v>5.0000000000000001E-3</v>
      </c>
      <c r="K25" s="28">
        <f t="shared" si="2"/>
        <v>2.886751345948129E-3</v>
      </c>
      <c r="L25" s="26">
        <f t="shared" si="6"/>
        <v>6.1127482907990466E-3</v>
      </c>
      <c r="M25" s="29">
        <f t="shared" si="3"/>
        <v>0</v>
      </c>
      <c r="N25" s="30" t="str">
        <f t="shared" si="7"/>
        <v>∞</v>
      </c>
      <c r="O25" s="25">
        <f t="shared" si="8"/>
        <v>2</v>
      </c>
      <c r="P25" s="217">
        <f t="shared" si="9"/>
        <v>12.225496581598094</v>
      </c>
      <c r="Q25" s="20"/>
      <c r="R25" s="20"/>
      <c r="S25" s="20"/>
      <c r="T25" s="20"/>
      <c r="U25" s="20"/>
      <c r="V25" s="20"/>
      <c r="W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t="18.75">
      <c r="B26" s="380">
        <f>'Data Record'!B36</f>
        <v>900</v>
      </c>
      <c r="C26" s="381"/>
      <c r="D26" s="27">
        <f>'Data Record'!T36</f>
        <v>0</v>
      </c>
      <c r="E26" s="26">
        <f>D26/1</f>
        <v>0</v>
      </c>
      <c r="F26" s="146">
        <f>'Cert of STD'!W13+'Cert of STD'!W12</f>
        <v>1.99E-3</v>
      </c>
      <c r="G26" s="26">
        <f>F26/2</f>
        <v>9.9500000000000001E-4</v>
      </c>
      <c r="H26" s="26">
        <f>((B26)*(11.5*10^-6)*1)</f>
        <v>1.035E-2</v>
      </c>
      <c r="I26" s="26">
        <f>H26/SQRT(3)</f>
        <v>5.975575286112627E-3</v>
      </c>
      <c r="J26" s="216">
        <f t="shared" si="10"/>
        <v>5.0000000000000001E-3</v>
      </c>
      <c r="K26" s="28">
        <f>(J26/SQRT(3))</f>
        <v>2.886751345948129E-3</v>
      </c>
      <c r="L26" s="26">
        <f>SQRT(E26^2+G26^2+I26^2+K26^2)</f>
        <v>6.710503582692832E-3</v>
      </c>
      <c r="M26" s="29">
        <f>E26/1</f>
        <v>0</v>
      </c>
      <c r="N26" s="30" t="str">
        <f t="shared" si="7"/>
        <v>∞</v>
      </c>
      <c r="O26" s="25">
        <f t="shared" si="8"/>
        <v>2</v>
      </c>
      <c r="P26" s="217">
        <f>L26*O26*1000</f>
        <v>13.421007165385664</v>
      </c>
      <c r="Q26" s="20"/>
      <c r="R26" s="20"/>
      <c r="S26" s="20"/>
      <c r="T26" s="20"/>
      <c r="U26" s="20"/>
      <c r="V26" s="20"/>
      <c r="W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t="18.75">
      <c r="B27" s="380">
        <f>'Data Record'!B37</f>
        <v>1000</v>
      </c>
      <c r="C27" s="381"/>
      <c r="D27" s="27">
        <f>'Data Record'!T37</f>
        <v>0</v>
      </c>
      <c r="E27" s="26">
        <f>D27/1</f>
        <v>0</v>
      </c>
      <c r="F27" s="146">
        <f>'Cert of STD'!W13+'Cert of STD'!W12+'Cert of STD'!K52</f>
        <v>2.1099999999999999E-3</v>
      </c>
      <c r="G27" s="26">
        <f>F27/2</f>
        <v>1.0549999999999999E-3</v>
      </c>
      <c r="H27" s="26">
        <f>((B27)*(11.5*10^-6)*1)</f>
        <v>1.15E-2</v>
      </c>
      <c r="I27" s="26">
        <f>H27/SQRT(3)</f>
        <v>6.6395280956806964E-3</v>
      </c>
      <c r="J27" s="216">
        <f t="shared" si="10"/>
        <v>5.0000000000000001E-3</v>
      </c>
      <c r="K27" s="28">
        <f>(J27/SQRT(3))</f>
        <v>2.886751345948129E-3</v>
      </c>
      <c r="L27" s="26">
        <f>SQRT(E27^2+G27^2+I27^2+K27^2)</f>
        <v>7.3163988181800662E-3</v>
      </c>
      <c r="M27" s="29">
        <f>E27/1</f>
        <v>0</v>
      </c>
      <c r="N27" s="30" t="str">
        <f t="shared" si="7"/>
        <v>∞</v>
      </c>
      <c r="O27" s="25">
        <f t="shared" si="8"/>
        <v>2</v>
      </c>
      <c r="P27" s="217">
        <f>L27*O27*1000</f>
        <v>14.632797636360133</v>
      </c>
      <c r="Q27" s="20"/>
      <c r="R27" s="20"/>
      <c r="S27" s="20"/>
      <c r="T27" s="20"/>
      <c r="U27" s="20"/>
      <c r="V27" s="20"/>
      <c r="W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t="21.75">
      <c r="A28" s="33"/>
      <c r="B28" s="32"/>
      <c r="C28" s="32"/>
      <c r="D28" s="147"/>
      <c r="E28" s="32"/>
      <c r="F28" s="32"/>
      <c r="G28" s="32"/>
      <c r="H28" s="147"/>
      <c r="I28" s="147"/>
      <c r="J28" s="147"/>
      <c r="K28" s="147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 ht="12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 ht="12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 ht="12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 ht="12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 ht="12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 ht="12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 ht="12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 ht="12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 ht="12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 ht="12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 ht="12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 ht="12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 ht="12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 ht="12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 ht="12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 ht="12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 ht="12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 ht="12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 ht="12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 ht="12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 ht="12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ht="12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 ht="12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 ht="12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 ht="12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 ht="12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 ht="12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 ht="12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 ht="12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 ht="12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 ht="12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 ht="12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 ht="12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 ht="12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 ht="12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 ht="12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1:256" ht="12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1:256" ht="12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1:256" ht="12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1:256" ht="12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1:256" ht="12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1:256" ht="12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1:256" ht="12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1:256" ht="12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1:256" ht="12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1:256" ht="12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1:256" ht="12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1:256" ht="12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1:256" ht="12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1:256" ht="12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1:256" ht="12">
      <c r="A79" s="33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1:256" ht="12">
      <c r="A80" s="33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1:256" ht="12">
      <c r="A81" s="33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1:256" ht="12">
      <c r="A82" s="33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1:256" ht="12">
      <c r="A83" s="33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1:256" ht="12">
      <c r="A84" s="33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1:256" ht="12">
      <c r="A85" s="33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1:256" ht="12">
      <c r="A86" s="33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1:256" ht="12">
      <c r="A87" s="33"/>
      <c r="B87" s="34"/>
      <c r="C87" s="34"/>
      <c r="D87" s="38"/>
      <c r="E87" s="34"/>
      <c r="F87" s="37"/>
      <c r="G87" s="38"/>
      <c r="H87" s="38"/>
      <c r="I87" s="38"/>
      <c r="J87" s="38"/>
      <c r="K87" s="39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1:256" ht="12">
      <c r="A88" s="33"/>
      <c r="B88" s="34"/>
      <c r="C88" s="34"/>
      <c r="D88" s="38"/>
      <c r="E88" s="34"/>
      <c r="F88" s="37"/>
      <c r="G88" s="38"/>
      <c r="H88" s="38"/>
      <c r="I88" s="38"/>
      <c r="J88" s="38"/>
      <c r="K88" s="39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1:256" ht="12">
      <c r="A89" s="33"/>
      <c r="B89" s="34"/>
      <c r="C89" s="34"/>
      <c r="D89" s="38"/>
      <c r="E89" s="34"/>
      <c r="F89" s="37"/>
      <c r="G89" s="38"/>
      <c r="H89" s="38"/>
      <c r="I89" s="38"/>
      <c r="J89" s="38"/>
      <c r="K89" s="39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1:256" ht="12">
      <c r="A90" s="33"/>
      <c r="B90" s="34"/>
      <c r="C90" s="34"/>
      <c r="D90" s="38"/>
      <c r="E90" s="34"/>
      <c r="F90" s="37"/>
      <c r="G90" s="38"/>
      <c r="H90" s="38"/>
      <c r="I90" s="38"/>
      <c r="J90" s="38"/>
      <c r="K90" s="39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1:256" ht="12">
      <c r="A91" s="33"/>
      <c r="B91" s="34"/>
      <c r="C91" s="34"/>
      <c r="D91" s="38"/>
      <c r="E91" s="34"/>
      <c r="F91" s="37"/>
      <c r="G91" s="38"/>
      <c r="H91" s="38"/>
      <c r="I91" s="38"/>
      <c r="J91" s="38"/>
      <c r="K91" s="39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1:256" ht="12">
      <c r="A92" s="33"/>
      <c r="B92" s="34"/>
      <c r="C92" s="34"/>
      <c r="D92" s="38"/>
      <c r="E92" s="34"/>
      <c r="F92" s="37"/>
      <c r="G92" s="38"/>
      <c r="H92" s="38"/>
      <c r="I92" s="38"/>
      <c r="J92" s="38"/>
      <c r="K92" s="39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1:256" ht="12">
      <c r="A93" s="33"/>
      <c r="B93" s="34"/>
      <c r="C93" s="34"/>
      <c r="D93" s="38"/>
      <c r="E93" s="34"/>
      <c r="F93" s="37"/>
      <c r="G93" s="38"/>
      <c r="H93" s="38"/>
      <c r="I93" s="38"/>
      <c r="J93" s="38"/>
      <c r="K93" s="39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1:256" ht="12">
      <c r="A94" s="33"/>
      <c r="B94" s="34"/>
      <c r="C94" s="34"/>
      <c r="D94" s="38"/>
      <c r="E94" s="34"/>
      <c r="F94" s="37"/>
      <c r="G94" s="38"/>
      <c r="H94" s="38"/>
      <c r="I94" s="38"/>
      <c r="J94" s="38"/>
      <c r="K94" s="39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1:256" ht="12">
      <c r="A95" s="33"/>
      <c r="B95" s="34"/>
      <c r="C95" s="34"/>
      <c r="D95" s="38"/>
      <c r="E95" s="34"/>
      <c r="F95" s="37"/>
      <c r="G95" s="38"/>
      <c r="H95" s="38"/>
      <c r="I95" s="38"/>
      <c r="J95" s="38"/>
      <c r="K95" s="39"/>
      <c r="L95" s="35"/>
      <c r="M95" s="36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1:256" ht="12">
      <c r="A96" s="33"/>
      <c r="B96" s="34"/>
      <c r="C96" s="34"/>
      <c r="D96" s="38"/>
      <c r="E96" s="34"/>
      <c r="F96" s="37"/>
      <c r="G96" s="38"/>
      <c r="H96" s="38"/>
      <c r="I96" s="38"/>
      <c r="J96" s="38"/>
      <c r="K96" s="39"/>
      <c r="L96" s="35"/>
      <c r="M96" s="36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1:256" ht="12">
      <c r="A97" s="33"/>
      <c r="B97" s="34"/>
      <c r="C97" s="34"/>
      <c r="D97" s="38"/>
      <c r="E97" s="34"/>
      <c r="F97" s="37"/>
      <c r="G97" s="38"/>
      <c r="H97" s="38"/>
      <c r="I97" s="38"/>
      <c r="J97" s="38"/>
      <c r="K97" s="39"/>
      <c r="L97" s="35"/>
      <c r="M97" s="36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1:256" ht="12">
      <c r="A98" s="33"/>
      <c r="B98" s="34"/>
      <c r="C98" s="34"/>
      <c r="D98" s="38"/>
      <c r="E98" s="34"/>
      <c r="F98" s="37"/>
      <c r="G98" s="38"/>
      <c r="H98" s="38"/>
      <c r="I98" s="38"/>
      <c r="J98" s="38"/>
      <c r="K98" s="39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1:256" ht="12">
      <c r="A99" s="33"/>
      <c r="B99" s="34"/>
      <c r="C99" s="34"/>
      <c r="D99" s="38"/>
      <c r="E99" s="34"/>
      <c r="F99" s="37"/>
      <c r="G99" s="38"/>
      <c r="H99" s="38"/>
      <c r="I99" s="38"/>
      <c r="J99" s="38"/>
      <c r="K99" s="39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1:256" ht="12">
      <c r="A100" s="33"/>
      <c r="B100" s="34"/>
      <c r="C100" s="34"/>
      <c r="D100" s="38"/>
      <c r="E100" s="34"/>
      <c r="F100" s="37"/>
      <c r="G100" s="38"/>
      <c r="H100" s="38"/>
      <c r="I100" s="38"/>
      <c r="J100" s="38"/>
      <c r="K100" s="39"/>
      <c r="L100" s="35"/>
      <c r="M100" s="36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1:256" ht="12">
      <c r="A101" s="33"/>
      <c r="B101" s="34"/>
      <c r="C101" s="34"/>
      <c r="D101" s="38"/>
      <c r="E101" s="34"/>
      <c r="F101" s="37"/>
      <c r="G101" s="38"/>
      <c r="H101" s="38"/>
      <c r="I101" s="38"/>
      <c r="J101" s="38"/>
      <c r="K101" s="39"/>
      <c r="L101" s="35"/>
      <c r="M101" s="36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1:256" ht="12">
      <c r="A102" s="33"/>
      <c r="B102" s="34"/>
      <c r="C102" s="34"/>
      <c r="D102" s="38"/>
      <c r="E102" s="34"/>
      <c r="F102" s="37"/>
      <c r="G102" s="38"/>
      <c r="H102" s="38"/>
      <c r="I102" s="38"/>
      <c r="J102" s="38"/>
      <c r="K102" s="39"/>
      <c r="L102" s="35"/>
      <c r="M102" s="36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1:256" ht="12">
      <c r="A103" s="33"/>
      <c r="B103" s="43"/>
      <c r="C103" s="43"/>
      <c r="D103" s="38"/>
      <c r="E103" s="43"/>
      <c r="F103" s="44"/>
      <c r="G103" s="44"/>
      <c r="H103" s="44"/>
      <c r="I103" s="44"/>
      <c r="J103" s="44"/>
      <c r="K103" s="44"/>
      <c r="L103" s="44"/>
      <c r="M103" s="44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1:256" ht="12">
      <c r="A104" s="33"/>
      <c r="B104" s="34"/>
      <c r="C104" s="34"/>
      <c r="D104" s="38"/>
      <c r="E104" s="34"/>
      <c r="F104" s="37"/>
      <c r="G104" s="37"/>
      <c r="H104" s="37"/>
      <c r="I104" s="37"/>
      <c r="J104" s="37"/>
      <c r="K104" s="39"/>
      <c r="L104" s="37"/>
      <c r="M104" s="39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1:256" ht="12">
      <c r="A105" s="33"/>
      <c r="B105" s="43"/>
      <c r="C105" s="43"/>
      <c r="D105" s="38"/>
      <c r="E105" s="43"/>
      <c r="F105" s="44"/>
      <c r="G105" s="44"/>
      <c r="H105" s="44"/>
      <c r="I105" s="44"/>
      <c r="J105" s="44"/>
      <c r="K105" s="44"/>
      <c r="L105" s="44"/>
      <c r="M105" s="44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1:256" ht="12">
      <c r="A106" s="33"/>
      <c r="B106" s="34"/>
      <c r="C106" s="34"/>
      <c r="D106" s="38"/>
      <c r="E106" s="34"/>
      <c r="F106" s="37"/>
      <c r="G106" s="38"/>
      <c r="H106" s="38"/>
      <c r="I106" s="38"/>
      <c r="J106" s="38"/>
      <c r="K106" s="39"/>
      <c r="L106" s="35"/>
      <c r="M106" s="36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1:256" ht="12">
      <c r="A107" s="33"/>
      <c r="B107" s="34"/>
      <c r="C107" s="34"/>
      <c r="D107" s="38"/>
      <c r="E107" s="34"/>
      <c r="F107" s="37"/>
      <c r="G107" s="38"/>
      <c r="H107" s="38"/>
      <c r="I107" s="38"/>
      <c r="J107" s="38"/>
      <c r="K107" s="39"/>
      <c r="L107" s="35"/>
      <c r="M107" s="36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1:256" ht="12">
      <c r="A108" s="33"/>
      <c r="B108" s="34"/>
      <c r="C108" s="34"/>
      <c r="D108" s="38"/>
      <c r="E108" s="34"/>
      <c r="F108" s="35"/>
      <c r="G108" s="35"/>
      <c r="H108" s="35"/>
      <c r="I108" s="35"/>
      <c r="J108" s="38"/>
      <c r="K108" s="39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1:256" ht="12">
      <c r="A109" s="33"/>
      <c r="B109" s="34"/>
      <c r="C109" s="34"/>
      <c r="D109" s="38"/>
      <c r="E109" s="34"/>
      <c r="F109" s="35"/>
      <c r="G109" s="35"/>
      <c r="H109" s="35"/>
      <c r="I109" s="35"/>
      <c r="J109" s="38"/>
      <c r="K109" s="39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1:256" ht="12">
      <c r="A110" s="33"/>
      <c r="B110" s="34"/>
      <c r="C110" s="34"/>
      <c r="D110" s="38"/>
      <c r="E110" s="34"/>
      <c r="F110" s="35"/>
      <c r="G110" s="35"/>
      <c r="H110" s="35"/>
      <c r="I110" s="35"/>
      <c r="J110" s="38"/>
      <c r="K110" s="39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1:256" ht="12">
      <c r="A111" s="33"/>
      <c r="B111" s="34"/>
      <c r="C111" s="34"/>
      <c r="D111" s="38"/>
      <c r="E111" s="34"/>
      <c r="F111" s="35"/>
      <c r="G111" s="35"/>
      <c r="H111" s="35"/>
      <c r="I111" s="35"/>
      <c r="J111" s="38"/>
      <c r="K111" s="39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1:256" ht="12">
      <c r="A112" s="33"/>
      <c r="B112" s="34"/>
      <c r="C112" s="34"/>
      <c r="D112" s="38"/>
      <c r="E112" s="34"/>
      <c r="F112" s="35"/>
      <c r="G112" s="35"/>
      <c r="H112" s="35"/>
      <c r="I112" s="35"/>
      <c r="J112" s="38"/>
      <c r="K112" s="39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1:256" ht="12">
      <c r="A113" s="33"/>
      <c r="B113" s="34"/>
      <c r="C113" s="34"/>
      <c r="D113" s="38"/>
      <c r="E113" s="34"/>
      <c r="F113" s="35"/>
      <c r="G113" s="35"/>
      <c r="H113" s="35"/>
      <c r="I113" s="35"/>
      <c r="J113" s="38"/>
      <c r="K113" s="39"/>
      <c r="L113" s="35"/>
      <c r="M113" s="45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1:256" ht="12">
      <c r="A114" s="33"/>
      <c r="B114" s="34"/>
      <c r="C114" s="34"/>
      <c r="D114" s="38"/>
      <c r="E114" s="34"/>
      <c r="F114" s="35"/>
      <c r="G114" s="35"/>
      <c r="H114" s="35"/>
      <c r="I114" s="35"/>
      <c r="J114" s="38"/>
      <c r="K114" s="39"/>
      <c r="L114" s="35"/>
      <c r="M114" s="45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1:256" ht="12">
      <c r="A115" s="33"/>
      <c r="B115" s="34"/>
      <c r="C115" s="34"/>
      <c r="D115" s="38"/>
      <c r="E115" s="34"/>
      <c r="F115" s="35"/>
      <c r="G115" s="35"/>
      <c r="H115" s="35"/>
      <c r="I115" s="35"/>
      <c r="J115" s="38"/>
      <c r="K115" s="39"/>
      <c r="L115" s="35"/>
      <c r="M115" s="45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1:256" ht="12">
      <c r="A116" s="33"/>
      <c r="B116" s="34"/>
      <c r="C116" s="34"/>
      <c r="D116" s="38"/>
      <c r="E116" s="34"/>
      <c r="F116" s="35"/>
      <c r="G116" s="35"/>
      <c r="H116" s="35"/>
      <c r="I116" s="35"/>
      <c r="J116" s="38"/>
      <c r="K116" s="39"/>
      <c r="L116" s="35"/>
      <c r="M116" s="45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1:256" ht="12">
      <c r="A117" s="33"/>
      <c r="B117" s="34"/>
      <c r="C117" s="34"/>
      <c r="D117" s="38"/>
      <c r="E117" s="34"/>
      <c r="F117" s="35"/>
      <c r="G117" s="35"/>
      <c r="H117" s="35"/>
      <c r="I117" s="35"/>
      <c r="J117" s="38"/>
      <c r="K117" s="39"/>
      <c r="L117" s="35"/>
      <c r="M117" s="45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1:256" ht="12">
      <c r="A118" s="33"/>
      <c r="B118" s="34"/>
      <c r="C118" s="34"/>
      <c r="D118" s="38"/>
      <c r="E118" s="34"/>
      <c r="F118" s="35"/>
      <c r="G118" s="35"/>
      <c r="H118" s="35"/>
      <c r="I118" s="35"/>
      <c r="J118" s="38"/>
      <c r="K118" s="39"/>
      <c r="L118" s="35"/>
      <c r="M118" s="45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1:256" ht="12">
      <c r="A119" s="33"/>
      <c r="B119" s="34"/>
      <c r="C119" s="34"/>
      <c r="D119" s="43"/>
      <c r="E119" s="34"/>
      <c r="F119" s="35"/>
      <c r="G119" s="35"/>
      <c r="H119" s="35"/>
      <c r="I119" s="35"/>
      <c r="J119" s="38"/>
      <c r="K119" s="39"/>
      <c r="L119" s="35"/>
      <c r="M119" s="45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1:256" ht="12">
      <c r="A120" s="33"/>
      <c r="B120" s="34"/>
      <c r="C120" s="34"/>
      <c r="D120" s="43"/>
      <c r="E120" s="34"/>
      <c r="F120" s="35"/>
      <c r="G120" s="35"/>
      <c r="H120" s="35"/>
      <c r="I120" s="35"/>
      <c r="J120" s="38"/>
      <c r="K120" s="39"/>
      <c r="L120" s="35"/>
      <c r="M120" s="45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1:256" ht="12">
      <c r="A121" s="33"/>
      <c r="B121" s="46"/>
      <c r="C121" s="46"/>
      <c r="D121" s="47"/>
      <c r="E121" s="42"/>
      <c r="F121" s="47"/>
      <c r="G121" s="42"/>
      <c r="H121" s="42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1:256" ht="12">
      <c r="A122" s="33"/>
      <c r="B122" s="46"/>
      <c r="C122" s="46"/>
      <c r="D122" s="47"/>
      <c r="E122" s="42"/>
      <c r="F122" s="47"/>
      <c r="G122" s="42"/>
      <c r="H122" s="42"/>
      <c r="I122" s="42"/>
      <c r="J122" s="47"/>
      <c r="K122" s="42"/>
      <c r="L122" s="42"/>
      <c r="M122" s="42"/>
      <c r="N122" s="40"/>
      <c r="O122" s="41"/>
      <c r="P122" s="42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1:256" ht="12">
      <c r="A123" s="33"/>
      <c r="B123" s="46"/>
      <c r="C123" s="46"/>
      <c r="D123" s="47"/>
      <c r="E123" s="42"/>
      <c r="F123" s="47"/>
      <c r="G123" s="42"/>
      <c r="H123" s="42"/>
      <c r="I123" s="42"/>
      <c r="J123" s="47"/>
      <c r="K123" s="42"/>
      <c r="L123" s="42"/>
      <c r="M123" s="42"/>
      <c r="N123" s="40"/>
      <c r="O123" s="41"/>
      <c r="P123" s="42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1:256" ht="12">
      <c r="A124" s="33"/>
      <c r="B124" s="46"/>
      <c r="C124" s="46"/>
      <c r="D124" s="47"/>
      <c r="E124" s="42"/>
      <c r="F124" s="47"/>
      <c r="G124" s="42"/>
      <c r="H124" s="42"/>
      <c r="I124" s="42"/>
      <c r="J124" s="47"/>
      <c r="K124" s="42"/>
      <c r="L124" s="42"/>
      <c r="M124" s="42"/>
      <c r="N124" s="40"/>
      <c r="O124" s="41"/>
      <c r="P124" s="42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1:256" ht="12">
      <c r="A125" s="33"/>
      <c r="B125" s="46"/>
      <c r="C125" s="46"/>
      <c r="D125" s="47"/>
      <c r="E125" s="42"/>
      <c r="F125" s="47"/>
      <c r="G125" s="42"/>
      <c r="H125" s="42"/>
      <c r="I125" s="42"/>
      <c r="J125" s="47"/>
      <c r="K125" s="42"/>
      <c r="L125" s="42"/>
      <c r="M125" s="42"/>
      <c r="N125" s="40"/>
      <c r="O125" s="41"/>
      <c r="P125" s="42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1:256" ht="12">
      <c r="A126" s="33"/>
      <c r="B126" s="46"/>
      <c r="C126" s="46"/>
      <c r="D126" s="47"/>
      <c r="E126" s="42"/>
      <c r="F126" s="47"/>
      <c r="G126" s="42"/>
      <c r="H126" s="42"/>
      <c r="I126" s="42"/>
      <c r="J126" s="47"/>
      <c r="K126" s="42"/>
      <c r="L126" s="42"/>
      <c r="M126" s="42"/>
      <c r="N126" s="40"/>
      <c r="O126" s="41"/>
      <c r="P126" s="42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1:256" ht="12">
      <c r="A127" s="33"/>
      <c r="B127" s="46"/>
      <c r="C127" s="46"/>
      <c r="D127" s="47"/>
      <c r="E127" s="42"/>
      <c r="F127" s="47"/>
      <c r="G127" s="42"/>
      <c r="H127" s="42"/>
      <c r="I127" s="42"/>
      <c r="J127" s="47"/>
      <c r="K127" s="42"/>
      <c r="L127" s="42"/>
      <c r="M127" s="42"/>
      <c r="N127" s="40"/>
      <c r="O127" s="41"/>
      <c r="P127" s="42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1:256" ht="12">
      <c r="A128" s="33"/>
      <c r="B128" s="46"/>
      <c r="C128" s="46"/>
      <c r="D128" s="47"/>
      <c r="E128" s="42"/>
      <c r="F128" s="47"/>
      <c r="G128" s="42"/>
      <c r="H128" s="42"/>
      <c r="I128" s="42"/>
      <c r="J128" s="47"/>
      <c r="K128" s="42"/>
      <c r="L128" s="42"/>
      <c r="M128" s="42"/>
      <c r="N128" s="40"/>
      <c r="O128" s="41"/>
      <c r="P128" s="42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1:256" ht="12">
      <c r="A129" s="33"/>
      <c r="B129" s="46"/>
      <c r="C129" s="46"/>
      <c r="D129" s="47"/>
      <c r="E129" s="42"/>
      <c r="F129" s="47"/>
      <c r="G129" s="42"/>
      <c r="H129" s="42"/>
      <c r="I129" s="42"/>
      <c r="J129" s="47"/>
      <c r="K129" s="42"/>
      <c r="L129" s="42"/>
      <c r="M129" s="42"/>
      <c r="N129" s="40"/>
      <c r="O129" s="41"/>
      <c r="P129" s="42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</sheetData>
  <mergeCells count="38">
    <mergeCell ref="B16:C16"/>
    <mergeCell ref="B17:C17"/>
    <mergeCell ref="B26:C26"/>
    <mergeCell ref="B27:C27"/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2"/>
  <sheetViews>
    <sheetView topLeftCell="A25" workbookViewId="0">
      <selection activeCell="Z9" sqref="Z9"/>
    </sheetView>
  </sheetViews>
  <sheetFormatPr defaultColWidth="8.85546875" defaultRowHeight="23.25"/>
  <cols>
    <col min="1" max="1" width="1.7109375" customWidth="1"/>
    <col min="2" max="3" width="5.7109375" style="7" customWidth="1"/>
    <col min="4" max="4" width="2.7109375" style="7" customWidth="1"/>
    <col min="5" max="5" width="7" style="7" customWidth="1"/>
    <col min="6" max="6" width="3.140625" style="7" customWidth="1"/>
    <col min="7" max="7" width="1.7109375" style="7" customWidth="1"/>
    <col min="8" max="9" width="5.7109375" style="7" customWidth="1"/>
    <col min="10" max="10" width="2.7109375" style="7" customWidth="1"/>
    <col min="11" max="11" width="7" style="7" customWidth="1"/>
    <col min="12" max="12" width="3.140625" style="7" customWidth="1"/>
    <col min="13" max="13" width="1.7109375" style="7" customWidth="1"/>
    <col min="14" max="15" width="5.7109375" style="7" customWidth="1"/>
    <col min="16" max="16" width="2.7109375" style="7" customWidth="1"/>
    <col min="17" max="17" width="7" style="7" customWidth="1"/>
    <col min="18" max="18" width="3.140625" style="7" customWidth="1"/>
    <col min="19" max="19" width="1.7109375" style="7" customWidth="1"/>
    <col min="20" max="21" width="5.7109375" style="7" customWidth="1"/>
    <col min="22" max="22" width="2.7109375" style="7" customWidth="1"/>
    <col min="23" max="23" width="7" style="7" customWidth="1"/>
    <col min="24" max="24" width="3.140625" style="7" customWidth="1"/>
  </cols>
  <sheetData>
    <row r="2" spans="2:24" ht="26.25">
      <c r="B2" s="8"/>
      <c r="C2" s="8"/>
      <c r="D2" s="8"/>
      <c r="E2" s="8"/>
      <c r="F2" s="8"/>
      <c r="H2" s="8"/>
      <c r="I2" s="8"/>
      <c r="J2" s="8"/>
      <c r="K2" s="8"/>
      <c r="L2" s="8"/>
      <c r="N2" s="8"/>
      <c r="O2" s="8"/>
      <c r="P2" s="8"/>
      <c r="Q2" s="8"/>
      <c r="R2" s="8"/>
      <c r="T2" s="8"/>
      <c r="U2" s="8"/>
      <c r="V2" s="8"/>
      <c r="W2" s="8"/>
      <c r="X2" s="8"/>
    </row>
    <row r="3" spans="2:24">
      <c r="B3" s="387" t="s">
        <v>13</v>
      </c>
      <c r="C3" s="388"/>
      <c r="D3" s="388"/>
      <c r="E3" s="388"/>
      <c r="F3" s="389"/>
      <c r="H3" s="387" t="s">
        <v>13</v>
      </c>
      <c r="I3" s="388"/>
      <c r="J3" s="388"/>
      <c r="K3" s="388"/>
      <c r="L3" s="389"/>
      <c r="N3" s="387" t="s">
        <v>13</v>
      </c>
      <c r="O3" s="388"/>
      <c r="P3" s="388"/>
      <c r="Q3" s="388"/>
      <c r="R3" s="389"/>
      <c r="T3" s="387" t="s">
        <v>13</v>
      </c>
      <c r="U3" s="388"/>
      <c r="V3" s="388"/>
      <c r="W3" s="388"/>
      <c r="X3" s="389"/>
    </row>
    <row r="4" spans="2:24" ht="26.25">
      <c r="B4" s="390" t="s">
        <v>14</v>
      </c>
      <c r="C4" s="391"/>
      <c r="D4" s="391"/>
      <c r="E4" s="391"/>
      <c r="F4" s="392"/>
      <c r="H4" s="390" t="s">
        <v>15</v>
      </c>
      <c r="I4" s="391"/>
      <c r="J4" s="391"/>
      <c r="K4" s="391"/>
      <c r="L4" s="392"/>
      <c r="N4" s="390" t="s">
        <v>16</v>
      </c>
      <c r="O4" s="391"/>
      <c r="P4" s="391"/>
      <c r="Q4" s="391"/>
      <c r="R4" s="392"/>
      <c r="T4" s="390" t="s">
        <v>17</v>
      </c>
      <c r="U4" s="391"/>
      <c r="V4" s="391"/>
      <c r="W4" s="391"/>
      <c r="X4" s="392"/>
    </row>
    <row r="5" spans="2:24" ht="26.25">
      <c r="B5" s="382" t="s">
        <v>20</v>
      </c>
      <c r="C5" s="383"/>
      <c r="D5" s="384">
        <v>42503</v>
      </c>
      <c r="E5" s="385"/>
      <c r="F5" s="386"/>
      <c r="H5" s="382" t="s">
        <v>20</v>
      </c>
      <c r="I5" s="383"/>
      <c r="J5" s="384">
        <v>42701</v>
      </c>
      <c r="K5" s="385"/>
      <c r="L5" s="386"/>
      <c r="N5" s="382" t="s">
        <v>20</v>
      </c>
      <c r="O5" s="383"/>
      <c r="P5" s="384">
        <v>42502</v>
      </c>
      <c r="Q5" s="385"/>
      <c r="R5" s="386"/>
      <c r="T5" s="382" t="s">
        <v>20</v>
      </c>
      <c r="U5" s="383"/>
      <c r="V5" s="384">
        <v>42530</v>
      </c>
      <c r="W5" s="385"/>
      <c r="X5" s="386"/>
    </row>
    <row r="6" spans="2:24">
      <c r="B6" s="14">
        <v>2.5</v>
      </c>
      <c r="C6" s="10">
        <v>0.08</v>
      </c>
      <c r="D6" s="11" t="s">
        <v>18</v>
      </c>
      <c r="E6" s="12">
        <f t="shared" ref="E6:E18" si="0">C6/1000</f>
        <v>8.0000000000000007E-5</v>
      </c>
      <c r="F6" s="13" t="s">
        <v>19</v>
      </c>
      <c r="H6" s="15">
        <v>1.0049999999999999</v>
      </c>
      <c r="I6" s="10">
        <v>0.06</v>
      </c>
      <c r="J6" s="11" t="s">
        <v>18</v>
      </c>
      <c r="K6" s="12">
        <f t="shared" ref="K6:K52" si="1">I6/1000</f>
        <v>5.9999999999999995E-5</v>
      </c>
      <c r="L6" s="13" t="s">
        <v>19</v>
      </c>
      <c r="N6" s="9">
        <v>1</v>
      </c>
      <c r="O6" s="10">
        <v>0.08</v>
      </c>
      <c r="P6" s="11" t="s">
        <v>18</v>
      </c>
      <c r="Q6" s="12">
        <f t="shared" ref="Q6:Q37" si="2">O6/1000</f>
        <v>8.0000000000000007E-5</v>
      </c>
      <c r="R6" s="13" t="s">
        <v>19</v>
      </c>
      <c r="T6" s="9">
        <v>125</v>
      </c>
      <c r="U6" s="10">
        <v>0.42</v>
      </c>
      <c r="V6" s="11" t="s">
        <v>18</v>
      </c>
      <c r="W6" s="12">
        <f t="shared" ref="W6:W13" si="3">U6/1000</f>
        <v>4.1999999999999996E-4</v>
      </c>
      <c r="X6" s="13" t="s">
        <v>19</v>
      </c>
    </row>
    <row r="7" spans="2:24">
      <c r="B7" s="14">
        <v>5.0999999999999996</v>
      </c>
      <c r="C7" s="10">
        <v>0.09</v>
      </c>
      <c r="D7" s="11" t="s">
        <v>18</v>
      </c>
      <c r="E7" s="12">
        <f t="shared" si="0"/>
        <v>8.9999999999999992E-5</v>
      </c>
      <c r="F7" s="13" t="s">
        <v>19</v>
      </c>
      <c r="H7" s="16">
        <v>1.01</v>
      </c>
      <c r="I7" s="10">
        <v>0.06</v>
      </c>
      <c r="J7" s="11" t="s">
        <v>18</v>
      </c>
      <c r="K7" s="12">
        <f t="shared" si="1"/>
        <v>5.9999999999999995E-5</v>
      </c>
      <c r="L7" s="13" t="s">
        <v>19</v>
      </c>
      <c r="N7" s="15">
        <v>1.0049999999999999</v>
      </c>
      <c r="O7" s="10">
        <v>0.08</v>
      </c>
      <c r="P7" s="11" t="s">
        <v>18</v>
      </c>
      <c r="Q7" s="12">
        <f t="shared" si="2"/>
        <v>8.0000000000000007E-5</v>
      </c>
      <c r="R7" s="13" t="s">
        <v>19</v>
      </c>
      <c r="T7" s="9">
        <v>150</v>
      </c>
      <c r="U7" s="10">
        <v>0.47</v>
      </c>
      <c r="V7" s="11" t="s">
        <v>18</v>
      </c>
      <c r="W7" s="12">
        <f t="shared" si="3"/>
        <v>4.6999999999999999E-4</v>
      </c>
      <c r="X7" s="13" t="s">
        <v>19</v>
      </c>
    </row>
    <row r="8" spans="2:24">
      <c r="B8" s="14">
        <v>7.7</v>
      </c>
      <c r="C8" s="10">
        <v>0.09</v>
      </c>
      <c r="D8" s="11" t="s">
        <v>18</v>
      </c>
      <c r="E8" s="12">
        <f t="shared" si="0"/>
        <v>8.9999999999999992E-5</v>
      </c>
      <c r="F8" s="13" t="s">
        <v>19</v>
      </c>
      <c r="H8" s="16">
        <v>1.02</v>
      </c>
      <c r="I8" s="10">
        <v>0.06</v>
      </c>
      <c r="J8" s="11" t="s">
        <v>18</v>
      </c>
      <c r="K8" s="12">
        <f t="shared" si="1"/>
        <v>5.9999999999999995E-5</v>
      </c>
      <c r="L8" s="13" t="s">
        <v>19</v>
      </c>
      <c r="N8" s="16">
        <v>1.01</v>
      </c>
      <c r="O8" s="10">
        <v>0.08</v>
      </c>
      <c r="P8" s="11" t="s">
        <v>18</v>
      </c>
      <c r="Q8" s="12">
        <f t="shared" si="2"/>
        <v>8.0000000000000007E-5</v>
      </c>
      <c r="R8" s="13" t="s">
        <v>19</v>
      </c>
      <c r="T8" s="9">
        <v>175</v>
      </c>
      <c r="U8" s="10">
        <v>0.51</v>
      </c>
      <c r="V8" s="11" t="s">
        <v>18</v>
      </c>
      <c r="W8" s="12">
        <f t="shared" si="3"/>
        <v>5.1000000000000004E-4</v>
      </c>
      <c r="X8" s="13" t="s">
        <v>19</v>
      </c>
    </row>
    <row r="9" spans="2:24">
      <c r="B9" s="14">
        <v>10.3</v>
      </c>
      <c r="C9" s="10">
        <v>0.09</v>
      </c>
      <c r="D9" s="11" t="s">
        <v>18</v>
      </c>
      <c r="E9" s="12">
        <f t="shared" si="0"/>
        <v>8.9999999999999992E-5</v>
      </c>
      <c r="F9" s="13" t="s">
        <v>19</v>
      </c>
      <c r="H9" s="16">
        <v>1.03</v>
      </c>
      <c r="I9" s="10">
        <v>0.06</v>
      </c>
      <c r="J9" s="11" t="s">
        <v>18</v>
      </c>
      <c r="K9" s="12">
        <f t="shared" si="1"/>
        <v>5.9999999999999995E-5</v>
      </c>
      <c r="L9" s="13" t="s">
        <v>19</v>
      </c>
      <c r="N9" s="16">
        <v>1.02</v>
      </c>
      <c r="O9" s="10">
        <v>0.08</v>
      </c>
      <c r="P9" s="11" t="s">
        <v>18</v>
      </c>
      <c r="Q9" s="12">
        <f t="shared" si="2"/>
        <v>8.0000000000000007E-5</v>
      </c>
      <c r="R9" s="13" t="s">
        <v>19</v>
      </c>
      <c r="T9" s="9">
        <v>200</v>
      </c>
      <c r="U9" s="10">
        <v>0.55000000000000004</v>
      </c>
      <c r="V9" s="11" t="s">
        <v>18</v>
      </c>
      <c r="W9" s="12">
        <f t="shared" si="3"/>
        <v>5.5000000000000003E-4</v>
      </c>
      <c r="X9" s="13" t="s">
        <v>19</v>
      </c>
    </row>
    <row r="10" spans="2:24">
      <c r="B10" s="14">
        <v>12.9</v>
      </c>
      <c r="C10" s="10">
        <v>0.09</v>
      </c>
      <c r="D10" s="11" t="s">
        <v>18</v>
      </c>
      <c r="E10" s="12">
        <f t="shared" si="0"/>
        <v>8.9999999999999992E-5</v>
      </c>
      <c r="F10" s="13" t="s">
        <v>19</v>
      </c>
      <c r="H10" s="16">
        <v>1.04</v>
      </c>
      <c r="I10" s="10">
        <v>0.06</v>
      </c>
      <c r="J10" s="11" t="s">
        <v>18</v>
      </c>
      <c r="K10" s="12">
        <f t="shared" si="1"/>
        <v>5.9999999999999995E-5</v>
      </c>
      <c r="L10" s="13" t="s">
        <v>19</v>
      </c>
      <c r="N10" s="16">
        <v>1.03</v>
      </c>
      <c r="O10" s="10">
        <v>0.08</v>
      </c>
      <c r="P10" s="11" t="s">
        <v>18</v>
      </c>
      <c r="Q10" s="12">
        <f t="shared" si="2"/>
        <v>8.0000000000000007E-5</v>
      </c>
      <c r="R10" s="13" t="s">
        <v>19</v>
      </c>
      <c r="T10" s="9">
        <v>250</v>
      </c>
      <c r="U10" s="10">
        <v>0.63</v>
      </c>
      <c r="V10" s="11" t="s">
        <v>18</v>
      </c>
      <c r="W10" s="12">
        <f t="shared" si="3"/>
        <v>6.3000000000000003E-4</v>
      </c>
      <c r="X10" s="13" t="s">
        <v>19</v>
      </c>
    </row>
    <row r="11" spans="2:24">
      <c r="B11" s="9">
        <v>15</v>
      </c>
      <c r="C11" s="10">
        <v>0.1</v>
      </c>
      <c r="D11" s="11" t="s">
        <v>18</v>
      </c>
      <c r="E11" s="12">
        <f t="shared" si="0"/>
        <v>1E-4</v>
      </c>
      <c r="F11" s="13" t="s">
        <v>19</v>
      </c>
      <c r="H11" s="16">
        <v>1.05</v>
      </c>
      <c r="I11" s="10">
        <v>0.06</v>
      </c>
      <c r="J11" s="11" t="s">
        <v>18</v>
      </c>
      <c r="K11" s="12">
        <f t="shared" si="1"/>
        <v>5.9999999999999995E-5</v>
      </c>
      <c r="L11" s="13" t="s">
        <v>19</v>
      </c>
      <c r="N11" s="16">
        <v>1.04</v>
      </c>
      <c r="O11" s="10">
        <v>0.08</v>
      </c>
      <c r="P11" s="11" t="s">
        <v>18</v>
      </c>
      <c r="Q11" s="12">
        <f t="shared" si="2"/>
        <v>8.0000000000000007E-5</v>
      </c>
      <c r="R11" s="13" t="s">
        <v>19</v>
      </c>
      <c r="T11" s="9">
        <v>300</v>
      </c>
      <c r="U11" s="10">
        <v>0.71</v>
      </c>
      <c r="V11" s="11" t="s">
        <v>18</v>
      </c>
      <c r="W11" s="12">
        <f t="shared" si="3"/>
        <v>7.0999999999999991E-4</v>
      </c>
      <c r="X11" s="13" t="s">
        <v>19</v>
      </c>
    </row>
    <row r="12" spans="2:24">
      <c r="B12" s="14">
        <v>17.600000000000001</v>
      </c>
      <c r="C12" s="10">
        <v>0.1</v>
      </c>
      <c r="D12" s="11" t="s">
        <v>18</v>
      </c>
      <c r="E12" s="12">
        <f t="shared" si="0"/>
        <v>1E-4</v>
      </c>
      <c r="F12" s="13" t="s">
        <v>19</v>
      </c>
      <c r="H12" s="16">
        <v>1.06</v>
      </c>
      <c r="I12" s="10">
        <v>0.06</v>
      </c>
      <c r="J12" s="11" t="s">
        <v>18</v>
      </c>
      <c r="K12" s="12">
        <f t="shared" si="1"/>
        <v>5.9999999999999995E-5</v>
      </c>
      <c r="L12" s="13" t="s">
        <v>19</v>
      </c>
      <c r="N12" s="16">
        <v>1.05</v>
      </c>
      <c r="O12" s="10">
        <v>0.08</v>
      </c>
      <c r="P12" s="11" t="s">
        <v>18</v>
      </c>
      <c r="Q12" s="12">
        <f t="shared" si="2"/>
        <v>8.0000000000000007E-5</v>
      </c>
      <c r="R12" s="13" t="s">
        <v>19</v>
      </c>
      <c r="T12" s="9">
        <v>400</v>
      </c>
      <c r="U12" s="10">
        <v>0.89</v>
      </c>
      <c r="V12" s="11" t="s">
        <v>18</v>
      </c>
      <c r="W12" s="12">
        <f t="shared" si="3"/>
        <v>8.9000000000000006E-4</v>
      </c>
      <c r="X12" s="13" t="s">
        <v>19</v>
      </c>
    </row>
    <row r="13" spans="2:24">
      <c r="B13" s="14">
        <v>20.2</v>
      </c>
      <c r="C13" s="10">
        <v>0.1</v>
      </c>
      <c r="D13" s="11" t="s">
        <v>18</v>
      </c>
      <c r="E13" s="12">
        <f t="shared" si="0"/>
        <v>1E-4</v>
      </c>
      <c r="F13" s="13" t="s">
        <v>19</v>
      </c>
      <c r="H13" s="16">
        <v>1.07</v>
      </c>
      <c r="I13" s="10">
        <v>0.06</v>
      </c>
      <c r="J13" s="11" t="s">
        <v>18</v>
      </c>
      <c r="K13" s="12">
        <f t="shared" si="1"/>
        <v>5.9999999999999995E-5</v>
      </c>
      <c r="L13" s="13" t="s">
        <v>19</v>
      </c>
      <c r="N13" s="16">
        <v>1.06</v>
      </c>
      <c r="O13" s="10">
        <v>0.08</v>
      </c>
      <c r="P13" s="11" t="s">
        <v>18</v>
      </c>
      <c r="Q13" s="12">
        <f t="shared" si="2"/>
        <v>8.0000000000000007E-5</v>
      </c>
      <c r="R13" s="13" t="s">
        <v>19</v>
      </c>
      <c r="T13" s="9">
        <v>500</v>
      </c>
      <c r="U13" s="10">
        <v>1.1000000000000001</v>
      </c>
      <c r="V13" s="11" t="s">
        <v>18</v>
      </c>
      <c r="W13" s="12">
        <f t="shared" si="3"/>
        <v>1.1000000000000001E-3</v>
      </c>
      <c r="X13" s="13" t="s">
        <v>19</v>
      </c>
    </row>
    <row r="14" spans="2:24">
      <c r="B14" s="14">
        <v>22.8</v>
      </c>
      <c r="C14" s="10">
        <v>0.1</v>
      </c>
      <c r="D14" s="11" t="s">
        <v>18</v>
      </c>
      <c r="E14" s="12">
        <f t="shared" si="0"/>
        <v>1E-4</v>
      </c>
      <c r="F14" s="13" t="s">
        <v>19</v>
      </c>
      <c r="H14" s="16">
        <v>1.08</v>
      </c>
      <c r="I14" s="10">
        <v>0.06</v>
      </c>
      <c r="J14" s="11" t="s">
        <v>18</v>
      </c>
      <c r="K14" s="12">
        <f t="shared" si="1"/>
        <v>5.9999999999999995E-5</v>
      </c>
      <c r="L14" s="13" t="s">
        <v>19</v>
      </c>
      <c r="N14" s="16">
        <v>1.07</v>
      </c>
      <c r="O14" s="10">
        <v>0.08</v>
      </c>
      <c r="P14" s="11" t="s">
        <v>18</v>
      </c>
      <c r="Q14" s="12">
        <f t="shared" si="2"/>
        <v>8.0000000000000007E-5</v>
      </c>
      <c r="R14" s="13" t="s">
        <v>19</v>
      </c>
    </row>
    <row r="15" spans="2:24">
      <c r="B15" s="9">
        <v>25</v>
      </c>
      <c r="C15" s="10">
        <v>0.11</v>
      </c>
      <c r="D15" s="11" t="s">
        <v>18</v>
      </c>
      <c r="E15" s="12">
        <f t="shared" si="0"/>
        <v>1.1E-4</v>
      </c>
      <c r="F15" s="13" t="s">
        <v>19</v>
      </c>
      <c r="H15" s="16">
        <v>1.0900000000000001</v>
      </c>
      <c r="I15" s="10">
        <v>0.06</v>
      </c>
      <c r="J15" s="11" t="s">
        <v>18</v>
      </c>
      <c r="K15" s="12">
        <f t="shared" si="1"/>
        <v>5.9999999999999995E-5</v>
      </c>
      <c r="L15" s="13" t="s">
        <v>19</v>
      </c>
      <c r="N15" s="16">
        <v>1.08</v>
      </c>
      <c r="O15" s="10">
        <v>0.08</v>
      </c>
      <c r="P15" s="11" t="s">
        <v>18</v>
      </c>
      <c r="Q15" s="12">
        <f t="shared" si="2"/>
        <v>8.0000000000000007E-5</v>
      </c>
      <c r="R15" s="13" t="s">
        <v>19</v>
      </c>
    </row>
    <row r="16" spans="2:24">
      <c r="B16" s="9">
        <v>50</v>
      </c>
      <c r="C16" s="10">
        <v>0.13</v>
      </c>
      <c r="D16" s="11" t="s">
        <v>18</v>
      </c>
      <c r="E16" s="12">
        <f t="shared" si="0"/>
        <v>1.3000000000000002E-4</v>
      </c>
      <c r="F16" s="13" t="s">
        <v>19</v>
      </c>
      <c r="H16" s="16">
        <v>1.1000000000000001</v>
      </c>
      <c r="I16" s="10">
        <v>0.06</v>
      </c>
      <c r="J16" s="11" t="s">
        <v>18</v>
      </c>
      <c r="K16" s="12">
        <f t="shared" si="1"/>
        <v>5.9999999999999995E-5</v>
      </c>
      <c r="L16" s="13" t="s">
        <v>19</v>
      </c>
      <c r="N16" s="16">
        <v>1.0900000000000001</v>
      </c>
      <c r="O16" s="10">
        <v>0.08</v>
      </c>
      <c r="P16" s="11" t="s">
        <v>18</v>
      </c>
      <c r="Q16" s="12">
        <f t="shared" si="2"/>
        <v>8.0000000000000007E-5</v>
      </c>
      <c r="R16" s="13" t="s">
        <v>19</v>
      </c>
    </row>
    <row r="17" spans="2:18">
      <c r="B17" s="9">
        <v>75</v>
      </c>
      <c r="C17" s="10">
        <v>0.16</v>
      </c>
      <c r="D17" s="11" t="s">
        <v>18</v>
      </c>
      <c r="E17" s="12">
        <f t="shared" si="0"/>
        <v>1.6000000000000001E-4</v>
      </c>
      <c r="F17" s="13" t="s">
        <v>19</v>
      </c>
      <c r="H17" s="16">
        <v>1.2</v>
      </c>
      <c r="I17" s="10">
        <v>0.06</v>
      </c>
      <c r="J17" s="11" t="s">
        <v>18</v>
      </c>
      <c r="K17" s="12">
        <f t="shared" si="1"/>
        <v>5.9999999999999995E-5</v>
      </c>
      <c r="L17" s="13" t="s">
        <v>19</v>
      </c>
      <c r="N17" s="16">
        <v>1.1000000000000001</v>
      </c>
      <c r="O17" s="10">
        <v>0.08</v>
      </c>
      <c r="P17" s="11" t="s">
        <v>18</v>
      </c>
      <c r="Q17" s="12">
        <f t="shared" si="2"/>
        <v>8.0000000000000007E-5</v>
      </c>
      <c r="R17" s="13" t="s">
        <v>19</v>
      </c>
    </row>
    <row r="18" spans="2:18">
      <c r="B18" s="9">
        <v>100</v>
      </c>
      <c r="C18" s="10">
        <v>0.18</v>
      </c>
      <c r="D18" s="11" t="s">
        <v>18</v>
      </c>
      <c r="E18" s="12">
        <f t="shared" si="0"/>
        <v>1.7999999999999998E-4</v>
      </c>
      <c r="F18" s="13" t="s">
        <v>19</v>
      </c>
      <c r="H18" s="16">
        <v>1.3</v>
      </c>
      <c r="I18" s="10">
        <v>0.06</v>
      </c>
      <c r="J18" s="11" t="s">
        <v>18</v>
      </c>
      <c r="K18" s="12">
        <f t="shared" si="1"/>
        <v>5.9999999999999995E-5</v>
      </c>
      <c r="L18" s="13" t="s">
        <v>19</v>
      </c>
      <c r="N18" s="16">
        <v>1.2</v>
      </c>
      <c r="O18" s="10">
        <v>0.08</v>
      </c>
      <c r="P18" s="11" t="s">
        <v>18</v>
      </c>
      <c r="Q18" s="12">
        <f t="shared" si="2"/>
        <v>8.0000000000000007E-5</v>
      </c>
      <c r="R18" s="13" t="s">
        <v>19</v>
      </c>
    </row>
    <row r="19" spans="2:18">
      <c r="H19" s="16">
        <v>1.4</v>
      </c>
      <c r="I19" s="10">
        <v>0.06</v>
      </c>
      <c r="J19" s="11" t="s">
        <v>18</v>
      </c>
      <c r="K19" s="12">
        <f t="shared" si="1"/>
        <v>5.9999999999999995E-5</v>
      </c>
      <c r="L19" s="13" t="s">
        <v>19</v>
      </c>
      <c r="N19" s="16">
        <v>1.3</v>
      </c>
      <c r="O19" s="10">
        <v>0.08</v>
      </c>
      <c r="P19" s="11" t="s">
        <v>18</v>
      </c>
      <c r="Q19" s="12">
        <f t="shared" si="2"/>
        <v>8.0000000000000007E-5</v>
      </c>
      <c r="R19" s="13" t="s">
        <v>19</v>
      </c>
    </row>
    <row r="20" spans="2:18">
      <c r="H20" s="16">
        <v>1.5</v>
      </c>
      <c r="I20" s="10">
        <v>0.06</v>
      </c>
      <c r="J20" s="11" t="s">
        <v>18</v>
      </c>
      <c r="K20" s="12">
        <f t="shared" si="1"/>
        <v>5.9999999999999995E-5</v>
      </c>
      <c r="L20" s="13" t="s">
        <v>19</v>
      </c>
      <c r="N20" s="16">
        <v>1.4</v>
      </c>
      <c r="O20" s="10">
        <v>0.08</v>
      </c>
      <c r="P20" s="11" t="s">
        <v>18</v>
      </c>
      <c r="Q20" s="12">
        <f t="shared" si="2"/>
        <v>8.0000000000000007E-5</v>
      </c>
      <c r="R20" s="13" t="s">
        <v>19</v>
      </c>
    </row>
    <row r="21" spans="2:18">
      <c r="H21" s="16">
        <v>1.6</v>
      </c>
      <c r="I21" s="10">
        <v>0.06</v>
      </c>
      <c r="J21" s="11" t="s">
        <v>18</v>
      </c>
      <c r="K21" s="12">
        <f t="shared" si="1"/>
        <v>5.9999999999999995E-5</v>
      </c>
      <c r="L21" s="13" t="s">
        <v>19</v>
      </c>
      <c r="N21" s="16">
        <v>1.5</v>
      </c>
      <c r="O21" s="10">
        <v>0.08</v>
      </c>
      <c r="P21" s="11" t="s">
        <v>18</v>
      </c>
      <c r="Q21" s="12">
        <f t="shared" si="2"/>
        <v>8.0000000000000007E-5</v>
      </c>
      <c r="R21" s="13" t="s">
        <v>19</v>
      </c>
    </row>
    <row r="22" spans="2:18">
      <c r="H22" s="16">
        <v>1.7</v>
      </c>
      <c r="I22" s="10">
        <v>0.06</v>
      </c>
      <c r="J22" s="11" t="s">
        <v>18</v>
      </c>
      <c r="K22" s="12">
        <f t="shared" si="1"/>
        <v>5.9999999999999995E-5</v>
      </c>
      <c r="L22" s="13" t="s">
        <v>19</v>
      </c>
      <c r="N22" s="16">
        <v>1.6</v>
      </c>
      <c r="O22" s="10">
        <v>0.08</v>
      </c>
      <c r="P22" s="11" t="s">
        <v>18</v>
      </c>
      <c r="Q22" s="12">
        <f t="shared" si="2"/>
        <v>8.0000000000000007E-5</v>
      </c>
      <c r="R22" s="13" t="s">
        <v>19</v>
      </c>
    </row>
    <row r="23" spans="2:18">
      <c r="H23" s="16">
        <v>1.8</v>
      </c>
      <c r="I23" s="10">
        <v>0.06</v>
      </c>
      <c r="J23" s="11" t="s">
        <v>18</v>
      </c>
      <c r="K23" s="12">
        <f t="shared" si="1"/>
        <v>5.9999999999999995E-5</v>
      </c>
      <c r="L23" s="13" t="s">
        <v>19</v>
      </c>
      <c r="N23" s="16">
        <v>1.7</v>
      </c>
      <c r="O23" s="10">
        <v>0.08</v>
      </c>
      <c r="P23" s="11" t="s">
        <v>18</v>
      </c>
      <c r="Q23" s="12">
        <f t="shared" si="2"/>
        <v>8.0000000000000007E-5</v>
      </c>
      <c r="R23" s="13" t="s">
        <v>19</v>
      </c>
    </row>
    <row r="24" spans="2:18">
      <c r="H24" s="16">
        <v>1.9</v>
      </c>
      <c r="I24" s="10">
        <v>0.06</v>
      </c>
      <c r="J24" s="11" t="s">
        <v>18</v>
      </c>
      <c r="K24" s="12">
        <f t="shared" si="1"/>
        <v>5.9999999999999995E-5</v>
      </c>
      <c r="L24" s="13" t="s">
        <v>19</v>
      </c>
      <c r="N24" s="16">
        <v>1.8</v>
      </c>
      <c r="O24" s="10">
        <v>0.08</v>
      </c>
      <c r="P24" s="11" t="s">
        <v>18</v>
      </c>
      <c r="Q24" s="12">
        <f t="shared" si="2"/>
        <v>8.0000000000000007E-5</v>
      </c>
      <c r="R24" s="13" t="s">
        <v>19</v>
      </c>
    </row>
    <row r="25" spans="2:18">
      <c r="H25" s="9">
        <v>1</v>
      </c>
      <c r="I25" s="10">
        <v>0.06</v>
      </c>
      <c r="J25" s="11" t="s">
        <v>18</v>
      </c>
      <c r="K25" s="12">
        <f t="shared" si="1"/>
        <v>5.9999999999999995E-5</v>
      </c>
      <c r="L25" s="13" t="s">
        <v>19</v>
      </c>
      <c r="N25" s="16">
        <v>1.9</v>
      </c>
      <c r="O25" s="10">
        <v>0.08</v>
      </c>
      <c r="P25" s="11" t="s">
        <v>18</v>
      </c>
      <c r="Q25" s="12">
        <f t="shared" si="2"/>
        <v>8.0000000000000007E-5</v>
      </c>
      <c r="R25" s="13" t="s">
        <v>19</v>
      </c>
    </row>
    <row r="26" spans="2:18">
      <c r="H26" s="9">
        <v>2</v>
      </c>
      <c r="I26" s="10">
        <v>0.06</v>
      </c>
      <c r="J26" s="11" t="s">
        <v>18</v>
      </c>
      <c r="K26" s="12">
        <f t="shared" si="1"/>
        <v>5.9999999999999995E-5</v>
      </c>
      <c r="L26" s="13" t="s">
        <v>19</v>
      </c>
      <c r="N26" s="9">
        <v>2</v>
      </c>
      <c r="O26" s="10">
        <v>0.08</v>
      </c>
      <c r="P26" s="11" t="s">
        <v>18</v>
      </c>
      <c r="Q26" s="12">
        <f t="shared" si="2"/>
        <v>8.0000000000000007E-5</v>
      </c>
      <c r="R26" s="13" t="s">
        <v>19</v>
      </c>
    </row>
    <row r="27" spans="2:18">
      <c r="H27" s="9">
        <v>3</v>
      </c>
      <c r="I27" s="10">
        <v>0.06</v>
      </c>
      <c r="J27" s="11" t="s">
        <v>18</v>
      </c>
      <c r="K27" s="12">
        <f t="shared" si="1"/>
        <v>5.9999999999999995E-5</v>
      </c>
      <c r="L27" s="13" t="s">
        <v>19</v>
      </c>
      <c r="N27" s="9">
        <v>3</v>
      </c>
      <c r="O27" s="10">
        <v>0.08</v>
      </c>
      <c r="P27" s="11" t="s">
        <v>18</v>
      </c>
      <c r="Q27" s="12">
        <f t="shared" si="2"/>
        <v>8.0000000000000007E-5</v>
      </c>
      <c r="R27" s="13" t="s">
        <v>19</v>
      </c>
    </row>
    <row r="28" spans="2:18">
      <c r="H28" s="9">
        <v>4</v>
      </c>
      <c r="I28" s="10">
        <v>0.06</v>
      </c>
      <c r="J28" s="11" t="s">
        <v>18</v>
      </c>
      <c r="K28" s="12">
        <f t="shared" si="1"/>
        <v>5.9999999999999995E-5</v>
      </c>
      <c r="L28" s="13" t="s">
        <v>19</v>
      </c>
      <c r="N28" s="9">
        <v>4</v>
      </c>
      <c r="O28" s="10">
        <v>0.08</v>
      </c>
      <c r="P28" s="11" t="s">
        <v>18</v>
      </c>
      <c r="Q28" s="12">
        <f t="shared" si="2"/>
        <v>8.0000000000000007E-5</v>
      </c>
      <c r="R28" s="13" t="s">
        <v>19</v>
      </c>
    </row>
    <row r="29" spans="2:18">
      <c r="H29" s="9">
        <v>5</v>
      </c>
      <c r="I29" s="10">
        <v>0.06</v>
      </c>
      <c r="J29" s="11" t="s">
        <v>18</v>
      </c>
      <c r="K29" s="12">
        <f t="shared" si="1"/>
        <v>5.9999999999999995E-5</v>
      </c>
      <c r="L29" s="13" t="s">
        <v>19</v>
      </c>
      <c r="N29" s="9">
        <v>5</v>
      </c>
      <c r="O29" s="10">
        <v>0.09</v>
      </c>
      <c r="P29" s="11" t="s">
        <v>18</v>
      </c>
      <c r="Q29" s="12">
        <f t="shared" si="2"/>
        <v>8.9999999999999992E-5</v>
      </c>
      <c r="R29" s="13" t="s">
        <v>19</v>
      </c>
    </row>
    <row r="30" spans="2:18">
      <c r="H30" s="9">
        <v>6</v>
      </c>
      <c r="I30" s="10">
        <v>0.06</v>
      </c>
      <c r="J30" s="11" t="s">
        <v>18</v>
      </c>
      <c r="K30" s="12">
        <f t="shared" si="1"/>
        <v>5.9999999999999995E-5</v>
      </c>
      <c r="L30" s="13" t="s">
        <v>19</v>
      </c>
      <c r="N30" s="9">
        <v>6</v>
      </c>
      <c r="O30" s="10">
        <v>0.09</v>
      </c>
      <c r="P30" s="11" t="s">
        <v>18</v>
      </c>
      <c r="Q30" s="12">
        <f t="shared" si="2"/>
        <v>8.9999999999999992E-5</v>
      </c>
      <c r="R30" s="13" t="s">
        <v>19</v>
      </c>
    </row>
    <row r="31" spans="2:18">
      <c r="H31" s="9">
        <v>7</v>
      </c>
      <c r="I31" s="10">
        <v>0.06</v>
      </c>
      <c r="J31" s="11" t="s">
        <v>18</v>
      </c>
      <c r="K31" s="12">
        <f t="shared" si="1"/>
        <v>5.9999999999999995E-5</v>
      </c>
      <c r="L31" s="13" t="s">
        <v>19</v>
      </c>
      <c r="N31" s="9">
        <v>7</v>
      </c>
      <c r="O31" s="10">
        <v>0.09</v>
      </c>
      <c r="P31" s="11" t="s">
        <v>18</v>
      </c>
      <c r="Q31" s="12">
        <f t="shared" si="2"/>
        <v>8.9999999999999992E-5</v>
      </c>
      <c r="R31" s="13" t="s">
        <v>19</v>
      </c>
    </row>
    <row r="32" spans="2:18">
      <c r="H32" s="9">
        <v>8</v>
      </c>
      <c r="I32" s="10">
        <v>0.06</v>
      </c>
      <c r="J32" s="11" t="s">
        <v>18</v>
      </c>
      <c r="K32" s="12">
        <f t="shared" si="1"/>
        <v>5.9999999999999995E-5</v>
      </c>
      <c r="L32" s="13" t="s">
        <v>19</v>
      </c>
      <c r="N32" s="9">
        <v>8</v>
      </c>
      <c r="O32" s="10">
        <v>0.09</v>
      </c>
      <c r="P32" s="11" t="s">
        <v>18</v>
      </c>
      <c r="Q32" s="12">
        <f t="shared" si="2"/>
        <v>8.9999999999999992E-5</v>
      </c>
      <c r="R32" s="13" t="s">
        <v>19</v>
      </c>
    </row>
    <row r="33" spans="8:18">
      <c r="H33" s="9">
        <v>9</v>
      </c>
      <c r="I33" s="10">
        <v>0.06</v>
      </c>
      <c r="J33" s="11" t="s">
        <v>18</v>
      </c>
      <c r="K33" s="12">
        <f t="shared" si="1"/>
        <v>5.9999999999999995E-5</v>
      </c>
      <c r="L33" s="13" t="s">
        <v>19</v>
      </c>
      <c r="N33" s="9">
        <v>9</v>
      </c>
      <c r="O33" s="10">
        <v>0.09</v>
      </c>
      <c r="P33" s="11" t="s">
        <v>18</v>
      </c>
      <c r="Q33" s="12">
        <f t="shared" si="2"/>
        <v>8.9999999999999992E-5</v>
      </c>
      <c r="R33" s="13" t="s">
        <v>19</v>
      </c>
    </row>
    <row r="34" spans="8:18">
      <c r="H34" s="9">
        <v>10</v>
      </c>
      <c r="I34" s="10">
        <v>0.06</v>
      </c>
      <c r="J34" s="11" t="s">
        <v>18</v>
      </c>
      <c r="K34" s="12">
        <f t="shared" si="1"/>
        <v>5.9999999999999995E-5</v>
      </c>
      <c r="L34" s="13" t="s">
        <v>19</v>
      </c>
      <c r="N34" s="9">
        <v>10</v>
      </c>
      <c r="O34" s="10">
        <v>0.09</v>
      </c>
      <c r="P34" s="11" t="s">
        <v>18</v>
      </c>
      <c r="Q34" s="12">
        <f t="shared" si="2"/>
        <v>8.9999999999999992E-5</v>
      </c>
      <c r="R34" s="13" t="s">
        <v>19</v>
      </c>
    </row>
    <row r="35" spans="8:18">
      <c r="H35" s="9">
        <v>11</v>
      </c>
      <c r="I35" s="10">
        <v>7.0000000000000007E-2</v>
      </c>
      <c r="J35" s="11" t="s">
        <v>18</v>
      </c>
      <c r="K35" s="12">
        <f t="shared" si="1"/>
        <v>7.0000000000000007E-5</v>
      </c>
      <c r="L35" s="13" t="s">
        <v>19</v>
      </c>
      <c r="N35" s="9">
        <v>20</v>
      </c>
      <c r="O35" s="10">
        <v>0.1</v>
      </c>
      <c r="P35" s="11" t="s">
        <v>18</v>
      </c>
      <c r="Q35" s="12">
        <f t="shared" si="2"/>
        <v>1E-4</v>
      </c>
      <c r="R35" s="13" t="s">
        <v>19</v>
      </c>
    </row>
    <row r="36" spans="8:18">
      <c r="H36" s="9">
        <v>12</v>
      </c>
      <c r="I36" s="10">
        <v>7.0000000000000007E-2</v>
      </c>
      <c r="J36" s="11" t="s">
        <v>18</v>
      </c>
      <c r="K36" s="12">
        <f t="shared" si="1"/>
        <v>7.0000000000000007E-5</v>
      </c>
      <c r="L36" s="13" t="s">
        <v>19</v>
      </c>
      <c r="N36" s="9">
        <v>30</v>
      </c>
      <c r="O36" s="10">
        <v>0.11</v>
      </c>
      <c r="P36" s="11" t="s">
        <v>18</v>
      </c>
      <c r="Q36" s="12">
        <f t="shared" si="2"/>
        <v>1.1E-4</v>
      </c>
      <c r="R36" s="13" t="s">
        <v>19</v>
      </c>
    </row>
    <row r="37" spans="8:18">
      <c r="H37" s="9">
        <v>13</v>
      </c>
      <c r="I37" s="10">
        <v>7.0000000000000007E-2</v>
      </c>
      <c r="J37" s="11" t="s">
        <v>18</v>
      </c>
      <c r="K37" s="12">
        <f t="shared" si="1"/>
        <v>7.0000000000000007E-5</v>
      </c>
      <c r="L37" s="13" t="s">
        <v>19</v>
      </c>
      <c r="N37" s="9">
        <v>50</v>
      </c>
      <c r="O37" s="10">
        <v>0.13</v>
      </c>
      <c r="P37" s="11" t="s">
        <v>18</v>
      </c>
      <c r="Q37" s="12">
        <f t="shared" si="2"/>
        <v>1.3000000000000002E-4</v>
      </c>
      <c r="R37" s="13" t="s">
        <v>19</v>
      </c>
    </row>
    <row r="38" spans="8:18">
      <c r="H38" s="9">
        <v>14</v>
      </c>
      <c r="I38" s="10">
        <v>7.0000000000000007E-2</v>
      </c>
      <c r="J38" s="11" t="s">
        <v>18</v>
      </c>
      <c r="K38" s="12">
        <f t="shared" si="1"/>
        <v>7.0000000000000007E-5</v>
      </c>
      <c r="L38" s="13" t="s">
        <v>19</v>
      </c>
    </row>
    <row r="39" spans="8:18">
      <c r="H39" s="9">
        <v>15</v>
      </c>
      <c r="I39" s="10">
        <v>7.0000000000000007E-2</v>
      </c>
      <c r="J39" s="11" t="s">
        <v>18</v>
      </c>
      <c r="K39" s="12">
        <f t="shared" si="1"/>
        <v>7.0000000000000007E-5</v>
      </c>
      <c r="L39" s="13" t="s">
        <v>19</v>
      </c>
    </row>
    <row r="40" spans="8:18">
      <c r="H40" s="9">
        <v>16</v>
      </c>
      <c r="I40" s="10">
        <v>7.0000000000000007E-2</v>
      </c>
      <c r="J40" s="11" t="s">
        <v>18</v>
      </c>
      <c r="K40" s="12">
        <f t="shared" si="1"/>
        <v>7.0000000000000007E-5</v>
      </c>
      <c r="L40" s="13" t="s">
        <v>19</v>
      </c>
    </row>
    <row r="41" spans="8:18">
      <c r="H41" s="9">
        <v>17</v>
      </c>
      <c r="I41" s="10">
        <v>7.0000000000000007E-2</v>
      </c>
      <c r="J41" s="11" t="s">
        <v>18</v>
      </c>
      <c r="K41" s="12">
        <f t="shared" si="1"/>
        <v>7.0000000000000007E-5</v>
      </c>
      <c r="L41" s="13" t="s">
        <v>19</v>
      </c>
    </row>
    <row r="42" spans="8:18">
      <c r="H42" s="9">
        <v>18</v>
      </c>
      <c r="I42" s="10">
        <v>7.0000000000000007E-2</v>
      </c>
      <c r="J42" s="11" t="s">
        <v>18</v>
      </c>
      <c r="K42" s="12">
        <f t="shared" si="1"/>
        <v>7.0000000000000007E-5</v>
      </c>
      <c r="L42" s="13" t="s">
        <v>19</v>
      </c>
    </row>
    <row r="43" spans="8:18">
      <c r="H43" s="9">
        <v>19</v>
      </c>
      <c r="I43" s="10">
        <v>7.0000000000000007E-2</v>
      </c>
      <c r="J43" s="11" t="s">
        <v>18</v>
      </c>
      <c r="K43" s="12">
        <f t="shared" si="1"/>
        <v>7.0000000000000007E-5</v>
      </c>
      <c r="L43" s="13" t="s">
        <v>19</v>
      </c>
    </row>
    <row r="44" spans="8:18">
      <c r="H44" s="9">
        <v>20</v>
      </c>
      <c r="I44" s="10">
        <v>7.0000000000000007E-2</v>
      </c>
      <c r="J44" s="11" t="s">
        <v>18</v>
      </c>
      <c r="K44" s="12">
        <f t="shared" si="1"/>
        <v>7.0000000000000007E-5</v>
      </c>
      <c r="L44" s="13" t="s">
        <v>19</v>
      </c>
    </row>
    <row r="45" spans="8:18">
      <c r="H45" s="9">
        <v>21</v>
      </c>
      <c r="I45" s="10">
        <v>7.0000000000000007E-2</v>
      </c>
      <c r="J45" s="11" t="s">
        <v>18</v>
      </c>
      <c r="K45" s="12">
        <f t="shared" si="1"/>
        <v>7.0000000000000007E-5</v>
      </c>
      <c r="L45" s="13" t="s">
        <v>19</v>
      </c>
    </row>
    <row r="46" spans="8:18">
      <c r="H46" s="9">
        <v>22</v>
      </c>
      <c r="I46" s="10">
        <v>7.0000000000000007E-2</v>
      </c>
      <c r="J46" s="11" t="s">
        <v>18</v>
      </c>
      <c r="K46" s="12">
        <f t="shared" si="1"/>
        <v>7.0000000000000007E-5</v>
      </c>
      <c r="L46" s="13" t="s">
        <v>19</v>
      </c>
    </row>
    <row r="47" spans="8:18">
      <c r="H47" s="9">
        <v>23</v>
      </c>
      <c r="I47" s="10">
        <v>7.0000000000000007E-2</v>
      </c>
      <c r="J47" s="11" t="s">
        <v>18</v>
      </c>
      <c r="K47" s="12">
        <f t="shared" si="1"/>
        <v>7.0000000000000007E-5</v>
      </c>
      <c r="L47" s="13" t="s">
        <v>19</v>
      </c>
    </row>
    <row r="48" spans="8:18">
      <c r="H48" s="9">
        <v>24</v>
      </c>
      <c r="I48" s="10">
        <v>7.0000000000000007E-2</v>
      </c>
      <c r="J48" s="11" t="s">
        <v>18</v>
      </c>
      <c r="K48" s="12">
        <f t="shared" si="1"/>
        <v>7.0000000000000007E-5</v>
      </c>
      <c r="L48" s="13" t="s">
        <v>19</v>
      </c>
    </row>
    <row r="49" spans="8:12">
      <c r="H49" s="9">
        <v>25</v>
      </c>
      <c r="I49" s="10">
        <v>7.0000000000000007E-2</v>
      </c>
      <c r="J49" s="11" t="s">
        <v>18</v>
      </c>
      <c r="K49" s="12">
        <f t="shared" si="1"/>
        <v>7.0000000000000007E-5</v>
      </c>
      <c r="L49" s="13" t="s">
        <v>19</v>
      </c>
    </row>
    <row r="50" spans="8:12">
      <c r="H50" s="9">
        <v>50</v>
      </c>
      <c r="I50" s="10">
        <v>0.09</v>
      </c>
      <c r="J50" s="11" t="s">
        <v>18</v>
      </c>
      <c r="K50" s="12">
        <f t="shared" si="1"/>
        <v>8.9999999999999992E-5</v>
      </c>
      <c r="L50" s="13" t="s">
        <v>19</v>
      </c>
    </row>
    <row r="51" spans="8:12">
      <c r="H51" s="9">
        <v>75</v>
      </c>
      <c r="I51" s="10">
        <v>0.1</v>
      </c>
      <c r="J51" s="11" t="s">
        <v>18</v>
      </c>
      <c r="K51" s="12">
        <f t="shared" si="1"/>
        <v>1E-4</v>
      </c>
      <c r="L51" s="13" t="s">
        <v>19</v>
      </c>
    </row>
    <row r="52" spans="8:12">
      <c r="H52" s="9">
        <v>100</v>
      </c>
      <c r="I52" s="10">
        <v>0.12</v>
      </c>
      <c r="J52" s="11" t="s">
        <v>18</v>
      </c>
      <c r="K52" s="12">
        <f t="shared" si="1"/>
        <v>1.1999999999999999E-4</v>
      </c>
      <c r="L52" s="13" t="s">
        <v>19</v>
      </c>
    </row>
  </sheetData>
  <mergeCells count="16">
    <mergeCell ref="B3:F3"/>
    <mergeCell ref="H3:L3"/>
    <mergeCell ref="N3:R3"/>
    <mergeCell ref="T3:X3"/>
    <mergeCell ref="B4:F4"/>
    <mergeCell ref="H4:L4"/>
    <mergeCell ref="N4:R4"/>
    <mergeCell ref="T4:X4"/>
    <mergeCell ref="H5:I5"/>
    <mergeCell ref="D5:F5"/>
    <mergeCell ref="B5:C5"/>
    <mergeCell ref="T5:U5"/>
    <mergeCell ref="V5:X5"/>
    <mergeCell ref="N5:O5"/>
    <mergeCell ref="P5:R5"/>
    <mergeCell ref="J5:L5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2016-08-15T04:10:18Z</cp:lastPrinted>
  <dcterms:created xsi:type="dcterms:W3CDTF">2013-11-02T07:33:54Z</dcterms:created>
  <dcterms:modified xsi:type="dcterms:W3CDTF">2017-06-04T16:19:38Z</dcterms:modified>
</cp:coreProperties>
</file>