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8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0" yWindow="60" windowWidth="19440" windowHeight="7695" tabRatio="834" activeTab="7"/>
  </bookViews>
  <sheets>
    <sheet name="Data Record(pitch)" sheetId="18" r:id="rId1"/>
    <sheet name="Data Record(minor)" sheetId="19" r:id="rId2"/>
    <sheet name="Certificate" sheetId="23" r:id="rId3"/>
    <sheet name="Report" sheetId="24" r:id="rId4"/>
    <sheet name="Result (Pitch) " sheetId="25" r:id="rId5"/>
    <sheet name="Result (Minor)" sheetId="26" r:id="rId6"/>
    <sheet name="Uncertainty Budget(Pitch)" sheetId="20" r:id="rId7"/>
    <sheet name="Uncertainty Budget(Minor)" sheetId="21" r:id="rId8"/>
    <sheet name="Cert of STD" sheetId="22" r:id="rId9"/>
  </sheets>
  <externalReferences>
    <externalReference r:id="rId10"/>
  </externalReferences>
  <definedNames>
    <definedName name="_xlnm.Print_Area" localSheetId="2">Certificate!$A$1:$AC$37</definedName>
    <definedName name="_xlnm.Print_Area" localSheetId="1">'Data Record(minor)'!$A$1:$AF$42</definedName>
    <definedName name="_xlnm.Print_Area" localSheetId="0">'Data Record(pitch)'!$A$1:$AK$56</definedName>
    <definedName name="_xlnm.Print_Area" localSheetId="3">Report!$A$1:$U$42</definedName>
    <definedName name="_xlnm.Print_Area" localSheetId="5">'Result (Minor)'!$A$1:$V$22</definedName>
    <definedName name="_xlnm.Print_Area" localSheetId="4">'Result (Pitch) '!$A$1:$V$35</definedName>
  </definedNames>
  <calcPr calcId="162913"/>
</workbook>
</file>

<file path=xl/calcChain.xml><?xml version="1.0" encoding="utf-8"?>
<calcChain xmlns="http://schemas.openxmlformats.org/spreadsheetml/2006/main">
  <c r="S8" i="21" l="1"/>
  <c r="S7" i="21"/>
  <c r="R8" i="21"/>
  <c r="R7" i="21"/>
  <c r="U8" i="20"/>
  <c r="U7" i="20"/>
  <c r="T8" i="20"/>
  <c r="T7" i="20"/>
  <c r="O26" i="20" l="1"/>
  <c r="Z46" i="18"/>
  <c r="Z31" i="18"/>
  <c r="X34" i="19"/>
  <c r="X24" i="19"/>
  <c r="J7" i="21" l="1"/>
  <c r="J7" i="20"/>
  <c r="B30" i="25" l="1"/>
  <c r="B14" i="26" s="1"/>
  <c r="B27" i="25"/>
  <c r="B11" i="26" s="1"/>
  <c r="U21" i="25"/>
  <c r="U20" i="25"/>
  <c r="S21" i="25"/>
  <c r="S20" i="25"/>
  <c r="Q21" i="25"/>
  <c r="Q20" i="25"/>
  <c r="N21" i="25"/>
  <c r="N20" i="25"/>
  <c r="L21" i="25"/>
  <c r="L20" i="25"/>
  <c r="J21" i="25"/>
  <c r="J20" i="25"/>
  <c r="H21" i="25"/>
  <c r="H20" i="25"/>
  <c r="E21" i="25"/>
  <c r="E20" i="25"/>
  <c r="Z20" i="23"/>
  <c r="Z19" i="23"/>
  <c r="J16" i="23"/>
  <c r="J15" i="23"/>
  <c r="J14" i="23"/>
  <c r="J13" i="23"/>
  <c r="J12" i="23"/>
  <c r="J5" i="23"/>
  <c r="G5" i="24" s="1"/>
  <c r="H5" i="26" s="1"/>
  <c r="AB18" i="19"/>
  <c r="AB17" i="19"/>
  <c r="Y18" i="19"/>
  <c r="Y17" i="19"/>
  <c r="V18" i="19"/>
  <c r="V17" i="19"/>
  <c r="S18" i="19"/>
  <c r="S17" i="19"/>
  <c r="P18" i="19"/>
  <c r="P17" i="19"/>
  <c r="M18" i="19"/>
  <c r="M17" i="19"/>
  <c r="J18" i="19"/>
  <c r="J17" i="19"/>
  <c r="G18" i="19"/>
  <c r="G17" i="19"/>
  <c r="K8" i="19"/>
  <c r="B31" i="19" s="1"/>
  <c r="E8" i="19"/>
  <c r="Z7" i="19"/>
  <c r="P7" i="19"/>
  <c r="E7" i="19"/>
  <c r="U6" i="19"/>
  <c r="G6" i="19"/>
  <c r="U3" i="19"/>
  <c r="R3" i="19"/>
  <c r="AA2" i="19"/>
  <c r="Q2" i="19"/>
  <c r="Q1" i="19"/>
  <c r="H41" i="19"/>
  <c r="L39" i="19"/>
  <c r="L38" i="19"/>
  <c r="O37" i="19"/>
  <c r="L37" i="19"/>
  <c r="L36" i="19"/>
  <c r="L35" i="19"/>
  <c r="L34" i="19"/>
  <c r="L29" i="19"/>
  <c r="L28" i="19"/>
  <c r="L27" i="19"/>
  <c r="O27" i="19" s="1"/>
  <c r="L26" i="19"/>
  <c r="L25" i="19"/>
  <c r="L24" i="19"/>
  <c r="B21" i="19"/>
  <c r="A20" i="18"/>
  <c r="A21" i="25" s="1"/>
  <c r="A19" i="18"/>
  <c r="B17" i="19" s="1"/>
  <c r="K51" i="18"/>
  <c r="N51" i="18" s="1"/>
  <c r="K50" i="18"/>
  <c r="K49" i="18"/>
  <c r="N49" i="18" s="1"/>
  <c r="K48" i="18"/>
  <c r="K47" i="18"/>
  <c r="N47" i="18" s="1"/>
  <c r="K46" i="18"/>
  <c r="K36" i="18"/>
  <c r="N36" i="18" s="1"/>
  <c r="K35" i="18"/>
  <c r="N35" i="18" s="1"/>
  <c r="K34" i="18"/>
  <c r="N34" i="18" s="1"/>
  <c r="K33" i="18"/>
  <c r="N33" i="18" s="1"/>
  <c r="K32" i="18"/>
  <c r="N32" i="18" s="1"/>
  <c r="K31" i="18"/>
  <c r="N31" i="18" s="1"/>
  <c r="N12" i="24"/>
  <c r="S36" i="23"/>
  <c r="H36" i="23"/>
  <c r="H35" i="23"/>
  <c r="L21" i="22"/>
  <c r="F21" i="22"/>
  <c r="H20" i="21" s="1"/>
  <c r="I20" i="21" s="1"/>
  <c r="L20" i="22"/>
  <c r="F20" i="22"/>
  <c r="H17" i="21" s="1"/>
  <c r="I17" i="21" s="1"/>
  <c r="L19" i="22"/>
  <c r="F19" i="22"/>
  <c r="H16" i="20" s="1"/>
  <c r="I16" i="20" s="1"/>
  <c r="R18" i="22"/>
  <c r="L18" i="22"/>
  <c r="F18" i="22"/>
  <c r="R17" i="22"/>
  <c r="L17" i="22"/>
  <c r="F17" i="22"/>
  <c r="R16" i="22"/>
  <c r="L16" i="22"/>
  <c r="F16" i="22"/>
  <c r="R15" i="22"/>
  <c r="L15" i="22"/>
  <c r="F15" i="22"/>
  <c r="R14" i="22"/>
  <c r="L14" i="22"/>
  <c r="F14" i="22"/>
  <c r="R13" i="22"/>
  <c r="L13" i="22"/>
  <c r="F13" i="22"/>
  <c r="H12" i="21" s="1"/>
  <c r="I12" i="21" s="1"/>
  <c r="R12" i="22"/>
  <c r="L12" i="22"/>
  <c r="F12" i="22"/>
  <c r="R11" i="22"/>
  <c r="L11" i="22"/>
  <c r="F11" i="22"/>
  <c r="H8" i="21" s="1"/>
  <c r="I8" i="21" s="1"/>
  <c r="R10" i="22"/>
  <c r="L10" i="22"/>
  <c r="F10" i="22"/>
  <c r="R9" i="22"/>
  <c r="L9" i="22"/>
  <c r="F9" i="22"/>
  <c r="R8" i="22"/>
  <c r="L8" i="22"/>
  <c r="F8" i="22"/>
  <c r="R7" i="22"/>
  <c r="L7" i="22"/>
  <c r="F7" i="22"/>
  <c r="AD6" i="22"/>
  <c r="V6" i="22"/>
  <c r="X6" i="22" s="1"/>
  <c r="F15" i="20" s="1"/>
  <c r="G15" i="20" s="1"/>
  <c r="R6" i="22"/>
  <c r="L6" i="22"/>
  <c r="F6" i="22"/>
  <c r="L25" i="21"/>
  <c r="O25" i="21" s="1"/>
  <c r="L7" i="21" s="1"/>
  <c r="L8" i="21" s="1"/>
  <c r="F20" i="21"/>
  <c r="G20" i="21" s="1"/>
  <c r="B20" i="21"/>
  <c r="N20" i="21" s="1"/>
  <c r="O20" i="21" s="1"/>
  <c r="H19" i="21"/>
  <c r="I19" i="21" s="1"/>
  <c r="F19" i="21"/>
  <c r="G19" i="21" s="1"/>
  <c r="B19" i="21"/>
  <c r="N19" i="21" s="1"/>
  <c r="O19" i="21" s="1"/>
  <c r="G18" i="21"/>
  <c r="B18" i="21"/>
  <c r="N18" i="21" s="1"/>
  <c r="O18" i="21" s="1"/>
  <c r="G17" i="21"/>
  <c r="B17" i="21"/>
  <c r="N17" i="21" s="1"/>
  <c r="O17" i="21" s="1"/>
  <c r="H16" i="21"/>
  <c r="I16" i="21" s="1"/>
  <c r="G16" i="21"/>
  <c r="B16" i="21"/>
  <c r="N16" i="21" s="1"/>
  <c r="O16" i="21" s="1"/>
  <c r="H15" i="21"/>
  <c r="I15" i="21" s="1"/>
  <c r="G15" i="21"/>
  <c r="B15" i="21"/>
  <c r="N15" i="21" s="1"/>
  <c r="O15" i="21" s="1"/>
  <c r="H14" i="21"/>
  <c r="I14" i="21" s="1"/>
  <c r="G14" i="21"/>
  <c r="B14" i="21"/>
  <c r="N14" i="21" s="1"/>
  <c r="O14" i="21" s="1"/>
  <c r="H13" i="21"/>
  <c r="I13" i="21" s="1"/>
  <c r="G13" i="21"/>
  <c r="B13" i="21"/>
  <c r="N13" i="21" s="1"/>
  <c r="O13" i="21" s="1"/>
  <c r="G12" i="21"/>
  <c r="B12" i="21"/>
  <c r="N12" i="21" s="1"/>
  <c r="O12" i="21" s="1"/>
  <c r="H11" i="21"/>
  <c r="I11" i="21" s="1"/>
  <c r="G11" i="21"/>
  <c r="B11" i="21"/>
  <c r="N11" i="21" s="1"/>
  <c r="O11" i="21" s="1"/>
  <c r="G10" i="21"/>
  <c r="B10" i="21"/>
  <c r="N10" i="21" s="1"/>
  <c r="O10" i="21" s="1"/>
  <c r="H9" i="21"/>
  <c r="I9" i="21" s="1"/>
  <c r="G9" i="21"/>
  <c r="B9" i="21"/>
  <c r="N9" i="21" s="1"/>
  <c r="O9" i="21" s="1"/>
  <c r="G8" i="21"/>
  <c r="J8" i="21"/>
  <c r="H7" i="21"/>
  <c r="I7" i="21" s="1"/>
  <c r="G7" i="21"/>
  <c r="L26" i="20"/>
  <c r="P20" i="20"/>
  <c r="Q20" i="20" s="1"/>
  <c r="G20" i="20"/>
  <c r="F20" i="20"/>
  <c r="P19" i="20"/>
  <c r="Q19" i="20" s="1"/>
  <c r="F19" i="20"/>
  <c r="G19" i="20" s="1"/>
  <c r="D19" i="20"/>
  <c r="E19" i="20" s="1"/>
  <c r="P18" i="20"/>
  <c r="Q18" i="20" s="1"/>
  <c r="F18" i="20"/>
  <c r="G18" i="20" s="1"/>
  <c r="P17" i="20"/>
  <c r="Q17" i="20" s="1"/>
  <c r="H17" i="20"/>
  <c r="I17" i="20" s="1"/>
  <c r="F17" i="20"/>
  <c r="G17" i="20" s="1"/>
  <c r="P16" i="20"/>
  <c r="Q16" i="20" s="1"/>
  <c r="F16" i="20"/>
  <c r="G16" i="20" s="1"/>
  <c r="P15" i="20"/>
  <c r="Q15" i="20" s="1"/>
  <c r="H15" i="20"/>
  <c r="I15" i="20" s="1"/>
  <c r="P14" i="20"/>
  <c r="Q14" i="20" s="1"/>
  <c r="H14" i="20"/>
  <c r="I14" i="20" s="1"/>
  <c r="F14" i="20"/>
  <c r="G14" i="20" s="1"/>
  <c r="P13" i="20"/>
  <c r="Q13" i="20" s="1"/>
  <c r="H13" i="20"/>
  <c r="I13" i="20" s="1"/>
  <c r="P12" i="20"/>
  <c r="Q12" i="20" s="1"/>
  <c r="F12" i="20"/>
  <c r="G12" i="20" s="1"/>
  <c r="P11" i="20"/>
  <c r="Q11" i="20" s="1"/>
  <c r="H11" i="20"/>
  <c r="I11" i="20" s="1"/>
  <c r="P10" i="20"/>
  <c r="Q10" i="20" s="1"/>
  <c r="H10" i="20"/>
  <c r="I10" i="20" s="1"/>
  <c r="F10" i="20"/>
  <c r="G10" i="20" s="1"/>
  <c r="P9" i="20"/>
  <c r="Q9" i="20" s="1"/>
  <c r="H9" i="20"/>
  <c r="I9" i="20" s="1"/>
  <c r="H8" i="20"/>
  <c r="I8" i="20" s="1"/>
  <c r="N7" i="20"/>
  <c r="N8" i="20" s="1"/>
  <c r="J8" i="20"/>
  <c r="H7" i="20"/>
  <c r="I7" i="20" s="1"/>
  <c r="X41" i="18"/>
  <c r="X39" i="18" s="1"/>
  <c r="B8" i="20" s="1"/>
  <c r="B8" i="21" s="1"/>
  <c r="N8" i="21" s="1"/>
  <c r="O8" i="21" s="1"/>
  <c r="X26" i="18"/>
  <c r="L7" i="20" s="1"/>
  <c r="F7" i="20" l="1"/>
  <c r="G7" i="20" s="1"/>
  <c r="F8" i="20"/>
  <c r="G8" i="20" s="1"/>
  <c r="F9" i="20"/>
  <c r="G9" i="20" s="1"/>
  <c r="F11" i="20"/>
  <c r="G11" i="20" s="1"/>
  <c r="H12" i="20"/>
  <c r="I12" i="20" s="1"/>
  <c r="F13" i="20"/>
  <c r="G13" i="20" s="1"/>
  <c r="H18" i="20"/>
  <c r="I18" i="20" s="1"/>
  <c r="H19" i="20"/>
  <c r="I19" i="20" s="1"/>
  <c r="H20" i="20"/>
  <c r="I20" i="20" s="1"/>
  <c r="H10" i="21"/>
  <c r="I10" i="21" s="1"/>
  <c r="H18" i="21"/>
  <c r="I18" i="21" s="1"/>
  <c r="P8" i="20"/>
  <c r="Q8" i="20" s="1"/>
  <c r="T31" i="18"/>
  <c r="N50" i="18"/>
  <c r="T50" i="18" s="1"/>
  <c r="O24" i="19"/>
  <c r="U24" i="19" s="1"/>
  <c r="J11" i="26" s="1"/>
  <c r="O25" i="19"/>
  <c r="U25" i="19" s="1"/>
  <c r="J12" i="26" s="1"/>
  <c r="U27" i="19"/>
  <c r="M11" i="26" s="1"/>
  <c r="O29" i="19"/>
  <c r="U29" i="19" s="1"/>
  <c r="M13" i="26" s="1"/>
  <c r="O34" i="19"/>
  <c r="U34" i="19" s="1"/>
  <c r="J14" i="26" s="1"/>
  <c r="O35" i="19"/>
  <c r="U35" i="19" s="1"/>
  <c r="J15" i="26" s="1"/>
  <c r="U37" i="19"/>
  <c r="M14" i="26" s="1"/>
  <c r="O39" i="19"/>
  <c r="U39" i="19" s="1"/>
  <c r="M16" i="26" s="1"/>
  <c r="W32" i="18"/>
  <c r="J28" i="25" s="1"/>
  <c r="W33" i="18"/>
  <c r="J29" i="25" s="1"/>
  <c r="W34" i="18"/>
  <c r="W35" i="18"/>
  <c r="W36" i="18"/>
  <c r="W46" i="18"/>
  <c r="J30" i="25" s="1"/>
  <c r="W48" i="18"/>
  <c r="J32" i="25" s="1"/>
  <c r="W50" i="18"/>
  <c r="W51" i="18"/>
  <c r="B18" i="19"/>
  <c r="A20" i="25"/>
  <c r="T47" i="18"/>
  <c r="W47" i="18"/>
  <c r="J31" i="25" s="1"/>
  <c r="N48" i="18"/>
  <c r="T48" i="18" s="1"/>
  <c r="T49" i="18"/>
  <c r="W49" i="18"/>
  <c r="O26" i="19"/>
  <c r="U26" i="19" s="1"/>
  <c r="O28" i="19"/>
  <c r="U28" i="19" s="1"/>
  <c r="M12" i="26" s="1"/>
  <c r="O36" i="19"/>
  <c r="U36" i="19" s="1"/>
  <c r="J16" i="26" s="1"/>
  <c r="O38" i="19"/>
  <c r="U38" i="19" s="1"/>
  <c r="M15" i="26" s="1"/>
  <c r="N46" i="18"/>
  <c r="T46" i="18" s="1"/>
  <c r="T51" i="18"/>
  <c r="W31" i="18"/>
  <c r="J27" i="25" s="1"/>
  <c r="T32" i="18"/>
  <c r="T33" i="18"/>
  <c r="T34" i="18"/>
  <c r="T35" i="18"/>
  <c r="T36" i="18"/>
  <c r="Z21" i="23"/>
  <c r="H5" i="25"/>
  <c r="L8" i="20"/>
  <c r="M7" i="20"/>
  <c r="N9" i="20"/>
  <c r="O8" i="20"/>
  <c r="J9" i="20"/>
  <c r="K8" i="20"/>
  <c r="K7" i="20"/>
  <c r="O7" i="20"/>
  <c r="S19" i="20"/>
  <c r="J9" i="21"/>
  <c r="K8" i="21"/>
  <c r="X24" i="18"/>
  <c r="B7" i="20" s="1"/>
  <c r="L9" i="21"/>
  <c r="M8" i="21"/>
  <c r="K7" i="21"/>
  <c r="M7" i="21"/>
  <c r="P14" i="26" l="1"/>
  <c r="P11" i="26"/>
  <c r="B7" i="21"/>
  <c r="N7" i="21" s="1"/>
  <c r="O7" i="21" s="1"/>
  <c r="P7" i="20"/>
  <c r="Q7" i="20" s="1"/>
  <c r="D7" i="20"/>
  <c r="E7" i="20" s="1"/>
  <c r="D7" i="21"/>
  <c r="J13" i="26"/>
  <c r="D8" i="20"/>
  <c r="M28" i="25"/>
  <c r="M31" i="25"/>
  <c r="M32" i="25"/>
  <c r="M29" i="25"/>
  <c r="M30" i="25"/>
  <c r="M27" i="25"/>
  <c r="D8" i="21"/>
  <c r="L10" i="21"/>
  <c r="M9" i="21"/>
  <c r="K9" i="21"/>
  <c r="J10" i="21"/>
  <c r="D20" i="21"/>
  <c r="E20" i="21" s="1"/>
  <c r="D19" i="21"/>
  <c r="E19" i="21" s="1"/>
  <c r="D17" i="21"/>
  <c r="E17" i="21" s="1"/>
  <c r="D15" i="21"/>
  <c r="E15" i="21" s="1"/>
  <c r="D13" i="21"/>
  <c r="E13" i="21" s="1"/>
  <c r="D11" i="21"/>
  <c r="E11" i="21" s="1"/>
  <c r="D18" i="21"/>
  <c r="E18" i="21" s="1"/>
  <c r="D16" i="21"/>
  <c r="E16" i="21" s="1"/>
  <c r="D14" i="21"/>
  <c r="E14" i="21" s="1"/>
  <c r="D12" i="21"/>
  <c r="E12" i="21" s="1"/>
  <c r="D10" i="21"/>
  <c r="E10" i="21" s="1"/>
  <c r="D9" i="21"/>
  <c r="E9" i="21" s="1"/>
  <c r="E7" i="21"/>
  <c r="D20" i="20"/>
  <c r="E20" i="20" s="1"/>
  <c r="D18" i="20"/>
  <c r="E18" i="20" s="1"/>
  <c r="D16" i="20"/>
  <c r="E16" i="20" s="1"/>
  <c r="D14" i="20"/>
  <c r="E14" i="20" s="1"/>
  <c r="E8" i="21"/>
  <c r="D17" i="20"/>
  <c r="E17" i="20" s="1"/>
  <c r="D13" i="20"/>
  <c r="E13" i="20" s="1"/>
  <c r="D11" i="20"/>
  <c r="E11" i="20" s="1"/>
  <c r="D9" i="20"/>
  <c r="E9" i="20" s="1"/>
  <c r="D15" i="20"/>
  <c r="E15" i="20" s="1"/>
  <c r="D12" i="20"/>
  <c r="E12" i="20" s="1"/>
  <c r="D10" i="20"/>
  <c r="E10" i="20" s="1"/>
  <c r="E8" i="20"/>
  <c r="J10" i="20"/>
  <c r="K9" i="20"/>
  <c r="N10" i="20"/>
  <c r="O9" i="20"/>
  <c r="L9" i="20"/>
  <c r="M8" i="20"/>
  <c r="P30" i="25" l="1"/>
  <c r="P27" i="25"/>
  <c r="S8" i="20"/>
  <c r="R8" i="20"/>
  <c r="L10" i="20"/>
  <c r="M9" i="20"/>
  <c r="R9" i="20" s="1"/>
  <c r="N11" i="20"/>
  <c r="O10" i="20"/>
  <c r="J11" i="20"/>
  <c r="K10" i="20"/>
  <c r="S10" i="20"/>
  <c r="S15" i="20"/>
  <c r="S9" i="20"/>
  <c r="S13" i="20"/>
  <c r="P8" i="21"/>
  <c r="Q8" i="21"/>
  <c r="S16" i="20"/>
  <c r="S20" i="20"/>
  <c r="P9" i="21"/>
  <c r="Q9" i="21"/>
  <c r="Q12" i="21"/>
  <c r="Q16" i="21"/>
  <c r="Q11" i="21"/>
  <c r="Q15" i="21"/>
  <c r="Q19" i="21"/>
  <c r="J11" i="21"/>
  <c r="K10" i="21"/>
  <c r="S12" i="20"/>
  <c r="R7" i="20"/>
  <c r="S7" i="20"/>
  <c r="S11" i="20"/>
  <c r="S17" i="20"/>
  <c r="S14" i="20"/>
  <c r="S18" i="20"/>
  <c r="Q7" i="21"/>
  <c r="P7" i="21"/>
  <c r="Q10" i="21"/>
  <c r="Q14" i="21"/>
  <c r="Q18" i="21"/>
  <c r="Q13" i="21"/>
  <c r="Q17" i="21"/>
  <c r="Q20" i="21"/>
  <c r="L11" i="21"/>
  <c r="M10" i="21"/>
  <c r="P10" i="21" l="1"/>
  <c r="R10" i="21" s="1"/>
  <c r="S10" i="21" s="1"/>
  <c r="T10" i="21" s="1"/>
  <c r="L12" i="21"/>
  <c r="M11" i="21"/>
  <c r="T7" i="21"/>
  <c r="V8" i="20"/>
  <c r="V7" i="20"/>
  <c r="J12" i="21"/>
  <c r="K11" i="21"/>
  <c r="P11" i="21" s="1"/>
  <c r="R9" i="21"/>
  <c r="S9" i="21" s="1"/>
  <c r="T9" i="21" s="1"/>
  <c r="T8" i="21"/>
  <c r="T9" i="20"/>
  <c r="U9" i="20" s="1"/>
  <c r="V9" i="20" s="1"/>
  <c r="J12" i="20"/>
  <c r="K11" i="20"/>
  <c r="N12" i="20"/>
  <c r="O11" i="20"/>
  <c r="L11" i="20"/>
  <c r="M10" i="20"/>
  <c r="R10" i="20" s="1"/>
  <c r="S11" i="26" l="1"/>
  <c r="S14" i="26"/>
  <c r="S30" i="25"/>
  <c r="S27" i="25"/>
  <c r="T10" i="20"/>
  <c r="U10" i="20" s="1"/>
  <c r="V10" i="20" s="1"/>
  <c r="R11" i="21"/>
  <c r="S11" i="21" s="1"/>
  <c r="T11" i="21" s="1"/>
  <c r="L12" i="20"/>
  <c r="M11" i="20"/>
  <c r="R11" i="20" s="1"/>
  <c r="N13" i="20"/>
  <c r="O12" i="20"/>
  <c r="J13" i="20"/>
  <c r="K12" i="20"/>
  <c r="J13" i="21"/>
  <c r="K12" i="21"/>
  <c r="L13" i="21"/>
  <c r="M12" i="21"/>
  <c r="T11" i="20" l="1"/>
  <c r="U11" i="20" s="1"/>
  <c r="V11" i="20" s="1"/>
  <c r="L14" i="21"/>
  <c r="M13" i="21"/>
  <c r="J14" i="21"/>
  <c r="K13" i="21"/>
  <c r="P13" i="21" s="1"/>
  <c r="J14" i="20"/>
  <c r="K13" i="20"/>
  <c r="N14" i="20"/>
  <c r="O13" i="20"/>
  <c r="M12" i="20"/>
  <c r="R12" i="20" s="1"/>
  <c r="L13" i="20"/>
  <c r="P12" i="21"/>
  <c r="L14" i="20" l="1"/>
  <c r="M13" i="20"/>
  <c r="R13" i="20" s="1"/>
  <c r="R13" i="21"/>
  <c r="S13" i="21" s="1"/>
  <c r="T13" i="21" s="1"/>
  <c r="T12" i="20"/>
  <c r="U12" i="20" s="1"/>
  <c r="V12" i="20" s="1"/>
  <c r="R12" i="21"/>
  <c r="S12" i="21" s="1"/>
  <c r="T12" i="21" s="1"/>
  <c r="N15" i="20"/>
  <c r="O14" i="20"/>
  <c r="J15" i="20"/>
  <c r="K14" i="20"/>
  <c r="J15" i="21"/>
  <c r="K14" i="21"/>
  <c r="L15" i="21"/>
  <c r="M14" i="21"/>
  <c r="L16" i="21" l="1"/>
  <c r="M15" i="21"/>
  <c r="J16" i="21"/>
  <c r="K15" i="21"/>
  <c r="P15" i="21" s="1"/>
  <c r="J16" i="20"/>
  <c r="K15" i="20"/>
  <c r="N16" i="20"/>
  <c r="O15" i="20"/>
  <c r="P14" i="21"/>
  <c r="T13" i="20"/>
  <c r="U13" i="20" s="1"/>
  <c r="V13" i="20" s="1"/>
  <c r="L15" i="20"/>
  <c r="M14" i="20"/>
  <c r="R14" i="20" s="1"/>
  <c r="T14" i="20" l="1"/>
  <c r="U14" i="20" s="1"/>
  <c r="V14" i="20" s="1"/>
  <c r="L16" i="20"/>
  <c r="M15" i="20"/>
  <c r="R15" i="20" s="1"/>
  <c r="R14" i="21"/>
  <c r="S14" i="21" s="1"/>
  <c r="T14" i="21" s="1"/>
  <c r="N17" i="20"/>
  <c r="O16" i="20"/>
  <c r="J17" i="20"/>
  <c r="K16" i="20"/>
  <c r="J17" i="21"/>
  <c r="K16" i="21"/>
  <c r="L17" i="21"/>
  <c r="M16" i="21"/>
  <c r="R15" i="21"/>
  <c r="S15" i="21" s="1"/>
  <c r="T15" i="21" s="1"/>
  <c r="P16" i="21" l="1"/>
  <c r="T15" i="20"/>
  <c r="U15" i="20" s="1"/>
  <c r="V15" i="20" s="1"/>
  <c r="R16" i="21"/>
  <c r="S16" i="21" s="1"/>
  <c r="T16" i="21" s="1"/>
  <c r="L18" i="21"/>
  <c r="M17" i="21"/>
  <c r="J18" i="21"/>
  <c r="K17" i="21"/>
  <c r="P17" i="21" s="1"/>
  <c r="J18" i="20"/>
  <c r="K17" i="20"/>
  <c r="N18" i="20"/>
  <c r="O17" i="20"/>
  <c r="L17" i="20"/>
  <c r="M16" i="20"/>
  <c r="R16" i="20" s="1"/>
  <c r="T16" i="20" l="1"/>
  <c r="U16" i="20" s="1"/>
  <c r="V16" i="20" s="1"/>
  <c r="R17" i="21"/>
  <c r="S17" i="21" s="1"/>
  <c r="T17" i="21" s="1"/>
  <c r="L18" i="20"/>
  <c r="M17" i="20"/>
  <c r="R17" i="20" s="1"/>
  <c r="N19" i="20"/>
  <c r="O18" i="20"/>
  <c r="J19" i="20"/>
  <c r="K18" i="20"/>
  <c r="J19" i="21"/>
  <c r="K18" i="21"/>
  <c r="L19" i="21"/>
  <c r="M18" i="21"/>
  <c r="P18" i="21" l="1"/>
  <c r="T17" i="20"/>
  <c r="U17" i="20" s="1"/>
  <c r="V17" i="20" s="1"/>
  <c r="R18" i="21"/>
  <c r="S18" i="21" s="1"/>
  <c r="T18" i="21" s="1"/>
  <c r="L20" i="21"/>
  <c r="M20" i="21" s="1"/>
  <c r="M19" i="21"/>
  <c r="J20" i="21"/>
  <c r="K20" i="21" s="1"/>
  <c r="P20" i="21" s="1"/>
  <c r="K19" i="21"/>
  <c r="P19" i="21" s="1"/>
  <c r="J20" i="20"/>
  <c r="K20" i="20" s="1"/>
  <c r="K19" i="20"/>
  <c r="N20" i="20"/>
  <c r="O20" i="20" s="1"/>
  <c r="O19" i="20"/>
  <c r="L19" i="20"/>
  <c r="M18" i="20"/>
  <c r="R18" i="20" s="1"/>
  <c r="T18" i="20" l="1"/>
  <c r="U18" i="20" s="1"/>
  <c r="V18" i="20" s="1"/>
  <c r="R20" i="21"/>
  <c r="S20" i="21" s="1"/>
  <c r="T20" i="21" s="1"/>
  <c r="L20" i="20"/>
  <c r="M20" i="20" s="1"/>
  <c r="R20" i="20" s="1"/>
  <c r="M19" i="20"/>
  <c r="R19" i="20" s="1"/>
  <c r="R19" i="21"/>
  <c r="S19" i="21" s="1"/>
  <c r="T19" i="21" s="1"/>
  <c r="T19" i="20" l="1"/>
  <c r="U19" i="20" s="1"/>
  <c r="V19" i="20" s="1"/>
  <c r="T20" i="20"/>
  <c r="U20" i="20" s="1"/>
  <c r="V20" i="20" s="1"/>
  <c r="G5" i="19" l="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Ring Gauge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N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Plain Ring Gauge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<sst xmlns="http://schemas.openxmlformats.org/spreadsheetml/2006/main" count="578" uniqueCount="203">
  <si>
    <t>Certificate No.</t>
  </si>
  <si>
    <t>Customer</t>
  </si>
  <si>
    <t xml:space="preserve">  </t>
  </si>
  <si>
    <t>Manufacturer</t>
  </si>
  <si>
    <t>Model</t>
  </si>
  <si>
    <t>Received Date</t>
  </si>
  <si>
    <t>Calibration Date</t>
  </si>
  <si>
    <t>Environmental Conditions</t>
  </si>
  <si>
    <t>Ambient Temperature</t>
  </si>
  <si>
    <t>Relative Humidity</t>
  </si>
  <si>
    <t>Authorized Signatory</t>
  </si>
  <si>
    <t>- End of Certificate -</t>
  </si>
  <si>
    <t>Measurement Uncertainty</t>
  </si>
  <si>
    <t>Repeatability</t>
  </si>
  <si>
    <t>Uc</t>
  </si>
  <si>
    <t>Ui</t>
  </si>
  <si>
    <t>Nominal</t>
  </si>
  <si>
    <t>Value</t>
  </si>
  <si>
    <t>:</t>
  </si>
  <si>
    <t>Equipment Name</t>
  </si>
  <si>
    <t>Serial Number</t>
  </si>
  <si>
    <t>Certificate Number</t>
  </si>
  <si>
    <t>Approved by  :</t>
  </si>
  <si>
    <t>Method of Calibration</t>
  </si>
  <si>
    <t>Due. Date</t>
  </si>
  <si>
    <t>Location of Calibration</t>
  </si>
  <si>
    <t>ID. Number</t>
  </si>
  <si>
    <t>In-Lab</t>
  </si>
  <si>
    <t>Serial No.</t>
  </si>
  <si>
    <t>Certificate of Calibration</t>
  </si>
  <si>
    <t>LMI 01-680 PC</t>
  </si>
  <si>
    <t>050021</t>
  </si>
  <si>
    <t>Result of Calibration</t>
  </si>
  <si>
    <t>Recommended Due Date</t>
  </si>
  <si>
    <t>This certification is traceable to the International System of Unit maintained at :</t>
  </si>
  <si>
    <t>-The National Institute of Metrology ( Thailand ), NIMT.</t>
  </si>
  <si>
    <t>Certificate No. :</t>
  </si>
  <si>
    <t>Traceability</t>
  </si>
  <si>
    <t>SP METROLOGY SYSTEM THAILAND</t>
  </si>
  <si>
    <t>Receive Date :</t>
  </si>
  <si>
    <t>Calibration Date :</t>
  </si>
  <si>
    <t>Temp &amp; Humiduty :</t>
  </si>
  <si>
    <t>Model :</t>
  </si>
  <si>
    <t>ID No :</t>
  </si>
  <si>
    <t>Referance Standard :</t>
  </si>
  <si>
    <t>Nominal Value</t>
  </si>
  <si>
    <t>Temperature Effect</t>
  </si>
  <si>
    <t xml:space="preserve">Resolution of ULM </t>
  </si>
  <si>
    <t>SP-SD-001</t>
  </si>
  <si>
    <t>SP-SD-009</t>
  </si>
  <si>
    <t>mm</t>
  </si>
  <si>
    <t>µm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</si>
  <si>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</si>
  <si>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Report</t>
  </si>
  <si>
    <t>Pitch Diameter</t>
  </si>
  <si>
    <t>Minor Diameter</t>
  </si>
  <si>
    <t>Upper</t>
  </si>
  <si>
    <t>Lower</t>
  </si>
  <si>
    <t>Tolerance</t>
  </si>
  <si>
    <t>x-axis</t>
  </si>
  <si>
    <t>y-axis</t>
  </si>
  <si>
    <t>1/5 T</t>
  </si>
  <si>
    <t>1/2 T</t>
  </si>
  <si>
    <t>4/5 T</t>
  </si>
  <si>
    <t>Major Diameter</t>
  </si>
  <si>
    <t>Position</t>
  </si>
  <si>
    <t>1/5T</t>
  </si>
  <si>
    <t>1/2T</t>
  </si>
  <si>
    <t>4/5T</t>
  </si>
  <si>
    <t>(mm)</t>
  </si>
  <si>
    <t>Equipment Name :</t>
  </si>
  <si>
    <t>Uncertainty of  Rang Gauge</t>
  </si>
  <si>
    <t>Uncertainty of  ULM</t>
  </si>
  <si>
    <t xml:space="preserve"> Flank Angle</t>
  </si>
  <si>
    <t xml:space="preserve">Elastic Deformation </t>
  </si>
  <si>
    <t>Elastic Deformation</t>
  </si>
  <si>
    <t>Certificate of Calibration (ULM)</t>
  </si>
  <si>
    <t>Certificate of Calibration (Ring Gauge)</t>
  </si>
  <si>
    <t>Certificate of Calibration (Gauge Block)</t>
  </si>
  <si>
    <t>SP-SD-007</t>
  </si>
  <si>
    <t>Uncertainty Budget of Thread Ring Gauge</t>
  </si>
  <si>
    <r>
      <rPr>
        <i/>
        <sz val="16"/>
        <rFont val="Tahoma"/>
        <family val="2"/>
      </rPr>
      <t>u</t>
    </r>
    <r>
      <rPr>
        <i/>
        <sz val="8"/>
        <rFont val="Tahoma"/>
        <family val="2"/>
      </rPr>
      <t>A2</t>
    </r>
    <r>
      <rPr>
        <sz val="8"/>
        <rFont val="Tahoma"/>
        <family val="2"/>
      </rPr>
      <t xml:space="preserve"> </t>
    </r>
    <r>
      <rPr>
        <sz val="10"/>
        <rFont val="Tahoma"/>
        <family val="2"/>
      </rPr>
      <t xml:space="preserve">=   </t>
    </r>
  </si>
  <si>
    <r>
      <rPr>
        <sz val="12"/>
        <rFont val="Cambria"/>
        <family val="2"/>
        <scheme val="major"/>
      </rPr>
      <t>2</t>
    </r>
    <r>
      <rPr>
        <i/>
        <sz val="12"/>
        <rFont val="Cambria"/>
        <family val="2"/>
        <scheme val="major"/>
      </rPr>
      <t>W</t>
    </r>
    <r>
      <rPr>
        <sz val="8"/>
        <rFont val="Cambria"/>
        <family val="2"/>
        <scheme val="major"/>
      </rPr>
      <t>VO</t>
    </r>
  </si>
  <si>
    <r>
      <rPr>
        <i/>
        <sz val="12"/>
        <rFont val="Cambria"/>
        <family val="2"/>
        <scheme val="major"/>
      </rPr>
      <t>W</t>
    </r>
    <r>
      <rPr>
        <sz val="8"/>
        <rFont val="Cambria"/>
        <family val="2"/>
        <scheme val="major"/>
      </rPr>
      <t>VO</t>
    </r>
    <r>
      <rPr>
        <i/>
        <sz val="8"/>
        <rFont val="Cambria"/>
        <family val="2"/>
        <scheme val="major"/>
      </rPr>
      <t xml:space="preserve"> </t>
    </r>
    <r>
      <rPr>
        <i/>
        <sz val="10"/>
        <rFont val="Cambria"/>
        <family val="2"/>
        <scheme val="major"/>
      </rPr>
      <t>=</t>
    </r>
  </si>
  <si>
    <r>
      <t>(sin(</t>
    </r>
    <r>
      <rPr>
        <sz val="9"/>
        <rFont val="Calibri"/>
        <family val="2"/>
      </rPr>
      <t xml:space="preserve">α </t>
    </r>
    <r>
      <rPr>
        <sz val="9"/>
        <rFont val="Arial"/>
        <family val="2"/>
      </rPr>
      <t>/ 2))^-5/3*(1 / 2)^2/3*W</t>
    </r>
    <r>
      <rPr>
        <sz val="8"/>
        <rFont val="Arial"/>
        <family val="2"/>
      </rPr>
      <t>o</t>
    </r>
  </si>
  <si>
    <r>
      <rPr>
        <i/>
        <sz val="9"/>
        <rFont val="Arial"/>
        <family val="2"/>
      </rPr>
      <t>W</t>
    </r>
    <r>
      <rPr>
        <sz val="9"/>
        <rFont val="Arial"/>
        <family val="2"/>
      </rPr>
      <t>o =</t>
    </r>
  </si>
  <si>
    <r>
      <t>W</t>
    </r>
    <r>
      <rPr>
        <sz val="9"/>
        <rFont val="Arial"/>
        <family val="2"/>
      </rPr>
      <t>vo =</t>
    </r>
  </si>
  <si>
    <t>2 Ball Stylus of SP</t>
  </si>
  <si>
    <t>F =</t>
  </si>
  <si>
    <t>Measuring force (perpendicular to the flat)</t>
  </si>
  <si>
    <r>
      <rPr>
        <i/>
        <sz val="11"/>
        <rFont val="Tahoma"/>
        <family val="2"/>
      </rPr>
      <t>d</t>
    </r>
    <r>
      <rPr>
        <sz val="8"/>
        <rFont val="Tahoma"/>
        <family val="2"/>
      </rPr>
      <t xml:space="preserve">D </t>
    </r>
    <r>
      <rPr>
        <sz val="10"/>
        <rFont val="Tahoma"/>
        <family val="2"/>
      </rPr>
      <t xml:space="preserve">=   </t>
    </r>
  </si>
  <si>
    <t>Ball diameter</t>
  </si>
  <si>
    <t>V =</t>
  </si>
  <si>
    <t>Poisson-coefficient</t>
  </si>
  <si>
    <t>Steel =</t>
  </si>
  <si>
    <t xml:space="preserve">Ruby = </t>
  </si>
  <si>
    <r>
      <rPr>
        <i/>
        <sz val="11"/>
        <rFont val="Tahoma"/>
        <family val="2"/>
      </rPr>
      <t xml:space="preserve">E </t>
    </r>
    <r>
      <rPr>
        <sz val="10"/>
        <rFont val="Tahoma"/>
        <family val="2"/>
      </rPr>
      <t xml:space="preserve">=    </t>
    </r>
  </si>
  <si>
    <t>Elasticity modulus</t>
  </si>
  <si>
    <t xml:space="preserve"> 2*10^11</t>
  </si>
  <si>
    <t>4*10^11</t>
  </si>
  <si>
    <t>N/m2</t>
  </si>
  <si>
    <t>Uncertainty of GB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</si>
  <si>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</si>
  <si>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</si>
  <si>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</si>
  <si>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Location</t>
  </si>
  <si>
    <t>In Lab</t>
  </si>
  <si>
    <t>On Site</t>
  </si>
  <si>
    <t>Customer Name :</t>
  </si>
  <si>
    <t>Manufacturer :</t>
  </si>
  <si>
    <t>Serial No. :</t>
  </si>
  <si>
    <t>Range :</t>
  </si>
  <si>
    <t>Overall Inspection</t>
  </si>
  <si>
    <t>Good</t>
  </si>
  <si>
    <t>Not Good</t>
  </si>
  <si>
    <t>Due Date :</t>
  </si>
  <si>
    <t>Mr.Sombut Srikampa</t>
  </si>
  <si>
    <t>Mr. Natthaphol Boonmee</t>
  </si>
  <si>
    <t>Ms. Arunkamon Raramanus</t>
  </si>
  <si>
    <t>Thread Ring Gauge</t>
  </si>
  <si>
    <t>□</t>
  </si>
  <si>
    <t>Measurement Result :</t>
  </si>
  <si>
    <t xml:space="preserve">Without Adjustment </t>
  </si>
  <si>
    <t xml:space="preserve">After Adjustment </t>
  </si>
  <si>
    <t>1. Measurement Results</t>
  </si>
  <si>
    <t>มุมเอียงสันเกลียว ( Thread angle ) : ( ° )</t>
  </si>
  <si>
    <t>Description :</t>
  </si>
  <si>
    <t>M</t>
  </si>
  <si>
    <t>x</t>
  </si>
  <si>
    <t>P</t>
  </si>
  <si>
    <t xml:space="preserve"> GPII</t>
  </si>
  <si>
    <t>Pitch Diameter [E]</t>
  </si>
  <si>
    <t>ค่าที่ระบุ</t>
  </si>
  <si>
    <t>a</t>
  </si>
  <si>
    <t>Thread angle:</t>
  </si>
  <si>
    <t>2-Ball Stylus (dD)</t>
  </si>
  <si>
    <r>
      <t>29</t>
    </r>
    <r>
      <rPr>
        <sz val="14"/>
        <color theme="1"/>
        <rFont val="Symbol"/>
        <family val="1"/>
        <charset val="2"/>
      </rPr>
      <t>°</t>
    </r>
  </si>
  <si>
    <r>
      <t>30</t>
    </r>
    <r>
      <rPr>
        <sz val="14"/>
        <color theme="1"/>
        <rFont val="Symbol"/>
        <family val="1"/>
        <charset val="2"/>
      </rPr>
      <t>°</t>
    </r>
  </si>
  <si>
    <r>
      <t>55</t>
    </r>
    <r>
      <rPr>
        <sz val="14"/>
        <color theme="1"/>
        <rFont val="Symbol"/>
        <family val="1"/>
        <charset val="2"/>
      </rPr>
      <t>°</t>
    </r>
  </si>
  <si>
    <r>
      <t>60</t>
    </r>
    <r>
      <rPr>
        <sz val="14"/>
        <color theme="1"/>
        <rFont val="Symbol"/>
        <family val="1"/>
        <charset val="2"/>
      </rPr>
      <t>°</t>
    </r>
  </si>
  <si>
    <t>Best Dimeter (do)</t>
  </si>
  <si>
    <r>
      <rPr>
        <sz val="20"/>
        <color theme="3"/>
        <rFont val="Angsana New"/>
        <family val="1"/>
      </rPr>
      <t>d</t>
    </r>
    <r>
      <rPr>
        <sz val="16"/>
        <color theme="3"/>
        <rFont val="Angsana New"/>
        <family val="1"/>
      </rPr>
      <t>๐ = (P/2)(1/COS(</t>
    </r>
    <r>
      <rPr>
        <sz val="16"/>
        <color theme="3"/>
        <rFont val="Calibri"/>
        <family val="2"/>
      </rPr>
      <t>α</t>
    </r>
    <r>
      <rPr>
        <sz val="16"/>
        <color theme="3"/>
        <rFont val="Angsana New"/>
        <family val="1"/>
      </rPr>
      <t>/2)</t>
    </r>
  </si>
  <si>
    <t>Standard Reading</t>
  </si>
  <si>
    <t>Pitch Dia
[E]</t>
  </si>
  <si>
    <t>Average</t>
  </si>
  <si>
    <t>X</t>
  </si>
  <si>
    <t>Y</t>
  </si>
  <si>
    <t xml:space="preserve"> IPII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</si>
  <si>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</si>
  <si>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</si>
  <si>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</si>
  <si>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</si>
  <si>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SP-SD-003</t>
  </si>
  <si>
    <t>SP-SD-004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</si>
  <si>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</si>
  <si>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</si>
  <si>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</si>
  <si>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</si>
  <si>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</si>
  <si>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</si>
  <si>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</si>
  <si>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</si>
  <si>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</si>
  <si>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</si>
  <si>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</si>
  <si>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</si>
  <si>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</si>
  <si>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</si>
  <si>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Universal Length Measuring</t>
  </si>
  <si>
    <r>
      <t>Page :</t>
    </r>
    <r>
      <rPr>
        <sz val="10"/>
        <rFont val="Gulim"/>
        <family val="2"/>
      </rPr>
      <t xml:space="preserve"> 3 of 4</t>
    </r>
  </si>
  <si>
    <t>Nominal Value (mm)</t>
  </si>
  <si>
    <t>Permissible Deviation (μm)</t>
  </si>
  <si>
    <t>Measurement Results Pitch Diameter</t>
  </si>
  <si>
    <t>Symbol of 
Thread Plug Gague</t>
  </si>
  <si>
    <t xml:space="preserve"> Positions</t>
  </si>
  <si>
    <t>Measured Values (mm)</t>
  </si>
  <si>
    <r>
      <t>Page :</t>
    </r>
    <r>
      <rPr>
        <sz val="10"/>
        <rFont val="Gulim"/>
        <family val="2"/>
      </rPr>
      <t xml:space="preserve"> 4 of 4</t>
    </r>
  </si>
  <si>
    <t>Thread Plug Gauge</t>
  </si>
  <si>
    <t>SPR16010011-1</t>
  </si>
  <si>
    <t xml:space="preserve">Page </t>
  </si>
  <si>
    <t>of</t>
  </si>
  <si>
    <t>ISOKU</t>
  </si>
  <si>
    <t>1414</t>
  </si>
  <si>
    <t>S12345</t>
  </si>
  <si>
    <t>M13</t>
  </si>
  <si>
    <t>M15xP1.25 GPII</t>
  </si>
  <si>
    <t>M15xP1.25 IPII</t>
  </si>
  <si>
    <t>X1</t>
  </si>
  <si>
    <t>X2</t>
  </si>
  <si>
    <t>X3</t>
  </si>
  <si>
    <t>X4</t>
  </si>
  <si>
    <t>Calibrated By :</t>
  </si>
  <si>
    <t>ABC</t>
  </si>
  <si>
    <t>SP-CPT-04-21</t>
  </si>
  <si>
    <t>Measurement Results Minor Diameter</t>
  </si>
  <si>
    <t>Symbol of Thread Ring Gauge</t>
  </si>
  <si>
    <r>
      <t xml:space="preserve">Uncertainty
( </t>
    </r>
    <r>
      <rPr>
        <sz val="10"/>
        <color theme="1"/>
        <rFont val="Calibri"/>
        <family val="2"/>
      </rPr>
      <t>±</t>
    </r>
    <r>
      <rPr>
        <sz val="10"/>
        <color theme="1"/>
        <rFont val="Gulim"/>
        <family val="2"/>
      </rPr>
      <t xml:space="preserve"> ) </t>
    </r>
    <r>
      <rPr>
        <sz val="10"/>
        <color theme="1"/>
        <rFont val="Calibri"/>
        <family val="2"/>
      </rPr>
      <t>µ</t>
    </r>
    <r>
      <rPr>
        <sz val="10"/>
        <color theme="1"/>
        <rFont val="Gulim"/>
        <family val="2"/>
      </rPr>
      <t>m</t>
    </r>
  </si>
  <si>
    <t>Certificate Number :</t>
  </si>
  <si>
    <t xml:space="preserve">The reported uncertainty of measurement is the expanded uncertainty obtained by multiplying the </t>
  </si>
  <si>
    <t xml:space="preserve">     standard uncertainty with the coverage factor k = 2.00, providing a level of confidence approximately 95 %</t>
  </si>
  <si>
    <t>Unit :</t>
  </si>
  <si>
    <t>Deviation</t>
  </si>
  <si>
    <r>
      <t>(sin(</t>
    </r>
    <r>
      <rPr>
        <sz val="9"/>
        <rFont val="Calibri"/>
        <family val="2"/>
      </rPr>
      <t xml:space="preserve">α </t>
    </r>
    <r>
      <rPr>
        <sz val="9"/>
        <rFont val="Arial"/>
        <family val="2"/>
      </rPr>
      <t>/ 2))^(-5/3)*(1 / 2)^2/3*W</t>
    </r>
    <r>
      <rPr>
        <sz val="8"/>
        <rFont val="Arial"/>
        <family val="2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</si>
</sst>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[$-1010409]d\ mmmm\ yyyy;@"/>
    <numFmt numFmtId="166" formatCode="0.0"/>
    <numFmt numFmtId="167" formatCode="0.000"/>
    <numFmt numFmtId="168" formatCode="dd\ mmmm\ yyyy"/>
    <numFmt numFmtId="169" formatCode="[$-809]dd\ mmmm\ yyyy;@"/>
    <numFmt numFmtId="170" formatCode="0.00000"/>
    <numFmt numFmtId="171" formatCode="0.0000"/>
    <numFmt numFmtId="172" formatCode="0.000000"/>
    <numFmt numFmtId="173" formatCode="0.0000000"/>
    <numFmt numFmtId="174" formatCode="0.0E+00"/>
    <numFmt numFmtId="175" formatCode="0.000\ 0"/>
    <numFmt numFmtId="176" formatCode="[$-409]d\-mmm\-yy;@"/>
    <numFmt numFmtId="177" formatCode="[$-409]dd\-mmm\-yy;@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name val="Shruti"/>
      <family val="2"/>
    </font>
    <font>
      <b/>
      <sz val="11"/>
      <name val="Gulim"/>
      <family val="2"/>
    </font>
    <font>
      <sz val="11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b/>
      <sz val="12"/>
      <name val="Gulim"/>
      <family val="2"/>
    </font>
    <font>
      <sz val="10"/>
      <name val="Gulim"/>
      <family val="2"/>
    </font>
    <font>
      <sz val="10"/>
      <color indexed="10"/>
      <name val="Gulim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b/>
      <sz val="26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12"/>
      <name val="Cordia New"/>
      <family val="2"/>
    </font>
    <font>
      <sz val="12"/>
      <color indexed="20"/>
      <name val="Cordia New"/>
      <family val="2"/>
    </font>
    <font>
      <sz val="9"/>
      <color indexed="81"/>
      <name val="Tahoma"/>
      <family val="2"/>
    </font>
    <font>
      <b/>
      <sz val="12"/>
      <color theme="8" tint="-0.499984740745262"/>
      <name val="Cordia New"/>
      <family val="2"/>
    </font>
    <font>
      <b/>
      <sz val="18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b/>
      <sz val="12"/>
      <name val="Angsana New"/>
      <family val="1"/>
    </font>
    <font>
      <b/>
      <sz val="16"/>
      <color rgb="FF002060"/>
      <name val="Cordia New"/>
      <family val="2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14"/>
      <color indexed="81"/>
      <name val="Angsana New"/>
      <family val="1"/>
    </font>
    <font>
      <b/>
      <sz val="16"/>
      <name val="Cordia New"/>
      <family val="2"/>
    </font>
    <font>
      <b/>
      <sz val="14"/>
      <name val="Cordia New"/>
      <family val="2"/>
    </font>
    <font>
      <sz val="14"/>
      <color theme="1"/>
      <name val="Cordia New"/>
      <family val="2"/>
    </font>
    <font>
      <sz val="11"/>
      <name val="Cordia New"/>
      <family val="2"/>
    </font>
    <font>
      <b/>
      <sz val="14"/>
      <color theme="0"/>
      <name val="Cordia New"/>
      <family val="2"/>
    </font>
    <font>
      <u/>
      <sz val="10"/>
      <color indexed="12"/>
      <name val="Arial"/>
      <family val="2"/>
    </font>
    <font>
      <sz val="12"/>
      <color rgb="FF0070C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9"/>
      <name val="Calibri"/>
      <family val="2"/>
    </font>
    <font>
      <sz val="12"/>
      <color theme="1"/>
      <name val="Cordia New"/>
      <family val="2"/>
    </font>
    <font>
      <sz val="11"/>
      <name val="Tahoma"/>
      <family val="2"/>
    </font>
    <font>
      <i/>
      <sz val="16"/>
      <name val="Tahoma"/>
      <family val="2"/>
    </font>
    <font>
      <i/>
      <sz val="8"/>
      <name val="Tahoma"/>
      <family val="2"/>
    </font>
    <font>
      <sz val="8"/>
      <name val="Tahoma"/>
      <family val="2"/>
    </font>
    <font>
      <sz val="10"/>
      <name val="Tahoma"/>
      <family val="2"/>
    </font>
    <font>
      <i/>
      <sz val="10"/>
      <name val="Cambria"/>
      <family val="2"/>
      <scheme val="major"/>
    </font>
    <font>
      <sz val="12"/>
      <name val="Cambria"/>
      <family val="2"/>
      <scheme val="major"/>
    </font>
    <font>
      <i/>
      <sz val="12"/>
      <name val="Cambria"/>
      <family val="2"/>
      <scheme val="major"/>
    </font>
    <font>
      <sz val="8"/>
      <name val="Cambria"/>
      <family val="2"/>
      <scheme val="major"/>
    </font>
    <font>
      <i/>
      <sz val="8"/>
      <name val="Cambria"/>
      <family val="2"/>
      <scheme val="major"/>
    </font>
    <font>
      <i/>
      <sz val="9"/>
      <name val="Arial"/>
      <family val="2"/>
    </font>
    <font>
      <sz val="9"/>
      <color rgb="FF0070C0"/>
      <name val="Arial"/>
      <family val="2"/>
    </font>
    <font>
      <sz val="9"/>
      <color rgb="FF00B050"/>
      <name val="Arial"/>
      <family val="2"/>
    </font>
    <font>
      <sz val="14"/>
      <color theme="1"/>
      <name val="Angsana New"/>
      <family val="1"/>
    </font>
    <font>
      <i/>
      <sz val="11"/>
      <name val="Tahoma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16"/>
      <color theme="3"/>
      <name val="Angsana New"/>
      <family val="1"/>
    </font>
    <font>
      <sz val="20"/>
      <color theme="3"/>
      <name val="Angsana New"/>
      <family val="1"/>
    </font>
    <font>
      <sz val="16"/>
      <color theme="3"/>
      <name val="Calibri"/>
      <family val="2"/>
    </font>
    <font>
      <b/>
      <u/>
      <sz val="14"/>
      <color theme="1"/>
      <name val="Angsana New"/>
      <family val="1"/>
    </font>
    <font>
      <sz val="11"/>
      <color theme="1"/>
      <name val="Cordia New"/>
      <family val="2"/>
    </font>
    <font>
      <sz val="12"/>
      <color theme="6" tint="-0.499984740745262"/>
      <name val="Cordia New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Gulim"/>
      <family val="2"/>
    </font>
    <font>
      <sz val="10"/>
      <color rgb="FF0070C0"/>
      <name val="Calibri"/>
      <family val="2"/>
    </font>
    <font>
      <b/>
      <sz val="18"/>
      <color rgb="FF002060"/>
      <name val="Angsana New"/>
      <family val="1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i/>
      <sz val="10"/>
      <name val="Gulim"/>
      <family val="2"/>
    </font>
    <font>
      <sz val="14"/>
      <color rgb="FF002060"/>
      <name val="Cordia New"/>
      <family val="2"/>
    </font>
    <font>
      <sz val="10"/>
      <color theme="6" tint="-0.499984740745262"/>
      <name val="Gulim"/>
      <family val="2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4">
    <xf numFmtId="0" fontId="0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3" fillId="0" borderId="0"/>
  </cellStyleXfs>
  <cellXfs count="471">
    <xf numFmtId="0" fontId="0" fillId="0" borderId="0" xfId="0"/>
    <xf numFmtId="0" fontId="7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1" applyFont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0" xfId="3" applyFont="1" applyBorder="1" applyAlignment="1">
      <alignment horizontal="left" vertical="center"/>
    </xf>
    <xf numFmtId="0" fontId="12" fillId="0" borderId="0" xfId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0" fontId="12" fillId="0" borderId="0" xfId="2" applyFont="1" applyBorder="1" applyAlignment="1">
      <alignment vertical="center"/>
    </xf>
    <xf numFmtId="0" fontId="12" fillId="0" borderId="0" xfId="6" applyFont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13" fillId="0" borderId="0" xfId="1" applyFont="1" applyBorder="1" applyAlignment="1">
      <alignment vertical="center"/>
    </xf>
    <xf numFmtId="0" fontId="14" fillId="0" borderId="0" xfId="1" applyFont="1" applyAlignment="1">
      <alignment vertical="center"/>
    </xf>
    <xf numFmtId="0" fontId="14" fillId="0" borderId="0" xfId="1" quotePrefix="1" applyFont="1" applyAlignment="1">
      <alignment vertical="center"/>
    </xf>
    <xf numFmtId="0" fontId="14" fillId="0" borderId="1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0" fontId="15" fillId="0" borderId="0" xfId="3" applyFont="1" applyBorder="1" applyAlignment="1">
      <alignment horizontal="left" vertical="center"/>
    </xf>
    <xf numFmtId="0" fontId="14" fillId="0" borderId="0" xfId="3" applyFont="1" applyBorder="1" applyAlignment="1">
      <alignment horizontal="left" vertical="center"/>
    </xf>
    <xf numFmtId="1" fontId="16" fillId="0" borderId="0" xfId="2" applyNumberFormat="1" applyFont="1" applyBorder="1" applyAlignment="1">
      <alignment horizontal="left"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17" fillId="0" borderId="0" xfId="16" applyFont="1" applyFill="1" applyBorder="1" applyAlignment="1">
      <alignment vertical="center"/>
    </xf>
    <xf numFmtId="0" fontId="17" fillId="0" borderId="0" xfId="16" applyFont="1" applyFill="1" applyAlignment="1">
      <alignment vertical="center"/>
    </xf>
    <xf numFmtId="0" fontId="14" fillId="0" borderId="0" xfId="2" applyFont="1" applyBorder="1" applyAlignment="1">
      <alignment horizontal="left" vertical="center"/>
    </xf>
    <xf numFmtId="0" fontId="12" fillId="0" borderId="0" xfId="1" quotePrefix="1" applyFont="1" applyBorder="1" applyAlignment="1">
      <alignment vertical="center" shrinkToFit="1"/>
    </xf>
    <xf numFmtId="0" fontId="6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21" fillId="9" borderId="3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2" fontId="21" fillId="6" borderId="3" xfId="0" applyNumberFormat="1" applyFont="1" applyFill="1" applyBorder="1" applyAlignment="1">
      <alignment horizontal="center" vertical="center"/>
    </xf>
    <xf numFmtId="170" fontId="21" fillId="6" borderId="3" xfId="0" applyNumberFormat="1" applyFont="1" applyFill="1" applyBorder="1" applyAlignment="1">
      <alignment horizontal="center" vertical="center"/>
    </xf>
    <xf numFmtId="171" fontId="21" fillId="6" borderId="3" xfId="0" applyNumberFormat="1" applyFont="1" applyFill="1" applyBorder="1" applyAlignment="1">
      <alignment horizontal="center" vertical="center"/>
    </xf>
    <xf numFmtId="172" fontId="22" fillId="6" borderId="3" xfId="0" applyNumberFormat="1" applyFont="1" applyFill="1" applyBorder="1" applyAlignment="1">
      <alignment horizontal="center" vertical="center"/>
    </xf>
    <xf numFmtId="173" fontId="21" fillId="6" borderId="3" xfId="0" applyNumberFormat="1" applyFont="1" applyFill="1" applyBorder="1" applyAlignment="1">
      <alignment horizontal="center" vertical="center"/>
    </xf>
    <xf numFmtId="171" fontId="21" fillId="6" borderId="12" xfId="0" applyNumberFormat="1" applyFont="1" applyFill="1" applyBorder="1" applyAlignment="1">
      <alignment horizontal="center" vertical="center"/>
    </xf>
    <xf numFmtId="0" fontId="27" fillId="0" borderId="0" xfId="18" applyFont="1" applyAlignment="1" applyProtection="1">
      <alignment horizontal="center" vertical="center"/>
      <protection locked="0"/>
    </xf>
    <xf numFmtId="1" fontId="21" fillId="0" borderId="13" xfId="18" applyNumberFormat="1" applyFont="1" applyBorder="1" applyAlignment="1" applyProtection="1">
      <alignment horizontal="right" vertical="center"/>
      <protection locked="0"/>
    </xf>
    <xf numFmtId="1" fontId="21" fillId="0" borderId="14" xfId="18" applyNumberFormat="1" applyFont="1" applyBorder="1" applyAlignment="1" applyProtection="1">
      <alignment horizontal="center" vertical="center"/>
      <protection locked="0"/>
    </xf>
    <xf numFmtId="0" fontId="21" fillId="3" borderId="13" xfId="18" applyFont="1" applyFill="1" applyBorder="1" applyAlignment="1" applyProtection="1">
      <alignment horizontal="right" vertical="center"/>
      <protection locked="0"/>
    </xf>
    <xf numFmtId="0" fontId="21" fillId="3" borderId="14" xfId="18" applyFont="1" applyFill="1" applyBorder="1" applyAlignment="1" applyProtection="1">
      <alignment horizontal="center" vertical="center"/>
      <protection locked="0"/>
    </xf>
    <xf numFmtId="0" fontId="21" fillId="8" borderId="13" xfId="18" applyFont="1" applyFill="1" applyBorder="1" applyAlignment="1" applyProtection="1">
      <alignment horizontal="center" vertical="center"/>
      <protection locked="0"/>
    </xf>
    <xf numFmtId="0" fontId="21" fillId="8" borderId="14" xfId="18" applyFont="1" applyFill="1" applyBorder="1" applyAlignment="1" applyProtection="1">
      <alignment horizontal="left" vertical="center"/>
      <protection locked="0"/>
    </xf>
    <xf numFmtId="166" fontId="30" fillId="0" borderId="3" xfId="18" applyNumberFormat="1" applyFont="1" applyBorder="1" applyAlignment="1" applyProtection="1">
      <alignment horizontal="center" vertical="center"/>
      <protection locked="0"/>
    </xf>
    <xf numFmtId="0" fontId="30" fillId="3" borderId="13" xfId="18" applyFont="1" applyFill="1" applyBorder="1" applyAlignment="1" applyProtection="1">
      <alignment horizontal="right" vertical="center"/>
      <protection locked="0"/>
    </xf>
    <xf numFmtId="0" fontId="30" fillId="8" borderId="14" xfId="18" applyFont="1" applyFill="1" applyBorder="1" applyAlignment="1" applyProtection="1">
      <alignment horizontal="left" vertical="center"/>
      <protection locked="0"/>
    </xf>
    <xf numFmtId="0" fontId="30" fillId="3" borderId="14" xfId="18" applyFont="1" applyFill="1" applyBorder="1" applyAlignment="1" applyProtection="1">
      <alignment horizontal="left" vertical="center"/>
      <protection locked="0"/>
    </xf>
    <xf numFmtId="170" fontId="30" fillId="13" borderId="13" xfId="18" applyNumberFormat="1" applyFont="1" applyFill="1" applyBorder="1" applyAlignment="1" applyProtection="1">
      <alignment horizontal="right" vertical="center"/>
      <protection locked="0"/>
    </xf>
    <xf numFmtId="0" fontId="30" fillId="13" borderId="14" xfId="18" applyFont="1" applyFill="1" applyBorder="1" applyAlignment="1" applyProtection="1">
      <alignment horizontal="left" vertical="center"/>
      <protection locked="0"/>
    </xf>
    <xf numFmtId="1" fontId="30" fillId="0" borderId="3" xfId="18" applyNumberFormat="1" applyFont="1" applyBorder="1" applyAlignment="1" applyProtection="1">
      <alignment horizontal="center" vertical="center"/>
      <protection locked="0"/>
    </xf>
    <xf numFmtId="2" fontId="21" fillId="0" borderId="13" xfId="18" applyNumberFormat="1" applyFont="1" applyBorder="1" applyAlignment="1" applyProtection="1">
      <alignment horizontal="right" vertical="center"/>
      <protection locked="0"/>
    </xf>
    <xf numFmtId="0" fontId="26" fillId="2" borderId="0" xfId="18" applyFont="1" applyFill="1" applyAlignment="1">
      <alignment horizontal="center" vertical="center"/>
    </xf>
    <xf numFmtId="0" fontId="21" fillId="3" borderId="14" xfId="18" applyFont="1" applyFill="1" applyBorder="1" applyAlignment="1" applyProtection="1">
      <alignment horizontal="right" vertical="center"/>
      <protection locked="0"/>
    </xf>
    <xf numFmtId="0" fontId="35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14" fillId="0" borderId="0" xfId="1" quotePrefix="1" applyFont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174" fontId="21" fillId="6" borderId="12" xfId="0" applyNumberFormat="1" applyFont="1" applyFill="1" applyBorder="1" applyAlignment="1">
      <alignment horizontal="center" vertical="center"/>
    </xf>
    <xf numFmtId="167" fontId="5" fillId="6" borderId="0" xfId="0" applyNumberFormat="1" applyFont="1" applyFill="1" applyBorder="1" applyAlignment="1">
      <alignment vertical="center"/>
    </xf>
    <xf numFmtId="0" fontId="14" fillId="0" borderId="0" xfId="2" applyNumberFormat="1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167" fontId="42" fillId="2" borderId="0" xfId="0" applyNumberFormat="1" applyFont="1" applyFill="1" applyAlignment="1">
      <alignment horizontal="center" vertical="center"/>
    </xf>
    <xf numFmtId="1" fontId="30" fillId="0" borderId="11" xfId="18" applyNumberFormat="1" applyFont="1" applyBorder="1" applyAlignment="1" applyProtection="1">
      <alignment horizontal="center" vertical="center"/>
      <protection locked="0"/>
    </xf>
    <xf numFmtId="170" fontId="30" fillId="8" borderId="13" xfId="18" applyNumberFormat="1" applyFont="1" applyFill="1" applyBorder="1" applyAlignment="1" applyProtection="1">
      <alignment horizontal="center" vertical="center"/>
      <protection locked="0"/>
    </xf>
    <xf numFmtId="2" fontId="30" fillId="3" borderId="13" xfId="18" applyNumberFormat="1" applyFont="1" applyFill="1" applyBorder="1" applyAlignment="1" applyProtection="1">
      <alignment horizontal="right" vertical="center"/>
      <protection locked="0"/>
    </xf>
    <xf numFmtId="0" fontId="27" fillId="0" borderId="0" xfId="18" applyFont="1" applyAlignment="1" applyProtection="1">
      <alignment horizontal="center"/>
      <protection locked="0"/>
    </xf>
    <xf numFmtId="0" fontId="6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0" fontId="56" fillId="3" borderId="0" xfId="0" applyFont="1" applyFill="1" applyAlignment="1">
      <alignment horizontal="center" vertical="center"/>
    </xf>
    <xf numFmtId="167" fontId="55" fillId="6" borderId="0" xfId="0" applyNumberFormat="1" applyFont="1" applyFill="1" applyBorder="1" applyAlignment="1">
      <alignment horizontal="center" vertical="center"/>
    </xf>
    <xf numFmtId="11" fontId="57" fillId="8" borderId="0" xfId="0" applyNumberFormat="1" applyFont="1" applyFill="1" applyBorder="1" applyAlignment="1">
      <alignment horizontal="center" vertical="center"/>
    </xf>
    <xf numFmtId="167" fontId="5" fillId="6" borderId="0" xfId="0" applyNumberFormat="1" applyFont="1" applyFill="1" applyBorder="1" applyAlignment="1">
      <alignment horizontal="right" vertical="center"/>
    </xf>
    <xf numFmtId="172" fontId="5" fillId="6" borderId="0" xfId="0" applyNumberFormat="1" applyFont="1" applyFill="1" applyBorder="1" applyAlignment="1">
      <alignment vertical="center"/>
    </xf>
    <xf numFmtId="167" fontId="36" fillId="0" borderId="3" xfId="0" applyNumberFormat="1" applyFont="1" applyBorder="1" applyAlignment="1">
      <alignment horizontal="center" vertical="center" wrapText="1"/>
    </xf>
    <xf numFmtId="167" fontId="36" fillId="0" borderId="3" xfId="0" applyNumberFormat="1" applyFont="1" applyBorder="1" applyAlignment="1">
      <alignment horizontal="center" vertical="center"/>
    </xf>
    <xf numFmtId="0" fontId="45" fillId="0" borderId="0" xfId="0" applyFont="1" applyFill="1" applyBorder="1" applyAlignment="1">
      <alignment horizontal="right" vertical="top"/>
    </xf>
    <xf numFmtId="167" fontId="5" fillId="6" borderId="0" xfId="0" applyNumberFormat="1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right" vertical="center"/>
    </xf>
    <xf numFmtId="0" fontId="49" fillId="0" borderId="0" xfId="0" applyFont="1" applyFill="1" applyBorder="1" applyAlignment="1">
      <alignment horizontal="left" vertical="center"/>
    </xf>
    <xf numFmtId="167" fontId="44" fillId="0" borderId="3" xfId="16" applyNumberFormat="1" applyFont="1" applyFill="1" applyBorder="1" applyAlignment="1">
      <alignment horizontal="center" vertical="center"/>
    </xf>
    <xf numFmtId="0" fontId="17" fillId="0" borderId="3" xfId="16" applyFont="1" applyFill="1" applyBorder="1" applyAlignment="1">
      <alignment vertical="center"/>
    </xf>
    <xf numFmtId="0" fontId="60" fillId="6" borderId="0" xfId="9" applyFont="1" applyFill="1" applyBorder="1" applyAlignment="1">
      <alignment horizontal="center" vertical="center"/>
    </xf>
    <xf numFmtId="167" fontId="14" fillId="6" borderId="0" xfId="9" applyNumberFormat="1" applyFont="1" applyFill="1" applyBorder="1" applyAlignment="1">
      <alignment horizontal="center" vertical="center"/>
    </xf>
    <xf numFmtId="0" fontId="61" fillId="6" borderId="0" xfId="9" applyFont="1" applyFill="1" applyBorder="1" applyAlignment="1">
      <alignment horizontal="center" vertical="center"/>
    </xf>
    <xf numFmtId="0" fontId="14" fillId="6" borderId="0" xfId="9" applyFont="1" applyFill="1" applyBorder="1" applyAlignment="1">
      <alignment horizontal="center" vertical="center"/>
    </xf>
    <xf numFmtId="2" fontId="61" fillId="6" borderId="0" xfId="9" applyNumberFormat="1" applyFont="1" applyFill="1" applyBorder="1" applyAlignment="1">
      <alignment horizontal="center" vertical="center"/>
    </xf>
    <xf numFmtId="174" fontId="7" fillId="6" borderId="0" xfId="0" applyNumberFormat="1" applyFont="1" applyFill="1" applyBorder="1" applyAlignment="1">
      <alignment horizontal="center" vertical="center"/>
    </xf>
    <xf numFmtId="2" fontId="7" fillId="6" borderId="0" xfId="0" applyNumberFormat="1" applyFont="1" applyFill="1" applyBorder="1" applyAlignment="1">
      <alignment horizontal="center" vertical="center"/>
    </xf>
    <xf numFmtId="167" fontId="7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2" fontId="14" fillId="6" borderId="0" xfId="9" applyNumberFormat="1" applyFont="1" applyFill="1" applyBorder="1" applyAlignment="1">
      <alignment horizontal="center" vertical="center"/>
    </xf>
    <xf numFmtId="167" fontId="61" fillId="6" borderId="0" xfId="9" applyNumberFormat="1" applyFont="1" applyFill="1" applyBorder="1" applyAlignment="1">
      <alignment horizontal="center" vertical="center"/>
    </xf>
    <xf numFmtId="167" fontId="62" fillId="6" borderId="0" xfId="0" applyNumberFormat="1" applyFont="1" applyFill="1" applyBorder="1" applyAlignment="1">
      <alignment horizontal="center" vertical="center"/>
    </xf>
    <xf numFmtId="0" fontId="26" fillId="0" borderId="0" xfId="18" applyFont="1" applyAlignment="1">
      <alignment horizontal="center" vertical="center"/>
    </xf>
    <xf numFmtId="0" fontId="20" fillId="0" borderId="0" xfId="16" applyFont="1" applyFill="1" applyAlignment="1"/>
    <xf numFmtId="0" fontId="20" fillId="0" borderId="0" xfId="16" applyFont="1" applyFill="1" applyBorder="1" applyAlignment="1"/>
    <xf numFmtId="0" fontId="20" fillId="0" borderId="0" xfId="16" applyFont="1" applyFill="1" applyAlignment="1">
      <alignment horizontal="center"/>
    </xf>
    <xf numFmtId="0" fontId="20" fillId="0" borderId="0" xfId="16" applyFont="1" applyFill="1" applyAlignment="1">
      <alignment horizontal="left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/>
    <xf numFmtId="0" fontId="20" fillId="0" borderId="0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9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0" fontId="17" fillId="0" borderId="0" xfId="0" applyFont="1" applyFill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16" fillId="0" borderId="0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right" vertical="center"/>
    </xf>
    <xf numFmtId="0" fontId="16" fillId="0" borderId="0" xfId="1" applyFont="1" applyBorder="1" applyAlignment="1">
      <alignment horizontal="center" vertical="center"/>
    </xf>
    <xf numFmtId="0" fontId="16" fillId="0" borderId="0" xfId="2" applyFont="1" applyBorder="1" applyAlignment="1">
      <alignment vertical="center"/>
    </xf>
    <xf numFmtId="0" fontId="14" fillId="0" borderId="0" xfId="3" applyFont="1" applyFill="1" applyBorder="1" applyAlignment="1">
      <alignment horizontal="left" vertical="center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center" vertical="center"/>
    </xf>
    <xf numFmtId="0" fontId="14" fillId="0" borderId="1" xfId="3" applyFont="1" applyBorder="1" applyAlignment="1">
      <alignment horizontal="left" vertical="center"/>
    </xf>
    <xf numFmtId="0" fontId="16" fillId="0" borderId="0" xfId="2" applyFont="1" applyBorder="1" applyAlignment="1">
      <alignment horizontal="center" vertical="center"/>
    </xf>
    <xf numFmtId="0" fontId="16" fillId="0" borderId="0" xfId="3" applyFont="1" applyFill="1" applyBorder="1" applyAlignment="1">
      <alignment horizontal="left"/>
    </xf>
    <xf numFmtId="0" fontId="16" fillId="0" borderId="0" xfId="2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168" fontId="14" fillId="0" borderId="0" xfId="2" applyNumberFormat="1" applyFont="1" applyBorder="1" applyAlignment="1">
      <alignment horizontal="left" vertical="center"/>
    </xf>
    <xf numFmtId="0" fontId="17" fillId="0" borderId="0" xfId="2" applyFont="1" applyBorder="1" applyAlignment="1">
      <alignment horizontal="left" vertical="center"/>
    </xf>
    <xf numFmtId="0" fontId="14" fillId="0" borderId="0" xfId="6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7" fillId="0" borderId="0" xfId="17" applyFont="1" applyFill="1" applyAlignment="1">
      <alignment vertical="center"/>
    </xf>
    <xf numFmtId="2" fontId="14" fillId="0" borderId="0" xfId="2" applyNumberFormat="1" applyFont="1" applyBorder="1" applyAlignment="1">
      <alignment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1" fontId="14" fillId="0" borderId="0" xfId="2" quotePrefix="1" applyNumberFormat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0" fontId="14" fillId="0" borderId="0" xfId="2" applyNumberFormat="1" applyFont="1" applyBorder="1" applyAlignment="1">
      <alignment vertical="center"/>
    </xf>
    <xf numFmtId="167" fontId="5" fillId="6" borderId="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6" fillId="0" borderId="0" xfId="16" applyFont="1" applyFill="1" applyAlignment="1">
      <alignment vertical="center"/>
    </xf>
    <xf numFmtId="168" fontId="36" fillId="0" borderId="0" xfId="16" applyNumberFormat="1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0" fontId="27" fillId="0" borderId="0" xfId="18" applyFont="1" applyAlignment="1">
      <alignment horizontal="center" vertical="center"/>
    </xf>
    <xf numFmtId="0" fontId="27" fillId="0" borderId="0" xfId="21" applyFont="1" applyFill="1" applyAlignment="1">
      <alignment vertical="center"/>
    </xf>
    <xf numFmtId="0" fontId="27" fillId="0" borderId="0" xfId="18" applyFont="1" applyAlignment="1">
      <alignment vertical="center"/>
    </xf>
    <xf numFmtId="0" fontId="27" fillId="2" borderId="0" xfId="21" applyFont="1" applyFill="1" applyAlignment="1">
      <alignment horizontal="left" vertical="center" shrinkToFit="1"/>
    </xf>
    <xf numFmtId="0" fontId="58" fillId="0" borderId="19" xfId="0" applyFont="1" applyBorder="1" applyAlignment="1">
      <alignment horizontal="center" vertical="center" wrapText="1"/>
    </xf>
    <xf numFmtId="0" fontId="67" fillId="0" borderId="20" xfId="0" applyFont="1" applyBorder="1" applyAlignment="1">
      <alignment horizontal="center" vertical="center" wrapText="1"/>
    </xf>
    <xf numFmtId="0" fontId="67" fillId="0" borderId="21" xfId="0" applyFont="1" applyBorder="1" applyAlignment="1">
      <alignment horizontal="center" vertical="center" wrapText="1"/>
    </xf>
    <xf numFmtId="0" fontId="67" fillId="0" borderId="22" xfId="0" applyFont="1" applyBorder="1" applyAlignment="1">
      <alignment horizontal="center" vertical="center" wrapText="1"/>
    </xf>
    <xf numFmtId="0" fontId="27" fillId="0" borderId="0" xfId="18" applyFont="1" applyFill="1" applyAlignment="1">
      <alignment vertical="center"/>
    </xf>
    <xf numFmtId="0" fontId="58" fillId="0" borderId="23" xfId="0" applyFont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27" fillId="0" borderId="0" xfId="18" applyFont="1" applyFill="1" applyAlignment="1">
      <alignment horizontal="center" vertical="center"/>
    </xf>
    <xf numFmtId="0" fontId="27" fillId="0" borderId="0" xfId="18" applyFont="1" applyAlignment="1">
      <alignment horizontal="center" vertical="center" shrinkToFit="1"/>
    </xf>
    <xf numFmtId="171" fontId="27" fillId="0" borderId="0" xfId="21" applyNumberFormat="1" applyFont="1" applyFill="1" applyAlignment="1">
      <alignment horizontal="center" vertical="center"/>
    </xf>
    <xf numFmtId="0" fontId="68" fillId="0" borderId="0" xfId="18" applyFont="1" applyFill="1" applyAlignment="1">
      <alignment horizontal="left" vertical="center"/>
    </xf>
    <xf numFmtId="2" fontId="27" fillId="0" borderId="0" xfId="18" applyNumberFormat="1" applyFont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71" fillId="0" borderId="0" xfId="0" applyFont="1" applyAlignment="1">
      <alignment horizontal="justify" vertical="center"/>
    </xf>
    <xf numFmtId="0" fontId="72" fillId="0" borderId="0" xfId="16" applyFont="1" applyFill="1" applyBorder="1" applyAlignment="1">
      <alignment horizontal="center" vertical="center" textRotation="180"/>
    </xf>
    <xf numFmtId="170" fontId="2" fillId="0" borderId="4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horizontal="center" vertical="center"/>
    </xf>
    <xf numFmtId="170" fontId="2" fillId="0" borderId="0" xfId="0" applyNumberFormat="1" applyFont="1" applyBorder="1" applyAlignment="1">
      <alignment horizontal="center" vertical="center"/>
    </xf>
    <xf numFmtId="170" fontId="2" fillId="0" borderId="0" xfId="0" applyNumberFormat="1" applyFont="1" applyBorder="1" applyAlignment="1">
      <alignment vertical="center"/>
    </xf>
    <xf numFmtId="167" fontId="36" fillId="0" borderId="0" xfId="0" applyNumberFormat="1" applyFont="1" applyBorder="1" applyAlignment="1">
      <alignment horizontal="center" vertical="center"/>
    </xf>
    <xf numFmtId="0" fontId="73" fillId="0" borderId="0" xfId="16" applyFont="1" applyFill="1" applyBorder="1" applyAlignment="1">
      <alignment vertical="center"/>
    </xf>
    <xf numFmtId="0" fontId="17" fillId="0" borderId="9" xfId="16" applyFont="1" applyFill="1" applyBorder="1" applyAlignment="1">
      <alignment vertical="center"/>
    </xf>
    <xf numFmtId="0" fontId="75" fillId="17" borderId="11" xfId="0" applyFont="1" applyFill="1" applyBorder="1" applyAlignment="1">
      <alignment horizontal="center" vertical="center"/>
    </xf>
    <xf numFmtId="0" fontId="78" fillId="17" borderId="12" xfId="0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center" vertical="center"/>
    </xf>
    <xf numFmtId="173" fontId="22" fillId="6" borderId="3" xfId="0" applyNumberFormat="1" applyFont="1" applyFill="1" applyBorder="1" applyAlignment="1">
      <alignment horizontal="center" vertical="center"/>
    </xf>
    <xf numFmtId="170" fontId="40" fillId="6" borderId="3" xfId="0" applyNumberFormat="1" applyFont="1" applyFill="1" applyBorder="1" applyAlignment="1">
      <alignment horizontal="center" vertical="center"/>
    </xf>
    <xf numFmtId="172" fontId="44" fillId="6" borderId="3" xfId="0" applyNumberFormat="1" applyFont="1" applyFill="1" applyBorder="1" applyAlignment="1">
      <alignment horizontal="center" vertical="center"/>
    </xf>
    <xf numFmtId="172" fontId="21" fillId="6" borderId="3" xfId="0" applyNumberFormat="1" applyFont="1" applyFill="1" applyBorder="1" applyAlignment="1">
      <alignment horizontal="center" vertical="center"/>
    </xf>
    <xf numFmtId="2" fontId="24" fillId="17" borderId="3" xfId="0" applyNumberFormat="1" applyFont="1" applyFill="1" applyBorder="1" applyAlignment="1">
      <alignment horizontal="center" vertical="center"/>
    </xf>
    <xf numFmtId="172" fontId="40" fillId="6" borderId="3" xfId="0" applyNumberFormat="1" applyFont="1" applyFill="1" applyBorder="1" applyAlignment="1">
      <alignment horizontal="center" vertical="center"/>
    </xf>
    <xf numFmtId="166" fontId="24" fillId="17" borderId="3" xfId="0" applyNumberFormat="1" applyFont="1" applyFill="1" applyBorder="1" applyAlignment="1">
      <alignment horizontal="center" vertical="center"/>
    </xf>
    <xf numFmtId="171" fontId="30" fillId="0" borderId="3" xfId="18" applyNumberFormat="1" applyFont="1" applyBorder="1" applyAlignment="1" applyProtection="1">
      <alignment vertical="center"/>
      <protection locked="0"/>
    </xf>
    <xf numFmtId="170" fontId="30" fillId="3" borderId="13" xfId="18" applyNumberFormat="1" applyFont="1" applyFill="1" applyBorder="1" applyAlignment="1" applyProtection="1">
      <alignment horizontal="right" vertical="center"/>
      <protection locked="0"/>
    </xf>
    <xf numFmtId="2" fontId="30" fillId="3" borderId="13" xfId="18" applyNumberFormat="1" applyFont="1" applyFill="1" applyBorder="1" applyAlignment="1" applyProtection="1">
      <alignment vertical="center"/>
      <protection locked="0"/>
    </xf>
    <xf numFmtId="167" fontId="30" fillId="8" borderId="13" xfId="18" applyNumberFormat="1" applyFont="1" applyFill="1" applyBorder="1" applyAlignment="1" applyProtection="1">
      <alignment horizontal="center" vertical="center"/>
      <protection locked="0"/>
    </xf>
    <xf numFmtId="0" fontId="82" fillId="0" borderId="0" xfId="1" applyFont="1" applyBorder="1" applyAlignment="1">
      <alignment vertical="center"/>
    </xf>
    <xf numFmtId="0" fontId="82" fillId="0" borderId="0" xfId="1" applyFont="1" applyAlignment="1">
      <alignment vertical="center"/>
    </xf>
    <xf numFmtId="0" fontId="82" fillId="0" borderId="0" xfId="1" applyFont="1" applyAlignment="1">
      <alignment horizontal="center" vertical="center"/>
    </xf>
    <xf numFmtId="0" fontId="83" fillId="0" borderId="0" xfId="1" applyFont="1" applyBorder="1" applyAlignment="1">
      <alignment vertical="center"/>
    </xf>
    <xf numFmtId="0" fontId="83" fillId="0" borderId="0" xfId="1" applyFont="1" applyAlignment="1">
      <alignment vertical="center"/>
    </xf>
    <xf numFmtId="0" fontId="82" fillId="0" borderId="0" xfId="1" applyFont="1" applyBorder="1" applyAlignment="1">
      <alignment horizontal="center" vertical="center"/>
    </xf>
    <xf numFmtId="0" fontId="82" fillId="0" borderId="0" xfId="2" applyFont="1" applyBorder="1" applyAlignment="1">
      <alignment vertical="center"/>
    </xf>
    <xf numFmtId="0" fontId="83" fillId="0" borderId="0" xfId="2" applyFont="1" applyBorder="1" applyAlignment="1">
      <alignment vertical="center"/>
    </xf>
    <xf numFmtId="0" fontId="84" fillId="0" borderId="0" xfId="3" applyFont="1" applyBorder="1" applyAlignment="1">
      <alignment horizontal="left" vertical="center"/>
    </xf>
    <xf numFmtId="0" fontId="83" fillId="0" borderId="0" xfId="3" applyFont="1" applyBorder="1" applyAlignment="1">
      <alignment horizontal="left" vertical="center"/>
    </xf>
    <xf numFmtId="0" fontId="83" fillId="0" borderId="0" xfId="2" applyFont="1" applyBorder="1" applyAlignment="1">
      <alignment horizontal="left" vertical="center"/>
    </xf>
    <xf numFmtId="0" fontId="83" fillId="0" borderId="0" xfId="3" applyFont="1" applyFill="1" applyBorder="1" applyAlignment="1">
      <alignment horizontal="left" vertical="center"/>
    </xf>
    <xf numFmtId="164" fontId="12" fillId="0" borderId="1" xfId="4" applyFont="1" applyFill="1" applyBorder="1" applyAlignment="1" applyProtection="1">
      <alignment vertical="center"/>
      <protection locked="0"/>
    </xf>
    <xf numFmtId="0" fontId="12" fillId="0" borderId="1" xfId="1" applyFont="1" applyBorder="1" applyAlignment="1">
      <alignment horizontal="left" vertical="center"/>
    </xf>
    <xf numFmtId="0" fontId="82" fillId="0" borderId="0" xfId="2" applyFont="1" applyBorder="1" applyAlignment="1">
      <alignment horizontal="left" vertical="center"/>
    </xf>
    <xf numFmtId="16" fontId="83" fillId="0" borderId="0" xfId="2" quotePrefix="1" applyNumberFormat="1" applyFont="1" applyBorder="1" applyAlignment="1">
      <alignment vertical="center"/>
    </xf>
    <xf numFmtId="1" fontId="14" fillId="0" borderId="0" xfId="2" quotePrefix="1" applyNumberFormat="1" applyFont="1" applyBorder="1" applyAlignment="1">
      <alignment vertical="center"/>
    </xf>
    <xf numFmtId="1" fontId="83" fillId="0" borderId="0" xfId="2" applyNumberFormat="1" applyFont="1" applyBorder="1" applyAlignment="1">
      <alignment horizontal="left" vertical="center"/>
    </xf>
    <xf numFmtId="1" fontId="83" fillId="0" borderId="0" xfId="2" quotePrefix="1" applyNumberFormat="1" applyFont="1" applyBorder="1" applyAlignment="1">
      <alignment horizontal="left" vertical="center"/>
    </xf>
    <xf numFmtId="169" fontId="14" fillId="0" borderId="0" xfId="2" quotePrefix="1" applyNumberFormat="1" applyFont="1" applyBorder="1" applyAlignment="1">
      <alignment vertical="center"/>
    </xf>
    <xf numFmtId="0" fontId="85" fillId="0" borderId="0" xfId="2" applyFont="1" applyBorder="1" applyAlignment="1">
      <alignment horizontal="left" vertical="center"/>
    </xf>
    <xf numFmtId="9" fontId="85" fillId="0" borderId="0" xfId="2" applyNumberFormat="1" applyFont="1" applyBorder="1" applyAlignment="1">
      <alignment horizontal="left" vertical="center"/>
    </xf>
    <xf numFmtId="169" fontId="14" fillId="0" borderId="0" xfId="2" applyNumberFormat="1" applyFont="1" applyBorder="1" applyAlignment="1">
      <alignment vertical="center"/>
    </xf>
    <xf numFmtId="0" fontId="66" fillId="0" borderId="0" xfId="23" applyFont="1"/>
    <xf numFmtId="168" fontId="83" fillId="0" borderId="0" xfId="1" applyNumberFormat="1" applyFont="1" applyAlignment="1">
      <alignment vertical="center"/>
    </xf>
    <xf numFmtId="0" fontId="83" fillId="0" borderId="1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83" fillId="0" borderId="0" xfId="1" applyFont="1" applyBorder="1" applyAlignment="1">
      <alignment horizontal="left" vertical="center"/>
    </xf>
    <xf numFmtId="0" fontId="83" fillId="0" borderId="0" xfId="1" applyFont="1" applyAlignment="1">
      <alignment horizontal="center" vertical="center"/>
    </xf>
    <xf numFmtId="2" fontId="83" fillId="0" borderId="0" xfId="2" applyNumberFormat="1" applyFont="1" applyBorder="1" applyAlignment="1">
      <alignment vertical="center"/>
    </xf>
    <xf numFmtId="0" fontId="86" fillId="0" borderId="0" xfId="23" applyFont="1" applyFill="1" applyBorder="1" applyAlignment="1">
      <alignment vertical="center"/>
    </xf>
    <xf numFmtId="0" fontId="2" fillId="0" borderId="0" xfId="23" applyFont="1" applyAlignment="1">
      <alignment vertical="center"/>
    </xf>
    <xf numFmtId="0" fontId="3" fillId="0" borderId="0" xfId="23"/>
    <xf numFmtId="0" fontId="17" fillId="0" borderId="0" xfId="23" applyFont="1" applyFill="1" applyAlignment="1">
      <alignment vertical="center"/>
    </xf>
    <xf numFmtId="0" fontId="36" fillId="0" borderId="0" xfId="23" applyFont="1" applyAlignment="1">
      <alignment vertical="center"/>
    </xf>
    <xf numFmtId="164" fontId="14" fillId="0" borderId="0" xfId="4" applyFont="1" applyFill="1" applyBorder="1" applyAlignment="1" applyProtection="1">
      <alignment vertical="center"/>
      <protection locked="0"/>
    </xf>
    <xf numFmtId="0" fontId="14" fillId="0" borderId="0" xfId="1" applyFont="1" applyBorder="1" applyAlignment="1">
      <alignment horizontal="left" vertical="center"/>
    </xf>
    <xf numFmtId="0" fontId="89" fillId="0" borderId="0" xfId="2" applyFont="1" applyBorder="1" applyAlignment="1">
      <alignment horizontal="left" vertical="center"/>
    </xf>
    <xf numFmtId="165" fontId="16" fillId="0" borderId="0" xfId="2" applyNumberFormat="1" applyFont="1" applyBorder="1" applyAlignment="1">
      <alignment horizontal="left" vertical="center"/>
    </xf>
    <xf numFmtId="0" fontId="14" fillId="0" borderId="0" xfId="5" applyFont="1" applyBorder="1" applyAlignment="1">
      <alignment vertical="center"/>
    </xf>
    <xf numFmtId="168" fontId="14" fillId="0" borderId="0" xfId="1" applyNumberFormat="1" applyFont="1" applyBorder="1" applyAlignment="1">
      <alignment vertical="center"/>
    </xf>
    <xf numFmtId="0" fontId="14" fillId="0" borderId="0" xfId="1" applyFont="1" applyAlignment="1">
      <alignment horizontal="right" vertical="center"/>
    </xf>
    <xf numFmtId="1" fontId="14" fillId="0" borderId="0" xfId="2" applyNumberFormat="1" applyFont="1" applyBorder="1" applyAlignment="1">
      <alignment vertical="center"/>
    </xf>
    <xf numFmtId="0" fontId="14" fillId="0" borderId="0" xfId="1" quotePrefix="1" applyFont="1" applyBorder="1" applyAlignment="1">
      <alignment vertical="center" shrinkToFit="1"/>
    </xf>
    <xf numFmtId="0" fontId="17" fillId="0" borderId="0" xfId="0" applyFont="1"/>
    <xf numFmtId="0" fontId="17" fillId="0" borderId="0" xfId="0" applyFont="1" applyAlignment="1"/>
    <xf numFmtId="0" fontId="14" fillId="0" borderId="0" xfId="2" applyNumberFormat="1" applyFont="1" applyBorder="1" applyAlignment="1">
      <alignment horizontal="right" vertical="center"/>
    </xf>
    <xf numFmtId="0" fontId="14" fillId="0" borderId="0" xfId="19" applyFont="1" applyAlignment="1">
      <alignment horizontal="left"/>
    </xf>
    <xf numFmtId="0" fontId="14" fillId="0" borderId="0" xfId="19" applyFont="1" applyFill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8" fontId="20" fillId="0" borderId="0" xfId="16" applyNumberFormat="1" applyFont="1" applyFill="1" applyBorder="1" applyAlignment="1"/>
    <xf numFmtId="0" fontId="20" fillId="0" borderId="4" xfId="0" applyFont="1" applyFill="1" applyBorder="1" applyAlignment="1"/>
    <xf numFmtId="167" fontId="17" fillId="0" borderId="3" xfId="0" applyNumberFormat="1" applyFont="1" applyBorder="1" applyAlignment="1">
      <alignment horizontal="center" vertical="center" wrapText="1"/>
    </xf>
    <xf numFmtId="167" fontId="17" fillId="0" borderId="3" xfId="0" applyNumberFormat="1" applyFont="1" applyBorder="1" applyAlignment="1">
      <alignment horizontal="center" vertical="center"/>
    </xf>
    <xf numFmtId="167" fontId="17" fillId="0" borderId="3" xfId="16" applyNumberFormat="1" applyFont="1" applyFill="1" applyBorder="1" applyAlignment="1">
      <alignment horizontal="center" vertical="center"/>
    </xf>
    <xf numFmtId="0" fontId="91" fillId="0" borderId="0" xfId="16" applyFont="1" applyFill="1" applyBorder="1" applyAlignment="1">
      <alignment vertical="center"/>
    </xf>
    <xf numFmtId="0" fontId="17" fillId="0" borderId="1" xfId="17" applyFont="1" applyFill="1" applyBorder="1" applyAlignment="1">
      <alignment vertical="center"/>
    </xf>
    <xf numFmtId="0" fontId="17" fillId="0" borderId="0" xfId="17" applyFont="1" applyFill="1" applyAlignment="1">
      <alignment horizontal="left" vertical="center"/>
    </xf>
    <xf numFmtId="0" fontId="17" fillId="0" borderId="0" xfId="17" applyFont="1" applyFill="1" applyBorder="1" applyAlignment="1">
      <alignment vertical="center"/>
    </xf>
    <xf numFmtId="0" fontId="82" fillId="0" borderId="0" xfId="1" applyFont="1" applyAlignment="1">
      <alignment horizontal="left" vertical="center"/>
    </xf>
    <xf numFmtId="0" fontId="14" fillId="0" borderId="0" xfId="2" applyFont="1"/>
    <xf numFmtId="0" fontId="14" fillId="0" borderId="0" xfId="21" applyFont="1" applyBorder="1" applyAlignment="1">
      <alignment vertical="center" shrinkToFit="1"/>
    </xf>
    <xf numFmtId="0" fontId="3" fillId="0" borderId="0" xfId="21"/>
    <xf numFmtId="0" fontId="14" fillId="0" borderId="0" xfId="21" applyFont="1" applyBorder="1" applyAlignment="1">
      <alignment vertical="center"/>
    </xf>
    <xf numFmtId="0" fontId="14" fillId="0" borderId="0" xfId="21" applyFont="1" applyAlignment="1">
      <alignment vertical="center"/>
    </xf>
    <xf numFmtId="0" fontId="14" fillId="0" borderId="0" xfId="0" applyFont="1" applyBorder="1" applyAlignment="1"/>
    <xf numFmtId="171" fontId="22" fillId="6" borderId="3" xfId="0" applyNumberFormat="1" applyFont="1" applyFill="1" applyBorder="1" applyAlignment="1">
      <alignment horizontal="center" vertical="center"/>
    </xf>
    <xf numFmtId="0" fontId="27" fillId="0" borderId="0" xfId="18" applyFont="1" applyAlignment="1">
      <alignment horizontal="center" vertical="center"/>
    </xf>
    <xf numFmtId="0" fontId="27" fillId="15" borderId="0" xfId="18" applyFont="1" applyFill="1" applyAlignment="1">
      <alignment horizontal="center" vertical="center"/>
    </xf>
    <xf numFmtId="0" fontId="27" fillId="2" borderId="0" xfId="21" applyFont="1" applyFill="1" applyAlignment="1">
      <alignment vertical="center" shrinkToFit="1"/>
    </xf>
    <xf numFmtId="167" fontId="27" fillId="3" borderId="0" xfId="18" applyNumberFormat="1" applyFont="1" applyFill="1" applyAlignment="1">
      <alignment horizontal="center" vertical="center"/>
    </xf>
    <xf numFmtId="0" fontId="27" fillId="0" borderId="0" xfId="18" applyFont="1" applyAlignment="1">
      <alignment horizontal="left" vertical="center"/>
    </xf>
    <xf numFmtId="0" fontId="27" fillId="0" borderId="0" xfId="18" applyFont="1" applyAlignment="1">
      <alignment horizontal="center" vertical="center" shrinkToFit="1"/>
    </xf>
    <xf numFmtId="0" fontId="27" fillId="15" borderId="0" xfId="21" applyFont="1" applyFill="1" applyAlignment="1">
      <alignment horizontal="center" vertical="center"/>
    </xf>
    <xf numFmtId="0" fontId="27" fillId="16" borderId="0" xfId="18" applyFont="1" applyFill="1" applyAlignment="1">
      <alignment horizontal="center" vertical="center"/>
    </xf>
    <xf numFmtId="0" fontId="27" fillId="0" borderId="0" xfId="18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70" fontId="14" fillId="0" borderId="5" xfId="0" applyNumberFormat="1" applyFont="1" applyBorder="1" applyAlignment="1">
      <alignment horizontal="center" vertical="center"/>
    </xf>
    <xf numFmtId="170" fontId="14" fillId="0" borderId="4" xfId="0" applyNumberFormat="1" applyFont="1" applyBorder="1" applyAlignment="1">
      <alignment horizontal="center" vertical="center"/>
    </xf>
    <xf numFmtId="170" fontId="14" fillId="0" borderId="6" xfId="0" applyNumberFormat="1" applyFont="1" applyBorder="1" applyAlignment="1">
      <alignment horizontal="center" vertical="center"/>
    </xf>
    <xf numFmtId="171" fontId="27" fillId="15" borderId="0" xfId="21" applyNumberFormat="1" applyFont="1" applyFill="1" applyAlignment="1">
      <alignment horizontal="center" vertical="center" shrinkToFit="1"/>
    </xf>
    <xf numFmtId="170" fontId="14" fillId="0" borderId="7" xfId="0" applyNumberFormat="1" applyFont="1" applyBorder="1" applyAlignment="1">
      <alignment horizontal="center" vertical="center"/>
    </xf>
    <xf numFmtId="170" fontId="14" fillId="0" borderId="1" xfId="0" applyNumberFormat="1" applyFont="1" applyBorder="1" applyAlignment="1">
      <alignment horizontal="center" vertical="center"/>
    </xf>
    <xf numFmtId="170" fontId="14" fillId="0" borderId="8" xfId="0" applyNumberFormat="1" applyFont="1" applyBorder="1" applyAlignment="1">
      <alignment horizontal="center" vertical="center"/>
    </xf>
    <xf numFmtId="170" fontId="14" fillId="0" borderId="9" xfId="0" applyNumberFormat="1" applyFont="1" applyBorder="1" applyAlignment="1">
      <alignment horizontal="center" vertical="center"/>
    </xf>
    <xf numFmtId="170" fontId="14" fillId="0" borderId="0" xfId="0" applyNumberFormat="1" applyFont="1" applyBorder="1" applyAlignment="1">
      <alignment horizontal="center" vertical="center"/>
    </xf>
    <xf numFmtId="170" fontId="14" fillId="0" borderId="10" xfId="0" applyNumberFormat="1" applyFont="1" applyBorder="1" applyAlignment="1">
      <alignment horizontal="center" vertical="center"/>
    </xf>
    <xf numFmtId="16" fontId="17" fillId="0" borderId="1" xfId="0" quotePrefix="1" applyNumberFormat="1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0" fillId="0" borderId="4" xfId="0" applyFont="1" applyFill="1" applyBorder="1" applyAlignment="1">
      <alignment horizontal="left"/>
    </xf>
    <xf numFmtId="0" fontId="20" fillId="0" borderId="4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left"/>
    </xf>
    <xf numFmtId="0" fontId="19" fillId="0" borderId="3" xfId="19" applyFont="1" applyBorder="1" applyAlignment="1">
      <alignment horizontal="center" vertical="center"/>
    </xf>
    <xf numFmtId="0" fontId="17" fillId="0" borderId="3" xfId="16" applyFont="1" applyFill="1" applyBorder="1" applyAlignment="1">
      <alignment horizontal="center" vertical="center"/>
    </xf>
    <xf numFmtId="0" fontId="19" fillId="0" borderId="3" xfId="20" applyFont="1" applyBorder="1" applyAlignment="1" applyProtection="1">
      <alignment horizontal="center" vertical="center"/>
      <protection locked="0"/>
    </xf>
    <xf numFmtId="167" fontId="19" fillId="0" borderId="3" xfId="19" applyNumberFormat="1" applyFont="1" applyBorder="1" applyAlignment="1">
      <alignment horizontal="center" vertical="center"/>
    </xf>
    <xf numFmtId="0" fontId="20" fillId="13" borderId="4" xfId="0" applyFont="1" applyFill="1" applyBorder="1" applyAlignment="1">
      <alignment horizontal="center"/>
    </xf>
    <xf numFmtId="0" fontId="20" fillId="13" borderId="0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38" fillId="4" borderId="0" xfId="16" applyFont="1" applyFill="1" applyBorder="1" applyAlignment="1">
      <alignment horizontal="center" vertical="center"/>
    </xf>
    <xf numFmtId="0" fontId="36" fillId="5" borderId="0" xfId="16" applyFont="1" applyFill="1" applyBorder="1" applyAlignment="1">
      <alignment horizontal="center" vertical="center"/>
    </xf>
    <xf numFmtId="0" fontId="90" fillId="14" borderId="0" xfId="16" applyFont="1" applyFill="1" applyBorder="1" applyAlignment="1">
      <alignment horizontal="center" vertical="center"/>
    </xf>
    <xf numFmtId="0" fontId="20" fillId="0" borderId="1" xfId="16" applyFont="1" applyFill="1" applyBorder="1" applyAlignment="1">
      <alignment horizontal="center"/>
    </xf>
    <xf numFmtId="0" fontId="19" fillId="0" borderId="13" xfId="19" applyFont="1" applyBorder="1" applyAlignment="1">
      <alignment horizontal="center" vertical="center" shrinkToFit="1"/>
    </xf>
    <xf numFmtId="0" fontId="19" fillId="0" borderId="2" xfId="19" applyFont="1" applyBorder="1" applyAlignment="1">
      <alignment horizontal="center" vertical="center" shrinkToFit="1"/>
    </xf>
    <xf numFmtId="0" fontId="19" fillId="0" borderId="14" xfId="19" applyFont="1" applyBorder="1" applyAlignment="1">
      <alignment horizontal="center" vertical="center" shrinkToFit="1"/>
    </xf>
    <xf numFmtId="0" fontId="19" fillId="0" borderId="9" xfId="19" applyFont="1" applyBorder="1" applyAlignment="1">
      <alignment horizontal="center" vertical="center" shrinkToFit="1"/>
    </xf>
    <xf numFmtId="0" fontId="19" fillId="0" borderId="0" xfId="19" applyFont="1" applyBorder="1" applyAlignment="1">
      <alignment horizontal="center" vertical="center" shrinkToFit="1"/>
    </xf>
    <xf numFmtId="0" fontId="19" fillId="0" borderId="10" xfId="19" applyFont="1" applyBorder="1" applyAlignment="1">
      <alignment horizontal="center" vertical="center" shrinkToFit="1"/>
    </xf>
    <xf numFmtId="170" fontId="14" fillId="0" borderId="25" xfId="0" applyNumberFormat="1" applyFont="1" applyBorder="1" applyAlignment="1">
      <alignment horizontal="center" vertical="center"/>
    </xf>
    <xf numFmtId="170" fontId="14" fillId="0" borderId="26" xfId="0" applyNumberFormat="1" applyFont="1" applyBorder="1" applyAlignment="1">
      <alignment horizontal="center" vertical="center"/>
    </xf>
    <xf numFmtId="170" fontId="14" fillId="0" borderId="27" xfId="0" applyNumberFormat="1" applyFont="1" applyBorder="1" applyAlignment="1">
      <alignment horizontal="center" vertical="center"/>
    </xf>
    <xf numFmtId="0" fontId="27" fillId="0" borderId="0" xfId="18" applyFont="1" applyFill="1" applyAlignment="1">
      <alignment horizontal="center" vertical="center"/>
    </xf>
    <xf numFmtId="0" fontId="27" fillId="0" borderId="0" xfId="18" applyFont="1" applyAlignment="1">
      <alignment vertical="center" shrinkToFit="1"/>
    </xf>
    <xf numFmtId="167" fontId="27" fillId="15" borderId="0" xfId="21" applyNumberFormat="1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0" borderId="5" xfId="16" applyFont="1" applyFill="1" applyBorder="1" applyAlignment="1">
      <alignment horizontal="center" vertical="center" wrapText="1"/>
    </xf>
    <xf numFmtId="0" fontId="17" fillId="0" borderId="4" xfId="16" applyFont="1" applyFill="1" applyBorder="1" applyAlignment="1">
      <alignment horizontal="center" vertical="center"/>
    </xf>
    <xf numFmtId="0" fontId="17" fillId="0" borderId="6" xfId="16" applyFont="1" applyFill="1" applyBorder="1" applyAlignment="1">
      <alignment horizontal="center" vertical="center"/>
    </xf>
    <xf numFmtId="0" fontId="17" fillId="0" borderId="7" xfId="16" applyFont="1" applyFill="1" applyBorder="1" applyAlignment="1">
      <alignment horizontal="center" vertical="center"/>
    </xf>
    <xf numFmtId="0" fontId="17" fillId="0" borderId="1" xfId="16" applyFont="1" applyFill="1" applyBorder="1" applyAlignment="1">
      <alignment horizontal="center" vertical="center"/>
    </xf>
    <xf numFmtId="0" fontId="17" fillId="0" borderId="8" xfId="16" applyFont="1" applyFill="1" applyBorder="1" applyAlignment="1">
      <alignment horizontal="center" vertical="center"/>
    </xf>
    <xf numFmtId="0" fontId="17" fillId="0" borderId="5" xfId="16" applyFont="1" applyFill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70" fontId="2" fillId="0" borderId="4" xfId="0" applyNumberFormat="1" applyFont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58" fillId="3" borderId="6" xfId="0" applyFont="1" applyFill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176" fontId="20" fillId="0" borderId="1" xfId="16" applyNumberFormat="1" applyFont="1" applyFill="1" applyBorder="1" applyAlignment="1">
      <alignment horizontal="left"/>
    </xf>
    <xf numFmtId="0" fontId="19" fillId="0" borderId="3" xfId="19" applyFont="1" applyBorder="1" applyAlignment="1">
      <alignment horizontal="center" vertical="center" wrapText="1"/>
    </xf>
    <xf numFmtId="0" fontId="19" fillId="0" borderId="13" xfId="19" applyFont="1" applyBorder="1" applyAlignment="1">
      <alignment horizontal="center" vertical="center"/>
    </xf>
    <xf numFmtId="0" fontId="19" fillId="0" borderId="2" xfId="19" applyFont="1" applyBorder="1" applyAlignment="1">
      <alignment horizontal="center" vertical="center"/>
    </xf>
    <xf numFmtId="0" fontId="19" fillId="0" borderId="14" xfId="19" applyFont="1" applyBorder="1" applyAlignment="1">
      <alignment horizontal="center" vertical="center"/>
    </xf>
    <xf numFmtId="0" fontId="19" fillId="0" borderId="12" xfId="19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14" xfId="0" applyFont="1" applyBorder="1" applyAlignment="1">
      <alignment horizontal="center" vertical="center" shrinkToFit="1"/>
    </xf>
    <xf numFmtId="0" fontId="19" fillId="0" borderId="9" xfId="19" applyFont="1" applyBorder="1" applyAlignment="1">
      <alignment horizontal="center" vertical="center" wrapText="1"/>
    </xf>
    <xf numFmtId="0" fontId="19" fillId="0" borderId="0" xfId="19" applyFont="1" applyBorder="1" applyAlignment="1">
      <alignment horizontal="center" vertical="center" wrapText="1"/>
    </xf>
    <xf numFmtId="0" fontId="19" fillId="0" borderId="10" xfId="19" applyFont="1" applyBorder="1" applyAlignment="1">
      <alignment horizontal="center" vertical="center" wrapText="1"/>
    </xf>
    <xf numFmtId="0" fontId="19" fillId="0" borderId="7" xfId="19" applyFont="1" applyBorder="1" applyAlignment="1">
      <alignment horizontal="center" vertical="center" wrapText="1"/>
    </xf>
    <xf numFmtId="0" fontId="19" fillId="0" borderId="1" xfId="19" applyFont="1" applyBorder="1" applyAlignment="1">
      <alignment horizontal="center" vertical="center" wrapText="1"/>
    </xf>
    <xf numFmtId="0" fontId="19" fillId="0" borderId="8" xfId="19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/>
    </xf>
    <xf numFmtId="0" fontId="17" fillId="0" borderId="0" xfId="17" applyFont="1" applyFill="1" applyAlignment="1">
      <alignment horizontal="left" vertical="center"/>
    </xf>
    <xf numFmtId="170" fontId="2" fillId="0" borderId="0" xfId="0" applyNumberFormat="1" applyFont="1" applyBorder="1" applyAlignment="1">
      <alignment horizontal="center" vertical="center"/>
    </xf>
    <xf numFmtId="0" fontId="73" fillId="0" borderId="0" xfId="16" applyFont="1" applyFill="1" applyBorder="1" applyAlignment="1">
      <alignment horizontal="center" vertical="center"/>
    </xf>
    <xf numFmtId="167" fontId="19" fillId="0" borderId="13" xfId="19" applyNumberFormat="1" applyFont="1" applyBorder="1" applyAlignment="1">
      <alignment horizontal="center" vertical="center"/>
    </xf>
    <xf numFmtId="167" fontId="19" fillId="0" borderId="2" xfId="19" applyNumberFormat="1" applyFont="1" applyBorder="1" applyAlignment="1">
      <alignment horizontal="center" vertical="center"/>
    </xf>
    <xf numFmtId="167" fontId="19" fillId="0" borderId="14" xfId="19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shrinkToFit="1"/>
    </xf>
    <xf numFmtId="0" fontId="19" fillId="0" borderId="3" xfId="19" applyFont="1" applyBorder="1" applyAlignment="1">
      <alignment horizontal="center" vertical="center" shrinkToFit="1"/>
    </xf>
    <xf numFmtId="0" fontId="20" fillId="0" borderId="1" xfId="16" applyFont="1" applyFill="1" applyBorder="1" applyAlignment="1">
      <alignment horizontal="left"/>
    </xf>
    <xf numFmtId="176" fontId="20" fillId="0" borderId="2" xfId="16" applyNumberFormat="1" applyFont="1" applyFill="1" applyBorder="1" applyAlignment="1">
      <alignment horizontal="left"/>
    </xf>
    <xf numFmtId="0" fontId="65" fillId="14" borderId="0" xfId="16" applyFont="1" applyFill="1" applyBorder="1" applyAlignment="1">
      <alignment horizontal="center" vertical="center"/>
    </xf>
    <xf numFmtId="0" fontId="81" fillId="0" borderId="0" xfId="1" applyFont="1" applyAlignment="1">
      <alignment horizontal="center" vertical="center"/>
    </xf>
    <xf numFmtId="0" fontId="83" fillId="0" borderId="0" xfId="1" applyFont="1" applyBorder="1" applyAlignment="1">
      <alignment horizontal="center" vertical="center"/>
    </xf>
    <xf numFmtId="0" fontId="83" fillId="0" borderId="0" xfId="1" applyFont="1" applyAlignment="1">
      <alignment horizontal="center" vertical="center"/>
    </xf>
    <xf numFmtId="0" fontId="12" fillId="0" borderId="0" xfId="1" quotePrefix="1" applyFont="1" applyBorder="1" applyAlignment="1">
      <alignment horizontal="center" vertical="center" shrinkToFit="1"/>
    </xf>
    <xf numFmtId="1" fontId="83" fillId="0" borderId="0" xfId="2" quotePrefix="1" applyNumberFormat="1" applyFont="1" applyBorder="1" applyAlignment="1">
      <alignment horizontal="left" vertical="center"/>
    </xf>
    <xf numFmtId="177" fontId="83" fillId="0" borderId="0" xfId="1" applyNumberFormat="1" applyFont="1" applyAlignment="1">
      <alignment horizontal="left" vertical="center"/>
    </xf>
    <xf numFmtId="176" fontId="83" fillId="0" borderId="0" xfId="2" quotePrefix="1" applyNumberFormat="1" applyFont="1" applyBorder="1" applyAlignment="1">
      <alignment horizontal="left" vertical="center"/>
    </xf>
    <xf numFmtId="176" fontId="83" fillId="0" borderId="0" xfId="2" applyNumberFormat="1" applyFont="1" applyBorder="1" applyAlignment="1">
      <alignment horizontal="left" vertical="center"/>
    </xf>
    <xf numFmtId="0" fontId="14" fillId="0" borderId="0" xfId="1" quotePrefix="1" applyFont="1" applyBorder="1" applyAlignment="1">
      <alignment horizontal="center" vertical="center" shrinkToFit="1"/>
    </xf>
    <xf numFmtId="169" fontId="14" fillId="0" borderId="0" xfId="2" quotePrefix="1" applyNumberFormat="1" applyFont="1" applyBorder="1" applyAlignment="1">
      <alignment horizontal="left" vertical="center"/>
    </xf>
    <xf numFmtId="169" fontId="14" fillId="0" borderId="0" xfId="2" applyNumberFormat="1" applyFont="1" applyBorder="1" applyAlignment="1">
      <alignment horizontal="left" vertical="center"/>
    </xf>
    <xf numFmtId="165" fontId="14" fillId="0" borderId="0" xfId="1" applyNumberFormat="1" applyFont="1" applyBorder="1" applyAlignment="1">
      <alignment horizontal="left" vertical="center"/>
    </xf>
    <xf numFmtId="0" fontId="16" fillId="0" borderId="0" xfId="1" applyFont="1" applyBorder="1" applyAlignment="1">
      <alignment horizontal="right" vertical="center"/>
    </xf>
    <xf numFmtId="0" fontId="14" fillId="0" borderId="0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7" fillId="0" borderId="0" xfId="1" applyFont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6" fillId="0" borderId="14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88" fillId="0" borderId="2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13" xfId="1" quotePrefix="1" applyFont="1" applyBorder="1" applyAlignment="1">
      <alignment horizontal="center" vertical="center"/>
    </xf>
    <xf numFmtId="177" fontId="14" fillId="0" borderId="13" xfId="1" applyNumberFormat="1" applyFont="1" applyBorder="1" applyAlignment="1">
      <alignment horizontal="center" vertical="center"/>
    </xf>
    <xf numFmtId="177" fontId="14" fillId="0" borderId="2" xfId="1" applyNumberFormat="1" applyFont="1" applyBorder="1" applyAlignment="1">
      <alignment horizontal="center" vertical="center"/>
    </xf>
    <xf numFmtId="177" fontId="14" fillId="0" borderId="14" xfId="1" applyNumberFormat="1" applyFont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right"/>
    </xf>
    <xf numFmtId="0" fontId="14" fillId="0" borderId="3" xfId="19" applyFont="1" applyBorder="1" applyAlignment="1">
      <alignment horizontal="center" vertical="center" wrapText="1"/>
    </xf>
    <xf numFmtId="175" fontId="14" fillId="0" borderId="28" xfId="0" applyNumberFormat="1" applyFont="1" applyFill="1" applyBorder="1" applyAlignment="1">
      <alignment horizontal="center" vertical="center"/>
    </xf>
    <xf numFmtId="167" fontId="14" fillId="0" borderId="5" xfId="0" quotePrefix="1" applyNumberFormat="1" applyFont="1" applyBorder="1" applyAlignment="1">
      <alignment horizontal="center" vertical="center"/>
    </xf>
    <xf numFmtId="167" fontId="14" fillId="0" borderId="4" xfId="0" quotePrefix="1" applyNumberFormat="1" applyFont="1" applyBorder="1" applyAlignment="1">
      <alignment horizontal="center" vertical="center"/>
    </xf>
    <xf numFmtId="167" fontId="14" fillId="0" borderId="6" xfId="0" quotePrefix="1" applyNumberFormat="1" applyFont="1" applyBorder="1" applyAlignment="1">
      <alignment horizontal="center" vertical="center"/>
    </xf>
    <xf numFmtId="167" fontId="14" fillId="0" borderId="9" xfId="0" quotePrefix="1" applyNumberFormat="1" applyFont="1" applyBorder="1" applyAlignment="1">
      <alignment horizontal="center" vertical="center"/>
    </xf>
    <xf numFmtId="167" fontId="14" fillId="0" borderId="0" xfId="0" quotePrefix="1" applyNumberFormat="1" applyFont="1" applyBorder="1" applyAlignment="1">
      <alignment horizontal="center" vertical="center"/>
    </xf>
    <xf numFmtId="167" fontId="14" fillId="0" borderId="10" xfId="0" quotePrefix="1" applyNumberFormat="1" applyFont="1" applyBorder="1" applyAlignment="1">
      <alignment horizontal="center" vertical="center"/>
    </xf>
    <xf numFmtId="167" fontId="14" fillId="0" borderId="7" xfId="0" quotePrefix="1" applyNumberFormat="1" applyFont="1" applyBorder="1" applyAlignment="1">
      <alignment horizontal="center" vertical="center"/>
    </xf>
    <xf numFmtId="167" fontId="14" fillId="0" borderId="1" xfId="0" quotePrefix="1" applyNumberFormat="1" applyFont="1" applyBorder="1" applyAlignment="1">
      <alignment horizontal="center" vertical="center"/>
    </xf>
    <xf numFmtId="167" fontId="14" fillId="0" borderId="8" xfId="0" quotePrefix="1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75" fontId="14" fillId="0" borderId="11" xfId="0" applyNumberFormat="1" applyFont="1" applyFill="1" applyBorder="1" applyAlignment="1">
      <alignment horizontal="center" vertical="center"/>
    </xf>
    <xf numFmtId="175" fontId="14" fillId="0" borderId="15" xfId="0" applyNumberFormat="1" applyFont="1" applyFill="1" applyBorder="1" applyAlignment="1">
      <alignment horizontal="center" vertical="center"/>
    </xf>
    <xf numFmtId="175" fontId="14" fillId="0" borderId="16" xfId="0" applyNumberFormat="1" applyFont="1" applyFill="1" applyBorder="1" applyAlignment="1">
      <alignment horizontal="center" vertical="center"/>
    </xf>
    <xf numFmtId="175" fontId="14" fillId="0" borderId="17" xfId="0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175" fontId="14" fillId="0" borderId="18" xfId="0" applyNumberFormat="1" applyFont="1" applyFill="1" applyBorder="1" applyAlignment="1">
      <alignment horizontal="center" vertical="center"/>
    </xf>
    <xf numFmtId="167" fontId="14" fillId="0" borderId="12" xfId="0" applyNumberFormat="1" applyFont="1" applyBorder="1" applyAlignment="1">
      <alignment horizontal="center" vertical="center" wrapText="1"/>
    </xf>
    <xf numFmtId="175" fontId="14" fillId="0" borderId="12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7" fontId="14" fillId="0" borderId="3" xfId="19" applyNumberFormat="1" applyFont="1" applyBorder="1" applyAlignment="1">
      <alignment horizontal="center" vertical="center"/>
    </xf>
    <xf numFmtId="0" fontId="14" fillId="0" borderId="3" xfId="19" applyFont="1" applyBorder="1" applyAlignment="1">
      <alignment horizontal="center" vertical="center"/>
    </xf>
    <xf numFmtId="0" fontId="18" fillId="0" borderId="0" xfId="2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shrinkToFit="1"/>
    </xf>
    <xf numFmtId="0" fontId="14" fillId="0" borderId="3" xfId="19" applyFont="1" applyBorder="1" applyAlignment="1">
      <alignment horizontal="center" vertical="center" shrinkToFit="1"/>
    </xf>
    <xf numFmtId="0" fontId="14" fillId="0" borderId="0" xfId="2" quotePrefix="1" applyFont="1" applyAlignment="1">
      <alignment horizontal="center" vertical="center"/>
    </xf>
    <xf numFmtId="167" fontId="50" fillId="6" borderId="0" xfId="0" applyNumberFormat="1" applyFont="1" applyFill="1" applyBorder="1" applyAlignment="1">
      <alignment horizontal="center" vertical="center"/>
    </xf>
    <xf numFmtId="167" fontId="5" fillId="6" borderId="0" xfId="0" applyNumberFormat="1" applyFont="1" applyFill="1" applyBorder="1" applyAlignment="1">
      <alignment horizontal="center" vertical="center"/>
    </xf>
    <xf numFmtId="0" fontId="58" fillId="3" borderId="13" xfId="0" applyFont="1" applyFill="1" applyBorder="1" applyAlignment="1">
      <alignment horizontal="center" vertical="center"/>
    </xf>
    <xf numFmtId="0" fontId="58" fillId="3" borderId="14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166" fontId="21" fillId="6" borderId="13" xfId="0" applyNumberFormat="1" applyFont="1" applyFill="1" applyBorder="1" applyAlignment="1">
      <alignment horizontal="center" vertical="center"/>
    </xf>
    <xf numFmtId="166" fontId="21" fillId="6" borderId="14" xfId="0" applyNumberFormat="1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21" fillId="9" borderId="13" xfId="0" applyFont="1" applyFill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7" fillId="7" borderId="6" xfId="0" applyFont="1" applyFill="1" applyBorder="1" applyAlignment="1">
      <alignment horizontal="center" vertical="center"/>
    </xf>
    <xf numFmtId="0" fontId="21" fillId="7" borderId="5" xfId="9" applyFont="1" applyFill="1" applyBorder="1" applyAlignment="1">
      <alignment horizontal="center" vertical="center"/>
    </xf>
    <xf numFmtId="0" fontId="21" fillId="7" borderId="6" xfId="9" applyFont="1" applyFill="1" applyBorder="1" applyAlignment="1">
      <alignment horizontal="center" vertical="center"/>
    </xf>
    <xf numFmtId="0" fontId="28" fillId="11" borderId="13" xfId="18" applyFont="1" applyFill="1" applyBorder="1" applyAlignment="1" applyProtection="1">
      <alignment horizontal="center" vertical="center"/>
      <protection locked="0"/>
    </xf>
    <xf numFmtId="0" fontId="28" fillId="11" borderId="2" xfId="18" applyFont="1" applyFill="1" applyBorder="1" applyAlignment="1" applyProtection="1">
      <alignment horizontal="center" vertical="center"/>
      <protection locked="0"/>
    </xf>
    <xf numFmtId="0" fontId="28" fillId="11" borderId="14" xfId="18" applyFont="1" applyFill="1" applyBorder="1" applyAlignment="1" applyProtection="1">
      <alignment horizontal="center" vertical="center"/>
      <protection locked="0"/>
    </xf>
    <xf numFmtId="0" fontId="29" fillId="12" borderId="13" xfId="18" applyFont="1" applyFill="1" applyBorder="1" applyAlignment="1" applyProtection="1">
      <alignment horizontal="center" vertical="center"/>
      <protection locked="0"/>
    </xf>
    <xf numFmtId="0" fontId="29" fillId="12" borderId="2" xfId="18" applyFont="1" applyFill="1" applyBorder="1" applyAlignment="1" applyProtection="1">
      <alignment horizontal="center" vertical="center"/>
      <protection locked="0"/>
    </xf>
    <xf numFmtId="0" fontId="29" fillId="12" borderId="14" xfId="18" applyFont="1" applyFill="1" applyBorder="1" applyAlignment="1" applyProtection="1">
      <alignment horizontal="center" vertical="center"/>
      <protection locked="0"/>
    </xf>
    <xf numFmtId="0" fontId="80" fillId="12" borderId="13" xfId="18" applyFont="1" applyFill="1" applyBorder="1" applyAlignment="1" applyProtection="1">
      <alignment horizontal="center" vertical="center"/>
      <protection locked="0"/>
    </xf>
    <xf numFmtId="0" fontId="80" fillId="12" borderId="2" xfId="18" applyFont="1" applyFill="1" applyBorder="1" applyAlignment="1" applyProtection="1">
      <alignment horizontal="center" vertical="center"/>
      <protection locked="0"/>
    </xf>
    <xf numFmtId="0" fontId="80" fillId="12" borderId="14" xfId="18" applyFont="1" applyFill="1" applyBorder="1" applyAlignment="1" applyProtection="1">
      <alignment horizontal="center" vertical="center"/>
      <protection locked="0"/>
    </xf>
  </cellXfs>
  <cellStyles count="24">
    <cellStyle name="Comma 2" xfId="4"/>
    <cellStyle name="Hyperlink" xfId="20" builtinId="8"/>
    <cellStyle name="Normal" xfId="0" builtinId="0"/>
    <cellStyle name="Normal - Style1" xfId="23"/>
    <cellStyle name="Normal 2" xfId="2"/>
    <cellStyle name="Normal 2 2" xfId="6"/>
    <cellStyle name="Normal 2 2 6" xfId="7"/>
    <cellStyle name="Normal 2 2 7" xfId="14"/>
    <cellStyle name="Normal 2 2 8" xfId="8"/>
    <cellStyle name="Normal 3" xfId="9"/>
    <cellStyle name="Normal 3 2" xfId="19"/>
    <cellStyle name="Normal 4" xfId="1"/>
    <cellStyle name="Normal 4 2" xfId="10"/>
    <cellStyle name="Normal 4 7" xfId="13"/>
    <cellStyle name="Normal 5" xfId="21"/>
    <cellStyle name="Normal 6" xfId="11"/>
    <cellStyle name="Normal 6 2" xfId="17"/>
    <cellStyle name="Normal 7" xfId="12"/>
    <cellStyle name="Normal 7 2" xfId="22"/>
    <cellStyle name="Normal_Uncertainty Budget" xfId="18"/>
    <cellStyle name="ปกติ 2" xfId="15"/>
    <cellStyle name="ปกติ 2 2" xfId="3"/>
    <cellStyle name="ปกติ 3" xfId="16"/>
    <cellStyle name="ปกติ_Cert.(ตัวอย่าง DMM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46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648575" y="109537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209550</xdr:colOff>
          <xdr:row>25</xdr:row>
          <xdr:rowOff>38100</xdr:rowOff>
        </xdr:from>
        <xdr:to>
          <xdr:col>31</xdr:col>
          <xdr:colOff>361950</xdr:colOff>
          <xdr:row>25</xdr:row>
          <xdr:rowOff>257175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0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190500</xdr:colOff>
          <xdr:row>26</xdr:row>
          <xdr:rowOff>66675</xdr:rowOff>
        </xdr:from>
        <xdr:to>
          <xdr:col>31</xdr:col>
          <xdr:colOff>352425</xdr:colOff>
          <xdr:row>26</xdr:row>
          <xdr:rowOff>285750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0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25</xdr:row>
          <xdr:rowOff>209550</xdr:rowOff>
        </xdr:from>
        <xdr:to>
          <xdr:col>16</xdr:col>
          <xdr:colOff>171450</xdr:colOff>
          <xdr:row>27</xdr:row>
          <xdr:rowOff>0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0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295275</xdr:colOff>
          <xdr:row>21</xdr:row>
          <xdr:rowOff>28575</xdr:rowOff>
        </xdr:from>
        <xdr:to>
          <xdr:col>32</xdr:col>
          <xdr:colOff>180975</xdr:colOff>
          <xdr:row>22</xdr:row>
          <xdr:rowOff>0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0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40</xdr:row>
          <xdr:rowOff>209550</xdr:rowOff>
        </xdr:from>
        <xdr:to>
          <xdr:col>16</xdr:col>
          <xdr:colOff>171450</xdr:colOff>
          <xdr:row>42</xdr:row>
          <xdr:rowOff>0</xdr:rowOff>
        </xdr:to>
        <xdr:sp macro="" textlink="">
          <xdr:nvSpPr>
            <xdr:cNvPr id="11273" name="Object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0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209550</xdr:colOff>
          <xdr:row>40</xdr:row>
          <xdr:rowOff>38100</xdr:rowOff>
        </xdr:from>
        <xdr:to>
          <xdr:col>31</xdr:col>
          <xdr:colOff>361950</xdr:colOff>
          <xdr:row>40</xdr:row>
          <xdr:rowOff>257175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0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209550</xdr:colOff>
          <xdr:row>41</xdr:row>
          <xdr:rowOff>57150</xdr:rowOff>
        </xdr:from>
        <xdr:to>
          <xdr:col>31</xdr:col>
          <xdr:colOff>371475</xdr:colOff>
          <xdr:row>41</xdr:row>
          <xdr:rowOff>276225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0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85725</xdr:rowOff>
        </xdr:from>
        <xdr:to>
          <xdr:col>24</xdr:col>
          <xdr:colOff>0</xdr:colOff>
          <xdr:row>3</xdr:row>
          <xdr:rowOff>276225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0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66675</xdr:rowOff>
        </xdr:from>
        <xdr:to>
          <xdr:col>16</xdr:col>
          <xdr:colOff>0</xdr:colOff>
          <xdr:row>4</xdr:row>
          <xdr:rowOff>28575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0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95250</xdr:rowOff>
        </xdr:from>
        <xdr:to>
          <xdr:col>7</xdr:col>
          <xdr:colOff>0</xdr:colOff>
          <xdr:row>8</xdr:row>
          <xdr:rowOff>266700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0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85725</xdr:rowOff>
        </xdr:from>
        <xdr:to>
          <xdr:col>11</xdr:col>
          <xdr:colOff>0</xdr:colOff>
          <xdr:row>8</xdr:row>
          <xdr:rowOff>266700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0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36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915150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36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915150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36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36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915150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36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36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915150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39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915150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7353300" y="7991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7353300" y="7991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7353300" y="7991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7353300" y="7991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7991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7991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34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8763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85725</xdr:rowOff>
        </xdr:from>
        <xdr:to>
          <xdr:col>25</xdr:col>
          <xdr:colOff>0</xdr:colOff>
          <xdr:row>3</xdr:row>
          <xdr:rowOff>276225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66675</xdr:rowOff>
        </xdr:from>
        <xdr:to>
          <xdr:col>17</xdr:col>
          <xdr:colOff>0</xdr:colOff>
          <xdr:row>4</xdr:row>
          <xdr:rowOff>28575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</xdr:row>
          <xdr:rowOff>85725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8</xdr:row>
          <xdr:rowOff>76200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5</xdr:row>
          <xdr:rowOff>85725</xdr:rowOff>
        </xdr:from>
        <xdr:to>
          <xdr:col>19</xdr:col>
          <xdr:colOff>200025</xdr:colOff>
          <xdr:row>15</xdr:row>
          <xdr:rowOff>104775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4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%20Metrology-moo/Std%20List/STD.%20LIST%20OF%20SP%20Metrology(21_Sep_201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ension"/>
      <sheetName val="Machanical"/>
      <sheetName val="Temperature"/>
      <sheetName val="Electrical"/>
      <sheetName val="Chemical"/>
      <sheetName val="Ohter(Ext. Lab)"/>
    </sheetNames>
    <sheetDataSet>
      <sheetData sheetId="0" refreshError="1">
        <row r="2">
          <cell r="L2" t="str">
            <v>1000959-1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1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ctrlProp" Target="../ctrlProps/ctrlProp1.xml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J51"/>
  <sheetViews>
    <sheetView view="pageBreakPreview" topLeftCell="A37" zoomScaleNormal="100" zoomScaleSheetLayoutView="100" workbookViewId="0">
      <selection activeCell="Z52" sqref="Z52"/>
    </sheetView>
  </sheetViews>
  <sheetFormatPr defaultColWidth="7.5703125" defaultRowHeight="18.75" customHeight="1"/>
  <cols>
    <col min="1" max="31" width="2.85546875" style="28" customWidth="1"/>
    <col min="32" max="37" width="7.5703125" style="28" customWidth="1"/>
    <col min="38" max="47" width="2.85546875" style="28" customWidth="1"/>
    <col min="48" max="207" width="7.5703125" style="28"/>
    <col min="208" max="208" width="1.5703125" style="28" customWidth="1"/>
    <col min="209" max="212" width="3.5703125" style="28" customWidth="1"/>
    <col min="213" max="216" width="5.42578125" style="28" customWidth="1"/>
    <col min="217" max="232" width="4" style="28" customWidth="1"/>
    <col min="233" max="234" width="3.42578125" style="28" customWidth="1"/>
    <col min="235" max="272" width="3.5703125" style="28" customWidth="1"/>
    <col min="273" max="463" width="7.5703125" style="28"/>
    <col min="464" max="464" width="1.5703125" style="28" customWidth="1"/>
    <col min="465" max="468" width="3.5703125" style="28" customWidth="1"/>
    <col min="469" max="472" width="5.42578125" style="28" customWidth="1"/>
    <col min="473" max="488" width="4" style="28" customWidth="1"/>
    <col min="489" max="490" width="3.42578125" style="28" customWidth="1"/>
    <col min="491" max="528" width="3.5703125" style="28" customWidth="1"/>
    <col min="529" max="719" width="7.5703125" style="28"/>
    <col min="720" max="720" width="1.5703125" style="28" customWidth="1"/>
    <col min="721" max="724" width="3.5703125" style="28" customWidth="1"/>
    <col min="725" max="728" width="5.42578125" style="28" customWidth="1"/>
    <col min="729" max="744" width="4" style="28" customWidth="1"/>
    <col min="745" max="746" width="3.42578125" style="28" customWidth="1"/>
    <col min="747" max="784" width="3.5703125" style="28" customWidth="1"/>
    <col min="785" max="975" width="7.5703125" style="28"/>
    <col min="976" max="976" width="1.5703125" style="28" customWidth="1"/>
    <col min="977" max="980" width="3.5703125" style="28" customWidth="1"/>
    <col min="981" max="984" width="5.42578125" style="28" customWidth="1"/>
    <col min="985" max="1000" width="4" style="28" customWidth="1"/>
    <col min="1001" max="1002" width="3.42578125" style="28" customWidth="1"/>
    <col min="1003" max="1040" width="3.5703125" style="28" customWidth="1"/>
    <col min="1041" max="1231" width="7.5703125" style="28"/>
    <col min="1232" max="1232" width="1.5703125" style="28" customWidth="1"/>
    <col min="1233" max="1236" width="3.5703125" style="28" customWidth="1"/>
    <col min="1237" max="1240" width="5.42578125" style="28" customWidth="1"/>
    <col min="1241" max="1256" width="4" style="28" customWidth="1"/>
    <col min="1257" max="1258" width="3.42578125" style="28" customWidth="1"/>
    <col min="1259" max="1296" width="3.5703125" style="28" customWidth="1"/>
    <col min="1297" max="1487" width="7.5703125" style="28"/>
    <col min="1488" max="1488" width="1.5703125" style="28" customWidth="1"/>
    <col min="1489" max="1492" width="3.5703125" style="28" customWidth="1"/>
    <col min="1493" max="1496" width="5.42578125" style="28" customWidth="1"/>
    <col min="1497" max="1512" width="4" style="28" customWidth="1"/>
    <col min="1513" max="1514" width="3.42578125" style="28" customWidth="1"/>
    <col min="1515" max="1552" width="3.5703125" style="28" customWidth="1"/>
    <col min="1553" max="1743" width="7.5703125" style="28"/>
    <col min="1744" max="1744" width="1.5703125" style="28" customWidth="1"/>
    <col min="1745" max="1748" width="3.5703125" style="28" customWidth="1"/>
    <col min="1749" max="1752" width="5.42578125" style="28" customWidth="1"/>
    <col min="1753" max="1768" width="4" style="28" customWidth="1"/>
    <col min="1769" max="1770" width="3.42578125" style="28" customWidth="1"/>
    <col min="1771" max="1808" width="3.5703125" style="28" customWidth="1"/>
    <col min="1809" max="1999" width="7.5703125" style="28"/>
    <col min="2000" max="2000" width="1.5703125" style="28" customWidth="1"/>
    <col min="2001" max="2004" width="3.5703125" style="28" customWidth="1"/>
    <col min="2005" max="2008" width="5.42578125" style="28" customWidth="1"/>
    <col min="2009" max="2024" width="4" style="28" customWidth="1"/>
    <col min="2025" max="2026" width="3.42578125" style="28" customWidth="1"/>
    <col min="2027" max="2064" width="3.5703125" style="28" customWidth="1"/>
    <col min="2065" max="2255" width="7.5703125" style="28"/>
    <col min="2256" max="2256" width="1.5703125" style="28" customWidth="1"/>
    <col min="2257" max="2260" width="3.5703125" style="28" customWidth="1"/>
    <col min="2261" max="2264" width="5.42578125" style="28" customWidth="1"/>
    <col min="2265" max="2280" width="4" style="28" customWidth="1"/>
    <col min="2281" max="2282" width="3.42578125" style="28" customWidth="1"/>
    <col min="2283" max="2320" width="3.5703125" style="28" customWidth="1"/>
    <col min="2321" max="2511" width="7.5703125" style="28"/>
    <col min="2512" max="2512" width="1.5703125" style="28" customWidth="1"/>
    <col min="2513" max="2516" width="3.5703125" style="28" customWidth="1"/>
    <col min="2517" max="2520" width="5.42578125" style="28" customWidth="1"/>
    <col min="2521" max="2536" width="4" style="28" customWidth="1"/>
    <col min="2537" max="2538" width="3.42578125" style="28" customWidth="1"/>
    <col min="2539" max="2576" width="3.5703125" style="28" customWidth="1"/>
    <col min="2577" max="2767" width="7.5703125" style="28"/>
    <col min="2768" max="2768" width="1.5703125" style="28" customWidth="1"/>
    <col min="2769" max="2772" width="3.5703125" style="28" customWidth="1"/>
    <col min="2773" max="2776" width="5.42578125" style="28" customWidth="1"/>
    <col min="2777" max="2792" width="4" style="28" customWidth="1"/>
    <col min="2793" max="2794" width="3.42578125" style="28" customWidth="1"/>
    <col min="2795" max="2832" width="3.5703125" style="28" customWidth="1"/>
    <col min="2833" max="3023" width="7.5703125" style="28"/>
    <col min="3024" max="3024" width="1.5703125" style="28" customWidth="1"/>
    <col min="3025" max="3028" width="3.5703125" style="28" customWidth="1"/>
    <col min="3029" max="3032" width="5.42578125" style="28" customWidth="1"/>
    <col min="3033" max="3048" width="4" style="28" customWidth="1"/>
    <col min="3049" max="3050" width="3.42578125" style="28" customWidth="1"/>
    <col min="3051" max="3088" width="3.5703125" style="28" customWidth="1"/>
    <col min="3089" max="3279" width="7.5703125" style="28"/>
    <col min="3280" max="3280" width="1.5703125" style="28" customWidth="1"/>
    <col min="3281" max="3284" width="3.5703125" style="28" customWidth="1"/>
    <col min="3285" max="3288" width="5.42578125" style="28" customWidth="1"/>
    <col min="3289" max="3304" width="4" style="28" customWidth="1"/>
    <col min="3305" max="3306" width="3.42578125" style="28" customWidth="1"/>
    <col min="3307" max="3344" width="3.5703125" style="28" customWidth="1"/>
    <col min="3345" max="3535" width="7.5703125" style="28"/>
    <col min="3536" max="3536" width="1.5703125" style="28" customWidth="1"/>
    <col min="3537" max="3540" width="3.5703125" style="28" customWidth="1"/>
    <col min="3541" max="3544" width="5.42578125" style="28" customWidth="1"/>
    <col min="3545" max="3560" width="4" style="28" customWidth="1"/>
    <col min="3561" max="3562" width="3.42578125" style="28" customWidth="1"/>
    <col min="3563" max="3600" width="3.5703125" style="28" customWidth="1"/>
    <col min="3601" max="3791" width="7.5703125" style="28"/>
    <col min="3792" max="3792" width="1.5703125" style="28" customWidth="1"/>
    <col min="3793" max="3796" width="3.5703125" style="28" customWidth="1"/>
    <col min="3797" max="3800" width="5.42578125" style="28" customWidth="1"/>
    <col min="3801" max="3816" width="4" style="28" customWidth="1"/>
    <col min="3817" max="3818" width="3.42578125" style="28" customWidth="1"/>
    <col min="3819" max="3856" width="3.5703125" style="28" customWidth="1"/>
    <col min="3857" max="4047" width="7.5703125" style="28"/>
    <col min="4048" max="4048" width="1.5703125" style="28" customWidth="1"/>
    <col min="4049" max="4052" width="3.5703125" style="28" customWidth="1"/>
    <col min="4053" max="4056" width="5.42578125" style="28" customWidth="1"/>
    <col min="4057" max="4072" width="4" style="28" customWidth="1"/>
    <col min="4073" max="4074" width="3.42578125" style="28" customWidth="1"/>
    <col min="4075" max="4112" width="3.5703125" style="28" customWidth="1"/>
    <col min="4113" max="4303" width="7.5703125" style="28"/>
    <col min="4304" max="4304" width="1.5703125" style="28" customWidth="1"/>
    <col min="4305" max="4308" width="3.5703125" style="28" customWidth="1"/>
    <col min="4309" max="4312" width="5.42578125" style="28" customWidth="1"/>
    <col min="4313" max="4328" width="4" style="28" customWidth="1"/>
    <col min="4329" max="4330" width="3.42578125" style="28" customWidth="1"/>
    <col min="4331" max="4368" width="3.5703125" style="28" customWidth="1"/>
    <col min="4369" max="4559" width="7.5703125" style="28"/>
    <col min="4560" max="4560" width="1.5703125" style="28" customWidth="1"/>
    <col min="4561" max="4564" width="3.5703125" style="28" customWidth="1"/>
    <col min="4565" max="4568" width="5.42578125" style="28" customWidth="1"/>
    <col min="4569" max="4584" width="4" style="28" customWidth="1"/>
    <col min="4585" max="4586" width="3.42578125" style="28" customWidth="1"/>
    <col min="4587" max="4624" width="3.5703125" style="28" customWidth="1"/>
    <col min="4625" max="4815" width="7.5703125" style="28"/>
    <col min="4816" max="4816" width="1.5703125" style="28" customWidth="1"/>
    <col min="4817" max="4820" width="3.5703125" style="28" customWidth="1"/>
    <col min="4821" max="4824" width="5.42578125" style="28" customWidth="1"/>
    <col min="4825" max="4840" width="4" style="28" customWidth="1"/>
    <col min="4841" max="4842" width="3.42578125" style="28" customWidth="1"/>
    <col min="4843" max="4880" width="3.5703125" style="28" customWidth="1"/>
    <col min="4881" max="5071" width="7.5703125" style="28"/>
    <col min="5072" max="5072" width="1.5703125" style="28" customWidth="1"/>
    <col min="5073" max="5076" width="3.5703125" style="28" customWidth="1"/>
    <col min="5077" max="5080" width="5.42578125" style="28" customWidth="1"/>
    <col min="5081" max="5096" width="4" style="28" customWidth="1"/>
    <col min="5097" max="5098" width="3.42578125" style="28" customWidth="1"/>
    <col min="5099" max="5136" width="3.5703125" style="28" customWidth="1"/>
    <col min="5137" max="5327" width="7.5703125" style="28"/>
    <col min="5328" max="5328" width="1.5703125" style="28" customWidth="1"/>
    <col min="5329" max="5332" width="3.5703125" style="28" customWidth="1"/>
    <col min="5333" max="5336" width="5.42578125" style="28" customWidth="1"/>
    <col min="5337" max="5352" width="4" style="28" customWidth="1"/>
    <col min="5353" max="5354" width="3.42578125" style="28" customWidth="1"/>
    <col min="5355" max="5392" width="3.5703125" style="28" customWidth="1"/>
    <col min="5393" max="5583" width="7.5703125" style="28"/>
    <col min="5584" max="5584" width="1.5703125" style="28" customWidth="1"/>
    <col min="5585" max="5588" width="3.5703125" style="28" customWidth="1"/>
    <col min="5589" max="5592" width="5.42578125" style="28" customWidth="1"/>
    <col min="5593" max="5608" width="4" style="28" customWidth="1"/>
    <col min="5609" max="5610" width="3.42578125" style="28" customWidth="1"/>
    <col min="5611" max="5648" width="3.5703125" style="28" customWidth="1"/>
    <col min="5649" max="5839" width="7.5703125" style="28"/>
    <col min="5840" max="5840" width="1.5703125" style="28" customWidth="1"/>
    <col min="5841" max="5844" width="3.5703125" style="28" customWidth="1"/>
    <col min="5845" max="5848" width="5.42578125" style="28" customWidth="1"/>
    <col min="5849" max="5864" width="4" style="28" customWidth="1"/>
    <col min="5865" max="5866" width="3.42578125" style="28" customWidth="1"/>
    <col min="5867" max="5904" width="3.5703125" style="28" customWidth="1"/>
    <col min="5905" max="6095" width="7.5703125" style="28"/>
    <col min="6096" max="6096" width="1.5703125" style="28" customWidth="1"/>
    <col min="6097" max="6100" width="3.5703125" style="28" customWidth="1"/>
    <col min="6101" max="6104" width="5.42578125" style="28" customWidth="1"/>
    <col min="6105" max="6120" width="4" style="28" customWidth="1"/>
    <col min="6121" max="6122" width="3.42578125" style="28" customWidth="1"/>
    <col min="6123" max="6160" width="3.5703125" style="28" customWidth="1"/>
    <col min="6161" max="6351" width="7.5703125" style="28"/>
    <col min="6352" max="6352" width="1.5703125" style="28" customWidth="1"/>
    <col min="6353" max="6356" width="3.5703125" style="28" customWidth="1"/>
    <col min="6357" max="6360" width="5.42578125" style="28" customWidth="1"/>
    <col min="6361" max="6376" width="4" style="28" customWidth="1"/>
    <col min="6377" max="6378" width="3.42578125" style="28" customWidth="1"/>
    <col min="6379" max="6416" width="3.5703125" style="28" customWidth="1"/>
    <col min="6417" max="6607" width="7.5703125" style="28"/>
    <col min="6608" max="6608" width="1.5703125" style="28" customWidth="1"/>
    <col min="6609" max="6612" width="3.5703125" style="28" customWidth="1"/>
    <col min="6613" max="6616" width="5.42578125" style="28" customWidth="1"/>
    <col min="6617" max="6632" width="4" style="28" customWidth="1"/>
    <col min="6633" max="6634" width="3.42578125" style="28" customWidth="1"/>
    <col min="6635" max="6672" width="3.5703125" style="28" customWidth="1"/>
    <col min="6673" max="6863" width="7.5703125" style="28"/>
    <col min="6864" max="6864" width="1.5703125" style="28" customWidth="1"/>
    <col min="6865" max="6868" width="3.5703125" style="28" customWidth="1"/>
    <col min="6869" max="6872" width="5.42578125" style="28" customWidth="1"/>
    <col min="6873" max="6888" width="4" style="28" customWidth="1"/>
    <col min="6889" max="6890" width="3.42578125" style="28" customWidth="1"/>
    <col min="6891" max="6928" width="3.5703125" style="28" customWidth="1"/>
    <col min="6929" max="7119" width="7.5703125" style="28"/>
    <col min="7120" max="7120" width="1.5703125" style="28" customWidth="1"/>
    <col min="7121" max="7124" width="3.5703125" style="28" customWidth="1"/>
    <col min="7125" max="7128" width="5.42578125" style="28" customWidth="1"/>
    <col min="7129" max="7144" width="4" style="28" customWidth="1"/>
    <col min="7145" max="7146" width="3.42578125" style="28" customWidth="1"/>
    <col min="7147" max="7184" width="3.5703125" style="28" customWidth="1"/>
    <col min="7185" max="7375" width="7.5703125" style="28"/>
    <col min="7376" max="7376" width="1.5703125" style="28" customWidth="1"/>
    <col min="7377" max="7380" width="3.5703125" style="28" customWidth="1"/>
    <col min="7381" max="7384" width="5.42578125" style="28" customWidth="1"/>
    <col min="7385" max="7400" width="4" style="28" customWidth="1"/>
    <col min="7401" max="7402" width="3.42578125" style="28" customWidth="1"/>
    <col min="7403" max="7440" width="3.5703125" style="28" customWidth="1"/>
    <col min="7441" max="7631" width="7.5703125" style="28"/>
    <col min="7632" max="7632" width="1.5703125" style="28" customWidth="1"/>
    <col min="7633" max="7636" width="3.5703125" style="28" customWidth="1"/>
    <col min="7637" max="7640" width="5.42578125" style="28" customWidth="1"/>
    <col min="7641" max="7656" width="4" style="28" customWidth="1"/>
    <col min="7657" max="7658" width="3.42578125" style="28" customWidth="1"/>
    <col min="7659" max="7696" width="3.5703125" style="28" customWidth="1"/>
    <col min="7697" max="7887" width="7.5703125" style="28"/>
    <col min="7888" max="7888" width="1.5703125" style="28" customWidth="1"/>
    <col min="7889" max="7892" width="3.5703125" style="28" customWidth="1"/>
    <col min="7893" max="7896" width="5.42578125" style="28" customWidth="1"/>
    <col min="7897" max="7912" width="4" style="28" customWidth="1"/>
    <col min="7913" max="7914" width="3.42578125" style="28" customWidth="1"/>
    <col min="7915" max="7952" width="3.5703125" style="28" customWidth="1"/>
    <col min="7953" max="8143" width="7.5703125" style="28"/>
    <col min="8144" max="8144" width="1.5703125" style="28" customWidth="1"/>
    <col min="8145" max="8148" width="3.5703125" style="28" customWidth="1"/>
    <col min="8149" max="8152" width="5.42578125" style="28" customWidth="1"/>
    <col min="8153" max="8168" width="4" style="28" customWidth="1"/>
    <col min="8169" max="8170" width="3.42578125" style="28" customWidth="1"/>
    <col min="8171" max="8208" width="3.5703125" style="28" customWidth="1"/>
    <col min="8209" max="8399" width="7.5703125" style="28"/>
    <col min="8400" max="8400" width="1.5703125" style="28" customWidth="1"/>
    <col min="8401" max="8404" width="3.5703125" style="28" customWidth="1"/>
    <col min="8405" max="8408" width="5.42578125" style="28" customWidth="1"/>
    <col min="8409" max="8424" width="4" style="28" customWidth="1"/>
    <col min="8425" max="8426" width="3.42578125" style="28" customWidth="1"/>
    <col min="8427" max="8464" width="3.5703125" style="28" customWidth="1"/>
    <col min="8465" max="8655" width="7.5703125" style="28"/>
    <col min="8656" max="8656" width="1.5703125" style="28" customWidth="1"/>
    <col min="8657" max="8660" width="3.5703125" style="28" customWidth="1"/>
    <col min="8661" max="8664" width="5.42578125" style="28" customWidth="1"/>
    <col min="8665" max="8680" width="4" style="28" customWidth="1"/>
    <col min="8681" max="8682" width="3.42578125" style="28" customWidth="1"/>
    <col min="8683" max="8720" width="3.5703125" style="28" customWidth="1"/>
    <col min="8721" max="8911" width="7.5703125" style="28"/>
    <col min="8912" max="8912" width="1.5703125" style="28" customWidth="1"/>
    <col min="8913" max="8916" width="3.5703125" style="28" customWidth="1"/>
    <col min="8917" max="8920" width="5.42578125" style="28" customWidth="1"/>
    <col min="8921" max="8936" width="4" style="28" customWidth="1"/>
    <col min="8937" max="8938" width="3.42578125" style="28" customWidth="1"/>
    <col min="8939" max="8976" width="3.5703125" style="28" customWidth="1"/>
    <col min="8977" max="9167" width="7.5703125" style="28"/>
    <col min="9168" max="9168" width="1.5703125" style="28" customWidth="1"/>
    <col min="9169" max="9172" width="3.5703125" style="28" customWidth="1"/>
    <col min="9173" max="9176" width="5.42578125" style="28" customWidth="1"/>
    <col min="9177" max="9192" width="4" style="28" customWidth="1"/>
    <col min="9193" max="9194" width="3.42578125" style="28" customWidth="1"/>
    <col min="9195" max="9232" width="3.5703125" style="28" customWidth="1"/>
    <col min="9233" max="9423" width="7.5703125" style="28"/>
    <col min="9424" max="9424" width="1.5703125" style="28" customWidth="1"/>
    <col min="9425" max="9428" width="3.5703125" style="28" customWidth="1"/>
    <col min="9429" max="9432" width="5.42578125" style="28" customWidth="1"/>
    <col min="9433" max="9448" width="4" style="28" customWidth="1"/>
    <col min="9449" max="9450" width="3.42578125" style="28" customWidth="1"/>
    <col min="9451" max="9488" width="3.5703125" style="28" customWidth="1"/>
    <col min="9489" max="9679" width="7.5703125" style="28"/>
    <col min="9680" max="9680" width="1.5703125" style="28" customWidth="1"/>
    <col min="9681" max="9684" width="3.5703125" style="28" customWidth="1"/>
    <col min="9685" max="9688" width="5.42578125" style="28" customWidth="1"/>
    <col min="9689" max="9704" width="4" style="28" customWidth="1"/>
    <col min="9705" max="9706" width="3.42578125" style="28" customWidth="1"/>
    <col min="9707" max="9744" width="3.5703125" style="28" customWidth="1"/>
    <col min="9745" max="9935" width="7.5703125" style="28"/>
    <col min="9936" max="9936" width="1.5703125" style="28" customWidth="1"/>
    <col min="9937" max="9940" width="3.5703125" style="28" customWidth="1"/>
    <col min="9941" max="9944" width="5.42578125" style="28" customWidth="1"/>
    <col min="9945" max="9960" width="4" style="28" customWidth="1"/>
    <col min="9961" max="9962" width="3.42578125" style="28" customWidth="1"/>
    <col min="9963" max="10000" width="3.5703125" style="28" customWidth="1"/>
    <col min="10001" max="10191" width="7.5703125" style="28"/>
    <col min="10192" max="10192" width="1.5703125" style="28" customWidth="1"/>
    <col min="10193" max="10196" width="3.5703125" style="28" customWidth="1"/>
    <col min="10197" max="10200" width="5.42578125" style="28" customWidth="1"/>
    <col min="10201" max="10216" width="4" style="28" customWidth="1"/>
    <col min="10217" max="10218" width="3.42578125" style="28" customWidth="1"/>
    <col min="10219" max="10256" width="3.5703125" style="28" customWidth="1"/>
    <col min="10257" max="10447" width="7.5703125" style="28"/>
    <col min="10448" max="10448" width="1.5703125" style="28" customWidth="1"/>
    <col min="10449" max="10452" width="3.5703125" style="28" customWidth="1"/>
    <col min="10453" max="10456" width="5.42578125" style="28" customWidth="1"/>
    <col min="10457" max="10472" width="4" style="28" customWidth="1"/>
    <col min="10473" max="10474" width="3.42578125" style="28" customWidth="1"/>
    <col min="10475" max="10512" width="3.5703125" style="28" customWidth="1"/>
    <col min="10513" max="10703" width="7.5703125" style="28"/>
    <col min="10704" max="10704" width="1.5703125" style="28" customWidth="1"/>
    <col min="10705" max="10708" width="3.5703125" style="28" customWidth="1"/>
    <col min="10709" max="10712" width="5.42578125" style="28" customWidth="1"/>
    <col min="10713" max="10728" width="4" style="28" customWidth="1"/>
    <col min="10729" max="10730" width="3.42578125" style="28" customWidth="1"/>
    <col min="10731" max="10768" width="3.5703125" style="28" customWidth="1"/>
    <col min="10769" max="10959" width="7.5703125" style="28"/>
    <col min="10960" max="10960" width="1.5703125" style="28" customWidth="1"/>
    <col min="10961" max="10964" width="3.5703125" style="28" customWidth="1"/>
    <col min="10965" max="10968" width="5.42578125" style="28" customWidth="1"/>
    <col min="10969" max="10984" width="4" style="28" customWidth="1"/>
    <col min="10985" max="10986" width="3.42578125" style="28" customWidth="1"/>
    <col min="10987" max="11024" width="3.5703125" style="28" customWidth="1"/>
    <col min="11025" max="11215" width="7.5703125" style="28"/>
    <col min="11216" max="11216" width="1.5703125" style="28" customWidth="1"/>
    <col min="11217" max="11220" width="3.5703125" style="28" customWidth="1"/>
    <col min="11221" max="11224" width="5.42578125" style="28" customWidth="1"/>
    <col min="11225" max="11240" width="4" style="28" customWidth="1"/>
    <col min="11241" max="11242" width="3.42578125" style="28" customWidth="1"/>
    <col min="11243" max="11280" width="3.5703125" style="28" customWidth="1"/>
    <col min="11281" max="11471" width="7.5703125" style="28"/>
    <col min="11472" max="11472" width="1.5703125" style="28" customWidth="1"/>
    <col min="11473" max="11476" width="3.5703125" style="28" customWidth="1"/>
    <col min="11477" max="11480" width="5.42578125" style="28" customWidth="1"/>
    <col min="11481" max="11496" width="4" style="28" customWidth="1"/>
    <col min="11497" max="11498" width="3.42578125" style="28" customWidth="1"/>
    <col min="11499" max="11536" width="3.5703125" style="28" customWidth="1"/>
    <col min="11537" max="11727" width="7.5703125" style="28"/>
    <col min="11728" max="11728" width="1.5703125" style="28" customWidth="1"/>
    <col min="11729" max="11732" width="3.5703125" style="28" customWidth="1"/>
    <col min="11733" max="11736" width="5.42578125" style="28" customWidth="1"/>
    <col min="11737" max="11752" width="4" style="28" customWidth="1"/>
    <col min="11753" max="11754" width="3.42578125" style="28" customWidth="1"/>
    <col min="11755" max="11792" width="3.5703125" style="28" customWidth="1"/>
    <col min="11793" max="11983" width="7.5703125" style="28"/>
    <col min="11984" max="11984" width="1.5703125" style="28" customWidth="1"/>
    <col min="11985" max="11988" width="3.5703125" style="28" customWidth="1"/>
    <col min="11989" max="11992" width="5.42578125" style="28" customWidth="1"/>
    <col min="11993" max="12008" width="4" style="28" customWidth="1"/>
    <col min="12009" max="12010" width="3.42578125" style="28" customWidth="1"/>
    <col min="12011" max="12048" width="3.5703125" style="28" customWidth="1"/>
    <col min="12049" max="12239" width="7.5703125" style="28"/>
    <col min="12240" max="12240" width="1.5703125" style="28" customWidth="1"/>
    <col min="12241" max="12244" width="3.5703125" style="28" customWidth="1"/>
    <col min="12245" max="12248" width="5.42578125" style="28" customWidth="1"/>
    <col min="12249" max="12264" width="4" style="28" customWidth="1"/>
    <col min="12265" max="12266" width="3.42578125" style="28" customWidth="1"/>
    <col min="12267" max="12304" width="3.5703125" style="28" customWidth="1"/>
    <col min="12305" max="12495" width="7.5703125" style="28"/>
    <col min="12496" max="12496" width="1.5703125" style="28" customWidth="1"/>
    <col min="12497" max="12500" width="3.5703125" style="28" customWidth="1"/>
    <col min="12501" max="12504" width="5.42578125" style="28" customWidth="1"/>
    <col min="12505" max="12520" width="4" style="28" customWidth="1"/>
    <col min="12521" max="12522" width="3.42578125" style="28" customWidth="1"/>
    <col min="12523" max="12560" width="3.5703125" style="28" customWidth="1"/>
    <col min="12561" max="12751" width="7.5703125" style="28"/>
    <col min="12752" max="12752" width="1.5703125" style="28" customWidth="1"/>
    <col min="12753" max="12756" width="3.5703125" style="28" customWidth="1"/>
    <col min="12757" max="12760" width="5.42578125" style="28" customWidth="1"/>
    <col min="12761" max="12776" width="4" style="28" customWidth="1"/>
    <col min="12777" max="12778" width="3.42578125" style="28" customWidth="1"/>
    <col min="12779" max="12816" width="3.5703125" style="28" customWidth="1"/>
    <col min="12817" max="13007" width="7.5703125" style="28"/>
    <col min="13008" max="13008" width="1.5703125" style="28" customWidth="1"/>
    <col min="13009" max="13012" width="3.5703125" style="28" customWidth="1"/>
    <col min="13013" max="13016" width="5.42578125" style="28" customWidth="1"/>
    <col min="13017" max="13032" width="4" style="28" customWidth="1"/>
    <col min="13033" max="13034" width="3.42578125" style="28" customWidth="1"/>
    <col min="13035" max="13072" width="3.5703125" style="28" customWidth="1"/>
    <col min="13073" max="13263" width="7.5703125" style="28"/>
    <col min="13264" max="13264" width="1.5703125" style="28" customWidth="1"/>
    <col min="13265" max="13268" width="3.5703125" style="28" customWidth="1"/>
    <col min="13269" max="13272" width="5.42578125" style="28" customWidth="1"/>
    <col min="13273" max="13288" width="4" style="28" customWidth="1"/>
    <col min="13289" max="13290" width="3.42578125" style="28" customWidth="1"/>
    <col min="13291" max="13328" width="3.5703125" style="28" customWidth="1"/>
    <col min="13329" max="13519" width="7.5703125" style="28"/>
    <col min="13520" max="13520" width="1.5703125" style="28" customWidth="1"/>
    <col min="13521" max="13524" width="3.5703125" style="28" customWidth="1"/>
    <col min="13525" max="13528" width="5.42578125" style="28" customWidth="1"/>
    <col min="13529" max="13544" width="4" style="28" customWidth="1"/>
    <col min="13545" max="13546" width="3.42578125" style="28" customWidth="1"/>
    <col min="13547" max="13584" width="3.5703125" style="28" customWidth="1"/>
    <col min="13585" max="13775" width="7.5703125" style="28"/>
    <col min="13776" max="13776" width="1.5703125" style="28" customWidth="1"/>
    <col min="13777" max="13780" width="3.5703125" style="28" customWidth="1"/>
    <col min="13781" max="13784" width="5.42578125" style="28" customWidth="1"/>
    <col min="13785" max="13800" width="4" style="28" customWidth="1"/>
    <col min="13801" max="13802" width="3.42578125" style="28" customWidth="1"/>
    <col min="13803" max="13840" width="3.5703125" style="28" customWidth="1"/>
    <col min="13841" max="14031" width="7.5703125" style="28"/>
    <col min="14032" max="14032" width="1.5703125" style="28" customWidth="1"/>
    <col min="14033" max="14036" width="3.5703125" style="28" customWidth="1"/>
    <col min="14037" max="14040" width="5.42578125" style="28" customWidth="1"/>
    <col min="14041" max="14056" width="4" style="28" customWidth="1"/>
    <col min="14057" max="14058" width="3.42578125" style="28" customWidth="1"/>
    <col min="14059" max="14096" width="3.5703125" style="28" customWidth="1"/>
    <col min="14097" max="14287" width="7.5703125" style="28"/>
    <col min="14288" max="14288" width="1.5703125" style="28" customWidth="1"/>
    <col min="14289" max="14292" width="3.5703125" style="28" customWidth="1"/>
    <col min="14293" max="14296" width="5.42578125" style="28" customWidth="1"/>
    <col min="14297" max="14312" width="4" style="28" customWidth="1"/>
    <col min="14313" max="14314" width="3.42578125" style="28" customWidth="1"/>
    <col min="14315" max="14352" width="3.5703125" style="28" customWidth="1"/>
    <col min="14353" max="14543" width="7.5703125" style="28"/>
    <col min="14544" max="14544" width="1.5703125" style="28" customWidth="1"/>
    <col min="14545" max="14548" width="3.5703125" style="28" customWidth="1"/>
    <col min="14549" max="14552" width="5.42578125" style="28" customWidth="1"/>
    <col min="14553" max="14568" width="4" style="28" customWidth="1"/>
    <col min="14569" max="14570" width="3.42578125" style="28" customWidth="1"/>
    <col min="14571" max="14608" width="3.5703125" style="28" customWidth="1"/>
    <col min="14609" max="14799" width="7.5703125" style="28"/>
    <col min="14800" max="14800" width="1.5703125" style="28" customWidth="1"/>
    <col min="14801" max="14804" width="3.5703125" style="28" customWidth="1"/>
    <col min="14805" max="14808" width="5.42578125" style="28" customWidth="1"/>
    <col min="14809" max="14824" width="4" style="28" customWidth="1"/>
    <col min="14825" max="14826" width="3.42578125" style="28" customWidth="1"/>
    <col min="14827" max="14864" width="3.5703125" style="28" customWidth="1"/>
    <col min="14865" max="15055" width="7.5703125" style="28"/>
    <col min="15056" max="15056" width="1.5703125" style="28" customWidth="1"/>
    <col min="15057" max="15060" width="3.5703125" style="28" customWidth="1"/>
    <col min="15061" max="15064" width="5.42578125" style="28" customWidth="1"/>
    <col min="15065" max="15080" width="4" style="28" customWidth="1"/>
    <col min="15081" max="15082" width="3.42578125" style="28" customWidth="1"/>
    <col min="15083" max="15120" width="3.5703125" style="28" customWidth="1"/>
    <col min="15121" max="15311" width="7.5703125" style="28"/>
    <col min="15312" max="15312" width="1.5703125" style="28" customWidth="1"/>
    <col min="15313" max="15316" width="3.5703125" style="28" customWidth="1"/>
    <col min="15317" max="15320" width="5.42578125" style="28" customWidth="1"/>
    <col min="15321" max="15336" width="4" style="28" customWidth="1"/>
    <col min="15337" max="15338" width="3.42578125" style="28" customWidth="1"/>
    <col min="15339" max="15376" width="3.5703125" style="28" customWidth="1"/>
    <col min="15377" max="15567" width="7.5703125" style="28"/>
    <col min="15568" max="15568" width="1.5703125" style="28" customWidth="1"/>
    <col min="15569" max="15572" width="3.5703125" style="28" customWidth="1"/>
    <col min="15573" max="15576" width="5.42578125" style="28" customWidth="1"/>
    <col min="15577" max="15592" width="4" style="28" customWidth="1"/>
    <col min="15593" max="15594" width="3.42578125" style="28" customWidth="1"/>
    <col min="15595" max="15632" width="3.5703125" style="28" customWidth="1"/>
    <col min="15633" max="15823" width="7.5703125" style="28"/>
    <col min="15824" max="15824" width="1.5703125" style="28" customWidth="1"/>
    <col min="15825" max="15828" width="3.5703125" style="28" customWidth="1"/>
    <col min="15829" max="15832" width="5.42578125" style="28" customWidth="1"/>
    <col min="15833" max="15848" width="4" style="28" customWidth="1"/>
    <col min="15849" max="15850" width="3.42578125" style="28" customWidth="1"/>
    <col min="15851" max="15888" width="3.5703125" style="28" customWidth="1"/>
    <col min="15889" max="16079" width="7.5703125" style="28"/>
    <col min="16080" max="16080" width="1.5703125" style="28" customWidth="1"/>
    <col min="16081" max="16084" width="3.5703125" style="28" customWidth="1"/>
    <col min="16085" max="16088" width="5.42578125" style="28" customWidth="1"/>
    <col min="16089" max="16104" width="4" style="28" customWidth="1"/>
    <col min="16105" max="16106" width="3.42578125" style="28" customWidth="1"/>
    <col min="16107" max="16144" width="3.5703125" style="28" customWidth="1"/>
    <col min="16145" max="16384" width="7.5703125" style="28"/>
  </cols>
  <sheetData>
    <row r="1" spans="1:33" ht="23.1" customHeight="1">
      <c r="A1" s="315" t="s">
        <v>38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103" t="s">
        <v>36</v>
      </c>
      <c r="M1" s="103"/>
      <c r="N1" s="103"/>
      <c r="O1" s="103"/>
      <c r="P1" s="27"/>
      <c r="Q1" s="318" t="s">
        <v>178</v>
      </c>
      <c r="R1" s="318"/>
      <c r="S1" s="318"/>
      <c r="T1" s="318"/>
      <c r="U1" s="318"/>
      <c r="V1" s="318"/>
      <c r="W1" s="103"/>
      <c r="X1" s="104" t="s">
        <v>179</v>
      </c>
      <c r="Y1" s="103"/>
      <c r="Z1" s="318">
        <v>1</v>
      </c>
      <c r="AA1" s="318"/>
      <c r="AB1" s="104" t="s">
        <v>180</v>
      </c>
      <c r="AC1" s="318">
        <v>1</v>
      </c>
      <c r="AD1" s="318"/>
      <c r="AE1" s="149"/>
    </row>
    <row r="2" spans="1:33" ht="23.1" customHeight="1">
      <c r="A2" s="315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104" t="s">
        <v>39</v>
      </c>
      <c r="M2" s="103"/>
      <c r="N2" s="104"/>
      <c r="O2" s="103"/>
      <c r="P2" s="345">
        <v>42370</v>
      </c>
      <c r="Q2" s="345"/>
      <c r="R2" s="345"/>
      <c r="S2" s="345"/>
      <c r="T2" s="345"/>
      <c r="U2" s="104" t="s">
        <v>40</v>
      </c>
      <c r="V2" s="103"/>
      <c r="W2" s="249"/>
      <c r="X2" s="249"/>
      <c r="Y2" s="249"/>
      <c r="Z2" s="345">
        <v>42370</v>
      </c>
      <c r="AA2" s="345"/>
      <c r="AB2" s="345"/>
      <c r="AC2" s="345"/>
      <c r="AD2" s="345"/>
      <c r="AE2" s="149"/>
    </row>
    <row r="3" spans="1:33" ht="23.1" customHeight="1">
      <c r="A3" s="316" t="s">
        <v>102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103" t="s">
        <v>41</v>
      </c>
      <c r="M3" s="103"/>
      <c r="N3" s="103"/>
      <c r="O3" s="103"/>
      <c r="P3" s="103"/>
      <c r="Q3" s="318">
        <v>20</v>
      </c>
      <c r="R3" s="318"/>
      <c r="S3" s="105" t="s">
        <v>103</v>
      </c>
      <c r="T3" s="318">
        <v>50</v>
      </c>
      <c r="U3" s="318"/>
      <c r="V3" s="106" t="s">
        <v>104</v>
      </c>
      <c r="W3" s="103"/>
      <c r="X3" s="103"/>
      <c r="Y3" s="103"/>
      <c r="Z3" s="103"/>
      <c r="AA3" s="103"/>
      <c r="AB3" s="103"/>
      <c r="AC3" s="103"/>
      <c r="AD3" s="103"/>
      <c r="AE3" s="148"/>
    </row>
    <row r="4" spans="1:33" ht="23.1" customHeight="1">
      <c r="A4" s="317" t="s">
        <v>119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103" t="s">
        <v>105</v>
      </c>
      <c r="M4" s="103"/>
      <c r="N4" s="103"/>
      <c r="O4" s="103"/>
      <c r="P4" s="103"/>
      <c r="Q4" s="103" t="s">
        <v>106</v>
      </c>
      <c r="R4" s="103"/>
      <c r="S4" s="103"/>
      <c r="T4" s="103"/>
      <c r="U4" s="103"/>
      <c r="V4" s="103"/>
      <c r="W4" s="103"/>
      <c r="X4" s="103"/>
      <c r="Y4" s="103" t="s">
        <v>107</v>
      </c>
      <c r="Z4" s="103"/>
      <c r="AA4" s="103"/>
      <c r="AB4" s="103"/>
      <c r="AC4" s="103"/>
      <c r="AD4" s="103"/>
      <c r="AE4" s="148"/>
    </row>
    <row r="5" spans="1:33" ht="23.1" customHeight="1">
      <c r="A5" s="107" t="s">
        <v>108</v>
      </c>
      <c r="B5" s="108"/>
      <c r="C5" s="108"/>
      <c r="D5" s="108"/>
      <c r="E5" s="108"/>
      <c r="F5" s="360" t="s">
        <v>192</v>
      </c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0"/>
      <c r="R5" s="360"/>
      <c r="S5" s="360"/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109"/>
      <c r="AE5" s="32"/>
    </row>
    <row r="6" spans="1:33" ht="23.1" customHeight="1">
      <c r="A6" s="107" t="s">
        <v>70</v>
      </c>
      <c r="B6" s="108"/>
      <c r="C6" s="108"/>
      <c r="D6" s="108"/>
      <c r="E6" s="108"/>
      <c r="F6" s="296" t="s">
        <v>119</v>
      </c>
      <c r="G6" s="296"/>
      <c r="H6" s="296"/>
      <c r="I6" s="296"/>
      <c r="J6" s="296"/>
      <c r="K6" s="296"/>
      <c r="L6" s="296"/>
      <c r="M6" s="296"/>
      <c r="N6" s="296"/>
      <c r="O6" s="296"/>
      <c r="P6" s="250" t="s">
        <v>109</v>
      </c>
      <c r="Q6" s="150"/>
      <c r="R6" s="32"/>
      <c r="S6" s="32"/>
      <c r="T6" s="296" t="s">
        <v>181</v>
      </c>
      <c r="U6" s="296"/>
      <c r="V6" s="296"/>
      <c r="W6" s="296"/>
      <c r="X6" s="296"/>
      <c r="Y6" s="296"/>
      <c r="Z6" s="296"/>
      <c r="AA6" s="296"/>
      <c r="AB6" s="296"/>
      <c r="AC6" s="296"/>
      <c r="AD6" s="109"/>
      <c r="AE6" s="32"/>
    </row>
    <row r="7" spans="1:33" ht="23.1" customHeight="1">
      <c r="A7" s="107" t="s">
        <v>42</v>
      </c>
      <c r="B7" s="32"/>
      <c r="C7" s="32"/>
      <c r="D7" s="292" t="s">
        <v>182</v>
      </c>
      <c r="E7" s="293"/>
      <c r="F7" s="293"/>
      <c r="G7" s="293"/>
      <c r="H7" s="293"/>
      <c r="I7" s="293"/>
      <c r="J7" s="293"/>
      <c r="K7" s="32"/>
      <c r="L7" s="294" t="s">
        <v>110</v>
      </c>
      <c r="M7" s="294"/>
      <c r="N7" s="294"/>
      <c r="O7" s="293" t="s">
        <v>183</v>
      </c>
      <c r="P7" s="293"/>
      <c r="Q7" s="293"/>
      <c r="R7" s="293"/>
      <c r="S7" s="293"/>
      <c r="T7" s="293"/>
      <c r="U7" s="293"/>
      <c r="V7" s="293"/>
      <c r="W7" s="295" t="s">
        <v>43</v>
      </c>
      <c r="X7" s="295"/>
      <c r="Y7" s="296" t="s">
        <v>184</v>
      </c>
      <c r="Z7" s="296"/>
      <c r="AA7" s="296"/>
      <c r="AB7" s="296"/>
      <c r="AC7" s="296"/>
      <c r="AD7" s="109"/>
      <c r="AE7" s="151"/>
    </row>
    <row r="8" spans="1:33" ht="23.1" customHeight="1">
      <c r="A8" s="110" t="s">
        <v>111</v>
      </c>
      <c r="B8" s="109"/>
      <c r="C8" s="108"/>
      <c r="D8" s="301" t="s">
        <v>185</v>
      </c>
      <c r="E8" s="301"/>
      <c r="F8" s="301"/>
      <c r="G8" s="301"/>
      <c r="H8" s="301"/>
      <c r="I8" s="250"/>
      <c r="J8" s="301" t="s">
        <v>186</v>
      </c>
      <c r="K8" s="301"/>
      <c r="L8" s="302"/>
      <c r="M8" s="302"/>
      <c r="N8" s="302"/>
      <c r="O8" s="150"/>
      <c r="P8" s="150"/>
      <c r="Q8" s="150"/>
      <c r="R8" s="150"/>
      <c r="S8" s="150"/>
      <c r="T8" s="119"/>
      <c r="U8" s="119"/>
      <c r="V8" s="119"/>
      <c r="W8" s="111"/>
      <c r="X8" s="108"/>
      <c r="Y8" s="108"/>
      <c r="Z8" s="108"/>
      <c r="AA8" s="108"/>
      <c r="AB8" s="108"/>
      <c r="AC8" s="108"/>
      <c r="AD8" s="109"/>
      <c r="AE8" s="32"/>
    </row>
    <row r="9" spans="1:33" ht="23.1" customHeight="1">
      <c r="A9" s="112" t="s">
        <v>112</v>
      </c>
      <c r="B9" s="112"/>
      <c r="C9" s="112"/>
      <c r="D9" s="112"/>
      <c r="E9" s="112"/>
      <c r="F9" s="110"/>
      <c r="G9" s="110"/>
      <c r="H9" s="110" t="s">
        <v>113</v>
      </c>
      <c r="I9" s="32"/>
      <c r="J9" s="113"/>
      <c r="K9" s="32"/>
      <c r="L9" s="110" t="s">
        <v>114</v>
      </c>
      <c r="M9" s="32"/>
      <c r="N9" s="110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109"/>
      <c r="AE9" s="151"/>
    </row>
    <row r="10" spans="1:33" ht="5.0999999999999996" customHeight="1">
      <c r="A10" s="114"/>
      <c r="B10" s="114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9"/>
      <c r="AB10" s="109"/>
      <c r="AC10" s="109"/>
      <c r="AD10" s="109"/>
      <c r="AE10" s="151"/>
    </row>
    <row r="11" spans="1:33" ht="21" customHeight="1">
      <c r="A11" s="110" t="s">
        <v>44</v>
      </c>
      <c r="B11" s="110"/>
      <c r="C11" s="110"/>
      <c r="D11" s="110"/>
      <c r="E11" s="110"/>
      <c r="F11" s="110"/>
      <c r="G11" s="304"/>
      <c r="H11" s="304"/>
      <c r="I11" s="304"/>
      <c r="J11" s="304"/>
      <c r="K11" s="304"/>
      <c r="L11" s="304"/>
      <c r="M11" s="304"/>
      <c r="N11" s="304"/>
      <c r="O11" s="109"/>
      <c r="P11" s="109"/>
      <c r="Q11" s="107"/>
      <c r="R11" s="116" t="s">
        <v>115</v>
      </c>
      <c r="S11" s="116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09"/>
      <c r="AE11" s="153"/>
    </row>
    <row r="12" spans="1:33" ht="21" customHeight="1">
      <c r="A12" s="110" t="s">
        <v>44</v>
      </c>
      <c r="B12" s="110"/>
      <c r="C12" s="110"/>
      <c r="D12" s="110"/>
      <c r="E12" s="110"/>
      <c r="F12" s="110"/>
      <c r="G12" s="305"/>
      <c r="H12" s="305"/>
      <c r="I12" s="305"/>
      <c r="J12" s="305"/>
      <c r="K12" s="305"/>
      <c r="L12" s="305"/>
      <c r="M12" s="305"/>
      <c r="N12" s="305"/>
      <c r="O12" s="109"/>
      <c r="P12" s="109"/>
      <c r="Q12" s="107"/>
      <c r="R12" s="116" t="s">
        <v>115</v>
      </c>
      <c r="S12" s="116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09"/>
      <c r="AE12" s="32"/>
    </row>
    <row r="13" spans="1:33" s="32" customFormat="1" ht="6" customHeight="1">
      <c r="A13" s="153"/>
      <c r="B13" s="153"/>
      <c r="C13" s="153"/>
      <c r="D13" s="153"/>
      <c r="E13" s="153"/>
      <c r="F13" s="66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2"/>
      <c r="S13" s="152"/>
      <c r="T13" s="152"/>
      <c r="U13" s="154"/>
      <c r="V13" s="154"/>
      <c r="W13" s="154"/>
      <c r="X13" s="154"/>
      <c r="Y13" s="154"/>
      <c r="AD13" s="155"/>
    </row>
    <row r="14" spans="1:33" s="32" customFormat="1" ht="18" customHeight="1">
      <c r="A14" s="153" t="s">
        <v>121</v>
      </c>
      <c r="B14" s="153"/>
      <c r="C14" s="153"/>
      <c r="D14" s="153"/>
      <c r="E14" s="153"/>
      <c r="J14" s="66" t="s">
        <v>120</v>
      </c>
      <c r="K14" s="32" t="s">
        <v>122</v>
      </c>
      <c r="O14" s="154"/>
      <c r="R14" s="66" t="s">
        <v>120</v>
      </c>
      <c r="S14" s="32" t="s">
        <v>123</v>
      </c>
      <c r="W14" s="154"/>
      <c r="X14" s="154"/>
      <c r="Y14" s="154"/>
      <c r="AD14" s="155"/>
    </row>
    <row r="15" spans="1:33" s="32" customFormat="1" ht="18" customHeight="1">
      <c r="A15" s="153"/>
      <c r="B15" s="153"/>
      <c r="C15" s="153"/>
      <c r="D15" s="153"/>
      <c r="E15" s="153"/>
      <c r="J15" s="66"/>
      <c r="O15" s="154"/>
      <c r="R15" s="66"/>
      <c r="W15" s="154"/>
      <c r="X15" s="154"/>
      <c r="Y15" s="154"/>
      <c r="AD15" s="155"/>
    </row>
    <row r="16" spans="1:33" ht="21" customHeight="1">
      <c r="A16" s="346" t="s">
        <v>195</v>
      </c>
      <c r="B16" s="346"/>
      <c r="C16" s="346"/>
      <c r="D16" s="346"/>
      <c r="E16" s="346"/>
      <c r="F16" s="347" t="s">
        <v>54</v>
      </c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9"/>
      <c r="R16" s="347" t="s">
        <v>55</v>
      </c>
      <c r="S16" s="348"/>
      <c r="T16" s="348"/>
      <c r="U16" s="348"/>
      <c r="V16" s="348"/>
      <c r="W16" s="348"/>
      <c r="X16" s="348"/>
      <c r="Y16" s="348"/>
      <c r="Z16" s="348"/>
      <c r="AA16" s="348"/>
      <c r="AB16" s="348"/>
      <c r="AC16" s="349"/>
      <c r="AD16" s="108"/>
      <c r="AE16" s="108"/>
      <c r="AF16" s="109"/>
      <c r="AG16" s="32"/>
    </row>
    <row r="17" spans="1:36" ht="21" customHeight="1">
      <c r="A17" s="346"/>
      <c r="B17" s="346"/>
      <c r="C17" s="346"/>
      <c r="D17" s="346"/>
      <c r="E17" s="346"/>
      <c r="F17" s="350" t="s">
        <v>170</v>
      </c>
      <c r="G17" s="350"/>
      <c r="H17" s="350"/>
      <c r="I17" s="351" t="s">
        <v>171</v>
      </c>
      <c r="J17" s="352"/>
      <c r="K17" s="352"/>
      <c r="L17" s="352"/>
      <c r="M17" s="352"/>
      <c r="N17" s="352"/>
      <c r="O17" s="352"/>
      <c r="P17" s="352"/>
      <c r="Q17" s="353"/>
      <c r="R17" s="354" t="s">
        <v>170</v>
      </c>
      <c r="S17" s="355"/>
      <c r="T17" s="356"/>
      <c r="U17" s="351" t="s">
        <v>171</v>
      </c>
      <c r="V17" s="352"/>
      <c r="W17" s="352"/>
      <c r="X17" s="352"/>
      <c r="Y17" s="352"/>
      <c r="Z17" s="352"/>
      <c r="AA17" s="352"/>
      <c r="AB17" s="352"/>
      <c r="AC17" s="353"/>
      <c r="AD17" s="108"/>
      <c r="AE17" s="108"/>
      <c r="AF17" s="109"/>
      <c r="AG17" s="32"/>
    </row>
    <row r="18" spans="1:36" ht="21" customHeight="1">
      <c r="A18" s="346"/>
      <c r="B18" s="346"/>
      <c r="C18" s="346"/>
      <c r="D18" s="346"/>
      <c r="E18" s="346"/>
      <c r="F18" s="346"/>
      <c r="G18" s="346"/>
      <c r="H18" s="346"/>
      <c r="I18" s="319" t="s">
        <v>56</v>
      </c>
      <c r="J18" s="320"/>
      <c r="K18" s="321"/>
      <c r="L18" s="319" t="s">
        <v>57</v>
      </c>
      <c r="M18" s="320"/>
      <c r="N18" s="321"/>
      <c r="O18" s="319" t="s">
        <v>58</v>
      </c>
      <c r="P18" s="320"/>
      <c r="Q18" s="321"/>
      <c r="R18" s="357"/>
      <c r="S18" s="358"/>
      <c r="T18" s="359"/>
      <c r="U18" s="322" t="s">
        <v>56</v>
      </c>
      <c r="V18" s="323"/>
      <c r="W18" s="324"/>
      <c r="X18" s="322" t="s">
        <v>57</v>
      </c>
      <c r="Y18" s="323"/>
      <c r="Z18" s="324"/>
      <c r="AA18" s="319" t="s">
        <v>58</v>
      </c>
      <c r="AB18" s="320"/>
      <c r="AC18" s="321"/>
      <c r="AD18" s="108"/>
      <c r="AE18" s="108"/>
      <c r="AF18" s="109"/>
      <c r="AG18" s="32"/>
    </row>
    <row r="19" spans="1:36" ht="21" customHeight="1">
      <c r="A19" s="299" t="str">
        <f>D8</f>
        <v>M15xP1.25 GPII</v>
      </c>
      <c r="B19" s="299"/>
      <c r="C19" s="299"/>
      <c r="D19" s="299"/>
      <c r="E19" s="299"/>
      <c r="F19" s="300">
        <v>14.231999999999999</v>
      </c>
      <c r="G19" s="300"/>
      <c r="H19" s="300"/>
      <c r="I19" s="297">
        <v>23</v>
      </c>
      <c r="J19" s="297"/>
      <c r="K19" s="297"/>
      <c r="L19" s="297">
        <v>12</v>
      </c>
      <c r="M19" s="297"/>
      <c r="N19" s="297"/>
      <c r="O19" s="297">
        <v>16</v>
      </c>
      <c r="P19" s="297"/>
      <c r="Q19" s="297"/>
      <c r="R19" s="300">
        <v>14.222</v>
      </c>
      <c r="S19" s="300"/>
      <c r="T19" s="300"/>
      <c r="U19" s="297">
        <v>10</v>
      </c>
      <c r="V19" s="297"/>
      <c r="W19" s="297"/>
      <c r="X19" s="297">
        <v>11</v>
      </c>
      <c r="Y19" s="297"/>
      <c r="Z19" s="297"/>
      <c r="AA19" s="298">
        <v>11</v>
      </c>
      <c r="AB19" s="298"/>
      <c r="AC19" s="298"/>
      <c r="AD19" s="108"/>
      <c r="AE19" s="108"/>
      <c r="AF19" s="109"/>
      <c r="AG19" s="32"/>
    </row>
    <row r="20" spans="1:36" ht="21" customHeight="1">
      <c r="A20" s="299" t="str">
        <f>J8</f>
        <v>M15xP1.25 IPII</v>
      </c>
      <c r="B20" s="299"/>
      <c r="C20" s="299"/>
      <c r="D20" s="299"/>
      <c r="E20" s="299"/>
      <c r="F20" s="300">
        <v>14.282999999999999</v>
      </c>
      <c r="G20" s="300"/>
      <c r="H20" s="300"/>
      <c r="I20" s="297">
        <v>45</v>
      </c>
      <c r="J20" s="297"/>
      <c r="K20" s="297"/>
      <c r="L20" s="297">
        <v>10</v>
      </c>
      <c r="M20" s="297"/>
      <c r="N20" s="297"/>
      <c r="O20" s="297">
        <v>35</v>
      </c>
      <c r="P20" s="297"/>
      <c r="Q20" s="297"/>
      <c r="R20" s="300">
        <v>14.212</v>
      </c>
      <c r="S20" s="300"/>
      <c r="T20" s="300"/>
      <c r="U20" s="297">
        <v>10</v>
      </c>
      <c r="V20" s="297"/>
      <c r="W20" s="297"/>
      <c r="X20" s="297">
        <v>11</v>
      </c>
      <c r="Y20" s="297"/>
      <c r="Z20" s="297"/>
      <c r="AA20" s="298">
        <v>11</v>
      </c>
      <c r="AB20" s="298"/>
      <c r="AC20" s="298"/>
      <c r="AD20" s="108"/>
      <c r="AE20" s="108"/>
      <c r="AF20" s="109"/>
      <c r="AG20" s="32"/>
    </row>
    <row r="21" spans="1:36" s="32" customFormat="1" ht="18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F21" s="155"/>
    </row>
    <row r="22" spans="1:36" ht="21">
      <c r="A22" s="173" t="s">
        <v>124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AF22" s="344" t="s">
        <v>125</v>
      </c>
      <c r="AG22" s="344"/>
      <c r="AH22" s="344"/>
      <c r="AI22" s="344"/>
      <c r="AJ22" s="344"/>
    </row>
    <row r="23" spans="1:36" ht="12" customHeight="1" thickBot="1">
      <c r="A23" s="15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S23" s="27"/>
      <c r="AF23" s="32"/>
    </row>
    <row r="24" spans="1:36" s="157" customFormat="1" ht="24" thickBot="1">
      <c r="A24" s="271" t="s">
        <v>126</v>
      </c>
      <c r="B24" s="271"/>
      <c r="C24" s="271"/>
      <c r="D24" s="271"/>
      <c r="E24" s="271"/>
      <c r="F24" s="158" t="s">
        <v>127</v>
      </c>
      <c r="G24" s="272">
        <v>10</v>
      </c>
      <c r="H24" s="272"/>
      <c r="I24" s="157" t="s">
        <v>128</v>
      </c>
      <c r="J24" s="158" t="s">
        <v>129</v>
      </c>
      <c r="K24" s="272">
        <v>1.25</v>
      </c>
      <c r="L24" s="272"/>
      <c r="N24" s="273" t="s">
        <v>130</v>
      </c>
      <c r="O24" s="273"/>
      <c r="R24" s="274" t="s">
        <v>131</v>
      </c>
      <c r="S24" s="274"/>
      <c r="T24" s="274"/>
      <c r="U24" s="274"/>
      <c r="V24" s="274"/>
      <c r="W24" s="159"/>
      <c r="X24" s="285">
        <f>(G24-(3*X26))+(0.866025*K24)</f>
        <v>8.9174677405389033</v>
      </c>
      <c r="Y24" s="285"/>
      <c r="Z24" s="285"/>
      <c r="AA24" s="270" t="s">
        <v>50</v>
      </c>
      <c r="AB24" s="270"/>
      <c r="AC24" s="160"/>
      <c r="AF24" s="161" t="s">
        <v>132</v>
      </c>
      <c r="AG24" s="162" t="s">
        <v>133</v>
      </c>
      <c r="AH24" s="163"/>
      <c r="AI24" s="163"/>
      <c r="AJ24" s="164"/>
    </row>
    <row r="25" spans="1:36" s="157" customFormat="1" ht="24" thickBot="1">
      <c r="A25" s="266" t="s">
        <v>134</v>
      </c>
      <c r="B25" s="266"/>
      <c r="C25" s="266"/>
      <c r="D25" s="266"/>
      <c r="E25" s="266"/>
      <c r="G25" s="267">
        <v>60</v>
      </c>
      <c r="H25" s="267"/>
      <c r="I25" s="165"/>
      <c r="R25" s="268" t="s">
        <v>135</v>
      </c>
      <c r="S25" s="268"/>
      <c r="T25" s="268"/>
      <c r="U25" s="268"/>
      <c r="V25" s="268"/>
      <c r="X25" s="269">
        <v>0.72499999999999998</v>
      </c>
      <c r="Y25" s="269"/>
      <c r="Z25" s="269"/>
      <c r="AA25" s="270" t="s">
        <v>50</v>
      </c>
      <c r="AB25" s="270"/>
      <c r="AF25" s="166"/>
      <c r="AG25" s="167" t="s">
        <v>136</v>
      </c>
      <c r="AH25" s="167" t="s">
        <v>137</v>
      </c>
      <c r="AI25" s="167" t="s">
        <v>138</v>
      </c>
      <c r="AJ25" s="167" t="s">
        <v>139</v>
      </c>
    </row>
    <row r="26" spans="1:36" s="157" customFormat="1" ht="24" thickBot="1">
      <c r="B26" s="168"/>
      <c r="C26" s="168"/>
      <c r="D26" s="168"/>
      <c r="E26" s="168"/>
      <c r="F26" s="168"/>
      <c r="G26" s="328"/>
      <c r="H26" s="328"/>
      <c r="I26" s="165"/>
      <c r="J26" s="169"/>
      <c r="K26" s="169"/>
      <c r="L26" s="169"/>
      <c r="M26" s="169"/>
      <c r="N26" s="169"/>
      <c r="O26" s="170"/>
      <c r="P26" s="170"/>
      <c r="Q26" s="170"/>
      <c r="R26" s="329" t="s">
        <v>140</v>
      </c>
      <c r="S26" s="329"/>
      <c r="T26" s="329"/>
      <c r="U26" s="329"/>
      <c r="V26" s="329"/>
      <c r="X26" s="330">
        <f>1/(COS((G25/2)*PI()/180))*(K24/2)</f>
        <v>0.72168783648703216</v>
      </c>
      <c r="Y26" s="330"/>
      <c r="Z26" s="330"/>
      <c r="AA26" s="270" t="s">
        <v>50</v>
      </c>
      <c r="AB26" s="270"/>
      <c r="AC26" s="160"/>
      <c r="AF26" s="166"/>
      <c r="AG26" s="167">
        <v>1.9334</v>
      </c>
      <c r="AH26" s="167">
        <v>1.8660000000000001</v>
      </c>
      <c r="AI26" s="167">
        <v>0.96050000000000002</v>
      </c>
      <c r="AJ26" s="167">
        <v>0.86599999999999999</v>
      </c>
    </row>
    <row r="27" spans="1:36" s="157" customFormat="1" ht="30" thickBot="1">
      <c r="B27" s="168"/>
      <c r="C27" s="168"/>
      <c r="D27" s="168"/>
      <c r="E27" s="168"/>
      <c r="F27" s="168"/>
      <c r="G27" s="328"/>
      <c r="H27" s="328"/>
      <c r="I27" s="165"/>
      <c r="J27" s="169"/>
      <c r="K27" s="169"/>
      <c r="L27" s="169"/>
      <c r="M27" s="169"/>
      <c r="N27" s="169"/>
      <c r="O27" s="170"/>
      <c r="P27" s="170"/>
      <c r="Q27" s="170"/>
      <c r="R27" s="171" t="s">
        <v>141</v>
      </c>
      <c r="X27" s="172"/>
      <c r="AF27" s="166"/>
      <c r="AG27" s="167">
        <v>4.9939</v>
      </c>
      <c r="AH27" s="167">
        <v>4.8636999999999997</v>
      </c>
      <c r="AI27" s="167">
        <v>3.1657000000000002</v>
      </c>
      <c r="AJ27" s="167">
        <v>3</v>
      </c>
    </row>
    <row r="28" spans="1:36" ht="23.25" customHeight="1">
      <c r="A28" s="173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AF28" s="174"/>
      <c r="AG28"/>
      <c r="AH28"/>
      <c r="AI28"/>
      <c r="AJ28"/>
    </row>
    <row r="29" spans="1:36" ht="21.75" customHeight="1">
      <c r="A29" s="331" t="s">
        <v>16</v>
      </c>
      <c r="B29" s="278"/>
      <c r="C29" s="278"/>
      <c r="D29" s="279"/>
      <c r="E29" s="331" t="s">
        <v>65</v>
      </c>
      <c r="F29" s="278"/>
      <c r="G29" s="279"/>
      <c r="H29" s="275" t="s">
        <v>142</v>
      </c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7"/>
      <c r="T29" s="278" t="s">
        <v>144</v>
      </c>
      <c r="U29" s="278"/>
      <c r="V29" s="279"/>
      <c r="W29" s="333" t="s">
        <v>143</v>
      </c>
      <c r="X29" s="334"/>
      <c r="Y29" s="335"/>
      <c r="Z29" s="339" t="s">
        <v>13</v>
      </c>
      <c r="AA29" s="334"/>
      <c r="AB29" s="334"/>
      <c r="AC29" s="334"/>
      <c r="AD29" s="335"/>
      <c r="AF29" s="342" t="s">
        <v>87</v>
      </c>
      <c r="AG29" s="343"/>
    </row>
    <row r="30" spans="1:36" ht="21.75" customHeight="1">
      <c r="A30" s="332"/>
      <c r="B30" s="280"/>
      <c r="C30" s="280"/>
      <c r="D30" s="281"/>
      <c r="E30" s="332"/>
      <c r="F30" s="280"/>
      <c r="G30" s="281"/>
      <c r="H30" s="275" t="s">
        <v>187</v>
      </c>
      <c r="I30" s="276"/>
      <c r="J30" s="277"/>
      <c r="K30" s="275" t="s">
        <v>188</v>
      </c>
      <c r="L30" s="276"/>
      <c r="M30" s="277"/>
      <c r="N30" s="275" t="s">
        <v>189</v>
      </c>
      <c r="O30" s="276"/>
      <c r="P30" s="277"/>
      <c r="Q30" s="275" t="s">
        <v>190</v>
      </c>
      <c r="R30" s="276"/>
      <c r="S30" s="277"/>
      <c r="T30" s="280"/>
      <c r="U30" s="280"/>
      <c r="V30" s="281"/>
      <c r="W30" s="336"/>
      <c r="X30" s="337"/>
      <c r="Y30" s="338"/>
      <c r="Z30" s="336"/>
      <c r="AA30" s="337"/>
      <c r="AB30" s="337"/>
      <c r="AC30" s="337"/>
      <c r="AD30" s="338"/>
      <c r="AF30" s="251">
        <v>0.2</v>
      </c>
      <c r="AG30" s="252">
        <v>1.1000000000000001</v>
      </c>
    </row>
    <row r="31" spans="1:36" ht="21.75" customHeight="1">
      <c r="A31" s="306" t="s">
        <v>145</v>
      </c>
      <c r="B31" s="307"/>
      <c r="C31" s="307"/>
      <c r="D31" s="308"/>
      <c r="E31" s="282" t="s">
        <v>66</v>
      </c>
      <c r="F31" s="283"/>
      <c r="G31" s="284"/>
      <c r="H31" s="282">
        <v>10</v>
      </c>
      <c r="I31" s="283"/>
      <c r="J31" s="284"/>
      <c r="K31" s="282">
        <f t="shared" ref="K31:K36" si="0">H31</f>
        <v>10</v>
      </c>
      <c r="L31" s="283"/>
      <c r="M31" s="284"/>
      <c r="N31" s="282">
        <f t="shared" ref="N31:N36" si="1">K31</f>
        <v>10</v>
      </c>
      <c r="O31" s="283"/>
      <c r="P31" s="284"/>
      <c r="Q31" s="282">
        <v>10</v>
      </c>
      <c r="R31" s="283"/>
      <c r="S31" s="284"/>
      <c r="T31" s="282">
        <f>AVERAGE(H31:S31)</f>
        <v>10</v>
      </c>
      <c r="U31" s="283"/>
      <c r="V31" s="284"/>
      <c r="W31" s="282">
        <f>(T31-(3*X26)+(0.866025*K24))</f>
        <v>8.9174677405389033</v>
      </c>
      <c r="X31" s="283"/>
      <c r="Y31" s="284"/>
      <c r="Z31" s="282">
        <f>MAX(_xlfn.STDEV.S(H31:S31),_xlfn.STDEV.S(H32:S32),_xlfn.STDEV.S(H33:S33),_xlfn.STDEV.S(H34:S34),_xlfn.STDEV.S(H35:S35),_xlfn.STDEV.S(H36:S36))/SQRT(4)</f>
        <v>0</v>
      </c>
      <c r="AA31" s="283"/>
      <c r="AB31" s="283"/>
      <c r="AC31" s="283"/>
      <c r="AD31" s="284"/>
      <c r="AF31" s="251">
        <v>0.25</v>
      </c>
      <c r="AG31" s="252">
        <v>1.35</v>
      </c>
    </row>
    <row r="32" spans="1:36" ht="21.75" customHeight="1">
      <c r="A32" s="309"/>
      <c r="B32" s="310"/>
      <c r="C32" s="310"/>
      <c r="D32" s="311"/>
      <c r="E32" s="289" t="s">
        <v>67</v>
      </c>
      <c r="F32" s="290"/>
      <c r="G32" s="291"/>
      <c r="H32" s="289">
        <v>10</v>
      </c>
      <c r="I32" s="290"/>
      <c r="J32" s="291"/>
      <c r="K32" s="289">
        <f t="shared" si="0"/>
        <v>10</v>
      </c>
      <c r="L32" s="290"/>
      <c r="M32" s="291"/>
      <c r="N32" s="289">
        <f t="shared" si="1"/>
        <v>10</v>
      </c>
      <c r="O32" s="290"/>
      <c r="P32" s="291"/>
      <c r="Q32" s="289">
        <v>10</v>
      </c>
      <c r="R32" s="290"/>
      <c r="S32" s="291"/>
      <c r="T32" s="289">
        <f t="shared" ref="T32:T36" si="2">AVERAGE(H32:S32)</f>
        <v>10</v>
      </c>
      <c r="U32" s="290"/>
      <c r="V32" s="291"/>
      <c r="W32" s="289">
        <f>(Q32-(3*X26)+(0.866025*K24))</f>
        <v>8.9174677405389033</v>
      </c>
      <c r="X32" s="290"/>
      <c r="Y32" s="291"/>
      <c r="Z32" s="289"/>
      <c r="AA32" s="290"/>
      <c r="AB32" s="290"/>
      <c r="AC32" s="290"/>
      <c r="AD32" s="291"/>
      <c r="AF32" s="251">
        <v>0.28000000000000003</v>
      </c>
      <c r="AG32" s="252">
        <v>1.65</v>
      </c>
    </row>
    <row r="33" spans="1:36" ht="21.75" customHeight="1">
      <c r="A33" s="312"/>
      <c r="B33" s="313"/>
      <c r="C33" s="313"/>
      <c r="D33" s="314"/>
      <c r="E33" s="286" t="s">
        <v>68</v>
      </c>
      <c r="F33" s="287"/>
      <c r="G33" s="288"/>
      <c r="H33" s="325">
        <v>10</v>
      </c>
      <c r="I33" s="326"/>
      <c r="J33" s="327"/>
      <c r="K33" s="325">
        <f t="shared" si="0"/>
        <v>10</v>
      </c>
      <c r="L33" s="326"/>
      <c r="M33" s="327"/>
      <c r="N33" s="325">
        <f t="shared" si="1"/>
        <v>10</v>
      </c>
      <c r="O33" s="326"/>
      <c r="P33" s="327"/>
      <c r="Q33" s="325">
        <v>10</v>
      </c>
      <c r="R33" s="326"/>
      <c r="S33" s="327"/>
      <c r="T33" s="289">
        <f t="shared" si="2"/>
        <v>10</v>
      </c>
      <c r="U33" s="290"/>
      <c r="V33" s="291"/>
      <c r="W33" s="325">
        <f>(Q33-(3*X26)+(0.866025*K24))</f>
        <v>8.9174677405389033</v>
      </c>
      <c r="X33" s="326"/>
      <c r="Y33" s="327"/>
      <c r="Z33" s="289"/>
      <c r="AA33" s="290"/>
      <c r="AB33" s="290"/>
      <c r="AC33" s="290"/>
      <c r="AD33" s="291"/>
      <c r="AF33" s="251">
        <v>0.45500000000000002</v>
      </c>
      <c r="AG33" s="252">
        <v>2.0499999999999998</v>
      </c>
    </row>
    <row r="34" spans="1:36" ht="21.75" customHeight="1">
      <c r="A34" s="306" t="s">
        <v>146</v>
      </c>
      <c r="B34" s="307"/>
      <c r="C34" s="307"/>
      <c r="D34" s="308"/>
      <c r="E34" s="282" t="s">
        <v>66</v>
      </c>
      <c r="F34" s="283"/>
      <c r="G34" s="284"/>
      <c r="H34" s="282">
        <v>10</v>
      </c>
      <c r="I34" s="283"/>
      <c r="J34" s="284"/>
      <c r="K34" s="282">
        <f t="shared" si="0"/>
        <v>10</v>
      </c>
      <c r="L34" s="283"/>
      <c r="M34" s="284"/>
      <c r="N34" s="282">
        <f t="shared" si="1"/>
        <v>10</v>
      </c>
      <c r="O34" s="283"/>
      <c r="P34" s="284"/>
      <c r="Q34" s="282">
        <v>10</v>
      </c>
      <c r="R34" s="283"/>
      <c r="S34" s="284"/>
      <c r="T34" s="282">
        <f t="shared" si="2"/>
        <v>10</v>
      </c>
      <c r="U34" s="283"/>
      <c r="V34" s="284"/>
      <c r="W34" s="282">
        <f>(Q34-(3*X26)+(0.866025*K24))</f>
        <v>8.9174677405389033</v>
      </c>
      <c r="X34" s="283"/>
      <c r="Y34" s="284"/>
      <c r="Z34" s="289"/>
      <c r="AA34" s="290"/>
      <c r="AB34" s="290"/>
      <c r="AC34" s="290"/>
      <c r="AD34" s="291"/>
      <c r="AF34" s="252">
        <v>0.53</v>
      </c>
      <c r="AG34" s="252">
        <v>2.5499999999999998</v>
      </c>
    </row>
    <row r="35" spans="1:36" ht="21.75" customHeight="1">
      <c r="A35" s="309"/>
      <c r="B35" s="310"/>
      <c r="C35" s="310"/>
      <c r="D35" s="311"/>
      <c r="E35" s="289" t="s">
        <v>67</v>
      </c>
      <c r="F35" s="290"/>
      <c r="G35" s="291"/>
      <c r="H35" s="289">
        <v>10</v>
      </c>
      <c r="I35" s="290"/>
      <c r="J35" s="291"/>
      <c r="K35" s="289">
        <f t="shared" si="0"/>
        <v>10</v>
      </c>
      <c r="L35" s="290"/>
      <c r="M35" s="291"/>
      <c r="N35" s="289">
        <f t="shared" si="1"/>
        <v>10</v>
      </c>
      <c r="O35" s="290"/>
      <c r="P35" s="291"/>
      <c r="Q35" s="289">
        <v>10</v>
      </c>
      <c r="R35" s="290"/>
      <c r="S35" s="291"/>
      <c r="T35" s="289">
        <f t="shared" si="2"/>
        <v>10</v>
      </c>
      <c r="U35" s="290"/>
      <c r="V35" s="291"/>
      <c r="W35" s="289">
        <f>(Q35-(3*X26)+(0.866025*K24))</f>
        <v>8.9174677405389033</v>
      </c>
      <c r="X35" s="290"/>
      <c r="Y35" s="291"/>
      <c r="Z35" s="289"/>
      <c r="AA35" s="290"/>
      <c r="AB35" s="290"/>
      <c r="AC35" s="290"/>
      <c r="AD35" s="291"/>
      <c r="AF35" s="253">
        <v>0.62</v>
      </c>
      <c r="AG35" s="252">
        <v>3.2</v>
      </c>
    </row>
    <row r="36" spans="1:36" ht="21.75" customHeight="1">
      <c r="A36" s="312"/>
      <c r="B36" s="313"/>
      <c r="C36" s="313"/>
      <c r="D36" s="314"/>
      <c r="E36" s="286" t="s">
        <v>68</v>
      </c>
      <c r="F36" s="287"/>
      <c r="G36" s="288"/>
      <c r="H36" s="286">
        <v>10</v>
      </c>
      <c r="I36" s="287"/>
      <c r="J36" s="288"/>
      <c r="K36" s="286">
        <f t="shared" si="0"/>
        <v>10</v>
      </c>
      <c r="L36" s="287"/>
      <c r="M36" s="288"/>
      <c r="N36" s="286">
        <f t="shared" si="1"/>
        <v>10</v>
      </c>
      <c r="O36" s="287"/>
      <c r="P36" s="288"/>
      <c r="Q36" s="286">
        <v>10</v>
      </c>
      <c r="R36" s="287"/>
      <c r="S36" s="288"/>
      <c r="T36" s="286">
        <f t="shared" si="2"/>
        <v>10</v>
      </c>
      <c r="U36" s="287"/>
      <c r="V36" s="288"/>
      <c r="W36" s="286">
        <f>(Q36-(3*X26)+(0.866025*K24))</f>
        <v>8.9174677405389033</v>
      </c>
      <c r="X36" s="287"/>
      <c r="Y36" s="288"/>
      <c r="Z36" s="286"/>
      <c r="AA36" s="287"/>
      <c r="AB36" s="287"/>
      <c r="AC36" s="287"/>
      <c r="AD36" s="288"/>
      <c r="AF36" s="253">
        <v>0.72499999999999998</v>
      </c>
      <c r="AG36" s="251">
        <v>4</v>
      </c>
    </row>
    <row r="37" spans="1:36" ht="21.75">
      <c r="A37" s="340"/>
      <c r="B37" s="340"/>
      <c r="C37" s="340"/>
      <c r="D37" s="175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176"/>
      <c r="AA37" s="176"/>
      <c r="AB37" s="176"/>
      <c r="AC37" s="27"/>
      <c r="AD37" s="27"/>
      <c r="AF37" s="252">
        <v>0.89500000000000002</v>
      </c>
      <c r="AG37" s="88"/>
    </row>
    <row r="38" spans="1:36" ht="22.5" thickBot="1">
      <c r="A38" s="177"/>
      <c r="B38" s="177"/>
      <c r="C38" s="177"/>
      <c r="D38" s="175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9"/>
      <c r="AB38" s="179"/>
      <c r="AC38" s="27"/>
      <c r="AD38" s="27"/>
      <c r="AF38" s="180"/>
      <c r="AG38" s="27"/>
    </row>
    <row r="39" spans="1:36" s="157" customFormat="1" ht="24" thickBot="1">
      <c r="A39" s="271" t="s">
        <v>126</v>
      </c>
      <c r="B39" s="271"/>
      <c r="C39" s="271"/>
      <c r="D39" s="271"/>
      <c r="E39" s="271"/>
      <c r="F39" s="158" t="s">
        <v>127</v>
      </c>
      <c r="G39" s="272">
        <v>10</v>
      </c>
      <c r="H39" s="272"/>
      <c r="I39" s="157" t="s">
        <v>128</v>
      </c>
      <c r="J39" s="158" t="s">
        <v>129</v>
      </c>
      <c r="K39" s="272">
        <v>1.25</v>
      </c>
      <c r="L39" s="272"/>
      <c r="N39" s="273" t="s">
        <v>147</v>
      </c>
      <c r="O39" s="273"/>
      <c r="R39" s="274" t="s">
        <v>131</v>
      </c>
      <c r="S39" s="274"/>
      <c r="T39" s="274"/>
      <c r="U39" s="274"/>
      <c r="V39" s="274"/>
      <c r="W39" s="159"/>
      <c r="X39" s="285">
        <f>(G39-(3*X41))+(0.866025*K39)</f>
        <v>8.9174677405389033</v>
      </c>
      <c r="Y39" s="285"/>
      <c r="Z39" s="285"/>
      <c r="AA39" s="270" t="s">
        <v>50</v>
      </c>
      <c r="AB39" s="270"/>
      <c r="AC39" s="160"/>
      <c r="AF39" s="161" t="s">
        <v>132</v>
      </c>
      <c r="AG39" s="162" t="s">
        <v>133</v>
      </c>
      <c r="AH39" s="163"/>
      <c r="AI39" s="163"/>
      <c r="AJ39" s="164"/>
    </row>
    <row r="40" spans="1:36" s="157" customFormat="1" ht="24" thickBot="1">
      <c r="A40" s="266" t="s">
        <v>134</v>
      </c>
      <c r="B40" s="266"/>
      <c r="C40" s="266"/>
      <c r="D40" s="266"/>
      <c r="E40" s="266"/>
      <c r="G40" s="267">
        <v>60</v>
      </c>
      <c r="H40" s="267"/>
      <c r="I40" s="165"/>
      <c r="R40" s="268" t="s">
        <v>135</v>
      </c>
      <c r="S40" s="268"/>
      <c r="T40" s="268"/>
      <c r="U40" s="268"/>
      <c r="V40" s="268"/>
      <c r="X40" s="269">
        <v>1.35</v>
      </c>
      <c r="Y40" s="269"/>
      <c r="Z40" s="269"/>
      <c r="AA40" s="270" t="s">
        <v>50</v>
      </c>
      <c r="AB40" s="270"/>
      <c r="AF40" s="166"/>
      <c r="AG40" s="167" t="s">
        <v>136</v>
      </c>
      <c r="AH40" s="167" t="s">
        <v>137</v>
      </c>
      <c r="AI40" s="167" t="s">
        <v>138</v>
      </c>
      <c r="AJ40" s="167" t="s">
        <v>139</v>
      </c>
    </row>
    <row r="41" spans="1:36" s="157" customFormat="1" ht="24" thickBot="1">
      <c r="B41" s="168"/>
      <c r="C41" s="168"/>
      <c r="D41" s="168"/>
      <c r="E41" s="168"/>
      <c r="F41" s="168"/>
      <c r="G41" s="328"/>
      <c r="H41" s="328"/>
      <c r="I41" s="165"/>
      <c r="J41" s="169"/>
      <c r="K41" s="169"/>
      <c r="L41" s="169"/>
      <c r="M41" s="169"/>
      <c r="N41" s="169"/>
      <c r="O41" s="170"/>
      <c r="P41" s="170"/>
      <c r="Q41" s="170"/>
      <c r="R41" s="329" t="s">
        <v>140</v>
      </c>
      <c r="S41" s="329"/>
      <c r="T41" s="329"/>
      <c r="U41" s="329"/>
      <c r="V41" s="329"/>
      <c r="X41" s="330">
        <f>1/(COS((G40/2)*PI()/180))*(K39/2)</f>
        <v>0.72168783648703216</v>
      </c>
      <c r="Y41" s="330"/>
      <c r="Z41" s="330"/>
      <c r="AA41" s="270" t="s">
        <v>50</v>
      </c>
      <c r="AB41" s="270"/>
      <c r="AC41" s="160"/>
      <c r="AF41" s="166"/>
      <c r="AG41" s="167">
        <v>1.9334</v>
      </c>
      <c r="AH41" s="167">
        <v>1.8660000000000001</v>
      </c>
      <c r="AI41" s="167">
        <v>0.96050000000000002</v>
      </c>
      <c r="AJ41" s="167">
        <v>0.86599999999999999</v>
      </c>
    </row>
    <row r="42" spans="1:36" s="157" customFormat="1" ht="30" thickBot="1">
      <c r="B42" s="168"/>
      <c r="C42" s="168"/>
      <c r="D42" s="168"/>
      <c r="E42" s="168"/>
      <c r="F42" s="168"/>
      <c r="G42" s="328"/>
      <c r="H42" s="328"/>
      <c r="I42" s="165"/>
      <c r="J42" s="169"/>
      <c r="K42" s="169"/>
      <c r="L42" s="169"/>
      <c r="M42" s="169"/>
      <c r="N42" s="169"/>
      <c r="O42" s="170"/>
      <c r="P42" s="170"/>
      <c r="Q42" s="170"/>
      <c r="R42" s="171" t="s">
        <v>141</v>
      </c>
      <c r="X42" s="172"/>
      <c r="AF42" s="166"/>
      <c r="AG42" s="167">
        <v>4.9939</v>
      </c>
      <c r="AH42" s="167">
        <v>4.8636999999999997</v>
      </c>
      <c r="AI42" s="167">
        <v>3.1657000000000002</v>
      </c>
      <c r="AJ42" s="167">
        <v>3</v>
      </c>
    </row>
    <row r="43" spans="1:36" ht="23.25" customHeight="1">
      <c r="A43" s="173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AF43" s="174"/>
      <c r="AG43"/>
      <c r="AH43"/>
      <c r="AI43"/>
      <c r="AJ43"/>
    </row>
    <row r="44" spans="1:36" ht="21.75" customHeight="1">
      <c r="A44" s="331" t="s">
        <v>16</v>
      </c>
      <c r="B44" s="278"/>
      <c r="C44" s="278"/>
      <c r="D44" s="279"/>
      <c r="E44" s="331" t="s">
        <v>65</v>
      </c>
      <c r="F44" s="278"/>
      <c r="G44" s="279"/>
      <c r="H44" s="275" t="s">
        <v>142</v>
      </c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7"/>
      <c r="T44" s="278" t="s">
        <v>144</v>
      </c>
      <c r="U44" s="278"/>
      <c r="V44" s="279"/>
      <c r="W44" s="333" t="s">
        <v>143</v>
      </c>
      <c r="X44" s="334"/>
      <c r="Y44" s="335"/>
      <c r="Z44" s="339" t="s">
        <v>13</v>
      </c>
      <c r="AA44" s="334"/>
      <c r="AB44" s="334"/>
      <c r="AC44" s="334"/>
      <c r="AD44" s="335"/>
      <c r="AF44" s="181"/>
      <c r="AG44" s="181"/>
    </row>
    <row r="45" spans="1:36" ht="21.75" customHeight="1">
      <c r="A45" s="332"/>
      <c r="B45" s="280"/>
      <c r="C45" s="280"/>
      <c r="D45" s="281"/>
      <c r="E45" s="332"/>
      <c r="F45" s="280"/>
      <c r="G45" s="281"/>
      <c r="H45" s="275" t="s">
        <v>187</v>
      </c>
      <c r="I45" s="276"/>
      <c r="J45" s="277"/>
      <c r="K45" s="275" t="s">
        <v>188</v>
      </c>
      <c r="L45" s="276"/>
      <c r="M45" s="277"/>
      <c r="N45" s="275" t="s">
        <v>189</v>
      </c>
      <c r="O45" s="276"/>
      <c r="P45" s="277"/>
      <c r="Q45" s="275" t="s">
        <v>190</v>
      </c>
      <c r="R45" s="276"/>
      <c r="S45" s="277"/>
      <c r="T45" s="280"/>
      <c r="U45" s="280"/>
      <c r="V45" s="281"/>
      <c r="W45" s="336"/>
      <c r="X45" s="337"/>
      <c r="Y45" s="338"/>
      <c r="Z45" s="336"/>
      <c r="AA45" s="337"/>
      <c r="AB45" s="337"/>
      <c r="AC45" s="337"/>
      <c r="AD45" s="338"/>
      <c r="AF45" s="181"/>
      <c r="AG45" s="181"/>
    </row>
    <row r="46" spans="1:36" ht="21.75" customHeight="1">
      <c r="A46" s="306" t="s">
        <v>145</v>
      </c>
      <c r="B46" s="307"/>
      <c r="C46" s="307"/>
      <c r="D46" s="308"/>
      <c r="E46" s="282" t="s">
        <v>66</v>
      </c>
      <c r="F46" s="283"/>
      <c r="G46" s="284"/>
      <c r="H46" s="282">
        <v>10</v>
      </c>
      <c r="I46" s="283"/>
      <c r="J46" s="284"/>
      <c r="K46" s="282">
        <f t="shared" ref="K46:K51" si="3">H46</f>
        <v>10</v>
      </c>
      <c r="L46" s="283"/>
      <c r="M46" s="284"/>
      <c r="N46" s="282">
        <f t="shared" ref="N46:N51" si="4">K46</f>
        <v>10</v>
      </c>
      <c r="O46" s="283"/>
      <c r="P46" s="284"/>
      <c r="Q46" s="282">
        <v>10</v>
      </c>
      <c r="R46" s="283"/>
      <c r="S46" s="284"/>
      <c r="T46" s="282">
        <f>AVERAGE(H46:S46)</f>
        <v>10</v>
      </c>
      <c r="U46" s="283"/>
      <c r="V46" s="284"/>
      <c r="W46" s="282">
        <f>(Q46-(3*X41)+(0.866025*K39))</f>
        <v>8.9174677405389033</v>
      </c>
      <c r="X46" s="283"/>
      <c r="Y46" s="284"/>
      <c r="Z46" s="282">
        <f>MAX(_xlfn.STDEV.S(H46:S46),_xlfn.STDEV.S(H47:S47),_xlfn.STDEV.S(H48:S48),_xlfn.STDEV.S(H49:S49),_xlfn.STDEV.S(H50:S50),_xlfn.STDEV.S(H51:S51))/SQRT(4)</f>
        <v>0</v>
      </c>
      <c r="AA46" s="283"/>
      <c r="AB46" s="283"/>
      <c r="AC46" s="283"/>
      <c r="AD46" s="284"/>
      <c r="AF46" s="179"/>
      <c r="AG46" s="179"/>
    </row>
    <row r="47" spans="1:36" ht="21.75" customHeight="1">
      <c r="A47" s="309"/>
      <c r="B47" s="310"/>
      <c r="C47" s="310"/>
      <c r="D47" s="311"/>
      <c r="E47" s="289" t="s">
        <v>67</v>
      </c>
      <c r="F47" s="290"/>
      <c r="G47" s="291"/>
      <c r="H47" s="289">
        <v>10</v>
      </c>
      <c r="I47" s="290"/>
      <c r="J47" s="291"/>
      <c r="K47" s="289">
        <f t="shared" si="3"/>
        <v>10</v>
      </c>
      <c r="L47" s="290"/>
      <c r="M47" s="291"/>
      <c r="N47" s="289">
        <f t="shared" si="4"/>
        <v>10</v>
      </c>
      <c r="O47" s="290"/>
      <c r="P47" s="291"/>
      <c r="Q47" s="289">
        <v>10</v>
      </c>
      <c r="R47" s="290"/>
      <c r="S47" s="291"/>
      <c r="T47" s="289">
        <f t="shared" ref="T47:T51" si="5">AVERAGE(H47:S47)</f>
        <v>10</v>
      </c>
      <c r="U47" s="290"/>
      <c r="V47" s="291"/>
      <c r="W47" s="289">
        <f>(Q47-(3*X41)+(0.866025*K39))</f>
        <v>8.9174677405389033</v>
      </c>
      <c r="X47" s="290"/>
      <c r="Y47" s="291"/>
      <c r="Z47" s="289"/>
      <c r="AA47" s="290"/>
      <c r="AB47" s="290"/>
      <c r="AC47" s="290"/>
      <c r="AD47" s="291"/>
      <c r="AF47" s="179"/>
      <c r="AG47" s="179"/>
    </row>
    <row r="48" spans="1:36" ht="21.75" customHeight="1">
      <c r="A48" s="312"/>
      <c r="B48" s="313"/>
      <c r="C48" s="313"/>
      <c r="D48" s="314"/>
      <c r="E48" s="286" t="s">
        <v>68</v>
      </c>
      <c r="F48" s="287"/>
      <c r="G48" s="288"/>
      <c r="H48" s="325">
        <v>10</v>
      </c>
      <c r="I48" s="326"/>
      <c r="J48" s="327"/>
      <c r="K48" s="325">
        <f t="shared" si="3"/>
        <v>10</v>
      </c>
      <c r="L48" s="326"/>
      <c r="M48" s="327"/>
      <c r="N48" s="325">
        <f t="shared" si="4"/>
        <v>10</v>
      </c>
      <c r="O48" s="326"/>
      <c r="P48" s="327"/>
      <c r="Q48" s="325">
        <v>10</v>
      </c>
      <c r="R48" s="326"/>
      <c r="S48" s="327"/>
      <c r="T48" s="289">
        <f t="shared" si="5"/>
        <v>10</v>
      </c>
      <c r="U48" s="290"/>
      <c r="V48" s="291"/>
      <c r="W48" s="325">
        <f>(Q48-(3*X41)+(0.866025*K39))</f>
        <v>8.9174677405389033</v>
      </c>
      <c r="X48" s="326"/>
      <c r="Y48" s="327"/>
      <c r="Z48" s="289"/>
      <c r="AA48" s="290"/>
      <c r="AB48" s="290"/>
      <c r="AC48" s="290"/>
      <c r="AD48" s="291"/>
      <c r="AF48" s="179"/>
      <c r="AG48" s="179"/>
    </row>
    <row r="49" spans="1:33" ht="21.75" customHeight="1">
      <c r="A49" s="306" t="s">
        <v>146</v>
      </c>
      <c r="B49" s="307"/>
      <c r="C49" s="307"/>
      <c r="D49" s="308"/>
      <c r="E49" s="282" t="s">
        <v>66</v>
      </c>
      <c r="F49" s="283"/>
      <c r="G49" s="284"/>
      <c r="H49" s="282">
        <v>10</v>
      </c>
      <c r="I49" s="283"/>
      <c r="J49" s="284"/>
      <c r="K49" s="282">
        <f t="shared" si="3"/>
        <v>10</v>
      </c>
      <c r="L49" s="283"/>
      <c r="M49" s="284"/>
      <c r="N49" s="282">
        <f t="shared" si="4"/>
        <v>10</v>
      </c>
      <c r="O49" s="283"/>
      <c r="P49" s="284"/>
      <c r="Q49" s="282">
        <v>10</v>
      </c>
      <c r="R49" s="283"/>
      <c r="S49" s="284"/>
      <c r="T49" s="282">
        <f t="shared" si="5"/>
        <v>10</v>
      </c>
      <c r="U49" s="283"/>
      <c r="V49" s="284"/>
      <c r="W49" s="282">
        <f>(Q49-(3*X41)+(0.866025*K39))</f>
        <v>8.9174677405389033</v>
      </c>
      <c r="X49" s="283"/>
      <c r="Y49" s="284"/>
      <c r="Z49" s="289"/>
      <c r="AA49" s="290"/>
      <c r="AB49" s="290"/>
      <c r="AC49" s="290"/>
      <c r="AD49" s="291"/>
      <c r="AF49" s="179"/>
      <c r="AG49" s="179"/>
    </row>
    <row r="50" spans="1:33" ht="21.75" customHeight="1">
      <c r="A50" s="309"/>
      <c r="B50" s="310"/>
      <c r="C50" s="310"/>
      <c r="D50" s="311"/>
      <c r="E50" s="289" t="s">
        <v>67</v>
      </c>
      <c r="F50" s="290"/>
      <c r="G50" s="291"/>
      <c r="H50" s="289">
        <v>10</v>
      </c>
      <c r="I50" s="290"/>
      <c r="J50" s="291"/>
      <c r="K50" s="289">
        <f t="shared" si="3"/>
        <v>10</v>
      </c>
      <c r="L50" s="290"/>
      <c r="M50" s="291"/>
      <c r="N50" s="289">
        <f t="shared" si="4"/>
        <v>10</v>
      </c>
      <c r="O50" s="290"/>
      <c r="P50" s="291"/>
      <c r="Q50" s="289">
        <v>10</v>
      </c>
      <c r="R50" s="290"/>
      <c r="S50" s="291"/>
      <c r="T50" s="289">
        <f t="shared" si="5"/>
        <v>10</v>
      </c>
      <c r="U50" s="290"/>
      <c r="V50" s="291"/>
      <c r="W50" s="289">
        <f>(Q50-(3*X41)+(0.866025*K39))</f>
        <v>8.9174677405389033</v>
      </c>
      <c r="X50" s="290"/>
      <c r="Y50" s="291"/>
      <c r="Z50" s="289"/>
      <c r="AA50" s="290"/>
      <c r="AB50" s="290"/>
      <c r="AC50" s="290"/>
      <c r="AD50" s="291"/>
      <c r="AF50" s="179"/>
      <c r="AG50" s="179"/>
    </row>
    <row r="51" spans="1:33" ht="21.75" customHeight="1">
      <c r="A51" s="312"/>
      <c r="B51" s="313"/>
      <c r="C51" s="313"/>
      <c r="D51" s="314"/>
      <c r="E51" s="286" t="s">
        <v>68</v>
      </c>
      <c r="F51" s="287"/>
      <c r="G51" s="288"/>
      <c r="H51" s="286">
        <v>10</v>
      </c>
      <c r="I51" s="287"/>
      <c r="J51" s="288"/>
      <c r="K51" s="286">
        <f t="shared" si="3"/>
        <v>10</v>
      </c>
      <c r="L51" s="287"/>
      <c r="M51" s="288"/>
      <c r="N51" s="286">
        <f t="shared" si="4"/>
        <v>10</v>
      </c>
      <c r="O51" s="287"/>
      <c r="P51" s="288"/>
      <c r="Q51" s="286">
        <v>10</v>
      </c>
      <c r="R51" s="287"/>
      <c r="S51" s="288"/>
      <c r="T51" s="286">
        <f t="shared" si="5"/>
        <v>10</v>
      </c>
      <c r="U51" s="287"/>
      <c r="V51" s="288"/>
      <c r="W51" s="286">
        <f>(Q51-(3*X41)+(0.866025*K39))</f>
        <v>8.9174677405389033</v>
      </c>
      <c r="X51" s="287"/>
      <c r="Y51" s="288"/>
      <c r="Z51" s="286"/>
      <c r="AA51" s="287"/>
      <c r="AB51" s="287"/>
      <c r="AC51" s="287"/>
      <c r="AD51" s="288"/>
      <c r="AF51" s="179"/>
      <c r="AG51" s="179"/>
    </row>
  </sheetData>
  <mergeCells count="208">
    <mergeCell ref="Q1:V1"/>
    <mergeCell ref="AF22:AJ22"/>
    <mergeCell ref="A24:E24"/>
    <mergeCell ref="G24:H24"/>
    <mergeCell ref="K24:L24"/>
    <mergeCell ref="N24:O24"/>
    <mergeCell ref="R24:V24"/>
    <mergeCell ref="X24:Z24"/>
    <mergeCell ref="P2:T2"/>
    <mergeCell ref="A16:E18"/>
    <mergeCell ref="F16:Q16"/>
    <mergeCell ref="R16:AC16"/>
    <mergeCell ref="F17:H18"/>
    <mergeCell ref="I17:Q17"/>
    <mergeCell ref="R17:T18"/>
    <mergeCell ref="U17:AC17"/>
    <mergeCell ref="Z1:AA1"/>
    <mergeCell ref="AC1:AD1"/>
    <mergeCell ref="Z2:AD2"/>
    <mergeCell ref="AA19:AC19"/>
    <mergeCell ref="AA18:AC18"/>
    <mergeCell ref="F5:AC5"/>
    <mergeCell ref="F6:O6"/>
    <mergeCell ref="T6:AC6"/>
    <mergeCell ref="A29:D30"/>
    <mergeCell ref="E29:G30"/>
    <mergeCell ref="W29:Y30"/>
    <mergeCell ref="Z29:AD30"/>
    <mergeCell ref="AA24:AB24"/>
    <mergeCell ref="A25:E25"/>
    <mergeCell ref="G25:H25"/>
    <mergeCell ref="R25:V25"/>
    <mergeCell ref="X25:Z25"/>
    <mergeCell ref="AA25:AB25"/>
    <mergeCell ref="AF29:AG29"/>
    <mergeCell ref="H30:J30"/>
    <mergeCell ref="K30:M30"/>
    <mergeCell ref="N30:P30"/>
    <mergeCell ref="Q30:S30"/>
    <mergeCell ref="G26:H26"/>
    <mergeCell ref="R26:V26"/>
    <mergeCell ref="X26:Z26"/>
    <mergeCell ref="AA26:AB26"/>
    <mergeCell ref="G27:H27"/>
    <mergeCell ref="A31:D33"/>
    <mergeCell ref="E31:G31"/>
    <mergeCell ref="H31:J31"/>
    <mergeCell ref="K31:M31"/>
    <mergeCell ref="N31:P31"/>
    <mergeCell ref="Q31:S31"/>
    <mergeCell ref="E33:G33"/>
    <mergeCell ref="H33:J33"/>
    <mergeCell ref="K33:M33"/>
    <mergeCell ref="N33:P33"/>
    <mergeCell ref="E32:G32"/>
    <mergeCell ref="H32:J32"/>
    <mergeCell ref="K32:M32"/>
    <mergeCell ref="N32:P32"/>
    <mergeCell ref="Q32:S32"/>
    <mergeCell ref="A37:C37"/>
    <mergeCell ref="E37:G37"/>
    <mergeCell ref="H37:J37"/>
    <mergeCell ref="K37:M37"/>
    <mergeCell ref="N37:P37"/>
    <mergeCell ref="Q37:S37"/>
    <mergeCell ref="T37:V37"/>
    <mergeCell ref="W37:Y37"/>
    <mergeCell ref="E36:G36"/>
    <mergeCell ref="H36:J36"/>
    <mergeCell ref="K36:M36"/>
    <mergeCell ref="N36:P36"/>
    <mergeCell ref="Q36:S36"/>
    <mergeCell ref="T36:V36"/>
    <mergeCell ref="A34:D36"/>
    <mergeCell ref="W34:Y34"/>
    <mergeCell ref="E35:G35"/>
    <mergeCell ref="H35:J35"/>
    <mergeCell ref="K35:M35"/>
    <mergeCell ref="N35:P35"/>
    <mergeCell ref="Q35:S35"/>
    <mergeCell ref="T35:V35"/>
    <mergeCell ref="W35:Y35"/>
    <mergeCell ref="E34:G34"/>
    <mergeCell ref="A46:D48"/>
    <mergeCell ref="E46:G46"/>
    <mergeCell ref="H46:J46"/>
    <mergeCell ref="K46:M46"/>
    <mergeCell ref="N46:P46"/>
    <mergeCell ref="G41:H41"/>
    <mergeCell ref="R41:V41"/>
    <mergeCell ref="X41:Z41"/>
    <mergeCell ref="AA41:AB41"/>
    <mergeCell ref="G42:H42"/>
    <mergeCell ref="A44:D45"/>
    <mergeCell ref="E44:G45"/>
    <mergeCell ref="W44:Y45"/>
    <mergeCell ref="Z44:AD45"/>
    <mergeCell ref="Q46:S46"/>
    <mergeCell ref="T46:V46"/>
    <mergeCell ref="W46:Y46"/>
    <mergeCell ref="Z46:AD51"/>
    <mergeCell ref="E47:G47"/>
    <mergeCell ref="H47:J47"/>
    <mergeCell ref="K47:M47"/>
    <mergeCell ref="N47:P47"/>
    <mergeCell ref="Q47:S47"/>
    <mergeCell ref="Q49:S49"/>
    <mergeCell ref="E51:G51"/>
    <mergeCell ref="H51:J51"/>
    <mergeCell ref="K51:M51"/>
    <mergeCell ref="N51:P51"/>
    <mergeCell ref="T47:V47"/>
    <mergeCell ref="W47:Y47"/>
    <mergeCell ref="E48:G48"/>
    <mergeCell ref="H48:J48"/>
    <mergeCell ref="K48:M48"/>
    <mergeCell ref="N48:P48"/>
    <mergeCell ref="Q48:S48"/>
    <mergeCell ref="T48:V48"/>
    <mergeCell ref="W48:Y48"/>
    <mergeCell ref="Q51:S51"/>
    <mergeCell ref="T51:V51"/>
    <mergeCell ref="W51:Y51"/>
    <mergeCell ref="T49:V49"/>
    <mergeCell ref="W49:Y49"/>
    <mergeCell ref="E50:G50"/>
    <mergeCell ref="H50:J50"/>
    <mergeCell ref="K50:M50"/>
    <mergeCell ref="N50:P50"/>
    <mergeCell ref="Q50:S50"/>
    <mergeCell ref="T50:V50"/>
    <mergeCell ref="W50:Y50"/>
    <mergeCell ref="A49:D51"/>
    <mergeCell ref="E49:G49"/>
    <mergeCell ref="H49:J49"/>
    <mergeCell ref="K49:M49"/>
    <mergeCell ref="N49:P49"/>
    <mergeCell ref="A1:K2"/>
    <mergeCell ref="A3:K3"/>
    <mergeCell ref="A4:K4"/>
    <mergeCell ref="Q3:R3"/>
    <mergeCell ref="T3:U3"/>
    <mergeCell ref="U19:W19"/>
    <mergeCell ref="X19:Z19"/>
    <mergeCell ref="A19:E19"/>
    <mergeCell ref="F19:H19"/>
    <mergeCell ref="I19:K19"/>
    <mergeCell ref="L19:N19"/>
    <mergeCell ref="O19:Q19"/>
    <mergeCell ref="R19:T19"/>
    <mergeCell ref="I18:K18"/>
    <mergeCell ref="L18:N18"/>
    <mergeCell ref="O18:Q18"/>
    <mergeCell ref="U18:W18"/>
    <mergeCell ref="X18:Z18"/>
    <mergeCell ref="D7:J7"/>
    <mergeCell ref="L7:N7"/>
    <mergeCell ref="O7:V7"/>
    <mergeCell ref="W7:X7"/>
    <mergeCell ref="Y7:AC7"/>
    <mergeCell ref="X20:Z20"/>
    <mergeCell ref="AA20:AC20"/>
    <mergeCell ref="A20:E20"/>
    <mergeCell ref="F20:H20"/>
    <mergeCell ref="I20:K20"/>
    <mergeCell ref="L20:N20"/>
    <mergeCell ref="O20:Q20"/>
    <mergeCell ref="R20:T20"/>
    <mergeCell ref="U20:W20"/>
    <mergeCell ref="D8:H8"/>
    <mergeCell ref="J8:N8"/>
    <mergeCell ref="O9:AC9"/>
    <mergeCell ref="G11:N11"/>
    <mergeCell ref="G12:N12"/>
    <mergeCell ref="H44:S44"/>
    <mergeCell ref="T44:V45"/>
    <mergeCell ref="H29:S29"/>
    <mergeCell ref="T29:V30"/>
    <mergeCell ref="H45:J45"/>
    <mergeCell ref="K45:M45"/>
    <mergeCell ref="N45:P45"/>
    <mergeCell ref="Q45:S45"/>
    <mergeCell ref="AA39:AB39"/>
    <mergeCell ref="N34:P34"/>
    <mergeCell ref="Q34:S34"/>
    <mergeCell ref="T34:V34"/>
    <mergeCell ref="X39:Z39"/>
    <mergeCell ref="W36:Y36"/>
    <mergeCell ref="T31:V31"/>
    <mergeCell ref="W31:Y31"/>
    <mergeCell ref="Z31:AD36"/>
    <mergeCell ref="T32:V32"/>
    <mergeCell ref="W32:Y32"/>
    <mergeCell ref="Q33:S33"/>
    <mergeCell ref="T33:V33"/>
    <mergeCell ref="W33:Y33"/>
    <mergeCell ref="H34:J34"/>
    <mergeCell ref="K34:M34"/>
    <mergeCell ref="A40:E40"/>
    <mergeCell ref="G40:H40"/>
    <mergeCell ref="R40:V40"/>
    <mergeCell ref="X40:Z40"/>
    <mergeCell ref="AA40:AB40"/>
    <mergeCell ref="A39:E39"/>
    <mergeCell ref="G39:H39"/>
    <mergeCell ref="K39:L39"/>
    <mergeCell ref="N39:O39"/>
    <mergeCell ref="R39:V39"/>
  </mergeCells>
  <pageMargins left="0.23622047244094491" right="0.23622047244094491" top="0.74803149606299213" bottom="0.74803149606299213" header="0.31496062992125984" footer="0.31496062992125984"/>
  <pageSetup paperSize="9" scale="57" orientation="portrait" horizontalDpi="360" verticalDpi="360" r:id="rId1"/>
  <headerFooter>
    <oddFooter>&amp;R&amp;"Gulim,Regular"&amp;10SP-FMD-04-21 Rev.0 Effective date 4-Nov-15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1267" r:id="rId4">
          <objectPr defaultSize="0" autoPict="0" r:id="rId5">
            <anchor moveWithCells="1" sizeWithCells="1">
              <from>
                <xdr:col>31</xdr:col>
                <xdr:colOff>209550</xdr:colOff>
                <xdr:row>25</xdr:row>
                <xdr:rowOff>38100</xdr:rowOff>
              </from>
              <to>
                <xdr:col>31</xdr:col>
                <xdr:colOff>361950</xdr:colOff>
                <xdr:row>25</xdr:row>
                <xdr:rowOff>257175</xdr:rowOff>
              </to>
            </anchor>
          </objectPr>
        </oleObject>
      </mc:Choice>
      <mc:Fallback>
        <oleObject progId="Equation.3" shapeId="11267" r:id="rId4"/>
      </mc:Fallback>
    </mc:AlternateContent>
    <mc:AlternateContent xmlns:mc="http://schemas.openxmlformats.org/markup-compatibility/2006">
      <mc:Choice Requires="x14">
        <oleObject progId="Equation.3" shapeId="11268" r:id="rId6">
          <objectPr defaultSize="0" autoPict="0" r:id="rId7">
            <anchor moveWithCells="1" sizeWithCells="1">
              <from>
                <xdr:col>31</xdr:col>
                <xdr:colOff>190500</xdr:colOff>
                <xdr:row>26</xdr:row>
                <xdr:rowOff>66675</xdr:rowOff>
              </from>
              <to>
                <xdr:col>31</xdr:col>
                <xdr:colOff>352425</xdr:colOff>
                <xdr:row>26</xdr:row>
                <xdr:rowOff>285750</xdr:rowOff>
              </to>
            </anchor>
          </objectPr>
        </oleObject>
      </mc:Choice>
      <mc:Fallback>
        <oleObject progId="Equation.3" shapeId="11268" r:id="rId6"/>
      </mc:Fallback>
    </mc:AlternateContent>
    <mc:AlternateContent xmlns:mc="http://schemas.openxmlformats.org/markup-compatibility/2006">
      <mc:Choice Requires="x14">
        <oleObject progId="Equation.3" shapeId="11269" r:id="rId8">
          <objectPr defaultSize="0" autoPict="0" r:id="rId9">
            <anchor moveWithCells="1" sizeWithCells="1">
              <from>
                <xdr:col>1</xdr:col>
                <xdr:colOff>0</xdr:colOff>
                <xdr:row>25</xdr:row>
                <xdr:rowOff>209550</xdr:rowOff>
              </from>
              <to>
                <xdr:col>16</xdr:col>
                <xdr:colOff>171450</xdr:colOff>
                <xdr:row>27</xdr:row>
                <xdr:rowOff>0</xdr:rowOff>
              </to>
            </anchor>
          </objectPr>
        </oleObject>
      </mc:Choice>
      <mc:Fallback>
        <oleObject progId="Equation.3" shapeId="11269" r:id="rId8"/>
      </mc:Fallback>
    </mc:AlternateContent>
    <mc:AlternateContent xmlns:mc="http://schemas.openxmlformats.org/markup-compatibility/2006">
      <mc:Choice Requires="x14">
        <oleObject progId="Equation.3" shapeId="11270" r:id="rId10">
          <objectPr defaultSize="0" autoPict="0" r:id="rId11">
            <anchor moveWithCells="1" sizeWithCells="1">
              <from>
                <xdr:col>31</xdr:col>
                <xdr:colOff>295275</xdr:colOff>
                <xdr:row>21</xdr:row>
                <xdr:rowOff>28575</xdr:rowOff>
              </from>
              <to>
                <xdr:col>32</xdr:col>
                <xdr:colOff>180975</xdr:colOff>
                <xdr:row>22</xdr:row>
                <xdr:rowOff>0</xdr:rowOff>
              </to>
            </anchor>
          </objectPr>
        </oleObject>
      </mc:Choice>
      <mc:Fallback>
        <oleObject progId="Equation.3" shapeId="11270" r:id="rId10"/>
      </mc:Fallback>
    </mc:AlternateContent>
    <mc:AlternateContent xmlns:mc="http://schemas.openxmlformats.org/markup-compatibility/2006">
      <mc:Choice Requires="x14">
        <oleObject progId="Equation.3" shapeId="11273" r:id="rId12">
          <objectPr defaultSize="0" autoPict="0" r:id="rId9">
            <anchor moveWithCells="1" sizeWithCells="1">
              <from>
                <xdr:col>1</xdr:col>
                <xdr:colOff>0</xdr:colOff>
                <xdr:row>40</xdr:row>
                <xdr:rowOff>209550</xdr:rowOff>
              </from>
              <to>
                <xdr:col>16</xdr:col>
                <xdr:colOff>171450</xdr:colOff>
                <xdr:row>42</xdr:row>
                <xdr:rowOff>0</xdr:rowOff>
              </to>
            </anchor>
          </objectPr>
        </oleObject>
      </mc:Choice>
      <mc:Fallback>
        <oleObject progId="Equation.3" shapeId="11273" r:id="rId12"/>
      </mc:Fallback>
    </mc:AlternateContent>
    <mc:AlternateContent xmlns:mc="http://schemas.openxmlformats.org/markup-compatibility/2006">
      <mc:Choice Requires="x14">
        <oleObject progId="Equation.3" shapeId="11274" r:id="rId13">
          <objectPr defaultSize="0" autoPict="0" r:id="rId5">
            <anchor moveWithCells="1" sizeWithCells="1">
              <from>
                <xdr:col>31</xdr:col>
                <xdr:colOff>209550</xdr:colOff>
                <xdr:row>40</xdr:row>
                <xdr:rowOff>38100</xdr:rowOff>
              </from>
              <to>
                <xdr:col>31</xdr:col>
                <xdr:colOff>361950</xdr:colOff>
                <xdr:row>40</xdr:row>
                <xdr:rowOff>257175</xdr:rowOff>
              </to>
            </anchor>
          </objectPr>
        </oleObject>
      </mc:Choice>
      <mc:Fallback>
        <oleObject progId="Equation.3" shapeId="11274" r:id="rId13"/>
      </mc:Fallback>
    </mc:AlternateContent>
    <mc:AlternateContent xmlns:mc="http://schemas.openxmlformats.org/markup-compatibility/2006">
      <mc:Choice Requires="x14">
        <oleObject progId="Equation.3" shapeId="11275" r:id="rId14">
          <objectPr defaultSize="0" autoPict="0" r:id="rId7">
            <anchor moveWithCells="1" sizeWithCells="1">
              <from>
                <xdr:col>31</xdr:col>
                <xdr:colOff>209550</xdr:colOff>
                <xdr:row>41</xdr:row>
                <xdr:rowOff>57150</xdr:rowOff>
              </from>
              <to>
                <xdr:col>31</xdr:col>
                <xdr:colOff>371475</xdr:colOff>
                <xdr:row>41</xdr:row>
                <xdr:rowOff>276225</xdr:rowOff>
              </to>
            </anchor>
          </objectPr>
        </oleObject>
      </mc:Choice>
      <mc:Fallback>
        <oleObject progId="Equation.3" shapeId="11275" r:id="rId1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85725</xdr:rowOff>
                  </from>
                  <to>
                    <xdr:col>24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66675</xdr:rowOff>
                  </from>
                  <to>
                    <xdr:col>16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95250</xdr:rowOff>
                  </from>
                  <to>
                    <xdr:col>7</xdr:col>
                    <xdr:colOff>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85725</xdr:rowOff>
                  </from>
                  <to>
                    <xdr:col>11</xdr:col>
                    <xdr:colOff>0</xdr:colOff>
                    <xdr:row>8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H44"/>
  <sheetViews>
    <sheetView view="pageBreakPreview" topLeftCell="A16" zoomScaleNormal="100" zoomScaleSheetLayoutView="100" workbookViewId="0">
      <selection activeCell="X34" sqref="X34:AB39"/>
    </sheetView>
  </sheetViews>
  <sheetFormatPr defaultColWidth="7.5703125" defaultRowHeight="18.75" customHeight="1"/>
  <cols>
    <col min="1" max="1" width="1.5703125" style="28" customWidth="1"/>
    <col min="2" max="32" width="2.85546875" style="28" customWidth="1"/>
    <col min="33" max="202" width="7.5703125" style="28"/>
    <col min="203" max="203" width="1.5703125" style="28" customWidth="1"/>
    <col min="204" max="207" width="3.5703125" style="28" customWidth="1"/>
    <col min="208" max="211" width="5.42578125" style="28" customWidth="1"/>
    <col min="212" max="227" width="4" style="28" customWidth="1"/>
    <col min="228" max="229" width="3.42578125" style="28" customWidth="1"/>
    <col min="230" max="267" width="3.5703125" style="28" customWidth="1"/>
    <col min="268" max="458" width="7.5703125" style="28"/>
    <col min="459" max="459" width="1.5703125" style="28" customWidth="1"/>
    <col min="460" max="463" width="3.5703125" style="28" customWidth="1"/>
    <col min="464" max="467" width="5.42578125" style="28" customWidth="1"/>
    <col min="468" max="483" width="4" style="28" customWidth="1"/>
    <col min="484" max="485" width="3.42578125" style="28" customWidth="1"/>
    <col min="486" max="523" width="3.5703125" style="28" customWidth="1"/>
    <col min="524" max="714" width="7.5703125" style="28"/>
    <col min="715" max="715" width="1.5703125" style="28" customWidth="1"/>
    <col min="716" max="719" width="3.5703125" style="28" customWidth="1"/>
    <col min="720" max="723" width="5.42578125" style="28" customWidth="1"/>
    <col min="724" max="739" width="4" style="28" customWidth="1"/>
    <col min="740" max="741" width="3.42578125" style="28" customWidth="1"/>
    <col min="742" max="779" width="3.5703125" style="28" customWidth="1"/>
    <col min="780" max="970" width="7.5703125" style="28"/>
    <col min="971" max="971" width="1.5703125" style="28" customWidth="1"/>
    <col min="972" max="975" width="3.5703125" style="28" customWidth="1"/>
    <col min="976" max="979" width="5.42578125" style="28" customWidth="1"/>
    <col min="980" max="995" width="4" style="28" customWidth="1"/>
    <col min="996" max="997" width="3.42578125" style="28" customWidth="1"/>
    <col min="998" max="1035" width="3.5703125" style="28" customWidth="1"/>
    <col min="1036" max="1226" width="7.5703125" style="28"/>
    <col min="1227" max="1227" width="1.5703125" style="28" customWidth="1"/>
    <col min="1228" max="1231" width="3.5703125" style="28" customWidth="1"/>
    <col min="1232" max="1235" width="5.42578125" style="28" customWidth="1"/>
    <col min="1236" max="1251" width="4" style="28" customWidth="1"/>
    <col min="1252" max="1253" width="3.42578125" style="28" customWidth="1"/>
    <col min="1254" max="1291" width="3.5703125" style="28" customWidth="1"/>
    <col min="1292" max="1482" width="7.5703125" style="28"/>
    <col min="1483" max="1483" width="1.5703125" style="28" customWidth="1"/>
    <col min="1484" max="1487" width="3.5703125" style="28" customWidth="1"/>
    <col min="1488" max="1491" width="5.42578125" style="28" customWidth="1"/>
    <col min="1492" max="1507" width="4" style="28" customWidth="1"/>
    <col min="1508" max="1509" width="3.42578125" style="28" customWidth="1"/>
    <col min="1510" max="1547" width="3.5703125" style="28" customWidth="1"/>
    <col min="1548" max="1738" width="7.5703125" style="28"/>
    <col min="1739" max="1739" width="1.5703125" style="28" customWidth="1"/>
    <col min="1740" max="1743" width="3.5703125" style="28" customWidth="1"/>
    <col min="1744" max="1747" width="5.42578125" style="28" customWidth="1"/>
    <col min="1748" max="1763" width="4" style="28" customWidth="1"/>
    <col min="1764" max="1765" width="3.42578125" style="28" customWidth="1"/>
    <col min="1766" max="1803" width="3.5703125" style="28" customWidth="1"/>
    <col min="1804" max="1994" width="7.5703125" style="28"/>
    <col min="1995" max="1995" width="1.5703125" style="28" customWidth="1"/>
    <col min="1996" max="1999" width="3.5703125" style="28" customWidth="1"/>
    <col min="2000" max="2003" width="5.42578125" style="28" customWidth="1"/>
    <col min="2004" max="2019" width="4" style="28" customWidth="1"/>
    <col min="2020" max="2021" width="3.42578125" style="28" customWidth="1"/>
    <col min="2022" max="2059" width="3.5703125" style="28" customWidth="1"/>
    <col min="2060" max="2250" width="7.5703125" style="28"/>
    <col min="2251" max="2251" width="1.5703125" style="28" customWidth="1"/>
    <col min="2252" max="2255" width="3.5703125" style="28" customWidth="1"/>
    <col min="2256" max="2259" width="5.42578125" style="28" customWidth="1"/>
    <col min="2260" max="2275" width="4" style="28" customWidth="1"/>
    <col min="2276" max="2277" width="3.42578125" style="28" customWidth="1"/>
    <col min="2278" max="2315" width="3.5703125" style="28" customWidth="1"/>
    <col min="2316" max="2506" width="7.5703125" style="28"/>
    <col min="2507" max="2507" width="1.5703125" style="28" customWidth="1"/>
    <col min="2508" max="2511" width="3.5703125" style="28" customWidth="1"/>
    <col min="2512" max="2515" width="5.42578125" style="28" customWidth="1"/>
    <col min="2516" max="2531" width="4" style="28" customWidth="1"/>
    <col min="2532" max="2533" width="3.42578125" style="28" customWidth="1"/>
    <col min="2534" max="2571" width="3.5703125" style="28" customWidth="1"/>
    <col min="2572" max="2762" width="7.5703125" style="28"/>
    <col min="2763" max="2763" width="1.5703125" style="28" customWidth="1"/>
    <col min="2764" max="2767" width="3.5703125" style="28" customWidth="1"/>
    <col min="2768" max="2771" width="5.42578125" style="28" customWidth="1"/>
    <col min="2772" max="2787" width="4" style="28" customWidth="1"/>
    <col min="2788" max="2789" width="3.42578125" style="28" customWidth="1"/>
    <col min="2790" max="2827" width="3.5703125" style="28" customWidth="1"/>
    <col min="2828" max="3018" width="7.5703125" style="28"/>
    <col min="3019" max="3019" width="1.5703125" style="28" customWidth="1"/>
    <col min="3020" max="3023" width="3.5703125" style="28" customWidth="1"/>
    <col min="3024" max="3027" width="5.42578125" style="28" customWidth="1"/>
    <col min="3028" max="3043" width="4" style="28" customWidth="1"/>
    <col min="3044" max="3045" width="3.42578125" style="28" customWidth="1"/>
    <col min="3046" max="3083" width="3.5703125" style="28" customWidth="1"/>
    <col min="3084" max="3274" width="7.5703125" style="28"/>
    <col min="3275" max="3275" width="1.5703125" style="28" customWidth="1"/>
    <col min="3276" max="3279" width="3.5703125" style="28" customWidth="1"/>
    <col min="3280" max="3283" width="5.42578125" style="28" customWidth="1"/>
    <col min="3284" max="3299" width="4" style="28" customWidth="1"/>
    <col min="3300" max="3301" width="3.42578125" style="28" customWidth="1"/>
    <col min="3302" max="3339" width="3.5703125" style="28" customWidth="1"/>
    <col min="3340" max="3530" width="7.5703125" style="28"/>
    <col min="3531" max="3531" width="1.5703125" style="28" customWidth="1"/>
    <col min="3532" max="3535" width="3.5703125" style="28" customWidth="1"/>
    <col min="3536" max="3539" width="5.42578125" style="28" customWidth="1"/>
    <col min="3540" max="3555" width="4" style="28" customWidth="1"/>
    <col min="3556" max="3557" width="3.42578125" style="28" customWidth="1"/>
    <col min="3558" max="3595" width="3.5703125" style="28" customWidth="1"/>
    <col min="3596" max="3786" width="7.5703125" style="28"/>
    <col min="3787" max="3787" width="1.5703125" style="28" customWidth="1"/>
    <col min="3788" max="3791" width="3.5703125" style="28" customWidth="1"/>
    <col min="3792" max="3795" width="5.42578125" style="28" customWidth="1"/>
    <col min="3796" max="3811" width="4" style="28" customWidth="1"/>
    <col min="3812" max="3813" width="3.42578125" style="28" customWidth="1"/>
    <col min="3814" max="3851" width="3.5703125" style="28" customWidth="1"/>
    <col min="3852" max="4042" width="7.5703125" style="28"/>
    <col min="4043" max="4043" width="1.5703125" style="28" customWidth="1"/>
    <col min="4044" max="4047" width="3.5703125" style="28" customWidth="1"/>
    <col min="4048" max="4051" width="5.42578125" style="28" customWidth="1"/>
    <col min="4052" max="4067" width="4" style="28" customWidth="1"/>
    <col min="4068" max="4069" width="3.42578125" style="28" customWidth="1"/>
    <col min="4070" max="4107" width="3.5703125" style="28" customWidth="1"/>
    <col min="4108" max="4298" width="7.5703125" style="28"/>
    <col min="4299" max="4299" width="1.5703125" style="28" customWidth="1"/>
    <col min="4300" max="4303" width="3.5703125" style="28" customWidth="1"/>
    <col min="4304" max="4307" width="5.42578125" style="28" customWidth="1"/>
    <col min="4308" max="4323" width="4" style="28" customWidth="1"/>
    <col min="4324" max="4325" width="3.42578125" style="28" customWidth="1"/>
    <col min="4326" max="4363" width="3.5703125" style="28" customWidth="1"/>
    <col min="4364" max="4554" width="7.5703125" style="28"/>
    <col min="4555" max="4555" width="1.5703125" style="28" customWidth="1"/>
    <col min="4556" max="4559" width="3.5703125" style="28" customWidth="1"/>
    <col min="4560" max="4563" width="5.42578125" style="28" customWidth="1"/>
    <col min="4564" max="4579" width="4" style="28" customWidth="1"/>
    <col min="4580" max="4581" width="3.42578125" style="28" customWidth="1"/>
    <col min="4582" max="4619" width="3.5703125" style="28" customWidth="1"/>
    <col min="4620" max="4810" width="7.5703125" style="28"/>
    <col min="4811" max="4811" width="1.5703125" style="28" customWidth="1"/>
    <col min="4812" max="4815" width="3.5703125" style="28" customWidth="1"/>
    <col min="4816" max="4819" width="5.42578125" style="28" customWidth="1"/>
    <col min="4820" max="4835" width="4" style="28" customWidth="1"/>
    <col min="4836" max="4837" width="3.42578125" style="28" customWidth="1"/>
    <col min="4838" max="4875" width="3.5703125" style="28" customWidth="1"/>
    <col min="4876" max="5066" width="7.5703125" style="28"/>
    <col min="5067" max="5067" width="1.5703125" style="28" customWidth="1"/>
    <col min="5068" max="5071" width="3.5703125" style="28" customWidth="1"/>
    <col min="5072" max="5075" width="5.42578125" style="28" customWidth="1"/>
    <col min="5076" max="5091" width="4" style="28" customWidth="1"/>
    <col min="5092" max="5093" width="3.42578125" style="28" customWidth="1"/>
    <col min="5094" max="5131" width="3.5703125" style="28" customWidth="1"/>
    <col min="5132" max="5322" width="7.5703125" style="28"/>
    <col min="5323" max="5323" width="1.5703125" style="28" customWidth="1"/>
    <col min="5324" max="5327" width="3.5703125" style="28" customWidth="1"/>
    <col min="5328" max="5331" width="5.42578125" style="28" customWidth="1"/>
    <col min="5332" max="5347" width="4" style="28" customWidth="1"/>
    <col min="5348" max="5349" width="3.42578125" style="28" customWidth="1"/>
    <col min="5350" max="5387" width="3.5703125" style="28" customWidth="1"/>
    <col min="5388" max="5578" width="7.5703125" style="28"/>
    <col min="5579" max="5579" width="1.5703125" style="28" customWidth="1"/>
    <col min="5580" max="5583" width="3.5703125" style="28" customWidth="1"/>
    <col min="5584" max="5587" width="5.42578125" style="28" customWidth="1"/>
    <col min="5588" max="5603" width="4" style="28" customWidth="1"/>
    <col min="5604" max="5605" width="3.42578125" style="28" customWidth="1"/>
    <col min="5606" max="5643" width="3.5703125" style="28" customWidth="1"/>
    <col min="5644" max="5834" width="7.5703125" style="28"/>
    <col min="5835" max="5835" width="1.5703125" style="28" customWidth="1"/>
    <col min="5836" max="5839" width="3.5703125" style="28" customWidth="1"/>
    <col min="5840" max="5843" width="5.42578125" style="28" customWidth="1"/>
    <col min="5844" max="5859" width="4" style="28" customWidth="1"/>
    <col min="5860" max="5861" width="3.42578125" style="28" customWidth="1"/>
    <col min="5862" max="5899" width="3.5703125" style="28" customWidth="1"/>
    <col min="5900" max="6090" width="7.5703125" style="28"/>
    <col min="6091" max="6091" width="1.5703125" style="28" customWidth="1"/>
    <col min="6092" max="6095" width="3.5703125" style="28" customWidth="1"/>
    <col min="6096" max="6099" width="5.42578125" style="28" customWidth="1"/>
    <col min="6100" max="6115" width="4" style="28" customWidth="1"/>
    <col min="6116" max="6117" width="3.42578125" style="28" customWidth="1"/>
    <col min="6118" max="6155" width="3.5703125" style="28" customWidth="1"/>
    <col min="6156" max="6346" width="7.5703125" style="28"/>
    <col min="6347" max="6347" width="1.5703125" style="28" customWidth="1"/>
    <col min="6348" max="6351" width="3.5703125" style="28" customWidth="1"/>
    <col min="6352" max="6355" width="5.42578125" style="28" customWidth="1"/>
    <col min="6356" max="6371" width="4" style="28" customWidth="1"/>
    <col min="6372" max="6373" width="3.42578125" style="28" customWidth="1"/>
    <col min="6374" max="6411" width="3.5703125" style="28" customWidth="1"/>
    <col min="6412" max="6602" width="7.5703125" style="28"/>
    <col min="6603" max="6603" width="1.5703125" style="28" customWidth="1"/>
    <col min="6604" max="6607" width="3.5703125" style="28" customWidth="1"/>
    <col min="6608" max="6611" width="5.42578125" style="28" customWidth="1"/>
    <col min="6612" max="6627" width="4" style="28" customWidth="1"/>
    <col min="6628" max="6629" width="3.42578125" style="28" customWidth="1"/>
    <col min="6630" max="6667" width="3.5703125" style="28" customWidth="1"/>
    <col min="6668" max="6858" width="7.5703125" style="28"/>
    <col min="6859" max="6859" width="1.5703125" style="28" customWidth="1"/>
    <col min="6860" max="6863" width="3.5703125" style="28" customWidth="1"/>
    <col min="6864" max="6867" width="5.42578125" style="28" customWidth="1"/>
    <col min="6868" max="6883" width="4" style="28" customWidth="1"/>
    <col min="6884" max="6885" width="3.42578125" style="28" customWidth="1"/>
    <col min="6886" max="6923" width="3.5703125" style="28" customWidth="1"/>
    <col min="6924" max="7114" width="7.5703125" style="28"/>
    <col min="7115" max="7115" width="1.5703125" style="28" customWidth="1"/>
    <col min="7116" max="7119" width="3.5703125" style="28" customWidth="1"/>
    <col min="7120" max="7123" width="5.42578125" style="28" customWidth="1"/>
    <col min="7124" max="7139" width="4" style="28" customWidth="1"/>
    <col min="7140" max="7141" width="3.42578125" style="28" customWidth="1"/>
    <col min="7142" max="7179" width="3.5703125" style="28" customWidth="1"/>
    <col min="7180" max="7370" width="7.5703125" style="28"/>
    <col min="7371" max="7371" width="1.5703125" style="28" customWidth="1"/>
    <col min="7372" max="7375" width="3.5703125" style="28" customWidth="1"/>
    <col min="7376" max="7379" width="5.42578125" style="28" customWidth="1"/>
    <col min="7380" max="7395" width="4" style="28" customWidth="1"/>
    <col min="7396" max="7397" width="3.42578125" style="28" customWidth="1"/>
    <col min="7398" max="7435" width="3.5703125" style="28" customWidth="1"/>
    <col min="7436" max="7626" width="7.5703125" style="28"/>
    <col min="7627" max="7627" width="1.5703125" style="28" customWidth="1"/>
    <col min="7628" max="7631" width="3.5703125" style="28" customWidth="1"/>
    <col min="7632" max="7635" width="5.42578125" style="28" customWidth="1"/>
    <col min="7636" max="7651" width="4" style="28" customWidth="1"/>
    <col min="7652" max="7653" width="3.42578125" style="28" customWidth="1"/>
    <col min="7654" max="7691" width="3.5703125" style="28" customWidth="1"/>
    <col min="7692" max="7882" width="7.5703125" style="28"/>
    <col min="7883" max="7883" width="1.5703125" style="28" customWidth="1"/>
    <col min="7884" max="7887" width="3.5703125" style="28" customWidth="1"/>
    <col min="7888" max="7891" width="5.42578125" style="28" customWidth="1"/>
    <col min="7892" max="7907" width="4" style="28" customWidth="1"/>
    <col min="7908" max="7909" width="3.42578125" style="28" customWidth="1"/>
    <col min="7910" max="7947" width="3.5703125" style="28" customWidth="1"/>
    <col min="7948" max="8138" width="7.5703125" style="28"/>
    <col min="8139" max="8139" width="1.5703125" style="28" customWidth="1"/>
    <col min="8140" max="8143" width="3.5703125" style="28" customWidth="1"/>
    <col min="8144" max="8147" width="5.42578125" style="28" customWidth="1"/>
    <col min="8148" max="8163" width="4" style="28" customWidth="1"/>
    <col min="8164" max="8165" width="3.42578125" style="28" customWidth="1"/>
    <col min="8166" max="8203" width="3.5703125" style="28" customWidth="1"/>
    <col min="8204" max="8394" width="7.5703125" style="28"/>
    <col min="8395" max="8395" width="1.5703125" style="28" customWidth="1"/>
    <col min="8396" max="8399" width="3.5703125" style="28" customWidth="1"/>
    <col min="8400" max="8403" width="5.42578125" style="28" customWidth="1"/>
    <col min="8404" max="8419" width="4" style="28" customWidth="1"/>
    <col min="8420" max="8421" width="3.42578125" style="28" customWidth="1"/>
    <col min="8422" max="8459" width="3.5703125" style="28" customWidth="1"/>
    <col min="8460" max="8650" width="7.5703125" style="28"/>
    <col min="8651" max="8651" width="1.5703125" style="28" customWidth="1"/>
    <col min="8652" max="8655" width="3.5703125" style="28" customWidth="1"/>
    <col min="8656" max="8659" width="5.42578125" style="28" customWidth="1"/>
    <col min="8660" max="8675" width="4" style="28" customWidth="1"/>
    <col min="8676" max="8677" width="3.42578125" style="28" customWidth="1"/>
    <col min="8678" max="8715" width="3.5703125" style="28" customWidth="1"/>
    <col min="8716" max="8906" width="7.5703125" style="28"/>
    <col min="8907" max="8907" width="1.5703125" style="28" customWidth="1"/>
    <col min="8908" max="8911" width="3.5703125" style="28" customWidth="1"/>
    <col min="8912" max="8915" width="5.42578125" style="28" customWidth="1"/>
    <col min="8916" max="8931" width="4" style="28" customWidth="1"/>
    <col min="8932" max="8933" width="3.42578125" style="28" customWidth="1"/>
    <col min="8934" max="8971" width="3.5703125" style="28" customWidth="1"/>
    <col min="8972" max="9162" width="7.5703125" style="28"/>
    <col min="9163" max="9163" width="1.5703125" style="28" customWidth="1"/>
    <col min="9164" max="9167" width="3.5703125" style="28" customWidth="1"/>
    <col min="9168" max="9171" width="5.42578125" style="28" customWidth="1"/>
    <col min="9172" max="9187" width="4" style="28" customWidth="1"/>
    <col min="9188" max="9189" width="3.42578125" style="28" customWidth="1"/>
    <col min="9190" max="9227" width="3.5703125" style="28" customWidth="1"/>
    <col min="9228" max="9418" width="7.5703125" style="28"/>
    <col min="9419" max="9419" width="1.5703125" style="28" customWidth="1"/>
    <col min="9420" max="9423" width="3.5703125" style="28" customWidth="1"/>
    <col min="9424" max="9427" width="5.42578125" style="28" customWidth="1"/>
    <col min="9428" max="9443" width="4" style="28" customWidth="1"/>
    <col min="9444" max="9445" width="3.42578125" style="28" customWidth="1"/>
    <col min="9446" max="9483" width="3.5703125" style="28" customWidth="1"/>
    <col min="9484" max="9674" width="7.5703125" style="28"/>
    <col min="9675" max="9675" width="1.5703125" style="28" customWidth="1"/>
    <col min="9676" max="9679" width="3.5703125" style="28" customWidth="1"/>
    <col min="9680" max="9683" width="5.42578125" style="28" customWidth="1"/>
    <col min="9684" max="9699" width="4" style="28" customWidth="1"/>
    <col min="9700" max="9701" width="3.42578125" style="28" customWidth="1"/>
    <col min="9702" max="9739" width="3.5703125" style="28" customWidth="1"/>
    <col min="9740" max="9930" width="7.5703125" style="28"/>
    <col min="9931" max="9931" width="1.5703125" style="28" customWidth="1"/>
    <col min="9932" max="9935" width="3.5703125" style="28" customWidth="1"/>
    <col min="9936" max="9939" width="5.42578125" style="28" customWidth="1"/>
    <col min="9940" max="9955" width="4" style="28" customWidth="1"/>
    <col min="9956" max="9957" width="3.42578125" style="28" customWidth="1"/>
    <col min="9958" max="9995" width="3.5703125" style="28" customWidth="1"/>
    <col min="9996" max="10186" width="7.5703125" style="28"/>
    <col min="10187" max="10187" width="1.5703125" style="28" customWidth="1"/>
    <col min="10188" max="10191" width="3.5703125" style="28" customWidth="1"/>
    <col min="10192" max="10195" width="5.42578125" style="28" customWidth="1"/>
    <col min="10196" max="10211" width="4" style="28" customWidth="1"/>
    <col min="10212" max="10213" width="3.42578125" style="28" customWidth="1"/>
    <col min="10214" max="10251" width="3.5703125" style="28" customWidth="1"/>
    <col min="10252" max="10442" width="7.5703125" style="28"/>
    <col min="10443" max="10443" width="1.5703125" style="28" customWidth="1"/>
    <col min="10444" max="10447" width="3.5703125" style="28" customWidth="1"/>
    <col min="10448" max="10451" width="5.42578125" style="28" customWidth="1"/>
    <col min="10452" max="10467" width="4" style="28" customWidth="1"/>
    <col min="10468" max="10469" width="3.42578125" style="28" customWidth="1"/>
    <col min="10470" max="10507" width="3.5703125" style="28" customWidth="1"/>
    <col min="10508" max="10698" width="7.5703125" style="28"/>
    <col min="10699" max="10699" width="1.5703125" style="28" customWidth="1"/>
    <col min="10700" max="10703" width="3.5703125" style="28" customWidth="1"/>
    <col min="10704" max="10707" width="5.42578125" style="28" customWidth="1"/>
    <col min="10708" max="10723" width="4" style="28" customWidth="1"/>
    <col min="10724" max="10725" width="3.42578125" style="28" customWidth="1"/>
    <col min="10726" max="10763" width="3.5703125" style="28" customWidth="1"/>
    <col min="10764" max="10954" width="7.5703125" style="28"/>
    <col min="10955" max="10955" width="1.5703125" style="28" customWidth="1"/>
    <col min="10956" max="10959" width="3.5703125" style="28" customWidth="1"/>
    <col min="10960" max="10963" width="5.42578125" style="28" customWidth="1"/>
    <col min="10964" max="10979" width="4" style="28" customWidth="1"/>
    <col min="10980" max="10981" width="3.42578125" style="28" customWidth="1"/>
    <col min="10982" max="11019" width="3.5703125" style="28" customWidth="1"/>
    <col min="11020" max="11210" width="7.5703125" style="28"/>
    <col min="11211" max="11211" width="1.5703125" style="28" customWidth="1"/>
    <col min="11212" max="11215" width="3.5703125" style="28" customWidth="1"/>
    <col min="11216" max="11219" width="5.42578125" style="28" customWidth="1"/>
    <col min="11220" max="11235" width="4" style="28" customWidth="1"/>
    <col min="11236" max="11237" width="3.42578125" style="28" customWidth="1"/>
    <col min="11238" max="11275" width="3.5703125" style="28" customWidth="1"/>
    <col min="11276" max="11466" width="7.5703125" style="28"/>
    <col min="11467" max="11467" width="1.5703125" style="28" customWidth="1"/>
    <col min="11468" max="11471" width="3.5703125" style="28" customWidth="1"/>
    <col min="11472" max="11475" width="5.42578125" style="28" customWidth="1"/>
    <col min="11476" max="11491" width="4" style="28" customWidth="1"/>
    <col min="11492" max="11493" width="3.42578125" style="28" customWidth="1"/>
    <col min="11494" max="11531" width="3.5703125" style="28" customWidth="1"/>
    <col min="11532" max="11722" width="7.5703125" style="28"/>
    <col min="11723" max="11723" width="1.5703125" style="28" customWidth="1"/>
    <col min="11724" max="11727" width="3.5703125" style="28" customWidth="1"/>
    <col min="11728" max="11731" width="5.42578125" style="28" customWidth="1"/>
    <col min="11732" max="11747" width="4" style="28" customWidth="1"/>
    <col min="11748" max="11749" width="3.42578125" style="28" customWidth="1"/>
    <col min="11750" max="11787" width="3.5703125" style="28" customWidth="1"/>
    <col min="11788" max="11978" width="7.5703125" style="28"/>
    <col min="11979" max="11979" width="1.5703125" style="28" customWidth="1"/>
    <col min="11980" max="11983" width="3.5703125" style="28" customWidth="1"/>
    <col min="11984" max="11987" width="5.42578125" style="28" customWidth="1"/>
    <col min="11988" max="12003" width="4" style="28" customWidth="1"/>
    <col min="12004" max="12005" width="3.42578125" style="28" customWidth="1"/>
    <col min="12006" max="12043" width="3.5703125" style="28" customWidth="1"/>
    <col min="12044" max="12234" width="7.5703125" style="28"/>
    <col min="12235" max="12235" width="1.5703125" style="28" customWidth="1"/>
    <col min="12236" max="12239" width="3.5703125" style="28" customWidth="1"/>
    <col min="12240" max="12243" width="5.42578125" style="28" customWidth="1"/>
    <col min="12244" max="12259" width="4" style="28" customWidth="1"/>
    <col min="12260" max="12261" width="3.42578125" style="28" customWidth="1"/>
    <col min="12262" max="12299" width="3.5703125" style="28" customWidth="1"/>
    <col min="12300" max="12490" width="7.5703125" style="28"/>
    <col min="12491" max="12491" width="1.5703125" style="28" customWidth="1"/>
    <col min="12492" max="12495" width="3.5703125" style="28" customWidth="1"/>
    <col min="12496" max="12499" width="5.42578125" style="28" customWidth="1"/>
    <col min="12500" max="12515" width="4" style="28" customWidth="1"/>
    <col min="12516" max="12517" width="3.42578125" style="28" customWidth="1"/>
    <col min="12518" max="12555" width="3.5703125" style="28" customWidth="1"/>
    <col min="12556" max="12746" width="7.5703125" style="28"/>
    <col min="12747" max="12747" width="1.5703125" style="28" customWidth="1"/>
    <col min="12748" max="12751" width="3.5703125" style="28" customWidth="1"/>
    <col min="12752" max="12755" width="5.42578125" style="28" customWidth="1"/>
    <col min="12756" max="12771" width="4" style="28" customWidth="1"/>
    <col min="12772" max="12773" width="3.42578125" style="28" customWidth="1"/>
    <col min="12774" max="12811" width="3.5703125" style="28" customWidth="1"/>
    <col min="12812" max="13002" width="7.5703125" style="28"/>
    <col min="13003" max="13003" width="1.5703125" style="28" customWidth="1"/>
    <col min="13004" max="13007" width="3.5703125" style="28" customWidth="1"/>
    <col min="13008" max="13011" width="5.42578125" style="28" customWidth="1"/>
    <col min="13012" max="13027" width="4" style="28" customWidth="1"/>
    <col min="13028" max="13029" width="3.42578125" style="28" customWidth="1"/>
    <col min="13030" max="13067" width="3.5703125" style="28" customWidth="1"/>
    <col min="13068" max="13258" width="7.5703125" style="28"/>
    <col min="13259" max="13259" width="1.5703125" style="28" customWidth="1"/>
    <col min="13260" max="13263" width="3.5703125" style="28" customWidth="1"/>
    <col min="13264" max="13267" width="5.42578125" style="28" customWidth="1"/>
    <col min="13268" max="13283" width="4" style="28" customWidth="1"/>
    <col min="13284" max="13285" width="3.42578125" style="28" customWidth="1"/>
    <col min="13286" max="13323" width="3.5703125" style="28" customWidth="1"/>
    <col min="13324" max="13514" width="7.5703125" style="28"/>
    <col min="13515" max="13515" width="1.5703125" style="28" customWidth="1"/>
    <col min="13516" max="13519" width="3.5703125" style="28" customWidth="1"/>
    <col min="13520" max="13523" width="5.42578125" style="28" customWidth="1"/>
    <col min="13524" max="13539" width="4" style="28" customWidth="1"/>
    <col min="13540" max="13541" width="3.42578125" style="28" customWidth="1"/>
    <col min="13542" max="13579" width="3.5703125" style="28" customWidth="1"/>
    <col min="13580" max="13770" width="7.5703125" style="28"/>
    <col min="13771" max="13771" width="1.5703125" style="28" customWidth="1"/>
    <col min="13772" max="13775" width="3.5703125" style="28" customWidth="1"/>
    <col min="13776" max="13779" width="5.42578125" style="28" customWidth="1"/>
    <col min="13780" max="13795" width="4" style="28" customWidth="1"/>
    <col min="13796" max="13797" width="3.42578125" style="28" customWidth="1"/>
    <col min="13798" max="13835" width="3.5703125" style="28" customWidth="1"/>
    <col min="13836" max="14026" width="7.5703125" style="28"/>
    <col min="14027" max="14027" width="1.5703125" style="28" customWidth="1"/>
    <col min="14028" max="14031" width="3.5703125" style="28" customWidth="1"/>
    <col min="14032" max="14035" width="5.42578125" style="28" customWidth="1"/>
    <col min="14036" max="14051" width="4" style="28" customWidth="1"/>
    <col min="14052" max="14053" width="3.42578125" style="28" customWidth="1"/>
    <col min="14054" max="14091" width="3.5703125" style="28" customWidth="1"/>
    <col min="14092" max="14282" width="7.5703125" style="28"/>
    <col min="14283" max="14283" width="1.5703125" style="28" customWidth="1"/>
    <col min="14284" max="14287" width="3.5703125" style="28" customWidth="1"/>
    <col min="14288" max="14291" width="5.42578125" style="28" customWidth="1"/>
    <col min="14292" max="14307" width="4" style="28" customWidth="1"/>
    <col min="14308" max="14309" width="3.42578125" style="28" customWidth="1"/>
    <col min="14310" max="14347" width="3.5703125" style="28" customWidth="1"/>
    <col min="14348" max="14538" width="7.5703125" style="28"/>
    <col min="14539" max="14539" width="1.5703125" style="28" customWidth="1"/>
    <col min="14540" max="14543" width="3.5703125" style="28" customWidth="1"/>
    <col min="14544" max="14547" width="5.42578125" style="28" customWidth="1"/>
    <col min="14548" max="14563" width="4" style="28" customWidth="1"/>
    <col min="14564" max="14565" width="3.42578125" style="28" customWidth="1"/>
    <col min="14566" max="14603" width="3.5703125" style="28" customWidth="1"/>
    <col min="14604" max="14794" width="7.5703125" style="28"/>
    <col min="14795" max="14795" width="1.5703125" style="28" customWidth="1"/>
    <col min="14796" max="14799" width="3.5703125" style="28" customWidth="1"/>
    <col min="14800" max="14803" width="5.42578125" style="28" customWidth="1"/>
    <col min="14804" max="14819" width="4" style="28" customWidth="1"/>
    <col min="14820" max="14821" width="3.42578125" style="28" customWidth="1"/>
    <col min="14822" max="14859" width="3.5703125" style="28" customWidth="1"/>
    <col min="14860" max="15050" width="7.5703125" style="28"/>
    <col min="15051" max="15051" width="1.5703125" style="28" customWidth="1"/>
    <col min="15052" max="15055" width="3.5703125" style="28" customWidth="1"/>
    <col min="15056" max="15059" width="5.42578125" style="28" customWidth="1"/>
    <col min="15060" max="15075" width="4" style="28" customWidth="1"/>
    <col min="15076" max="15077" width="3.42578125" style="28" customWidth="1"/>
    <col min="15078" max="15115" width="3.5703125" style="28" customWidth="1"/>
    <col min="15116" max="15306" width="7.5703125" style="28"/>
    <col min="15307" max="15307" width="1.5703125" style="28" customWidth="1"/>
    <col min="15308" max="15311" width="3.5703125" style="28" customWidth="1"/>
    <col min="15312" max="15315" width="5.42578125" style="28" customWidth="1"/>
    <col min="15316" max="15331" width="4" style="28" customWidth="1"/>
    <col min="15332" max="15333" width="3.42578125" style="28" customWidth="1"/>
    <col min="15334" max="15371" width="3.5703125" style="28" customWidth="1"/>
    <col min="15372" max="15562" width="7.5703125" style="28"/>
    <col min="15563" max="15563" width="1.5703125" style="28" customWidth="1"/>
    <col min="15564" max="15567" width="3.5703125" style="28" customWidth="1"/>
    <col min="15568" max="15571" width="5.42578125" style="28" customWidth="1"/>
    <col min="15572" max="15587" width="4" style="28" customWidth="1"/>
    <col min="15588" max="15589" width="3.42578125" style="28" customWidth="1"/>
    <col min="15590" max="15627" width="3.5703125" style="28" customWidth="1"/>
    <col min="15628" max="15818" width="7.5703125" style="28"/>
    <col min="15819" max="15819" width="1.5703125" style="28" customWidth="1"/>
    <col min="15820" max="15823" width="3.5703125" style="28" customWidth="1"/>
    <col min="15824" max="15827" width="5.42578125" style="28" customWidth="1"/>
    <col min="15828" max="15843" width="4" style="28" customWidth="1"/>
    <col min="15844" max="15845" width="3.42578125" style="28" customWidth="1"/>
    <col min="15846" max="15883" width="3.5703125" style="28" customWidth="1"/>
    <col min="15884" max="16074" width="7.5703125" style="28"/>
    <col min="16075" max="16075" width="1.5703125" style="28" customWidth="1"/>
    <col min="16076" max="16079" width="3.5703125" style="28" customWidth="1"/>
    <col min="16080" max="16083" width="5.42578125" style="28" customWidth="1"/>
    <col min="16084" max="16099" width="4" style="28" customWidth="1"/>
    <col min="16100" max="16101" width="3.42578125" style="28" customWidth="1"/>
    <col min="16102" max="16139" width="3.5703125" style="28" customWidth="1"/>
    <col min="16140" max="16384" width="7.5703125" style="28"/>
  </cols>
  <sheetData>
    <row r="1" spans="1:34" ht="23.1" customHeight="1">
      <c r="B1" s="315" t="s">
        <v>38</v>
      </c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103" t="s">
        <v>36</v>
      </c>
      <c r="N1" s="103"/>
      <c r="O1" s="103"/>
      <c r="P1" s="103"/>
      <c r="Q1" s="369" t="str">
        <f>'Data Record(pitch)'!Q1</f>
        <v>SPR16010011-1</v>
      </c>
      <c r="R1" s="369"/>
      <c r="S1" s="369"/>
      <c r="T1" s="369"/>
      <c r="U1" s="369"/>
      <c r="V1" s="369"/>
      <c r="W1" s="103"/>
      <c r="X1" s="103"/>
      <c r="Y1" s="104" t="s">
        <v>179</v>
      </c>
      <c r="Z1" s="103"/>
      <c r="AA1" s="318">
        <v>1</v>
      </c>
      <c r="AB1" s="318"/>
      <c r="AC1" s="104" t="s">
        <v>180</v>
      </c>
      <c r="AD1" s="318">
        <v>1</v>
      </c>
      <c r="AE1" s="318"/>
      <c r="AF1" s="149"/>
    </row>
    <row r="2" spans="1:34" ht="23.1" customHeight="1"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104" t="s">
        <v>39</v>
      </c>
      <c r="N2" s="103"/>
      <c r="O2" s="104"/>
      <c r="P2" s="103"/>
      <c r="Q2" s="370">
        <f>'Data Record(pitch)'!P2</f>
        <v>42370</v>
      </c>
      <c r="R2" s="370"/>
      <c r="S2" s="370"/>
      <c r="T2" s="370"/>
      <c r="U2" s="370"/>
      <c r="V2" s="104" t="s">
        <v>40</v>
      </c>
      <c r="W2" s="103"/>
      <c r="X2" s="249"/>
      <c r="Y2" s="249"/>
      <c r="Z2" s="249"/>
      <c r="AA2" s="345">
        <f>'Data Record(pitch)'!Z2</f>
        <v>42370</v>
      </c>
      <c r="AB2" s="345"/>
      <c r="AC2" s="345"/>
      <c r="AD2" s="345"/>
      <c r="AE2" s="345"/>
      <c r="AF2" s="149"/>
    </row>
    <row r="3" spans="1:34" ht="23.1" customHeight="1">
      <c r="B3" s="316" t="s">
        <v>102</v>
      </c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103" t="s">
        <v>41</v>
      </c>
      <c r="N3" s="103"/>
      <c r="O3" s="103"/>
      <c r="P3" s="103"/>
      <c r="Q3" s="103"/>
      <c r="R3" s="318">
        <f>'Data Record(pitch)'!Q3</f>
        <v>20</v>
      </c>
      <c r="S3" s="318"/>
      <c r="T3" s="105" t="s">
        <v>103</v>
      </c>
      <c r="U3" s="318">
        <f>'Data Record(pitch)'!T3</f>
        <v>50</v>
      </c>
      <c r="V3" s="318"/>
      <c r="W3" s="106" t="s">
        <v>104</v>
      </c>
      <c r="X3" s="103"/>
      <c r="Y3" s="103"/>
      <c r="Z3" s="103"/>
      <c r="AA3" s="103"/>
      <c r="AB3" s="103"/>
      <c r="AC3" s="103"/>
      <c r="AD3" s="103"/>
      <c r="AE3" s="103"/>
      <c r="AF3" s="148"/>
    </row>
    <row r="4" spans="1:34" ht="23.1" customHeight="1">
      <c r="B4" s="371" t="s">
        <v>177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103" t="s">
        <v>105</v>
      </c>
      <c r="N4" s="103"/>
      <c r="O4" s="103"/>
      <c r="P4" s="103"/>
      <c r="Q4" s="103"/>
      <c r="R4" s="103" t="s">
        <v>106</v>
      </c>
      <c r="S4" s="103"/>
      <c r="T4" s="103"/>
      <c r="U4" s="103"/>
      <c r="V4" s="103"/>
      <c r="W4" s="103"/>
      <c r="X4" s="103"/>
      <c r="Y4" s="103"/>
      <c r="Z4" s="103" t="s">
        <v>107</v>
      </c>
      <c r="AA4" s="103"/>
      <c r="AB4" s="103"/>
      <c r="AC4" s="103"/>
      <c r="AD4" s="103"/>
      <c r="AE4" s="103"/>
      <c r="AF4" s="148"/>
    </row>
    <row r="5" spans="1:34" ht="23.1" customHeight="1">
      <c r="A5" s="32"/>
      <c r="B5" s="107" t="s">
        <v>108</v>
      </c>
      <c r="C5" s="108"/>
      <c r="D5" s="108"/>
      <c r="E5" s="108"/>
      <c r="F5" s="108"/>
      <c r="G5" s="118">
        <f>'Data Record(pitch)'!F5:AC5</f>
        <v>0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09"/>
      <c r="AF5" s="32"/>
    </row>
    <row r="6" spans="1:34" ht="23.1" customHeight="1">
      <c r="A6" s="32"/>
      <c r="B6" s="107" t="s">
        <v>70</v>
      </c>
      <c r="C6" s="108"/>
      <c r="D6" s="108"/>
      <c r="E6" s="108"/>
      <c r="F6" s="108"/>
      <c r="G6" s="296" t="str">
        <f>'Data Record(pitch)'!F6</f>
        <v>Thread Ring Gauge</v>
      </c>
      <c r="H6" s="296"/>
      <c r="I6" s="296"/>
      <c r="J6" s="296"/>
      <c r="K6" s="296"/>
      <c r="L6" s="296"/>
      <c r="M6" s="296"/>
      <c r="N6" s="296"/>
      <c r="O6" s="296"/>
      <c r="P6" s="296"/>
      <c r="Q6" s="250" t="s">
        <v>109</v>
      </c>
      <c r="R6" s="150"/>
      <c r="S6" s="32"/>
      <c r="T6" s="32"/>
      <c r="U6" s="296" t="str">
        <f>'Data Record(pitch)'!T6</f>
        <v>ISOKU</v>
      </c>
      <c r="V6" s="296"/>
      <c r="W6" s="296"/>
      <c r="X6" s="296"/>
      <c r="Y6" s="296"/>
      <c r="Z6" s="296"/>
      <c r="AA6" s="296"/>
      <c r="AB6" s="296"/>
      <c r="AC6" s="296"/>
      <c r="AD6" s="296"/>
      <c r="AE6" s="109"/>
      <c r="AF6" s="32"/>
    </row>
    <row r="7" spans="1:34" ht="23.1" customHeight="1">
      <c r="A7" s="32"/>
      <c r="B7" s="107" t="s">
        <v>42</v>
      </c>
      <c r="C7" s="32"/>
      <c r="D7" s="32"/>
      <c r="E7" s="292" t="str">
        <f>'Data Record(pitch)'!D7</f>
        <v>1414</v>
      </c>
      <c r="F7" s="293"/>
      <c r="G7" s="293"/>
      <c r="H7" s="293"/>
      <c r="I7" s="293"/>
      <c r="J7" s="293"/>
      <c r="K7" s="293"/>
      <c r="L7" s="32"/>
      <c r="M7" s="294" t="s">
        <v>110</v>
      </c>
      <c r="N7" s="294"/>
      <c r="O7" s="294"/>
      <c r="P7" s="293" t="str">
        <f>'Data Record(pitch)'!O7</f>
        <v>S12345</v>
      </c>
      <c r="Q7" s="293"/>
      <c r="R7" s="293"/>
      <c r="S7" s="293"/>
      <c r="T7" s="293"/>
      <c r="U7" s="293"/>
      <c r="V7" s="293"/>
      <c r="W7" s="293"/>
      <c r="X7" s="295" t="s">
        <v>43</v>
      </c>
      <c r="Y7" s="295"/>
      <c r="Z7" s="296" t="str">
        <f>'Data Record(pitch)'!Y7</f>
        <v>M13</v>
      </c>
      <c r="AA7" s="296"/>
      <c r="AB7" s="296"/>
      <c r="AC7" s="296"/>
      <c r="AD7" s="296"/>
      <c r="AE7" s="109"/>
      <c r="AF7" s="151"/>
    </row>
    <row r="8" spans="1:34" ht="23.1" customHeight="1">
      <c r="A8" s="32"/>
      <c r="B8" s="110" t="s">
        <v>111</v>
      </c>
      <c r="C8" s="109"/>
      <c r="D8" s="108"/>
      <c r="E8" s="301" t="str">
        <f>'Data Record(pitch)'!D8</f>
        <v>M15xP1.25 GPII</v>
      </c>
      <c r="F8" s="301"/>
      <c r="G8" s="301"/>
      <c r="H8" s="301"/>
      <c r="I8" s="301"/>
      <c r="J8" s="250"/>
      <c r="K8" s="301" t="str">
        <f>'Data Record(pitch)'!J8</f>
        <v>M15xP1.25 IPII</v>
      </c>
      <c r="L8" s="301"/>
      <c r="M8" s="302"/>
      <c r="N8" s="302"/>
      <c r="O8" s="302"/>
      <c r="P8" s="150"/>
      <c r="Q8" s="150"/>
      <c r="R8" s="150"/>
      <c r="S8" s="150"/>
      <c r="T8" s="150"/>
      <c r="U8" s="119"/>
      <c r="V8" s="119"/>
      <c r="W8" s="119"/>
      <c r="X8" s="111"/>
      <c r="Y8" s="108"/>
      <c r="Z8" s="108"/>
      <c r="AA8" s="108"/>
      <c r="AB8" s="108"/>
      <c r="AC8" s="108"/>
      <c r="AD8" s="108"/>
      <c r="AE8" s="109"/>
      <c r="AF8" s="32"/>
    </row>
    <row r="9" spans="1:34" ht="23.1" customHeight="1">
      <c r="A9" s="32"/>
      <c r="B9" s="112" t="s">
        <v>112</v>
      </c>
      <c r="C9" s="112"/>
      <c r="D9" s="112"/>
      <c r="E9" s="112"/>
      <c r="F9" s="112"/>
      <c r="G9" s="110"/>
      <c r="H9" s="110"/>
      <c r="I9" s="110" t="s">
        <v>113</v>
      </c>
      <c r="J9" s="32"/>
      <c r="K9" s="113"/>
      <c r="L9" s="32"/>
      <c r="M9" s="110" t="s">
        <v>114</v>
      </c>
      <c r="N9" s="32"/>
      <c r="O9" s="110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109"/>
      <c r="AF9" s="151"/>
    </row>
    <row r="10" spans="1:34" ht="5.0999999999999996" customHeight="1">
      <c r="A10" s="32"/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9"/>
      <c r="AC10" s="109"/>
      <c r="AD10" s="109"/>
      <c r="AE10" s="109"/>
      <c r="AF10" s="151"/>
    </row>
    <row r="11" spans="1:34" ht="21" customHeight="1">
      <c r="A11" s="32"/>
      <c r="B11" s="110" t="s">
        <v>44</v>
      </c>
      <c r="C11" s="110"/>
      <c r="D11" s="110"/>
      <c r="E11" s="110"/>
      <c r="F11" s="110"/>
      <c r="G11" s="110"/>
      <c r="H11" s="304"/>
      <c r="I11" s="304"/>
      <c r="J11" s="304"/>
      <c r="K11" s="304"/>
      <c r="L11" s="304"/>
      <c r="M11" s="304"/>
      <c r="N11" s="304"/>
      <c r="O11" s="304"/>
      <c r="P11" s="109"/>
      <c r="Q11" s="109"/>
      <c r="R11" s="107"/>
      <c r="S11" s="116" t="s">
        <v>115</v>
      </c>
      <c r="T11" s="116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09"/>
      <c r="AF11" s="153"/>
    </row>
    <row r="12" spans="1:34" ht="21" customHeight="1">
      <c r="A12" s="32"/>
      <c r="B12" s="110" t="s">
        <v>44</v>
      </c>
      <c r="C12" s="110"/>
      <c r="D12" s="110"/>
      <c r="E12" s="110"/>
      <c r="F12" s="110"/>
      <c r="G12" s="110"/>
      <c r="H12" s="305"/>
      <c r="I12" s="305"/>
      <c r="J12" s="305"/>
      <c r="K12" s="305"/>
      <c r="L12" s="305"/>
      <c r="M12" s="305"/>
      <c r="N12" s="305"/>
      <c r="O12" s="305"/>
      <c r="P12" s="109"/>
      <c r="Q12" s="109"/>
      <c r="R12" s="107"/>
      <c r="S12" s="116" t="s">
        <v>115</v>
      </c>
      <c r="T12" s="116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09"/>
      <c r="AF12" s="32"/>
    </row>
    <row r="13" spans="1:34" ht="8.1" customHeight="1">
      <c r="AD13" s="108"/>
      <c r="AE13" s="108"/>
      <c r="AF13" s="108"/>
      <c r="AG13" s="109"/>
      <c r="AH13" s="32"/>
    </row>
    <row r="14" spans="1:34" ht="21" customHeight="1">
      <c r="B14" s="346" t="s">
        <v>195</v>
      </c>
      <c r="C14" s="346"/>
      <c r="D14" s="346"/>
      <c r="E14" s="346"/>
      <c r="F14" s="346"/>
      <c r="G14" s="297" t="s">
        <v>54</v>
      </c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 t="s">
        <v>55</v>
      </c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108"/>
      <c r="AF14" s="108"/>
      <c r="AG14" s="109"/>
      <c r="AH14" s="32"/>
    </row>
    <row r="15" spans="1:34" ht="21" customHeight="1">
      <c r="B15" s="346"/>
      <c r="C15" s="346"/>
      <c r="D15" s="346"/>
      <c r="E15" s="346"/>
      <c r="F15" s="346"/>
      <c r="G15" s="354" t="s">
        <v>170</v>
      </c>
      <c r="H15" s="355"/>
      <c r="I15" s="356"/>
      <c r="J15" s="367" t="s">
        <v>171</v>
      </c>
      <c r="K15" s="367"/>
      <c r="L15" s="367"/>
      <c r="M15" s="367"/>
      <c r="N15" s="367"/>
      <c r="O15" s="367"/>
      <c r="P15" s="367"/>
      <c r="Q15" s="367"/>
      <c r="R15" s="367"/>
      <c r="S15" s="346" t="s">
        <v>170</v>
      </c>
      <c r="T15" s="346"/>
      <c r="U15" s="346"/>
      <c r="V15" s="367" t="s">
        <v>171</v>
      </c>
      <c r="W15" s="367"/>
      <c r="X15" s="367"/>
      <c r="Y15" s="367"/>
      <c r="Z15" s="367"/>
      <c r="AA15" s="367"/>
      <c r="AB15" s="367"/>
      <c r="AC15" s="367"/>
      <c r="AD15" s="367"/>
      <c r="AE15" s="108"/>
      <c r="AF15" s="108"/>
      <c r="AG15" s="109"/>
      <c r="AH15" s="32"/>
    </row>
    <row r="16" spans="1:34" ht="21" customHeight="1">
      <c r="B16" s="346"/>
      <c r="C16" s="346"/>
      <c r="D16" s="346"/>
      <c r="E16" s="346"/>
      <c r="F16" s="346"/>
      <c r="G16" s="357"/>
      <c r="H16" s="358"/>
      <c r="I16" s="359"/>
      <c r="J16" s="368" t="s">
        <v>56</v>
      </c>
      <c r="K16" s="368"/>
      <c r="L16" s="368"/>
      <c r="M16" s="368" t="s">
        <v>57</v>
      </c>
      <c r="N16" s="368"/>
      <c r="O16" s="368"/>
      <c r="P16" s="368" t="s">
        <v>58</v>
      </c>
      <c r="Q16" s="368"/>
      <c r="R16" s="368"/>
      <c r="S16" s="346"/>
      <c r="T16" s="346"/>
      <c r="U16" s="346"/>
      <c r="V16" s="368" t="s">
        <v>56</v>
      </c>
      <c r="W16" s="368"/>
      <c r="X16" s="368"/>
      <c r="Y16" s="368" t="s">
        <v>57</v>
      </c>
      <c r="Z16" s="368"/>
      <c r="AA16" s="368"/>
      <c r="AB16" s="368" t="s">
        <v>58</v>
      </c>
      <c r="AC16" s="368"/>
      <c r="AD16" s="368"/>
      <c r="AE16" s="108"/>
      <c r="AF16" s="108"/>
      <c r="AG16" s="109"/>
      <c r="AH16" s="32"/>
    </row>
    <row r="17" spans="1:34" ht="21" customHeight="1">
      <c r="B17" s="299" t="str">
        <f>'Data Record(pitch)'!A19</f>
        <v>M15xP1.25 GPII</v>
      </c>
      <c r="C17" s="299"/>
      <c r="D17" s="299"/>
      <c r="E17" s="299"/>
      <c r="F17" s="299"/>
      <c r="G17" s="364">
        <f>'Data Record(pitch)'!F19</f>
        <v>14.231999999999999</v>
      </c>
      <c r="H17" s="365"/>
      <c r="I17" s="366"/>
      <c r="J17" s="297">
        <f>'Data Record(pitch)'!I19</f>
        <v>23</v>
      </c>
      <c r="K17" s="297"/>
      <c r="L17" s="297"/>
      <c r="M17" s="297">
        <f>'Data Record(pitch)'!L19</f>
        <v>12</v>
      </c>
      <c r="N17" s="297"/>
      <c r="O17" s="297"/>
      <c r="P17" s="297">
        <f>'Data Record(pitch)'!O19</f>
        <v>16</v>
      </c>
      <c r="Q17" s="297"/>
      <c r="R17" s="297"/>
      <c r="S17" s="300">
        <f>'Data Record(pitch)'!R19</f>
        <v>14.222</v>
      </c>
      <c r="T17" s="300"/>
      <c r="U17" s="300"/>
      <c r="V17" s="297">
        <f>'Data Record(pitch)'!U19</f>
        <v>10</v>
      </c>
      <c r="W17" s="297"/>
      <c r="X17" s="297"/>
      <c r="Y17" s="297">
        <f>'Data Record(pitch)'!X19</f>
        <v>11</v>
      </c>
      <c r="Z17" s="297"/>
      <c r="AA17" s="297"/>
      <c r="AB17" s="297">
        <f>'Data Record(pitch)'!AA19</f>
        <v>11</v>
      </c>
      <c r="AC17" s="297"/>
      <c r="AD17" s="297"/>
      <c r="AE17" s="108"/>
      <c r="AF17" s="108"/>
      <c r="AG17" s="109"/>
      <c r="AH17" s="32"/>
    </row>
    <row r="18" spans="1:34" ht="21" customHeight="1">
      <c r="B18" s="299" t="str">
        <f>'Data Record(pitch)'!A20</f>
        <v>M15xP1.25 IPII</v>
      </c>
      <c r="C18" s="299"/>
      <c r="D18" s="299"/>
      <c r="E18" s="299"/>
      <c r="F18" s="299"/>
      <c r="G18" s="364">
        <f>'Data Record(pitch)'!F20</f>
        <v>14.282999999999999</v>
      </c>
      <c r="H18" s="365"/>
      <c r="I18" s="366"/>
      <c r="J18" s="297">
        <f>'Data Record(pitch)'!I20</f>
        <v>45</v>
      </c>
      <c r="K18" s="297"/>
      <c r="L18" s="297"/>
      <c r="M18" s="297">
        <f>'Data Record(pitch)'!L20</f>
        <v>10</v>
      </c>
      <c r="N18" s="297"/>
      <c r="O18" s="297"/>
      <c r="P18" s="297">
        <f>'Data Record(pitch)'!O20</f>
        <v>35</v>
      </c>
      <c r="Q18" s="297"/>
      <c r="R18" s="297"/>
      <c r="S18" s="300">
        <f>'Data Record(pitch)'!R20</f>
        <v>14.212</v>
      </c>
      <c r="T18" s="300"/>
      <c r="U18" s="300"/>
      <c r="V18" s="297">
        <f>'Data Record(pitch)'!U20</f>
        <v>10</v>
      </c>
      <c r="W18" s="297"/>
      <c r="X18" s="297"/>
      <c r="Y18" s="297">
        <f>'Data Record(pitch)'!X20</f>
        <v>11</v>
      </c>
      <c r="Z18" s="297"/>
      <c r="AA18" s="297"/>
      <c r="AB18" s="297">
        <f>'Data Record(pitch)'!AA20</f>
        <v>11</v>
      </c>
      <c r="AC18" s="297"/>
      <c r="AD18" s="297"/>
      <c r="AE18" s="108"/>
      <c r="AF18" s="108"/>
      <c r="AG18" s="109"/>
      <c r="AH18" s="32"/>
    </row>
    <row r="19" spans="1:34" s="32" customFormat="1" ht="18" customHeight="1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G19" s="155"/>
    </row>
    <row r="20" spans="1:34" ht="12">
      <c r="B20" s="173" t="s">
        <v>124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34" ht="23.25" customHeight="1">
      <c r="B21" s="173" t="str">
        <f>E8</f>
        <v>M15xP1.25 GPII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34" ht="21.75" customHeight="1">
      <c r="B22" s="331" t="s">
        <v>16</v>
      </c>
      <c r="C22" s="278"/>
      <c r="D22" s="278"/>
      <c r="E22" s="279"/>
      <c r="F22" s="331" t="s">
        <v>65</v>
      </c>
      <c r="G22" s="278"/>
      <c r="H22" s="279"/>
      <c r="I22" s="275" t="s">
        <v>142</v>
      </c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7"/>
      <c r="U22" s="278" t="s">
        <v>144</v>
      </c>
      <c r="V22" s="278"/>
      <c r="W22" s="279"/>
      <c r="X22" s="339" t="s">
        <v>13</v>
      </c>
      <c r="Y22" s="334"/>
      <c r="Z22" s="334"/>
      <c r="AA22" s="334"/>
      <c r="AB22" s="335"/>
      <c r="AH22" s="363"/>
    </row>
    <row r="23" spans="1:34" ht="20.100000000000001" customHeight="1">
      <c r="B23" s="332"/>
      <c r="C23" s="280"/>
      <c r="D23" s="280"/>
      <c r="E23" s="281"/>
      <c r="F23" s="332"/>
      <c r="G23" s="280"/>
      <c r="H23" s="281"/>
      <c r="I23" s="275" t="s">
        <v>187</v>
      </c>
      <c r="J23" s="276"/>
      <c r="K23" s="277"/>
      <c r="L23" s="275" t="s">
        <v>188</v>
      </c>
      <c r="M23" s="276"/>
      <c r="N23" s="277"/>
      <c r="O23" s="275" t="s">
        <v>189</v>
      </c>
      <c r="P23" s="276"/>
      <c r="Q23" s="277"/>
      <c r="R23" s="275" t="s">
        <v>190</v>
      </c>
      <c r="S23" s="276"/>
      <c r="T23" s="277"/>
      <c r="U23" s="280"/>
      <c r="V23" s="280"/>
      <c r="W23" s="281"/>
      <c r="X23" s="336"/>
      <c r="Y23" s="337"/>
      <c r="Z23" s="337"/>
      <c r="AA23" s="337"/>
      <c r="AB23" s="338"/>
      <c r="AH23" s="363"/>
    </row>
    <row r="24" spans="1:34" ht="20.100000000000001" customHeight="1">
      <c r="B24" s="306" t="s">
        <v>145</v>
      </c>
      <c r="C24" s="307"/>
      <c r="D24" s="307"/>
      <c r="E24" s="308"/>
      <c r="F24" s="282" t="s">
        <v>66</v>
      </c>
      <c r="G24" s="283"/>
      <c r="H24" s="284"/>
      <c r="I24" s="282">
        <v>10</v>
      </c>
      <c r="J24" s="283"/>
      <c r="K24" s="284"/>
      <c r="L24" s="282">
        <f t="shared" ref="L24:L29" si="0">I24</f>
        <v>10</v>
      </c>
      <c r="M24" s="283"/>
      <c r="N24" s="284"/>
      <c r="O24" s="282">
        <f t="shared" ref="O24:O29" si="1">L24</f>
        <v>10</v>
      </c>
      <c r="P24" s="283"/>
      <c r="Q24" s="284"/>
      <c r="R24" s="282">
        <v>10</v>
      </c>
      <c r="S24" s="283"/>
      <c r="T24" s="284"/>
      <c r="U24" s="282">
        <f>AVERAGE(I24:T24)</f>
        <v>10</v>
      </c>
      <c r="V24" s="283"/>
      <c r="W24" s="284"/>
      <c r="X24" s="282">
        <f>MAX(_xlfn.STDEV.S(I24:T24),_xlfn.STDEV.S(I25:T25),_xlfn.STDEV.S(I26:T26),_xlfn.STDEV.S(I27:T27),_xlfn.STDEV.S(I28:T28),_xlfn.STDEV.S(I29:T29))/SQRT(4)</f>
        <v>0</v>
      </c>
      <c r="Y24" s="283"/>
      <c r="Z24" s="283"/>
      <c r="AA24" s="283"/>
      <c r="AB24" s="284"/>
      <c r="AH24" s="362"/>
    </row>
    <row r="25" spans="1:34" ht="20.100000000000001" customHeight="1">
      <c r="B25" s="309"/>
      <c r="C25" s="310"/>
      <c r="D25" s="310"/>
      <c r="E25" s="311"/>
      <c r="F25" s="289" t="s">
        <v>67</v>
      </c>
      <c r="G25" s="290"/>
      <c r="H25" s="291"/>
      <c r="I25" s="289">
        <v>10</v>
      </c>
      <c r="J25" s="290"/>
      <c r="K25" s="291"/>
      <c r="L25" s="289">
        <f t="shared" si="0"/>
        <v>10</v>
      </c>
      <c r="M25" s="290"/>
      <c r="N25" s="291"/>
      <c r="O25" s="289">
        <f t="shared" si="1"/>
        <v>10</v>
      </c>
      <c r="P25" s="290"/>
      <c r="Q25" s="291"/>
      <c r="R25" s="289">
        <v>10</v>
      </c>
      <c r="S25" s="290"/>
      <c r="T25" s="291"/>
      <c r="U25" s="289">
        <f t="shared" ref="U25:U29" si="2">AVERAGE(I25:T25)</f>
        <v>10</v>
      </c>
      <c r="V25" s="290"/>
      <c r="W25" s="291"/>
      <c r="X25" s="289"/>
      <c r="Y25" s="290"/>
      <c r="Z25" s="290"/>
      <c r="AA25" s="290"/>
      <c r="AB25" s="291"/>
      <c r="AH25" s="362"/>
    </row>
    <row r="26" spans="1:34" ht="20.100000000000001" customHeight="1">
      <c r="B26" s="312"/>
      <c r="C26" s="313"/>
      <c r="D26" s="313"/>
      <c r="E26" s="314"/>
      <c r="F26" s="286" t="s">
        <v>68</v>
      </c>
      <c r="G26" s="287"/>
      <c r="H26" s="288"/>
      <c r="I26" s="325">
        <v>10</v>
      </c>
      <c r="J26" s="326"/>
      <c r="K26" s="327"/>
      <c r="L26" s="325">
        <f t="shared" si="0"/>
        <v>10</v>
      </c>
      <c r="M26" s="326"/>
      <c r="N26" s="327"/>
      <c r="O26" s="325">
        <f t="shared" si="1"/>
        <v>10</v>
      </c>
      <c r="P26" s="326"/>
      <c r="Q26" s="327"/>
      <c r="R26" s="325">
        <v>10</v>
      </c>
      <c r="S26" s="326"/>
      <c r="T26" s="327"/>
      <c r="U26" s="289">
        <f t="shared" si="2"/>
        <v>10</v>
      </c>
      <c r="V26" s="290"/>
      <c r="W26" s="291"/>
      <c r="X26" s="289"/>
      <c r="Y26" s="290"/>
      <c r="Z26" s="290"/>
      <c r="AA26" s="290"/>
      <c r="AB26" s="291"/>
      <c r="AH26" s="362"/>
    </row>
    <row r="27" spans="1:34" ht="20.100000000000001" customHeight="1">
      <c r="B27" s="306" t="s">
        <v>146</v>
      </c>
      <c r="C27" s="307"/>
      <c r="D27" s="307"/>
      <c r="E27" s="308"/>
      <c r="F27" s="282" t="s">
        <v>66</v>
      </c>
      <c r="G27" s="283"/>
      <c r="H27" s="284"/>
      <c r="I27" s="282">
        <v>10</v>
      </c>
      <c r="J27" s="283"/>
      <c r="K27" s="284"/>
      <c r="L27" s="282">
        <f t="shared" si="0"/>
        <v>10</v>
      </c>
      <c r="M27" s="283"/>
      <c r="N27" s="284"/>
      <c r="O27" s="282">
        <f t="shared" si="1"/>
        <v>10</v>
      </c>
      <c r="P27" s="283"/>
      <c r="Q27" s="284"/>
      <c r="R27" s="282">
        <v>10</v>
      </c>
      <c r="S27" s="283"/>
      <c r="T27" s="284"/>
      <c r="U27" s="282">
        <f t="shared" si="2"/>
        <v>10</v>
      </c>
      <c r="V27" s="283"/>
      <c r="W27" s="284"/>
      <c r="X27" s="289"/>
      <c r="Y27" s="290"/>
      <c r="Z27" s="290"/>
      <c r="AA27" s="290"/>
      <c r="AB27" s="291"/>
      <c r="AH27" s="362"/>
    </row>
    <row r="28" spans="1:34" ht="20.100000000000001" customHeight="1">
      <c r="B28" s="309"/>
      <c r="C28" s="310"/>
      <c r="D28" s="310"/>
      <c r="E28" s="311"/>
      <c r="F28" s="289" t="s">
        <v>67</v>
      </c>
      <c r="G28" s="290"/>
      <c r="H28" s="291"/>
      <c r="I28" s="289">
        <v>10</v>
      </c>
      <c r="J28" s="290"/>
      <c r="K28" s="291"/>
      <c r="L28" s="289">
        <f t="shared" si="0"/>
        <v>10</v>
      </c>
      <c r="M28" s="290"/>
      <c r="N28" s="291"/>
      <c r="O28" s="289">
        <f t="shared" si="1"/>
        <v>10</v>
      </c>
      <c r="P28" s="290"/>
      <c r="Q28" s="291"/>
      <c r="R28" s="289">
        <v>10</v>
      </c>
      <c r="S28" s="290"/>
      <c r="T28" s="291"/>
      <c r="U28" s="289">
        <f t="shared" si="2"/>
        <v>10</v>
      </c>
      <c r="V28" s="290"/>
      <c r="W28" s="291"/>
      <c r="X28" s="289"/>
      <c r="Y28" s="290"/>
      <c r="Z28" s="290"/>
      <c r="AA28" s="290"/>
      <c r="AB28" s="291"/>
      <c r="AH28" s="362"/>
    </row>
    <row r="29" spans="1:34" ht="20.100000000000001" customHeight="1">
      <c r="B29" s="312"/>
      <c r="C29" s="313"/>
      <c r="D29" s="313"/>
      <c r="E29" s="314"/>
      <c r="F29" s="286" t="s">
        <v>68</v>
      </c>
      <c r="G29" s="287"/>
      <c r="H29" s="288"/>
      <c r="I29" s="286">
        <v>10</v>
      </c>
      <c r="J29" s="287"/>
      <c r="K29" s="288"/>
      <c r="L29" s="286">
        <f t="shared" si="0"/>
        <v>10</v>
      </c>
      <c r="M29" s="287"/>
      <c r="N29" s="288"/>
      <c r="O29" s="286">
        <f t="shared" si="1"/>
        <v>10</v>
      </c>
      <c r="P29" s="287"/>
      <c r="Q29" s="288"/>
      <c r="R29" s="286">
        <v>10</v>
      </c>
      <c r="S29" s="287"/>
      <c r="T29" s="288"/>
      <c r="U29" s="286">
        <f t="shared" si="2"/>
        <v>10</v>
      </c>
      <c r="V29" s="287"/>
      <c r="W29" s="288"/>
      <c r="X29" s="286"/>
      <c r="Y29" s="287"/>
      <c r="Z29" s="287"/>
      <c r="AA29" s="287"/>
      <c r="AB29" s="288"/>
      <c r="AC29" s="182"/>
      <c r="AH29" s="362"/>
    </row>
    <row r="30" spans="1:34" ht="21.75">
      <c r="A30" s="27"/>
      <c r="B30" s="340"/>
      <c r="C30" s="340"/>
      <c r="D30" s="340"/>
      <c r="E30" s="175"/>
      <c r="F30" s="341"/>
      <c r="G30" s="341"/>
      <c r="H30" s="341"/>
      <c r="I30" s="341"/>
      <c r="J30" s="341"/>
      <c r="K30" s="341"/>
      <c r="L30" s="341"/>
      <c r="M30" s="341"/>
      <c r="N30" s="341"/>
      <c r="O30" s="341"/>
      <c r="P30" s="341"/>
      <c r="Q30" s="341"/>
      <c r="R30" s="341"/>
      <c r="S30" s="341"/>
      <c r="T30" s="341"/>
      <c r="U30" s="341"/>
      <c r="V30" s="341"/>
      <c r="W30" s="341"/>
      <c r="X30" s="341"/>
      <c r="Y30" s="341"/>
      <c r="Z30" s="341"/>
      <c r="AA30" s="176"/>
      <c r="AB30" s="176"/>
      <c r="AC30" s="179"/>
      <c r="AD30" s="27"/>
      <c r="AE30" s="27"/>
      <c r="AH30" s="179"/>
    </row>
    <row r="31" spans="1:34" ht="23.25" customHeight="1">
      <c r="B31" s="173" t="str">
        <f>K8</f>
        <v>M15xP1.25 IPII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34" ht="21.75" customHeight="1">
      <c r="B32" s="331" t="s">
        <v>16</v>
      </c>
      <c r="C32" s="278"/>
      <c r="D32" s="278"/>
      <c r="E32" s="279"/>
      <c r="F32" s="331" t="s">
        <v>65</v>
      </c>
      <c r="G32" s="278"/>
      <c r="H32" s="279"/>
      <c r="I32" s="275" t="s">
        <v>142</v>
      </c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7"/>
      <c r="U32" s="278" t="s">
        <v>144</v>
      </c>
      <c r="V32" s="278"/>
      <c r="W32" s="279"/>
      <c r="X32" s="339" t="s">
        <v>13</v>
      </c>
      <c r="Y32" s="334"/>
      <c r="Z32" s="334"/>
      <c r="AA32" s="334"/>
      <c r="AB32" s="335"/>
      <c r="AH32" s="254"/>
    </row>
    <row r="33" spans="2:34" ht="20.100000000000001" customHeight="1">
      <c r="B33" s="332"/>
      <c r="C33" s="280"/>
      <c r="D33" s="280"/>
      <c r="E33" s="281"/>
      <c r="F33" s="332"/>
      <c r="G33" s="280"/>
      <c r="H33" s="281"/>
      <c r="I33" s="275" t="s">
        <v>187</v>
      </c>
      <c r="J33" s="276"/>
      <c r="K33" s="277"/>
      <c r="L33" s="275" t="s">
        <v>188</v>
      </c>
      <c r="M33" s="276"/>
      <c r="N33" s="277"/>
      <c r="O33" s="275" t="s">
        <v>189</v>
      </c>
      <c r="P33" s="276"/>
      <c r="Q33" s="277"/>
      <c r="R33" s="275" t="s">
        <v>190</v>
      </c>
      <c r="S33" s="276"/>
      <c r="T33" s="277"/>
      <c r="U33" s="280"/>
      <c r="V33" s="280"/>
      <c r="W33" s="281"/>
      <c r="X33" s="336"/>
      <c r="Y33" s="337"/>
      <c r="Z33" s="337"/>
      <c r="AA33" s="337"/>
      <c r="AB33" s="338"/>
      <c r="AH33" s="254"/>
    </row>
    <row r="34" spans="2:34" ht="20.100000000000001" customHeight="1">
      <c r="B34" s="306" t="s">
        <v>145</v>
      </c>
      <c r="C34" s="307"/>
      <c r="D34" s="307"/>
      <c r="E34" s="308"/>
      <c r="F34" s="282" t="s">
        <v>66</v>
      </c>
      <c r="G34" s="283"/>
      <c r="H34" s="284"/>
      <c r="I34" s="282">
        <v>10</v>
      </c>
      <c r="J34" s="283"/>
      <c r="K34" s="284"/>
      <c r="L34" s="282">
        <f t="shared" ref="L34:L39" si="3">I34</f>
        <v>10</v>
      </c>
      <c r="M34" s="283"/>
      <c r="N34" s="284"/>
      <c r="O34" s="282">
        <f t="shared" ref="O34:O39" si="4">L34</f>
        <v>10</v>
      </c>
      <c r="P34" s="283"/>
      <c r="Q34" s="284"/>
      <c r="R34" s="282">
        <v>10</v>
      </c>
      <c r="S34" s="283"/>
      <c r="T34" s="284"/>
      <c r="U34" s="282">
        <f>AVERAGE(I34:T34)</f>
        <v>10</v>
      </c>
      <c r="V34" s="283"/>
      <c r="W34" s="284"/>
      <c r="X34" s="282">
        <f>MAX(_xlfn.STDEV.S(I34:T34),_xlfn.STDEV.S(I35:T35),_xlfn.STDEV.S(I36:T36),_xlfn.STDEV.S(I37:T37),_xlfn.STDEV.S(I38:T38),_xlfn.STDEV.S(I39:T39))/SQRT(4)</f>
        <v>0</v>
      </c>
      <c r="Y34" s="283"/>
      <c r="Z34" s="283"/>
      <c r="AA34" s="283"/>
      <c r="AB34" s="284"/>
      <c r="AH34" s="290"/>
    </row>
    <row r="35" spans="2:34" ht="20.100000000000001" customHeight="1">
      <c r="B35" s="309"/>
      <c r="C35" s="310"/>
      <c r="D35" s="310"/>
      <c r="E35" s="311"/>
      <c r="F35" s="289" t="s">
        <v>67</v>
      </c>
      <c r="G35" s="290"/>
      <c r="H35" s="291"/>
      <c r="I35" s="289">
        <v>10</v>
      </c>
      <c r="J35" s="290"/>
      <c r="K35" s="291"/>
      <c r="L35" s="289">
        <f t="shared" si="3"/>
        <v>10</v>
      </c>
      <c r="M35" s="290"/>
      <c r="N35" s="291"/>
      <c r="O35" s="289">
        <f t="shared" si="4"/>
        <v>10</v>
      </c>
      <c r="P35" s="290"/>
      <c r="Q35" s="291"/>
      <c r="R35" s="289">
        <v>10</v>
      </c>
      <c r="S35" s="290"/>
      <c r="T35" s="291"/>
      <c r="U35" s="289">
        <f t="shared" ref="U35:U39" si="5">AVERAGE(I35:T35)</f>
        <v>10</v>
      </c>
      <c r="V35" s="290"/>
      <c r="W35" s="291"/>
      <c r="X35" s="289"/>
      <c r="Y35" s="290"/>
      <c r="Z35" s="290"/>
      <c r="AA35" s="290"/>
      <c r="AB35" s="291"/>
      <c r="AH35" s="290"/>
    </row>
    <row r="36" spans="2:34" ht="20.100000000000001" customHeight="1">
      <c r="B36" s="312"/>
      <c r="C36" s="313"/>
      <c r="D36" s="313"/>
      <c r="E36" s="314"/>
      <c r="F36" s="286" t="s">
        <v>68</v>
      </c>
      <c r="G36" s="287"/>
      <c r="H36" s="288"/>
      <c r="I36" s="325">
        <v>10</v>
      </c>
      <c r="J36" s="326"/>
      <c r="K36" s="327"/>
      <c r="L36" s="325">
        <f t="shared" si="3"/>
        <v>10</v>
      </c>
      <c r="M36" s="326"/>
      <c r="N36" s="327"/>
      <c r="O36" s="325">
        <f t="shared" si="4"/>
        <v>10</v>
      </c>
      <c r="P36" s="326"/>
      <c r="Q36" s="327"/>
      <c r="R36" s="325">
        <v>10</v>
      </c>
      <c r="S36" s="326"/>
      <c r="T36" s="327"/>
      <c r="U36" s="289">
        <f t="shared" si="5"/>
        <v>10</v>
      </c>
      <c r="V36" s="290"/>
      <c r="W36" s="291"/>
      <c r="X36" s="289"/>
      <c r="Y36" s="290"/>
      <c r="Z36" s="290"/>
      <c r="AA36" s="290"/>
      <c r="AB36" s="291"/>
      <c r="AH36" s="290"/>
    </row>
    <row r="37" spans="2:34" ht="20.100000000000001" customHeight="1">
      <c r="B37" s="306" t="s">
        <v>146</v>
      </c>
      <c r="C37" s="307"/>
      <c r="D37" s="307"/>
      <c r="E37" s="308"/>
      <c r="F37" s="282" t="s">
        <v>66</v>
      </c>
      <c r="G37" s="283"/>
      <c r="H37" s="284"/>
      <c r="I37" s="282">
        <v>10</v>
      </c>
      <c r="J37" s="283"/>
      <c r="K37" s="284"/>
      <c r="L37" s="282">
        <f t="shared" si="3"/>
        <v>10</v>
      </c>
      <c r="M37" s="283"/>
      <c r="N37" s="284"/>
      <c r="O37" s="282">
        <f t="shared" si="4"/>
        <v>10</v>
      </c>
      <c r="P37" s="283"/>
      <c r="Q37" s="284"/>
      <c r="R37" s="282">
        <v>10</v>
      </c>
      <c r="S37" s="283"/>
      <c r="T37" s="284"/>
      <c r="U37" s="282">
        <f t="shared" si="5"/>
        <v>10</v>
      </c>
      <c r="V37" s="283"/>
      <c r="W37" s="284"/>
      <c r="X37" s="289"/>
      <c r="Y37" s="290"/>
      <c r="Z37" s="290"/>
      <c r="AA37" s="290"/>
      <c r="AB37" s="291"/>
      <c r="AH37" s="290"/>
    </row>
    <row r="38" spans="2:34" ht="20.100000000000001" customHeight="1">
      <c r="B38" s="309"/>
      <c r="C38" s="310"/>
      <c r="D38" s="310"/>
      <c r="E38" s="311"/>
      <c r="F38" s="289" t="s">
        <v>67</v>
      </c>
      <c r="G38" s="290"/>
      <c r="H38" s="291"/>
      <c r="I38" s="289">
        <v>10</v>
      </c>
      <c r="J38" s="290"/>
      <c r="K38" s="291"/>
      <c r="L38" s="289">
        <f t="shared" si="3"/>
        <v>10</v>
      </c>
      <c r="M38" s="290"/>
      <c r="N38" s="291"/>
      <c r="O38" s="289">
        <f t="shared" si="4"/>
        <v>10</v>
      </c>
      <c r="P38" s="290"/>
      <c r="Q38" s="291"/>
      <c r="R38" s="289">
        <v>10</v>
      </c>
      <c r="S38" s="290"/>
      <c r="T38" s="291"/>
      <c r="U38" s="289">
        <f t="shared" si="5"/>
        <v>10</v>
      </c>
      <c r="V38" s="290"/>
      <c r="W38" s="291"/>
      <c r="X38" s="289"/>
      <c r="Y38" s="290"/>
      <c r="Z38" s="290"/>
      <c r="AA38" s="290"/>
      <c r="AB38" s="291"/>
      <c r="AH38" s="290"/>
    </row>
    <row r="39" spans="2:34" ht="20.100000000000001" customHeight="1">
      <c r="B39" s="312"/>
      <c r="C39" s="313"/>
      <c r="D39" s="313"/>
      <c r="E39" s="314"/>
      <c r="F39" s="286" t="s">
        <v>68</v>
      </c>
      <c r="G39" s="287"/>
      <c r="H39" s="288"/>
      <c r="I39" s="286">
        <v>10</v>
      </c>
      <c r="J39" s="287"/>
      <c r="K39" s="288"/>
      <c r="L39" s="286">
        <f t="shared" si="3"/>
        <v>10</v>
      </c>
      <c r="M39" s="287"/>
      <c r="N39" s="288"/>
      <c r="O39" s="286">
        <f t="shared" si="4"/>
        <v>10</v>
      </c>
      <c r="P39" s="287"/>
      <c r="Q39" s="288"/>
      <c r="R39" s="286">
        <v>10</v>
      </c>
      <c r="S39" s="287"/>
      <c r="T39" s="288"/>
      <c r="U39" s="286">
        <f t="shared" si="5"/>
        <v>10</v>
      </c>
      <c r="V39" s="287"/>
      <c r="W39" s="288"/>
      <c r="X39" s="286"/>
      <c r="Y39" s="287"/>
      <c r="Z39" s="287"/>
      <c r="AA39" s="287"/>
      <c r="AB39" s="288"/>
      <c r="AH39" s="290"/>
    </row>
    <row r="41" spans="2:34" ht="18.75" customHeight="1">
      <c r="C41" s="361" t="s">
        <v>191</v>
      </c>
      <c r="D41" s="361"/>
      <c r="E41" s="361"/>
      <c r="F41" s="361"/>
      <c r="G41" s="139"/>
      <c r="H41" s="255" t="str">
        <f>H44</f>
        <v>Ms. Arunkamon Raramanus</v>
      </c>
      <c r="I41" s="255"/>
      <c r="J41" s="255"/>
      <c r="K41" s="255"/>
      <c r="L41" s="255"/>
      <c r="M41" s="255"/>
      <c r="N41" s="255"/>
      <c r="O41" s="255"/>
    </row>
    <row r="42" spans="2:34" ht="18.75" customHeight="1">
      <c r="C42" s="256"/>
      <c r="D42" s="256"/>
      <c r="E42" s="256"/>
      <c r="F42" s="256"/>
      <c r="G42" s="139"/>
      <c r="H42" s="257"/>
      <c r="I42" s="257"/>
      <c r="J42" s="257"/>
      <c r="K42" s="257"/>
      <c r="L42" s="257"/>
      <c r="M42" s="257"/>
      <c r="N42" s="257"/>
      <c r="O42" s="257"/>
    </row>
    <row r="44" spans="2:34" ht="18.75" customHeight="1">
      <c r="F44" s="19">
        <v>11</v>
      </c>
      <c r="G44" s="19"/>
      <c r="H44" s="247" t="s">
        <v>118</v>
      </c>
      <c r="I44" s="241"/>
      <c r="J44" s="139"/>
    </row>
  </sheetData>
  <mergeCells count="163">
    <mergeCell ref="E8:I8"/>
    <mergeCell ref="K8:O8"/>
    <mergeCell ref="P9:AD9"/>
    <mergeCell ref="H11:O11"/>
    <mergeCell ref="Q1:V1"/>
    <mergeCell ref="Q2:U2"/>
    <mergeCell ref="B1:L2"/>
    <mergeCell ref="B4:L4"/>
    <mergeCell ref="R29:T29"/>
    <mergeCell ref="U29:W29"/>
    <mergeCell ref="G6:P6"/>
    <mergeCell ref="U6:AD6"/>
    <mergeCell ref="E7:K7"/>
    <mergeCell ref="M7:O7"/>
    <mergeCell ref="P7:W7"/>
    <mergeCell ref="X7:Y7"/>
    <mergeCell ref="Z7:AD7"/>
    <mergeCell ref="AA1:AB1"/>
    <mergeCell ref="AD1:AE1"/>
    <mergeCell ref="AA2:AE2"/>
    <mergeCell ref="B3:L3"/>
    <mergeCell ref="R3:S3"/>
    <mergeCell ref="U3:V3"/>
    <mergeCell ref="H12:O12"/>
    <mergeCell ref="F30:H30"/>
    <mergeCell ref="I30:K30"/>
    <mergeCell ref="U26:W26"/>
    <mergeCell ref="F27:H27"/>
    <mergeCell ref="I27:K27"/>
    <mergeCell ref="L27:N27"/>
    <mergeCell ref="O27:Q27"/>
    <mergeCell ref="R27:T27"/>
    <mergeCell ref="U27:W27"/>
    <mergeCell ref="F28:H28"/>
    <mergeCell ref="I28:K28"/>
    <mergeCell ref="F26:H26"/>
    <mergeCell ref="I26:K26"/>
    <mergeCell ref="L26:N26"/>
    <mergeCell ref="O26:Q26"/>
    <mergeCell ref="R26:T26"/>
    <mergeCell ref="L28:N28"/>
    <mergeCell ref="O28:Q28"/>
    <mergeCell ref="R28:T28"/>
    <mergeCell ref="B14:F16"/>
    <mergeCell ref="G14:R14"/>
    <mergeCell ref="S14:AD14"/>
    <mergeCell ref="G15:I16"/>
    <mergeCell ref="J15:R15"/>
    <mergeCell ref="S15:U16"/>
    <mergeCell ref="V15:AD15"/>
    <mergeCell ref="J16:L16"/>
    <mergeCell ref="M16:O16"/>
    <mergeCell ref="P16:R16"/>
    <mergeCell ref="V16:X16"/>
    <mergeCell ref="Y16:AA16"/>
    <mergeCell ref="AB16:AD16"/>
    <mergeCell ref="B17:F17"/>
    <mergeCell ref="G17:I17"/>
    <mergeCell ref="J17:L17"/>
    <mergeCell ref="M17:O17"/>
    <mergeCell ref="P17:R17"/>
    <mergeCell ref="S17:U17"/>
    <mergeCell ref="Y18:AA18"/>
    <mergeCell ref="AB18:AD18"/>
    <mergeCell ref="B22:E23"/>
    <mergeCell ref="F22:H23"/>
    <mergeCell ref="I22:T22"/>
    <mergeCell ref="U22:W23"/>
    <mergeCell ref="X22:AB23"/>
    <mergeCell ref="V17:X17"/>
    <mergeCell ref="Y17:AA17"/>
    <mergeCell ref="AB17:AD17"/>
    <mergeCell ref="B18:F18"/>
    <mergeCell ref="G18:I18"/>
    <mergeCell ref="J18:L18"/>
    <mergeCell ref="M18:O18"/>
    <mergeCell ref="P18:R18"/>
    <mergeCell ref="S18:U18"/>
    <mergeCell ref="V18:X18"/>
    <mergeCell ref="AH22:AH23"/>
    <mergeCell ref="I23:K23"/>
    <mergeCell ref="L23:N23"/>
    <mergeCell ref="O23:Q23"/>
    <mergeCell ref="R23:T23"/>
    <mergeCell ref="B24:E26"/>
    <mergeCell ref="F24:H24"/>
    <mergeCell ref="I24:K24"/>
    <mergeCell ref="L24:N24"/>
    <mergeCell ref="O24:Q24"/>
    <mergeCell ref="I25:K25"/>
    <mergeCell ref="L25:N25"/>
    <mergeCell ref="O25:Q25"/>
    <mergeCell ref="R25:T25"/>
    <mergeCell ref="U25:W25"/>
    <mergeCell ref="R24:T24"/>
    <mergeCell ref="U24:W24"/>
    <mergeCell ref="X24:AB29"/>
    <mergeCell ref="U32:W33"/>
    <mergeCell ref="X32:AB33"/>
    <mergeCell ref="I33:K33"/>
    <mergeCell ref="L33:N33"/>
    <mergeCell ref="O33:Q33"/>
    <mergeCell ref="R33:T33"/>
    <mergeCell ref="AH24:AH26"/>
    <mergeCell ref="F25:H25"/>
    <mergeCell ref="B27:E29"/>
    <mergeCell ref="AH27:AH29"/>
    <mergeCell ref="B30:D30"/>
    <mergeCell ref="X30:Z30"/>
    <mergeCell ref="B32:E33"/>
    <mergeCell ref="F32:H33"/>
    <mergeCell ref="I32:T32"/>
    <mergeCell ref="L30:N30"/>
    <mergeCell ref="O30:Q30"/>
    <mergeCell ref="R30:T30"/>
    <mergeCell ref="U30:W30"/>
    <mergeCell ref="U28:W28"/>
    <mergeCell ref="F29:H29"/>
    <mergeCell ref="I29:K29"/>
    <mergeCell ref="L29:N29"/>
    <mergeCell ref="O29:Q29"/>
    <mergeCell ref="U35:W35"/>
    <mergeCell ref="F36:H36"/>
    <mergeCell ref="I36:K36"/>
    <mergeCell ref="L36:N36"/>
    <mergeCell ref="O36:Q36"/>
    <mergeCell ref="R36:T36"/>
    <mergeCell ref="U36:W36"/>
    <mergeCell ref="O34:Q34"/>
    <mergeCell ref="R34:T34"/>
    <mergeCell ref="U34:W34"/>
    <mergeCell ref="F35:H35"/>
    <mergeCell ref="I35:K35"/>
    <mergeCell ref="L35:N35"/>
    <mergeCell ref="O35:Q35"/>
    <mergeCell ref="R35:T35"/>
    <mergeCell ref="F34:H34"/>
    <mergeCell ref="I34:K34"/>
    <mergeCell ref="L34:N34"/>
    <mergeCell ref="U37:W37"/>
    <mergeCell ref="AH37:AH39"/>
    <mergeCell ref="F38:H38"/>
    <mergeCell ref="C41:F41"/>
    <mergeCell ref="B37:E39"/>
    <mergeCell ref="F37:H37"/>
    <mergeCell ref="I37:K37"/>
    <mergeCell ref="L37:N37"/>
    <mergeCell ref="O37:Q37"/>
    <mergeCell ref="R37:T37"/>
    <mergeCell ref="X34:AB39"/>
    <mergeCell ref="AH34:AH36"/>
    <mergeCell ref="O38:Q38"/>
    <mergeCell ref="R38:T38"/>
    <mergeCell ref="U38:W38"/>
    <mergeCell ref="F39:H39"/>
    <mergeCell ref="I39:K39"/>
    <mergeCell ref="L39:N39"/>
    <mergeCell ref="O39:Q39"/>
    <mergeCell ref="R39:T39"/>
    <mergeCell ref="U39:W39"/>
    <mergeCell ref="I38:K38"/>
    <mergeCell ref="L38:N38"/>
    <mergeCell ref="B34:E36"/>
  </mergeCells>
  <pageMargins left="0.70866141732283472" right="0.70866141732283472" top="0.74803149606299213" bottom="0.74803149606299213" header="0.31496062992125984" footer="0.31496062992125984"/>
  <pageSetup paperSize="9" scale="57" orientation="portrait" horizontalDpi="360" verticalDpi="360" r:id="rId1"/>
  <headerFooter>
    <oddFooter>&amp;R&amp;"Gulim,Regular"&amp;10SP-FMD-04-21 Rev.0 Effective date 4-Nov-15</oddFooter>
  </headerFooter>
  <rowBreaks count="1" manualBreakCount="1">
    <brk id="30" max="3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1" r:id="rId4" name="Check Box 3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85725</xdr:rowOff>
                  </from>
                  <to>
                    <xdr:col>24</xdr:col>
                    <xdr:colOff>209550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5" name="Check Box 4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66675</xdr:rowOff>
                  </from>
                  <to>
                    <xdr:col>16</xdr:col>
                    <xdr:colOff>209550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6" name="Check Box 5">
              <controlPr defaultSize="0" autoFill="0" autoLine="0" autoPict="0">
                <anchor moveWithCells="1">
                  <from>
                    <xdr:col>7</xdr:col>
                    <xdr:colOff>9525</xdr:colOff>
                    <xdr:row>8</xdr:row>
                    <xdr:rowOff>85725</xdr:rowOff>
                  </from>
                  <to>
                    <xdr:col>7</xdr:col>
                    <xdr:colOff>209550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7" name="Check Box 6">
              <controlPr defaultSize="0" autoFill="0" autoLine="0" autoPict="0">
                <anchor moveWithCells="1">
                  <from>
                    <xdr:col>11</xdr:col>
                    <xdr:colOff>9525</xdr:colOff>
                    <xdr:row>8</xdr:row>
                    <xdr:rowOff>76200</xdr:rowOff>
                  </from>
                  <to>
                    <xdr:col>11</xdr:col>
                    <xdr:colOff>209550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zoomScaleNormal="100" zoomScaleSheetLayoutView="100" workbookViewId="0">
      <selection activeCell="Q31" sqref="Q31"/>
    </sheetView>
  </sheetViews>
  <sheetFormatPr defaultColWidth="9.140625" defaultRowHeight="20.25"/>
  <cols>
    <col min="1" max="14" width="3.7109375" style="3" customWidth="1"/>
    <col min="15" max="28" width="3.42578125" style="3" customWidth="1"/>
    <col min="29" max="31" width="3.7109375" style="3" customWidth="1"/>
    <col min="32" max="256" width="9.140625" style="3"/>
    <col min="257" max="270" width="3.7109375" style="3" customWidth="1"/>
    <col min="271" max="284" width="3.42578125" style="3" customWidth="1"/>
    <col min="285" max="287" width="3.7109375" style="3" customWidth="1"/>
    <col min="288" max="512" width="9.140625" style="3"/>
    <col min="513" max="526" width="3.7109375" style="3" customWidth="1"/>
    <col min="527" max="540" width="3.42578125" style="3" customWidth="1"/>
    <col min="541" max="543" width="3.7109375" style="3" customWidth="1"/>
    <col min="544" max="768" width="9.140625" style="3"/>
    <col min="769" max="782" width="3.7109375" style="3" customWidth="1"/>
    <col min="783" max="796" width="3.42578125" style="3" customWidth="1"/>
    <col min="797" max="799" width="3.7109375" style="3" customWidth="1"/>
    <col min="800" max="1024" width="9.140625" style="3"/>
    <col min="1025" max="1038" width="3.7109375" style="3" customWidth="1"/>
    <col min="1039" max="1052" width="3.42578125" style="3" customWidth="1"/>
    <col min="1053" max="1055" width="3.7109375" style="3" customWidth="1"/>
    <col min="1056" max="1280" width="9.140625" style="3"/>
    <col min="1281" max="1294" width="3.7109375" style="3" customWidth="1"/>
    <col min="1295" max="1308" width="3.42578125" style="3" customWidth="1"/>
    <col min="1309" max="1311" width="3.7109375" style="3" customWidth="1"/>
    <col min="1312" max="1536" width="9.140625" style="3"/>
    <col min="1537" max="1550" width="3.7109375" style="3" customWidth="1"/>
    <col min="1551" max="1564" width="3.42578125" style="3" customWidth="1"/>
    <col min="1565" max="1567" width="3.7109375" style="3" customWidth="1"/>
    <col min="1568" max="1792" width="9.140625" style="3"/>
    <col min="1793" max="1806" width="3.7109375" style="3" customWidth="1"/>
    <col min="1807" max="1820" width="3.42578125" style="3" customWidth="1"/>
    <col min="1821" max="1823" width="3.7109375" style="3" customWidth="1"/>
    <col min="1824" max="2048" width="9.140625" style="3"/>
    <col min="2049" max="2062" width="3.7109375" style="3" customWidth="1"/>
    <col min="2063" max="2076" width="3.42578125" style="3" customWidth="1"/>
    <col min="2077" max="2079" width="3.7109375" style="3" customWidth="1"/>
    <col min="2080" max="2304" width="9.140625" style="3"/>
    <col min="2305" max="2318" width="3.7109375" style="3" customWidth="1"/>
    <col min="2319" max="2332" width="3.42578125" style="3" customWidth="1"/>
    <col min="2333" max="2335" width="3.7109375" style="3" customWidth="1"/>
    <col min="2336" max="2560" width="9.140625" style="3"/>
    <col min="2561" max="2574" width="3.7109375" style="3" customWidth="1"/>
    <col min="2575" max="2588" width="3.42578125" style="3" customWidth="1"/>
    <col min="2589" max="2591" width="3.7109375" style="3" customWidth="1"/>
    <col min="2592" max="2816" width="9.140625" style="3"/>
    <col min="2817" max="2830" width="3.7109375" style="3" customWidth="1"/>
    <col min="2831" max="2844" width="3.42578125" style="3" customWidth="1"/>
    <col min="2845" max="2847" width="3.7109375" style="3" customWidth="1"/>
    <col min="2848" max="3072" width="9.140625" style="3"/>
    <col min="3073" max="3086" width="3.7109375" style="3" customWidth="1"/>
    <col min="3087" max="3100" width="3.42578125" style="3" customWidth="1"/>
    <col min="3101" max="3103" width="3.7109375" style="3" customWidth="1"/>
    <col min="3104" max="3328" width="9.140625" style="3"/>
    <col min="3329" max="3342" width="3.7109375" style="3" customWidth="1"/>
    <col min="3343" max="3356" width="3.42578125" style="3" customWidth="1"/>
    <col min="3357" max="3359" width="3.7109375" style="3" customWidth="1"/>
    <col min="3360" max="3584" width="9.140625" style="3"/>
    <col min="3585" max="3598" width="3.7109375" style="3" customWidth="1"/>
    <col min="3599" max="3612" width="3.42578125" style="3" customWidth="1"/>
    <col min="3613" max="3615" width="3.7109375" style="3" customWidth="1"/>
    <col min="3616" max="3840" width="9.140625" style="3"/>
    <col min="3841" max="3854" width="3.7109375" style="3" customWidth="1"/>
    <col min="3855" max="3868" width="3.42578125" style="3" customWidth="1"/>
    <col min="3869" max="3871" width="3.7109375" style="3" customWidth="1"/>
    <col min="3872" max="4096" width="9.140625" style="3"/>
    <col min="4097" max="4110" width="3.7109375" style="3" customWidth="1"/>
    <col min="4111" max="4124" width="3.42578125" style="3" customWidth="1"/>
    <col min="4125" max="4127" width="3.7109375" style="3" customWidth="1"/>
    <col min="4128" max="4352" width="9.140625" style="3"/>
    <col min="4353" max="4366" width="3.7109375" style="3" customWidth="1"/>
    <col min="4367" max="4380" width="3.42578125" style="3" customWidth="1"/>
    <col min="4381" max="4383" width="3.7109375" style="3" customWidth="1"/>
    <col min="4384" max="4608" width="9.140625" style="3"/>
    <col min="4609" max="4622" width="3.7109375" style="3" customWidth="1"/>
    <col min="4623" max="4636" width="3.42578125" style="3" customWidth="1"/>
    <col min="4637" max="4639" width="3.7109375" style="3" customWidth="1"/>
    <col min="4640" max="4864" width="9.140625" style="3"/>
    <col min="4865" max="4878" width="3.7109375" style="3" customWidth="1"/>
    <col min="4879" max="4892" width="3.42578125" style="3" customWidth="1"/>
    <col min="4893" max="4895" width="3.7109375" style="3" customWidth="1"/>
    <col min="4896" max="5120" width="9.140625" style="3"/>
    <col min="5121" max="5134" width="3.7109375" style="3" customWidth="1"/>
    <col min="5135" max="5148" width="3.42578125" style="3" customWidth="1"/>
    <col min="5149" max="5151" width="3.7109375" style="3" customWidth="1"/>
    <col min="5152" max="5376" width="9.140625" style="3"/>
    <col min="5377" max="5390" width="3.7109375" style="3" customWidth="1"/>
    <col min="5391" max="5404" width="3.42578125" style="3" customWidth="1"/>
    <col min="5405" max="5407" width="3.7109375" style="3" customWidth="1"/>
    <col min="5408" max="5632" width="9.140625" style="3"/>
    <col min="5633" max="5646" width="3.7109375" style="3" customWidth="1"/>
    <col min="5647" max="5660" width="3.42578125" style="3" customWidth="1"/>
    <col min="5661" max="5663" width="3.7109375" style="3" customWidth="1"/>
    <col min="5664" max="5888" width="9.140625" style="3"/>
    <col min="5889" max="5902" width="3.7109375" style="3" customWidth="1"/>
    <col min="5903" max="5916" width="3.42578125" style="3" customWidth="1"/>
    <col min="5917" max="5919" width="3.7109375" style="3" customWidth="1"/>
    <col min="5920" max="6144" width="9.140625" style="3"/>
    <col min="6145" max="6158" width="3.7109375" style="3" customWidth="1"/>
    <col min="6159" max="6172" width="3.42578125" style="3" customWidth="1"/>
    <col min="6173" max="6175" width="3.7109375" style="3" customWidth="1"/>
    <col min="6176" max="6400" width="9.140625" style="3"/>
    <col min="6401" max="6414" width="3.7109375" style="3" customWidth="1"/>
    <col min="6415" max="6428" width="3.42578125" style="3" customWidth="1"/>
    <col min="6429" max="6431" width="3.7109375" style="3" customWidth="1"/>
    <col min="6432" max="6656" width="9.140625" style="3"/>
    <col min="6657" max="6670" width="3.7109375" style="3" customWidth="1"/>
    <col min="6671" max="6684" width="3.42578125" style="3" customWidth="1"/>
    <col min="6685" max="6687" width="3.7109375" style="3" customWidth="1"/>
    <col min="6688" max="6912" width="9.140625" style="3"/>
    <col min="6913" max="6926" width="3.7109375" style="3" customWidth="1"/>
    <col min="6927" max="6940" width="3.42578125" style="3" customWidth="1"/>
    <col min="6941" max="6943" width="3.7109375" style="3" customWidth="1"/>
    <col min="6944" max="7168" width="9.140625" style="3"/>
    <col min="7169" max="7182" width="3.7109375" style="3" customWidth="1"/>
    <col min="7183" max="7196" width="3.42578125" style="3" customWidth="1"/>
    <col min="7197" max="7199" width="3.7109375" style="3" customWidth="1"/>
    <col min="7200" max="7424" width="9.140625" style="3"/>
    <col min="7425" max="7438" width="3.7109375" style="3" customWidth="1"/>
    <col min="7439" max="7452" width="3.42578125" style="3" customWidth="1"/>
    <col min="7453" max="7455" width="3.7109375" style="3" customWidth="1"/>
    <col min="7456" max="7680" width="9.140625" style="3"/>
    <col min="7681" max="7694" width="3.7109375" style="3" customWidth="1"/>
    <col min="7695" max="7708" width="3.42578125" style="3" customWidth="1"/>
    <col min="7709" max="7711" width="3.7109375" style="3" customWidth="1"/>
    <col min="7712" max="7936" width="9.140625" style="3"/>
    <col min="7937" max="7950" width="3.7109375" style="3" customWidth="1"/>
    <col min="7951" max="7964" width="3.42578125" style="3" customWidth="1"/>
    <col min="7965" max="7967" width="3.7109375" style="3" customWidth="1"/>
    <col min="7968" max="8192" width="9.140625" style="3"/>
    <col min="8193" max="8206" width="3.7109375" style="3" customWidth="1"/>
    <col min="8207" max="8220" width="3.42578125" style="3" customWidth="1"/>
    <col min="8221" max="8223" width="3.7109375" style="3" customWidth="1"/>
    <col min="8224" max="8448" width="9.140625" style="3"/>
    <col min="8449" max="8462" width="3.7109375" style="3" customWidth="1"/>
    <col min="8463" max="8476" width="3.42578125" style="3" customWidth="1"/>
    <col min="8477" max="8479" width="3.7109375" style="3" customWidth="1"/>
    <col min="8480" max="8704" width="9.140625" style="3"/>
    <col min="8705" max="8718" width="3.7109375" style="3" customWidth="1"/>
    <col min="8719" max="8732" width="3.42578125" style="3" customWidth="1"/>
    <col min="8733" max="8735" width="3.7109375" style="3" customWidth="1"/>
    <col min="8736" max="8960" width="9.140625" style="3"/>
    <col min="8961" max="8974" width="3.7109375" style="3" customWidth="1"/>
    <col min="8975" max="8988" width="3.42578125" style="3" customWidth="1"/>
    <col min="8989" max="8991" width="3.7109375" style="3" customWidth="1"/>
    <col min="8992" max="9216" width="9.140625" style="3"/>
    <col min="9217" max="9230" width="3.7109375" style="3" customWidth="1"/>
    <col min="9231" max="9244" width="3.42578125" style="3" customWidth="1"/>
    <col min="9245" max="9247" width="3.7109375" style="3" customWidth="1"/>
    <col min="9248" max="9472" width="9.140625" style="3"/>
    <col min="9473" max="9486" width="3.7109375" style="3" customWidth="1"/>
    <col min="9487" max="9500" width="3.42578125" style="3" customWidth="1"/>
    <col min="9501" max="9503" width="3.7109375" style="3" customWidth="1"/>
    <col min="9504" max="9728" width="9.140625" style="3"/>
    <col min="9729" max="9742" width="3.7109375" style="3" customWidth="1"/>
    <col min="9743" max="9756" width="3.42578125" style="3" customWidth="1"/>
    <col min="9757" max="9759" width="3.7109375" style="3" customWidth="1"/>
    <col min="9760" max="9984" width="9.140625" style="3"/>
    <col min="9985" max="9998" width="3.7109375" style="3" customWidth="1"/>
    <col min="9999" max="10012" width="3.42578125" style="3" customWidth="1"/>
    <col min="10013" max="10015" width="3.7109375" style="3" customWidth="1"/>
    <col min="10016" max="10240" width="9.140625" style="3"/>
    <col min="10241" max="10254" width="3.7109375" style="3" customWidth="1"/>
    <col min="10255" max="10268" width="3.42578125" style="3" customWidth="1"/>
    <col min="10269" max="10271" width="3.7109375" style="3" customWidth="1"/>
    <col min="10272" max="10496" width="9.140625" style="3"/>
    <col min="10497" max="10510" width="3.7109375" style="3" customWidth="1"/>
    <col min="10511" max="10524" width="3.42578125" style="3" customWidth="1"/>
    <col min="10525" max="10527" width="3.7109375" style="3" customWidth="1"/>
    <col min="10528" max="10752" width="9.140625" style="3"/>
    <col min="10753" max="10766" width="3.7109375" style="3" customWidth="1"/>
    <col min="10767" max="10780" width="3.42578125" style="3" customWidth="1"/>
    <col min="10781" max="10783" width="3.7109375" style="3" customWidth="1"/>
    <col min="10784" max="11008" width="9.140625" style="3"/>
    <col min="11009" max="11022" width="3.7109375" style="3" customWidth="1"/>
    <col min="11023" max="11036" width="3.42578125" style="3" customWidth="1"/>
    <col min="11037" max="11039" width="3.7109375" style="3" customWidth="1"/>
    <col min="11040" max="11264" width="9.140625" style="3"/>
    <col min="11265" max="11278" width="3.7109375" style="3" customWidth="1"/>
    <col min="11279" max="11292" width="3.42578125" style="3" customWidth="1"/>
    <col min="11293" max="11295" width="3.7109375" style="3" customWidth="1"/>
    <col min="11296" max="11520" width="9.140625" style="3"/>
    <col min="11521" max="11534" width="3.7109375" style="3" customWidth="1"/>
    <col min="11535" max="11548" width="3.42578125" style="3" customWidth="1"/>
    <col min="11549" max="11551" width="3.7109375" style="3" customWidth="1"/>
    <col min="11552" max="11776" width="9.140625" style="3"/>
    <col min="11777" max="11790" width="3.7109375" style="3" customWidth="1"/>
    <col min="11791" max="11804" width="3.42578125" style="3" customWidth="1"/>
    <col min="11805" max="11807" width="3.7109375" style="3" customWidth="1"/>
    <col min="11808" max="12032" width="9.140625" style="3"/>
    <col min="12033" max="12046" width="3.7109375" style="3" customWidth="1"/>
    <col min="12047" max="12060" width="3.42578125" style="3" customWidth="1"/>
    <col min="12061" max="12063" width="3.7109375" style="3" customWidth="1"/>
    <col min="12064" max="12288" width="9.140625" style="3"/>
    <col min="12289" max="12302" width="3.7109375" style="3" customWidth="1"/>
    <col min="12303" max="12316" width="3.42578125" style="3" customWidth="1"/>
    <col min="12317" max="12319" width="3.7109375" style="3" customWidth="1"/>
    <col min="12320" max="12544" width="9.140625" style="3"/>
    <col min="12545" max="12558" width="3.7109375" style="3" customWidth="1"/>
    <col min="12559" max="12572" width="3.42578125" style="3" customWidth="1"/>
    <col min="12573" max="12575" width="3.7109375" style="3" customWidth="1"/>
    <col min="12576" max="12800" width="9.140625" style="3"/>
    <col min="12801" max="12814" width="3.7109375" style="3" customWidth="1"/>
    <col min="12815" max="12828" width="3.42578125" style="3" customWidth="1"/>
    <col min="12829" max="12831" width="3.7109375" style="3" customWidth="1"/>
    <col min="12832" max="13056" width="9.140625" style="3"/>
    <col min="13057" max="13070" width="3.7109375" style="3" customWidth="1"/>
    <col min="13071" max="13084" width="3.42578125" style="3" customWidth="1"/>
    <col min="13085" max="13087" width="3.7109375" style="3" customWidth="1"/>
    <col min="13088" max="13312" width="9.140625" style="3"/>
    <col min="13313" max="13326" width="3.7109375" style="3" customWidth="1"/>
    <col min="13327" max="13340" width="3.42578125" style="3" customWidth="1"/>
    <col min="13341" max="13343" width="3.7109375" style="3" customWidth="1"/>
    <col min="13344" max="13568" width="9.140625" style="3"/>
    <col min="13569" max="13582" width="3.7109375" style="3" customWidth="1"/>
    <col min="13583" max="13596" width="3.42578125" style="3" customWidth="1"/>
    <col min="13597" max="13599" width="3.7109375" style="3" customWidth="1"/>
    <col min="13600" max="13824" width="9.140625" style="3"/>
    <col min="13825" max="13838" width="3.7109375" style="3" customWidth="1"/>
    <col min="13839" max="13852" width="3.42578125" style="3" customWidth="1"/>
    <col min="13853" max="13855" width="3.7109375" style="3" customWidth="1"/>
    <col min="13856" max="14080" width="9.140625" style="3"/>
    <col min="14081" max="14094" width="3.7109375" style="3" customWidth="1"/>
    <col min="14095" max="14108" width="3.42578125" style="3" customWidth="1"/>
    <col min="14109" max="14111" width="3.7109375" style="3" customWidth="1"/>
    <col min="14112" max="14336" width="9.140625" style="3"/>
    <col min="14337" max="14350" width="3.7109375" style="3" customWidth="1"/>
    <col min="14351" max="14364" width="3.42578125" style="3" customWidth="1"/>
    <col min="14365" max="14367" width="3.7109375" style="3" customWidth="1"/>
    <col min="14368" max="14592" width="9.140625" style="3"/>
    <col min="14593" max="14606" width="3.7109375" style="3" customWidth="1"/>
    <col min="14607" max="14620" width="3.42578125" style="3" customWidth="1"/>
    <col min="14621" max="14623" width="3.7109375" style="3" customWidth="1"/>
    <col min="14624" max="14848" width="9.140625" style="3"/>
    <col min="14849" max="14862" width="3.7109375" style="3" customWidth="1"/>
    <col min="14863" max="14876" width="3.42578125" style="3" customWidth="1"/>
    <col min="14877" max="14879" width="3.7109375" style="3" customWidth="1"/>
    <col min="14880" max="15104" width="9.140625" style="3"/>
    <col min="15105" max="15118" width="3.7109375" style="3" customWidth="1"/>
    <col min="15119" max="15132" width="3.42578125" style="3" customWidth="1"/>
    <col min="15133" max="15135" width="3.7109375" style="3" customWidth="1"/>
    <col min="15136" max="15360" width="9.140625" style="3"/>
    <col min="15361" max="15374" width="3.7109375" style="3" customWidth="1"/>
    <col min="15375" max="15388" width="3.42578125" style="3" customWidth="1"/>
    <col min="15389" max="15391" width="3.7109375" style="3" customWidth="1"/>
    <col min="15392" max="15616" width="9.140625" style="3"/>
    <col min="15617" max="15630" width="3.7109375" style="3" customWidth="1"/>
    <col min="15631" max="15644" width="3.42578125" style="3" customWidth="1"/>
    <col min="15645" max="15647" width="3.7109375" style="3" customWidth="1"/>
    <col min="15648" max="15872" width="9.140625" style="3"/>
    <col min="15873" max="15886" width="3.7109375" style="3" customWidth="1"/>
    <col min="15887" max="15900" width="3.42578125" style="3" customWidth="1"/>
    <col min="15901" max="15903" width="3.7109375" style="3" customWidth="1"/>
    <col min="15904" max="16128" width="9.140625" style="3"/>
    <col min="16129" max="16142" width="3.7109375" style="3" customWidth="1"/>
    <col min="16143" max="16156" width="3.42578125" style="3" customWidth="1"/>
    <col min="16157" max="16159" width="3.7109375" style="3" customWidth="1"/>
    <col min="16160" max="16384" width="9.140625" style="3"/>
  </cols>
  <sheetData>
    <row r="1" spans="1:256" ht="12.95" customHeight="1"/>
    <row r="2" spans="1:256" ht="12.95" customHeight="1"/>
    <row r="3" spans="1:256" ht="35.25" customHeight="1">
      <c r="A3" s="372" t="s">
        <v>29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</row>
    <row r="4" spans="1:256" ht="19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ht="24" customHeight="1">
      <c r="A5" s="5"/>
      <c r="B5" s="5"/>
      <c r="C5" s="197" t="s">
        <v>21</v>
      </c>
      <c r="D5" s="197"/>
      <c r="E5" s="198"/>
      <c r="F5" s="197"/>
      <c r="G5" s="198"/>
      <c r="H5" s="198"/>
      <c r="I5" s="199" t="s">
        <v>18</v>
      </c>
      <c r="J5" s="200" t="str">
        <f>'Data Record(pitch)'!Q1</f>
        <v>SPR16010011-1</v>
      </c>
      <c r="K5" s="201"/>
      <c r="L5" s="201"/>
      <c r="M5" s="200"/>
      <c r="N5" s="200"/>
      <c r="O5" s="200"/>
      <c r="P5" s="200"/>
      <c r="Q5" s="200"/>
      <c r="R5" s="201"/>
      <c r="S5" s="201"/>
      <c r="T5" s="201"/>
      <c r="U5" s="201"/>
      <c r="V5" s="201"/>
      <c r="W5" s="201"/>
      <c r="X5" s="8"/>
      <c r="Y5" s="258" t="s">
        <v>154</v>
      </c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  <row r="6" spans="1:256" ht="24" customHeight="1">
      <c r="A6" s="5"/>
      <c r="B6" s="5"/>
      <c r="C6" s="198"/>
      <c r="D6" s="198"/>
      <c r="E6" s="198"/>
      <c r="F6" s="197"/>
      <c r="G6" s="202"/>
      <c r="H6" s="202"/>
      <c r="I6" s="197"/>
      <c r="J6" s="200"/>
      <c r="K6" s="201"/>
      <c r="L6" s="201"/>
      <c r="M6" s="200"/>
      <c r="N6" s="200"/>
      <c r="O6" s="200"/>
      <c r="P6" s="200"/>
      <c r="Q6" s="200"/>
      <c r="R6" s="201"/>
      <c r="S6" s="201"/>
      <c r="T6" s="201"/>
      <c r="U6" s="201"/>
      <c r="V6" s="201"/>
      <c r="W6" s="201"/>
      <c r="X6" s="201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</row>
    <row r="7" spans="1:256" ht="24" customHeight="1">
      <c r="A7" s="5"/>
      <c r="B7" s="5"/>
      <c r="C7" s="203" t="s">
        <v>1</v>
      </c>
      <c r="D7" s="203"/>
      <c r="E7" s="198"/>
      <c r="F7" s="198"/>
      <c r="G7" s="198"/>
      <c r="H7" s="198"/>
      <c r="I7" s="199" t="s">
        <v>18</v>
      </c>
      <c r="J7" s="204"/>
      <c r="K7" s="201"/>
      <c r="L7" s="201"/>
      <c r="M7" s="205"/>
      <c r="N7" s="205"/>
      <c r="O7" s="205"/>
      <c r="P7" s="205"/>
      <c r="Q7" s="205"/>
      <c r="R7" s="205"/>
      <c r="S7" s="205"/>
      <c r="T7" s="205"/>
      <c r="U7" s="205"/>
      <c r="V7" s="206"/>
      <c r="W7" s="206"/>
      <c r="X7" s="206"/>
      <c r="Y7" s="10"/>
      <c r="Z7" s="10"/>
      <c r="AA7" s="10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</row>
    <row r="8" spans="1:256" ht="24" customHeight="1">
      <c r="A8" s="5"/>
      <c r="B8" s="5"/>
      <c r="C8" s="198"/>
      <c r="D8" s="203"/>
      <c r="E8" s="203"/>
      <c r="F8" s="198"/>
      <c r="G8" s="198"/>
      <c r="H8" s="198"/>
      <c r="I8" s="199"/>
      <c r="J8" s="207"/>
      <c r="K8" s="201"/>
      <c r="L8" s="204"/>
      <c r="M8" s="208"/>
      <c r="N8" s="208"/>
      <c r="O8" s="205"/>
      <c r="P8" s="205"/>
      <c r="Q8" s="205"/>
      <c r="R8" s="205"/>
      <c r="S8" s="205"/>
      <c r="T8" s="205"/>
      <c r="U8" s="205"/>
      <c r="V8" s="205"/>
      <c r="W8" s="206"/>
      <c r="X8" s="206"/>
      <c r="Y8" s="9"/>
      <c r="Z8" s="9"/>
      <c r="AA8" s="9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</row>
    <row r="9" spans="1:256" ht="24" customHeight="1">
      <c r="A9" s="5"/>
      <c r="B9" s="5"/>
      <c r="C9" s="24"/>
      <c r="D9" s="125"/>
      <c r="E9" s="125"/>
      <c r="F9" s="24"/>
      <c r="G9" s="24"/>
      <c r="H9" s="24"/>
      <c r="I9" s="24"/>
      <c r="J9" s="20"/>
      <c r="K9" s="8"/>
      <c r="L9" s="20"/>
      <c r="M9" s="126"/>
      <c r="N9" s="126"/>
      <c r="O9" s="21"/>
      <c r="P9" s="21"/>
      <c r="Q9" s="21"/>
      <c r="R9" s="21"/>
      <c r="S9" s="21"/>
      <c r="T9" s="21"/>
      <c r="U9" s="21"/>
      <c r="V9" s="21"/>
      <c r="W9" s="22"/>
      <c r="X9" s="9"/>
      <c r="Y9" s="9"/>
      <c r="Z9" s="9"/>
      <c r="AA9" s="9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ht="15" customHeight="1">
      <c r="A10" s="6"/>
      <c r="B10" s="6"/>
      <c r="C10" s="127"/>
      <c r="D10" s="127"/>
      <c r="E10" s="127"/>
      <c r="F10" s="127"/>
      <c r="G10" s="127"/>
      <c r="H10" s="128"/>
      <c r="I10" s="12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9"/>
      <c r="V10" s="129"/>
      <c r="W10" s="18"/>
      <c r="X10" s="209"/>
      <c r="Y10" s="210"/>
      <c r="Z10" s="210"/>
      <c r="AA10" s="210"/>
      <c r="AB10" s="223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ht="15" customHeight="1">
      <c r="A11" s="5"/>
      <c r="B11" s="5"/>
      <c r="C11" s="125"/>
      <c r="D11" s="125"/>
      <c r="E11" s="125"/>
      <c r="F11" s="125"/>
      <c r="G11" s="125"/>
      <c r="H11" s="130"/>
      <c r="I11" s="131"/>
      <c r="J11" s="22"/>
      <c r="K11" s="126"/>
      <c r="L11" s="21"/>
      <c r="M11" s="21"/>
      <c r="N11" s="21"/>
      <c r="O11" s="21"/>
      <c r="P11" s="21"/>
      <c r="Q11" s="21"/>
      <c r="R11" s="21"/>
      <c r="S11" s="21"/>
      <c r="T11" s="21"/>
      <c r="U11" s="22"/>
      <c r="V11" s="22"/>
      <c r="W11" s="19"/>
      <c r="X11" s="8"/>
      <c r="Y11" s="11"/>
      <c r="Z11" s="11"/>
      <c r="AA11" s="11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ht="24" customHeight="1">
      <c r="A12" s="5"/>
      <c r="B12" s="5"/>
      <c r="C12" s="203" t="s">
        <v>19</v>
      </c>
      <c r="D12" s="125"/>
      <c r="E12" s="125"/>
      <c r="F12" s="125"/>
      <c r="G12" s="24"/>
      <c r="H12" s="24"/>
      <c r="I12" s="130" t="s">
        <v>18</v>
      </c>
      <c r="J12" s="204" t="str">
        <f>'Data Record(pitch)'!F6</f>
        <v>Thread Ring Gauge</v>
      </c>
      <c r="K12" s="204"/>
      <c r="L12" s="204"/>
      <c r="M12" s="204"/>
      <c r="N12" s="204"/>
      <c r="O12" s="204"/>
      <c r="P12" s="16"/>
      <c r="Q12" s="20"/>
      <c r="R12" s="20"/>
      <c r="S12" s="20"/>
      <c r="T12" s="20"/>
      <c r="U12" s="20"/>
      <c r="V12" s="20"/>
      <c r="W12" s="20"/>
      <c r="X12" s="12"/>
      <c r="Y12" s="12"/>
      <c r="Z12" s="12"/>
      <c r="AA12" s="12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  <row r="13" spans="1:256" ht="24" customHeight="1">
      <c r="A13" s="5"/>
      <c r="B13" s="5"/>
      <c r="C13" s="211" t="s">
        <v>3</v>
      </c>
      <c r="D13" s="125"/>
      <c r="E13" s="125"/>
      <c r="F13" s="125"/>
      <c r="G13" s="24"/>
      <c r="H13" s="24"/>
      <c r="I13" s="130" t="s">
        <v>18</v>
      </c>
      <c r="J13" s="204" t="str">
        <f>'Data Record(pitch)'!T6</f>
        <v>ISOKU</v>
      </c>
      <c r="K13" s="201"/>
      <c r="L13" s="204"/>
      <c r="M13" s="16"/>
      <c r="N13" s="16"/>
      <c r="O13" s="8"/>
      <c r="P13" s="16"/>
      <c r="Q13" s="20"/>
      <c r="R13" s="20"/>
      <c r="S13" s="16"/>
      <c r="T13" s="16"/>
      <c r="U13" s="16"/>
      <c r="V13" s="16"/>
      <c r="W13" s="16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</row>
    <row r="14" spans="1:256" ht="24" customHeight="1">
      <c r="A14" s="5"/>
      <c r="B14" s="5"/>
      <c r="C14" s="203" t="s">
        <v>4</v>
      </c>
      <c r="D14" s="125"/>
      <c r="E14" s="125"/>
      <c r="F14" s="125"/>
      <c r="G14" s="24"/>
      <c r="H14" s="24"/>
      <c r="I14" s="130" t="s">
        <v>18</v>
      </c>
      <c r="J14" s="212" t="str">
        <f>'Data Record(pitch)'!D7</f>
        <v>1414</v>
      </c>
      <c r="K14" s="204"/>
      <c r="L14" s="204"/>
      <c r="M14" s="16"/>
      <c r="N14" s="16"/>
      <c r="O14" s="8"/>
      <c r="P14" s="16"/>
      <c r="Q14" s="20"/>
      <c r="R14" s="20"/>
      <c r="S14" s="20"/>
      <c r="T14" s="20"/>
      <c r="U14" s="20"/>
      <c r="V14" s="125"/>
      <c r="W14" s="16"/>
      <c r="X14" s="12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256" ht="24" customHeight="1">
      <c r="A15" s="5"/>
      <c r="B15" s="5"/>
      <c r="C15" s="203" t="s">
        <v>20</v>
      </c>
      <c r="D15" s="125"/>
      <c r="E15" s="125"/>
      <c r="F15" s="125"/>
      <c r="G15" s="24"/>
      <c r="H15" s="24"/>
      <c r="I15" s="130" t="s">
        <v>18</v>
      </c>
      <c r="J15" s="376" t="str">
        <f>'Data Record(pitch)'!O7</f>
        <v>S12345</v>
      </c>
      <c r="K15" s="376"/>
      <c r="L15" s="376"/>
      <c r="M15" s="213"/>
      <c r="N15" s="213"/>
      <c r="O15" s="8"/>
      <c r="P15" s="16"/>
      <c r="Q15" s="16"/>
      <c r="R15" s="20"/>
      <c r="S15" s="16"/>
      <c r="T15" s="16"/>
      <c r="U15" s="16"/>
      <c r="V15" s="16"/>
      <c r="W15" s="16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256" ht="24" customHeight="1">
      <c r="A16" s="5"/>
      <c r="B16" s="5"/>
      <c r="C16" s="203" t="s">
        <v>26</v>
      </c>
      <c r="D16" s="125"/>
      <c r="E16" s="125"/>
      <c r="F16" s="125"/>
      <c r="G16" s="24"/>
      <c r="H16" s="24"/>
      <c r="I16" s="130" t="s">
        <v>18</v>
      </c>
      <c r="J16" s="214" t="str">
        <f>'Data Record(pitch)'!Y7</f>
        <v>M13</v>
      </c>
      <c r="K16" s="204"/>
      <c r="L16" s="215"/>
      <c r="M16" s="16"/>
      <c r="N16" s="16"/>
      <c r="O16" s="8"/>
      <c r="P16" s="16"/>
      <c r="Q16" s="16"/>
      <c r="R16" s="20"/>
      <c r="S16" s="20"/>
      <c r="T16" s="20"/>
      <c r="U16" s="20"/>
      <c r="V16" s="23"/>
      <c r="W16" s="16"/>
      <c r="X16" s="12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ht="18.75" customHeight="1">
      <c r="A17" s="5"/>
      <c r="B17" s="5"/>
      <c r="C17" s="125"/>
      <c r="D17" s="125"/>
      <c r="E17" s="125"/>
      <c r="F17" s="125"/>
      <c r="G17" s="24"/>
      <c r="H17" s="24"/>
      <c r="I17" s="23"/>
      <c r="J17" s="143"/>
      <c r="K17" s="16"/>
      <c r="L17" s="16"/>
      <c r="M17" s="20"/>
      <c r="N17" s="20"/>
      <c r="O17" s="8"/>
      <c r="P17" s="16"/>
      <c r="Q17" s="20"/>
      <c r="R17" s="20"/>
      <c r="S17" s="20"/>
      <c r="T17" s="23"/>
      <c r="U17" s="16"/>
      <c r="V17" s="20"/>
      <c r="W17" s="16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ht="24" customHeight="1">
      <c r="A18" s="5"/>
      <c r="B18" s="5"/>
      <c r="C18" s="203" t="s">
        <v>7</v>
      </c>
      <c r="D18" s="203"/>
      <c r="E18" s="125"/>
      <c r="F18" s="125"/>
      <c r="G18" s="125"/>
      <c r="H18" s="125"/>
      <c r="I18" s="141"/>
      <c r="J18" s="20"/>
      <c r="K18" s="20"/>
      <c r="L18" s="24"/>
      <c r="M18" s="216"/>
      <c r="N18" s="216"/>
      <c r="O18" s="8"/>
      <c r="P18" s="8"/>
      <c r="Q18" s="8"/>
      <c r="R18" s="8"/>
      <c r="S18" s="8"/>
      <c r="T18" s="8"/>
      <c r="U18" s="8"/>
      <c r="V18" s="8"/>
      <c r="W18" s="16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ht="24" customHeight="1">
      <c r="A19" s="5"/>
      <c r="B19" s="5"/>
      <c r="C19" s="203" t="s">
        <v>8</v>
      </c>
      <c r="D19" s="203"/>
      <c r="E19" s="125"/>
      <c r="F19" s="125"/>
      <c r="G19" s="24"/>
      <c r="H19" s="24"/>
      <c r="J19" s="122" t="s">
        <v>18</v>
      </c>
      <c r="K19" s="217" t="s">
        <v>155</v>
      </c>
      <c r="L19" s="201"/>
      <c r="M19" s="216"/>
      <c r="N19" s="8"/>
      <c r="Q19" s="211" t="s">
        <v>5</v>
      </c>
      <c r="R19" s="133"/>
      <c r="S19" s="24"/>
      <c r="T19" s="8"/>
      <c r="U19" s="8"/>
      <c r="Y19" s="130" t="s">
        <v>18</v>
      </c>
      <c r="Z19" s="378">
        <f>'Data Record(pitch)'!P2</f>
        <v>42370</v>
      </c>
      <c r="AA19" s="378"/>
      <c r="AB19" s="378"/>
      <c r="AC19" s="37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ht="24" customHeight="1">
      <c r="A20" s="5"/>
      <c r="B20" s="5"/>
      <c r="C20" s="203" t="s">
        <v>9</v>
      </c>
      <c r="D20" s="197"/>
      <c r="E20" s="121"/>
      <c r="F20" s="121"/>
      <c r="G20" s="24"/>
      <c r="H20" s="24"/>
      <c r="J20" s="124" t="s">
        <v>18</v>
      </c>
      <c r="K20" s="218" t="s">
        <v>156</v>
      </c>
      <c r="L20" s="201"/>
      <c r="M20" s="219"/>
      <c r="N20" s="8"/>
      <c r="Q20" s="211" t="s">
        <v>6</v>
      </c>
      <c r="R20" s="132"/>
      <c r="S20" s="24"/>
      <c r="T20" s="8"/>
      <c r="U20" s="8"/>
      <c r="Y20" s="130" t="s">
        <v>18</v>
      </c>
      <c r="Z20" s="378">
        <f>'Data Record(pitch)'!Z2</f>
        <v>42370</v>
      </c>
      <c r="AA20" s="378"/>
      <c r="AB20" s="378"/>
      <c r="AC20" s="37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  <row r="21" spans="1:256" ht="24" customHeight="1">
      <c r="A21" s="5"/>
      <c r="B21" s="5"/>
      <c r="C21" s="203" t="s">
        <v>25</v>
      </c>
      <c r="D21" s="197"/>
      <c r="E21" s="121"/>
      <c r="F21" s="121"/>
      <c r="G21" s="24"/>
      <c r="H21" s="24"/>
      <c r="J21" s="124" t="s">
        <v>18</v>
      </c>
      <c r="K21" s="217" t="s">
        <v>27</v>
      </c>
      <c r="L21" s="201"/>
      <c r="M21" s="20"/>
      <c r="N21" s="8"/>
      <c r="Q21" s="197" t="s">
        <v>33</v>
      </c>
      <c r="R21" s="121"/>
      <c r="S21" s="24"/>
      <c r="T21" s="8"/>
      <c r="U21" s="8"/>
      <c r="Y21" s="130" t="s">
        <v>18</v>
      </c>
      <c r="Z21" s="379">
        <f>Z20+365</f>
        <v>42735</v>
      </c>
      <c r="AA21" s="379"/>
      <c r="AB21" s="379"/>
      <c r="AC21" s="379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ht="24" customHeight="1">
      <c r="A22" s="5"/>
      <c r="B22" s="5"/>
      <c r="C22" s="203" t="s">
        <v>157</v>
      </c>
      <c r="D22" s="201"/>
      <c r="E22" s="8"/>
      <c r="F22" s="8"/>
      <c r="G22" s="8"/>
      <c r="H22" s="8"/>
      <c r="J22" s="124" t="s">
        <v>18</v>
      </c>
      <c r="K22" s="201" t="s">
        <v>193</v>
      </c>
      <c r="L22" s="201"/>
      <c r="M22" s="16"/>
      <c r="N22" s="16"/>
      <c r="O22" s="8"/>
      <c r="P22" s="16"/>
      <c r="R22" s="25"/>
      <c r="S22" s="16"/>
      <c r="T22" s="16"/>
      <c r="U22" s="16"/>
      <c r="V22" s="16"/>
      <c r="W22" s="16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ht="18.75" customHeight="1">
      <c r="A23" s="5"/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16"/>
      <c r="N23" s="16"/>
      <c r="O23" s="8"/>
      <c r="P23" s="16"/>
      <c r="Q23" s="16"/>
      <c r="R23" s="16"/>
      <c r="S23" s="16"/>
      <c r="T23" s="16"/>
      <c r="U23" s="16"/>
      <c r="V23" s="16"/>
      <c r="W23" s="16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ht="24" customHeight="1">
      <c r="A24" s="5"/>
      <c r="B24" s="5"/>
      <c r="C24" s="24" t="s">
        <v>23</v>
      </c>
      <c r="D24" s="17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36"/>
      <c r="X24" s="13"/>
      <c r="Y24" s="137"/>
      <c r="Z24" s="137"/>
      <c r="AA24" s="137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5" spans="1:256" ht="24" customHeight="1">
      <c r="A25" s="5"/>
      <c r="B25" s="5"/>
      <c r="C25" s="138" t="s">
        <v>158</v>
      </c>
      <c r="D25" s="8"/>
      <c r="E25" s="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5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ht="24" customHeight="1">
      <c r="A26" s="5"/>
      <c r="B26" s="5"/>
      <c r="C26" s="138" t="s">
        <v>159</v>
      </c>
      <c r="D26" s="16"/>
      <c r="E26" s="5"/>
      <c r="F26" s="5"/>
      <c r="G26" s="5"/>
      <c r="H26" s="142"/>
      <c r="I26" s="14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5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ht="24" customHeight="1">
      <c r="A27" s="5"/>
      <c r="B27" s="5"/>
      <c r="C27" s="138" t="s">
        <v>160</v>
      </c>
      <c r="D27" s="16"/>
      <c r="E27" s="142"/>
      <c r="F27" s="142"/>
      <c r="G27" s="142"/>
      <c r="H27" s="142"/>
      <c r="I27" s="142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5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ht="24" customHeight="1">
      <c r="A28" s="5"/>
      <c r="B28" s="5"/>
      <c r="C28" s="138" t="s">
        <v>161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5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</row>
    <row r="29" spans="1:256" ht="24" customHeight="1">
      <c r="A29" s="5"/>
      <c r="B29" s="5"/>
      <c r="C29" s="138" t="s">
        <v>162</v>
      </c>
      <c r="D29" s="1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ht="24" customHeight="1">
      <c r="A30" s="5"/>
      <c r="B30" s="5"/>
      <c r="C30" s="138" t="s">
        <v>163</v>
      </c>
      <c r="D30" s="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5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ht="23.1" customHeight="1">
      <c r="A31" s="5"/>
      <c r="B31" s="5"/>
      <c r="C31" s="60"/>
      <c r="D31" s="60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5"/>
      <c r="V31" s="5"/>
      <c r="W31" s="8"/>
      <c r="X31" s="8"/>
      <c r="Y31" s="8"/>
      <c r="Z31" s="8"/>
      <c r="AA31" s="8"/>
      <c r="AB31" s="8"/>
      <c r="AC31" s="8"/>
      <c r="AD31" s="8"/>
      <c r="AE31" s="220"/>
      <c r="AF31" s="139"/>
      <c r="AG31" s="28"/>
      <c r="AH31" s="28"/>
      <c r="AI31" s="28"/>
      <c r="AJ31" s="2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</row>
    <row r="32" spans="1:256" ht="23.1" customHeight="1">
      <c r="A32" s="5"/>
      <c r="B32" s="5"/>
      <c r="C32" s="60"/>
      <c r="D32" s="60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5"/>
      <c r="V32" s="5"/>
      <c r="W32" s="8"/>
      <c r="X32" s="8"/>
      <c r="Y32" s="8"/>
      <c r="Z32" s="8"/>
      <c r="AA32" s="8"/>
      <c r="AB32" s="8"/>
      <c r="AC32" s="8"/>
      <c r="AD32" s="8"/>
      <c r="AE32" s="220"/>
      <c r="AF32" s="139"/>
      <c r="AG32" s="28"/>
      <c r="AH32" s="28"/>
      <c r="AI32" s="28"/>
      <c r="AJ32" s="2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ht="23.1" customHeight="1">
      <c r="A33" s="5"/>
      <c r="B33" s="5"/>
      <c r="C33" s="60"/>
      <c r="D33" s="6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5"/>
      <c r="V33" s="5"/>
      <c r="W33" s="8"/>
      <c r="X33" s="8"/>
      <c r="Y33" s="8"/>
      <c r="Z33" s="8"/>
      <c r="AA33" s="8"/>
      <c r="AB33" s="8"/>
      <c r="AC33" s="8"/>
      <c r="AD33" s="8"/>
      <c r="AE33" s="220"/>
      <c r="AF33" s="139"/>
      <c r="AG33" s="28"/>
      <c r="AH33" s="28"/>
      <c r="AI33" s="28"/>
      <c r="AJ33" s="2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ht="23.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8"/>
      <c r="X34" s="8"/>
      <c r="Y34" s="8"/>
      <c r="Z34" s="8"/>
      <c r="AA34" s="8"/>
      <c r="AB34" s="8"/>
      <c r="AC34" s="8"/>
      <c r="AD34" s="8"/>
      <c r="AE34" s="220"/>
      <c r="AF34" s="139"/>
      <c r="AG34" s="28"/>
      <c r="AH34" s="28"/>
      <c r="AI34" s="28"/>
      <c r="AJ34" s="2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ht="24" customHeight="1">
      <c r="A35" s="5"/>
      <c r="B35" s="5"/>
      <c r="C35" s="197" t="s">
        <v>164</v>
      </c>
      <c r="D35" s="201"/>
      <c r="E35" s="201"/>
      <c r="F35" s="201"/>
      <c r="G35" s="130" t="s">
        <v>18</v>
      </c>
      <c r="H35" s="377">
        <f>Z20+1</f>
        <v>42371</v>
      </c>
      <c r="I35" s="377"/>
      <c r="J35" s="377"/>
      <c r="K35" s="221"/>
      <c r="L35" s="201"/>
      <c r="M35" s="201"/>
      <c r="N35" s="197"/>
      <c r="O35" s="197" t="s">
        <v>22</v>
      </c>
      <c r="P35" s="197"/>
      <c r="Q35" s="197"/>
      <c r="R35" s="201"/>
      <c r="S35" s="200"/>
      <c r="T35" s="222"/>
      <c r="U35" s="222"/>
      <c r="V35" s="222"/>
      <c r="W35" s="222"/>
      <c r="X35" s="222"/>
      <c r="Y35" s="223"/>
      <c r="Z35" s="8"/>
      <c r="AA35" s="8"/>
      <c r="AB35" s="8"/>
      <c r="AC35" s="8"/>
      <c r="AD35" s="8"/>
      <c r="AE35" s="220"/>
      <c r="AF35" s="139"/>
      <c r="AG35" s="28"/>
      <c r="AH35" s="28"/>
      <c r="AI35" s="28"/>
      <c r="AJ35" s="2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ht="24" customHeight="1">
      <c r="A36" s="14"/>
      <c r="B36" s="14"/>
      <c r="C36" s="197" t="s">
        <v>165</v>
      </c>
      <c r="D36" s="197"/>
      <c r="E36" s="197"/>
      <c r="F36" s="201"/>
      <c r="G36" s="130" t="s">
        <v>18</v>
      </c>
      <c r="H36" s="224" t="str">
        <f>D40</f>
        <v>Ms. Arunkamon Raramanus</v>
      </c>
      <c r="I36" s="201"/>
      <c r="J36" s="225"/>
      <c r="K36" s="201"/>
      <c r="L36" s="201"/>
      <c r="M36" s="201"/>
      <c r="N36" s="201"/>
      <c r="O36" s="201"/>
      <c r="P36" s="226"/>
      <c r="Q36" s="227">
        <v>3</v>
      </c>
      <c r="R36" s="201"/>
      <c r="S36" s="373" t="str">
        <f>IF(Q36=1,"( Mr.Sombut Srikampa )",IF(Q36=3,"( Mr. Natthaphol Boonmee )"))</f>
        <v>( Mr. Natthaphol Boonmee )</v>
      </c>
      <c r="T36" s="373"/>
      <c r="U36" s="373"/>
      <c r="V36" s="373"/>
      <c r="W36" s="373"/>
      <c r="X36" s="373"/>
      <c r="Y36" s="373"/>
      <c r="Z36" s="373"/>
      <c r="AA36" s="15"/>
      <c r="AB36" s="8"/>
      <c r="AC36" s="8"/>
      <c r="AD36" s="8"/>
      <c r="AE36" s="220"/>
      <c r="AF36" s="139"/>
      <c r="AG36" s="28"/>
      <c r="AH36" s="28"/>
      <c r="AI36" s="28"/>
      <c r="AJ36" s="2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ht="21" customHeight="1">
      <c r="A37" s="5"/>
      <c r="B37" s="5"/>
      <c r="C37" s="201"/>
      <c r="D37" s="201"/>
      <c r="E37" s="201"/>
      <c r="F37" s="201"/>
      <c r="G37" s="201"/>
      <c r="H37" s="221"/>
      <c r="I37" s="221"/>
      <c r="J37" s="221"/>
      <c r="K37" s="201"/>
      <c r="L37" s="201"/>
      <c r="M37" s="200"/>
      <c r="N37" s="200"/>
      <c r="O37" s="201"/>
      <c r="P37" s="201"/>
      <c r="Q37" s="201"/>
      <c r="R37" s="201"/>
      <c r="S37" s="374" t="s">
        <v>10</v>
      </c>
      <c r="T37" s="374"/>
      <c r="U37" s="374"/>
      <c r="V37" s="374"/>
      <c r="W37" s="374"/>
      <c r="X37" s="374"/>
      <c r="Y37" s="374"/>
      <c r="Z37" s="374"/>
      <c r="AA37" s="15"/>
      <c r="AB37" s="59"/>
      <c r="AC37" s="228"/>
      <c r="AD37" s="229"/>
      <c r="AE37" s="230"/>
      <c r="AF37" s="230"/>
      <c r="AG37" s="230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</row>
    <row r="38" spans="1:256">
      <c r="A38" s="5"/>
      <c r="B38" s="5"/>
      <c r="C38" s="8"/>
      <c r="D38" s="8"/>
      <c r="E38" s="19"/>
      <c r="F38" s="19"/>
      <c r="G38" s="19"/>
      <c r="H38" s="19"/>
      <c r="I38" s="19"/>
      <c r="J38" s="8"/>
      <c r="K38" s="8"/>
      <c r="L38" s="6"/>
      <c r="M38" s="5"/>
      <c r="N38" s="5"/>
      <c r="O38" s="5"/>
      <c r="P38" s="141"/>
      <c r="Q38" s="141"/>
      <c r="R38" s="141"/>
      <c r="S38" s="141"/>
      <c r="T38" s="141"/>
      <c r="U38" s="4"/>
      <c r="V38" s="15"/>
      <c r="W38" s="15"/>
      <c r="X38" s="15"/>
      <c r="Y38" s="15"/>
      <c r="Z38" s="15"/>
      <c r="AA38" s="15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</row>
    <row r="39" spans="1:256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0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</row>
    <row r="40" spans="1:256" ht="21.75">
      <c r="C40" s="144">
        <v>11</v>
      </c>
      <c r="D40" s="228" t="s">
        <v>118</v>
      </c>
      <c r="T40" s="59">
        <v>1</v>
      </c>
      <c r="U40" s="231" t="s">
        <v>116</v>
      </c>
    </row>
    <row r="41" spans="1:256" ht="21.75">
      <c r="T41" s="120">
        <v>3</v>
      </c>
      <c r="U41" s="228" t="s">
        <v>117</v>
      </c>
    </row>
    <row r="42" spans="1:256" ht="21.75">
      <c r="T42" s="120"/>
      <c r="U42" s="228"/>
    </row>
    <row r="43" spans="1:256" ht="21.75">
      <c r="T43" s="144"/>
      <c r="U43" s="228"/>
    </row>
  </sheetData>
  <mergeCells count="9">
    <mergeCell ref="A3:AC3"/>
    <mergeCell ref="S36:Z36"/>
    <mergeCell ref="S37:Z37"/>
    <mergeCell ref="A39:V39"/>
    <mergeCell ref="J15:L15"/>
    <mergeCell ref="H35:J35"/>
    <mergeCell ref="Z19:AC19"/>
    <mergeCell ref="Z20:AC20"/>
    <mergeCell ref="Z21:AC21"/>
  </mergeCells>
  <pageMargins left="0.51181102362204722" right="0.31496062992125984" top="0.98425196850393704" bottom="0.19685039370078741" header="0.31496062992125984" footer="0.11811023622047245"/>
  <pageSetup paperSize="9" scale="91" orientation="portrait" horizontalDpi="1200" verticalDpi="1200" r:id="rId1"/>
  <headerFooter>
    <oddFooter>&amp;R&amp;"Gulim,Regular"&amp;10SP-FM-04-15 Rev.0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61"/>
  <sheetViews>
    <sheetView showWhiteSpace="0" view="pageBreakPreview" zoomScaleNormal="100" zoomScaleSheetLayoutView="100" workbookViewId="0">
      <selection activeCell="G6" sqref="G6"/>
    </sheetView>
  </sheetViews>
  <sheetFormatPr defaultColWidth="9.140625" defaultRowHeight="12"/>
  <cols>
    <col min="1" max="7" width="4.28515625" style="16" customWidth="1"/>
    <col min="8" max="8" width="3.42578125" style="16" customWidth="1"/>
    <col min="9" max="23" width="4.28515625" style="16" customWidth="1"/>
    <col min="24" max="29" width="4.5703125" style="16" customWidth="1"/>
    <col min="30" max="16384" width="9.140625" style="16"/>
  </cols>
  <sheetData>
    <row r="1" spans="1:36" ht="14.1" customHeight="1"/>
    <row r="3" spans="1:36" ht="34.5" customHeight="1">
      <c r="A3" s="386" t="s">
        <v>53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24"/>
    </row>
    <row r="4" spans="1:36" ht="18.95" customHeight="1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</row>
    <row r="5" spans="1:36" ht="17.850000000000001" customHeight="1">
      <c r="B5" s="121" t="s">
        <v>21</v>
      </c>
      <c r="C5" s="121"/>
      <c r="D5" s="24"/>
      <c r="E5" s="121"/>
      <c r="F5" s="122" t="s">
        <v>18</v>
      </c>
      <c r="G5" s="19" t="str">
        <f>Certificate!J5</f>
        <v>SPR16010011-1</v>
      </c>
      <c r="H5" s="24"/>
      <c r="L5" s="19"/>
      <c r="M5" s="19"/>
      <c r="N5" s="19"/>
      <c r="O5" s="19"/>
      <c r="T5" s="123" t="s">
        <v>166</v>
      </c>
    </row>
    <row r="6" spans="1:36" ht="18.95" customHeight="1">
      <c r="B6" s="24"/>
      <c r="C6" s="24"/>
      <c r="D6" s="24"/>
      <c r="E6" s="121"/>
      <c r="F6" s="124"/>
      <c r="G6" s="124"/>
      <c r="H6" s="124"/>
      <c r="I6" s="121"/>
      <c r="J6" s="19"/>
      <c r="L6" s="19"/>
      <c r="M6" s="19"/>
      <c r="N6" s="19"/>
      <c r="O6" s="19"/>
    </row>
    <row r="7" spans="1:36" ht="17.850000000000001" customHeight="1">
      <c r="B7" s="125"/>
      <c r="C7" s="125"/>
      <c r="D7" s="24"/>
      <c r="E7" s="24"/>
      <c r="F7" s="24"/>
      <c r="G7" s="24"/>
      <c r="H7" s="24"/>
      <c r="I7" s="122"/>
      <c r="J7" s="20"/>
      <c r="L7" s="21"/>
      <c r="M7" s="21"/>
      <c r="N7" s="21"/>
      <c r="O7" s="21"/>
      <c r="P7" s="21"/>
      <c r="Q7" s="21"/>
      <c r="R7" s="21"/>
      <c r="S7" s="21"/>
      <c r="T7" s="22"/>
      <c r="U7" s="22"/>
      <c r="V7" s="22"/>
      <c r="W7" s="19"/>
      <c r="AB7" s="16" t="s">
        <v>2</v>
      </c>
    </row>
    <row r="8" spans="1:36" ht="14.1" customHeight="1">
      <c r="B8" s="24"/>
      <c r="C8" s="125"/>
      <c r="D8" s="125"/>
      <c r="E8" s="24"/>
      <c r="F8" s="24"/>
      <c r="G8" s="24"/>
      <c r="H8" s="387" t="s">
        <v>167</v>
      </c>
      <c r="I8" s="387"/>
      <c r="J8" s="387"/>
      <c r="K8" s="387"/>
      <c r="L8" s="387"/>
      <c r="M8" s="387"/>
      <c r="N8" s="387"/>
      <c r="O8" s="387"/>
      <c r="P8" s="21"/>
      <c r="Q8" s="21"/>
      <c r="R8" s="21"/>
      <c r="S8" s="21"/>
      <c r="T8" s="21"/>
      <c r="U8" s="22"/>
      <c r="V8" s="22"/>
      <c r="W8" s="22"/>
      <c r="X8" s="19"/>
      <c r="Z8" s="138"/>
    </row>
    <row r="9" spans="1:36" ht="14.1" customHeight="1">
      <c r="B9" s="24"/>
      <c r="C9" s="125"/>
      <c r="D9" s="125"/>
      <c r="E9" s="24"/>
      <c r="F9" s="24"/>
      <c r="G9" s="24"/>
      <c r="H9" s="387"/>
      <c r="I9" s="387"/>
      <c r="J9" s="387"/>
      <c r="K9" s="387"/>
      <c r="L9" s="387"/>
      <c r="M9" s="387"/>
      <c r="N9" s="387"/>
      <c r="O9" s="387"/>
      <c r="P9" s="21"/>
      <c r="Q9" s="21"/>
      <c r="R9" s="21"/>
      <c r="S9" s="21"/>
      <c r="T9" s="21"/>
      <c r="U9" s="22"/>
      <c r="V9" s="22"/>
      <c r="W9" s="22"/>
      <c r="X9" s="19"/>
    </row>
    <row r="10" spans="1:36" s="19" customFormat="1" ht="18.95" customHeight="1">
      <c r="B10" s="127"/>
      <c r="C10" s="127"/>
      <c r="D10" s="127"/>
      <c r="E10" s="127"/>
      <c r="F10" s="127"/>
      <c r="G10" s="128"/>
      <c r="H10" s="127"/>
      <c r="I10" s="18"/>
      <c r="J10" s="18"/>
      <c r="K10" s="18"/>
      <c r="L10" s="18"/>
      <c r="M10" s="18"/>
      <c r="N10" s="18"/>
      <c r="O10" s="18"/>
      <c r="P10" s="18"/>
      <c r="Q10" s="18"/>
      <c r="S10" s="22"/>
      <c r="T10" s="22"/>
      <c r="V10" s="232"/>
      <c r="W10" s="233"/>
    </row>
    <row r="11" spans="1:36" ht="21" customHeight="1">
      <c r="B11" s="388" t="s">
        <v>19</v>
      </c>
      <c r="C11" s="389"/>
      <c r="D11" s="389"/>
      <c r="E11" s="389"/>
      <c r="F11" s="389"/>
      <c r="G11" s="390"/>
      <c r="H11" s="388" t="s">
        <v>4</v>
      </c>
      <c r="I11" s="389"/>
      <c r="J11" s="390"/>
      <c r="K11" s="388" t="s">
        <v>28</v>
      </c>
      <c r="L11" s="389"/>
      <c r="M11" s="390"/>
      <c r="N11" s="388" t="s">
        <v>0</v>
      </c>
      <c r="O11" s="389"/>
      <c r="P11" s="389"/>
      <c r="Q11" s="390"/>
      <c r="R11" s="389" t="s">
        <v>24</v>
      </c>
      <c r="S11" s="389"/>
      <c r="T11" s="389"/>
      <c r="U11" s="390"/>
      <c r="W11" s="138"/>
    </row>
    <row r="12" spans="1:36" ht="21" customHeight="1">
      <c r="B12" s="391" t="s">
        <v>168</v>
      </c>
      <c r="C12" s="392"/>
      <c r="D12" s="392"/>
      <c r="E12" s="392"/>
      <c r="F12" s="392"/>
      <c r="G12" s="392"/>
      <c r="H12" s="391" t="s">
        <v>30</v>
      </c>
      <c r="I12" s="393"/>
      <c r="J12" s="394"/>
      <c r="K12" s="395" t="s">
        <v>31</v>
      </c>
      <c r="L12" s="393"/>
      <c r="M12" s="394"/>
      <c r="N12" s="391" t="str">
        <f>[1]Dimension!$L$2</f>
        <v>1000959-1</v>
      </c>
      <c r="O12" s="393"/>
      <c r="P12" s="393"/>
      <c r="Q12" s="394"/>
      <c r="R12" s="396">
        <v>42853</v>
      </c>
      <c r="S12" s="397"/>
      <c r="T12" s="397"/>
      <c r="U12" s="398"/>
      <c r="V12" s="20"/>
      <c r="W12" s="20"/>
      <c r="X12" s="20"/>
      <c r="Y12" s="20"/>
      <c r="Z12" s="26"/>
    </row>
    <row r="13" spans="1:36" ht="16.5" customHeight="1">
      <c r="B13" s="132"/>
      <c r="C13" s="125"/>
      <c r="D13" s="125"/>
      <c r="E13" s="125"/>
      <c r="F13" s="24"/>
      <c r="G13" s="24"/>
      <c r="H13" s="24"/>
      <c r="I13" s="130"/>
      <c r="J13" s="20"/>
      <c r="L13" s="20"/>
      <c r="O13" s="20"/>
      <c r="P13" s="20"/>
      <c r="AH13" s="20"/>
      <c r="AI13" s="20"/>
    </row>
    <row r="14" spans="1:36" ht="16.5" customHeight="1">
      <c r="B14" s="133" t="s">
        <v>37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20"/>
      <c r="AI14" s="20"/>
      <c r="AJ14" s="20"/>
    </row>
    <row r="15" spans="1:36" ht="16.5" customHeight="1">
      <c r="C15" s="16" t="s">
        <v>34</v>
      </c>
      <c r="P15" s="20"/>
      <c r="Q15" s="20"/>
      <c r="R15" s="20"/>
      <c r="S15" s="20"/>
      <c r="T15" s="23"/>
      <c r="V15" s="20"/>
      <c r="AI15" s="20"/>
      <c r="AJ15" s="20"/>
    </row>
    <row r="16" spans="1:36" ht="18.95" customHeight="1">
      <c r="B16" s="17" t="s">
        <v>35</v>
      </c>
      <c r="C16" s="142"/>
      <c r="D16" s="142"/>
      <c r="E16" s="142"/>
      <c r="F16" s="142"/>
      <c r="G16" s="142"/>
      <c r="H16" s="142"/>
      <c r="P16" s="20"/>
      <c r="Q16" s="20"/>
      <c r="R16" s="23"/>
      <c r="T16" s="20"/>
      <c r="AG16" s="20"/>
      <c r="AH16" s="20"/>
    </row>
    <row r="17" spans="1:35" ht="16.5" customHeight="1">
      <c r="B17" s="132"/>
      <c r="C17" s="130"/>
      <c r="D17" s="24"/>
      <c r="E17" s="133"/>
      <c r="F17" s="24"/>
      <c r="G17" s="24"/>
      <c r="H17" s="24"/>
      <c r="I17" s="130"/>
      <c r="J17" s="381"/>
      <c r="K17" s="382"/>
      <c r="L17" s="382"/>
      <c r="M17" s="382"/>
      <c r="O17" s="20"/>
      <c r="P17" s="20"/>
      <c r="Q17" s="20"/>
      <c r="R17" s="23"/>
      <c r="T17" s="20"/>
      <c r="Y17" s="234"/>
      <c r="Z17" s="130"/>
      <c r="AF17" s="235"/>
      <c r="AG17" s="235"/>
      <c r="AH17" s="235"/>
    </row>
    <row r="18" spans="1:35" ht="16.5" customHeight="1">
      <c r="B18" s="132"/>
      <c r="C18" s="130"/>
      <c r="D18" s="24"/>
      <c r="E18" s="132"/>
      <c r="F18" s="24"/>
      <c r="G18" s="24"/>
      <c r="H18" s="24"/>
      <c r="I18" s="130"/>
      <c r="J18" s="381"/>
      <c r="K18" s="382"/>
      <c r="L18" s="382"/>
      <c r="M18" s="382"/>
      <c r="O18" s="20"/>
      <c r="P18" s="20"/>
      <c r="Q18" s="20"/>
      <c r="R18" s="23"/>
      <c r="T18" s="20"/>
      <c r="AG18" s="20"/>
      <c r="AH18" s="20"/>
    </row>
    <row r="19" spans="1:35" ht="16.5" customHeight="1">
      <c r="B19" s="121"/>
      <c r="C19" s="130"/>
      <c r="D19" s="24"/>
      <c r="E19" s="121"/>
      <c r="F19" s="24"/>
      <c r="G19" s="24"/>
      <c r="H19" s="24"/>
      <c r="I19" s="130"/>
      <c r="J19" s="382"/>
      <c r="K19" s="382"/>
      <c r="L19" s="382"/>
      <c r="M19" s="382"/>
      <c r="O19" s="20"/>
      <c r="P19" s="20"/>
      <c r="Q19" s="20"/>
      <c r="R19" s="23"/>
      <c r="T19" s="20"/>
      <c r="AG19" s="20"/>
      <c r="AH19" s="20"/>
    </row>
    <row r="20" spans="1:35" ht="18.95" customHeight="1">
      <c r="B20" s="121"/>
      <c r="C20" s="130"/>
      <c r="D20" s="24"/>
      <c r="E20" s="121"/>
      <c r="F20" s="24"/>
      <c r="G20" s="130"/>
      <c r="H20" s="24"/>
      <c r="I20" s="134"/>
      <c r="J20" s="134"/>
      <c r="K20" s="134"/>
      <c r="L20" s="20"/>
      <c r="M20" s="20"/>
      <c r="O20" s="20"/>
      <c r="P20" s="23"/>
      <c r="R20" s="20"/>
      <c r="AF20" s="20"/>
    </row>
    <row r="21" spans="1:35" ht="16.5" customHeight="1">
      <c r="B21" s="125"/>
      <c r="C21" s="125"/>
      <c r="D21" s="125"/>
      <c r="E21" s="125"/>
      <c r="F21" s="125"/>
      <c r="G21" s="125"/>
      <c r="H21" s="125"/>
      <c r="I21" s="141"/>
      <c r="J21" s="20"/>
      <c r="K21" s="20"/>
      <c r="L21" s="24"/>
      <c r="O21" s="25"/>
      <c r="P21" s="25"/>
      <c r="AF21" s="25"/>
      <c r="AG21" s="25"/>
    </row>
    <row r="22" spans="1:35" ht="16.5" customHeight="1">
      <c r="B22" s="125"/>
      <c r="C22" s="125"/>
      <c r="D22" s="125"/>
      <c r="E22" s="125"/>
      <c r="F22" s="24"/>
      <c r="G22" s="24"/>
      <c r="H22" s="24"/>
      <c r="I22" s="122"/>
      <c r="J22" s="135"/>
      <c r="AG22" s="132"/>
      <c r="AH22" s="29"/>
      <c r="AI22" s="19"/>
    </row>
    <row r="23" spans="1:35" ht="16.5" customHeight="1">
      <c r="B23" s="125"/>
      <c r="C23" s="121"/>
      <c r="D23" s="121"/>
      <c r="E23" s="121"/>
      <c r="F23" s="24"/>
      <c r="G23" s="24"/>
      <c r="H23" s="24"/>
      <c r="I23" s="124"/>
      <c r="J23" s="135"/>
      <c r="V23" s="19"/>
      <c r="W23" s="19"/>
      <c r="AC23" s="125"/>
      <c r="AD23" s="125"/>
      <c r="AE23" s="125"/>
      <c r="AF23" s="125"/>
      <c r="AG23" s="132"/>
      <c r="AH23" s="29"/>
      <c r="AI23" s="19"/>
    </row>
    <row r="24" spans="1:35" ht="16.5" customHeight="1">
      <c r="B24" s="125"/>
      <c r="C24" s="121"/>
      <c r="D24" s="121"/>
      <c r="E24" s="121"/>
      <c r="F24" s="24"/>
      <c r="G24" s="24"/>
      <c r="H24" s="24"/>
      <c r="I24" s="124"/>
      <c r="J24" s="135"/>
      <c r="V24" s="19"/>
      <c r="W24" s="19"/>
      <c r="AC24" s="125"/>
      <c r="AD24" s="125"/>
      <c r="AE24" s="125"/>
      <c r="AF24" s="125"/>
      <c r="AG24" s="132"/>
      <c r="AH24" s="29"/>
      <c r="AI24" s="19"/>
    </row>
    <row r="25" spans="1:35" ht="18.95" customHeight="1">
      <c r="B25" s="24"/>
      <c r="C25" s="24"/>
      <c r="D25" s="121"/>
      <c r="E25" s="121"/>
      <c r="F25" s="121"/>
      <c r="G25" s="121"/>
      <c r="H25" s="124"/>
      <c r="N25" s="20"/>
      <c r="U25" s="19"/>
      <c r="V25" s="19"/>
      <c r="AA25" s="125"/>
      <c r="AB25" s="125"/>
      <c r="AC25" s="125"/>
      <c r="AD25" s="125"/>
      <c r="AE25" s="125"/>
      <c r="AF25" s="132"/>
      <c r="AG25" s="29"/>
      <c r="AH25" s="19"/>
    </row>
    <row r="26" spans="1:35" ht="16.5" customHeight="1">
      <c r="A26" s="19"/>
      <c r="B26" s="121"/>
      <c r="C26" s="24"/>
      <c r="D26" s="121"/>
      <c r="E26" s="121"/>
      <c r="F26" s="121"/>
      <c r="G26" s="121"/>
      <c r="I26" s="19"/>
      <c r="M26" s="19"/>
      <c r="T26" s="19"/>
    </row>
    <row r="27" spans="1:35" ht="16.5" customHeight="1">
      <c r="V27" s="236"/>
    </row>
    <row r="28" spans="1:35" ht="16.5" customHeight="1">
      <c r="V28" s="236"/>
    </row>
    <row r="29" spans="1:35" ht="18.95" customHeight="1"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36"/>
      <c r="W29" s="136"/>
      <c r="X29" s="142"/>
      <c r="Y29" s="142"/>
    </row>
    <row r="30" spans="1:35" ht="16.5" customHeight="1">
      <c r="P30" s="141"/>
      <c r="Q30" s="141"/>
      <c r="R30" s="141"/>
      <c r="S30" s="141"/>
      <c r="T30" s="141"/>
      <c r="U30" s="136"/>
      <c r="V30" s="136"/>
      <c r="W30" s="142"/>
      <c r="X30" s="142"/>
    </row>
    <row r="31" spans="1:35" ht="16.5" customHeight="1"/>
    <row r="32" spans="1:35" ht="16.5" customHeight="1"/>
    <row r="33" spans="1:26" ht="18.95" customHeight="1">
      <c r="B33" s="17"/>
      <c r="C33" s="142"/>
      <c r="D33" s="142"/>
      <c r="E33" s="142"/>
      <c r="F33" s="142"/>
      <c r="G33" s="142"/>
      <c r="H33" s="142"/>
    </row>
    <row r="34" spans="1:26" ht="16.5" customHeight="1">
      <c r="B34" s="121"/>
      <c r="C34" s="6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6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6" ht="16.5" customHeight="1">
      <c r="B36" s="61"/>
      <c r="C36" s="142"/>
      <c r="D36" s="142"/>
      <c r="E36" s="142"/>
      <c r="F36" s="142"/>
      <c r="G36" s="142"/>
      <c r="H36" s="142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6" ht="18.9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6" ht="16.5" customHeight="1">
      <c r="B38" s="121"/>
      <c r="C38" s="19"/>
      <c r="D38" s="19"/>
      <c r="E38" s="19"/>
      <c r="F38" s="383"/>
      <c r="G38" s="383"/>
      <c r="H38" s="383"/>
      <c r="I38" s="383"/>
      <c r="J38" s="237"/>
      <c r="K38" s="19"/>
      <c r="L38" s="384"/>
      <c r="M38" s="384"/>
      <c r="N38" s="384"/>
      <c r="O38" s="384"/>
      <c r="P38" s="19"/>
      <c r="Q38" s="19"/>
      <c r="R38" s="19"/>
      <c r="S38" s="19"/>
      <c r="T38" s="19"/>
    </row>
    <row r="39" spans="1:26" ht="14.1" customHeight="1">
      <c r="A39" s="238"/>
      <c r="B39" s="19"/>
      <c r="C39" s="19"/>
      <c r="D39" s="19"/>
      <c r="E39" s="19"/>
      <c r="F39" s="19"/>
      <c r="G39" s="19"/>
      <c r="H39" s="19"/>
      <c r="I39" s="142"/>
      <c r="J39" s="19"/>
      <c r="K39" s="19"/>
      <c r="L39" s="19"/>
      <c r="M39" s="19"/>
      <c r="N39" s="140"/>
      <c r="O39" s="239"/>
      <c r="P39" s="142"/>
      <c r="Q39" s="142"/>
      <c r="R39" s="142"/>
      <c r="S39" s="142"/>
      <c r="T39" s="142"/>
      <c r="U39" s="121"/>
      <c r="V39" s="121"/>
      <c r="W39" s="121"/>
      <c r="X39" s="121"/>
      <c r="Y39" s="121"/>
      <c r="Z39" s="121"/>
    </row>
    <row r="40" spans="1:26" ht="16.5" customHeight="1">
      <c r="B40" s="121"/>
      <c r="C40" s="121"/>
      <c r="D40" s="121"/>
      <c r="E40" s="19"/>
      <c r="F40" s="19"/>
      <c r="G40" s="237"/>
      <c r="H40" s="237"/>
      <c r="I40" s="237"/>
      <c r="J40" s="19"/>
      <c r="K40" s="19"/>
      <c r="L40" s="19"/>
      <c r="M40" s="19"/>
      <c r="N40" s="19"/>
      <c r="O40" s="19"/>
      <c r="P40" s="385"/>
      <c r="Q40" s="385"/>
      <c r="R40" s="385"/>
      <c r="S40" s="385"/>
      <c r="T40" s="385"/>
      <c r="U40" s="121"/>
      <c r="V40" s="121"/>
      <c r="W40" s="121"/>
      <c r="X40" s="121"/>
      <c r="Y40" s="121"/>
      <c r="Z40" s="121"/>
    </row>
    <row r="41" spans="1:26" ht="18.95" customHeight="1">
      <c r="D41" s="385"/>
      <c r="E41" s="385"/>
      <c r="F41" s="385"/>
      <c r="G41" s="385"/>
      <c r="H41" s="385"/>
      <c r="K41" s="19"/>
      <c r="N41" s="141"/>
      <c r="O41" s="141"/>
      <c r="P41" s="141"/>
      <c r="Q41" s="141"/>
      <c r="R41" s="141"/>
      <c r="S41" s="121"/>
      <c r="T41" s="121"/>
      <c r="U41" s="121"/>
      <c r="V41" s="121"/>
      <c r="W41" s="121"/>
      <c r="X41" s="121"/>
      <c r="Y41" s="121"/>
    </row>
    <row r="42" spans="1:26" ht="16.5" customHeight="1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240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20">
    <mergeCell ref="J17:M17"/>
    <mergeCell ref="A3:U3"/>
    <mergeCell ref="H8:O9"/>
    <mergeCell ref="B11:G11"/>
    <mergeCell ref="H11:J11"/>
    <mergeCell ref="K11:M11"/>
    <mergeCell ref="N11:Q11"/>
    <mergeCell ref="R11:U11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23622047244094491" right="0.23622047244094491" top="0.98425196850393704" bottom="0.19685039370078741" header="0.31496062992125984" footer="0.31496062992125984"/>
  <pageSetup paperSize="9" orientation="portrait" r:id="rId1"/>
  <headerFooter alignWithMargins="0"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248"/>
  <sheetViews>
    <sheetView view="pageBreakPreview" zoomScaleNormal="100" zoomScaleSheetLayoutView="100" workbookViewId="0">
      <selection activeCell="Q22" sqref="Q22"/>
    </sheetView>
  </sheetViews>
  <sheetFormatPr defaultRowHeight="12"/>
  <cols>
    <col min="1" max="2" width="4.140625" style="241" customWidth="1"/>
    <col min="3" max="3" width="4.28515625" style="241" customWidth="1"/>
    <col min="4" max="5" width="4.140625" style="241" customWidth="1"/>
    <col min="6" max="6" width="5.42578125" style="241" customWidth="1"/>
    <col min="7" max="24" width="4.140625" style="241" customWidth="1"/>
    <col min="25" max="114" width="4.42578125" style="241" customWidth="1"/>
    <col min="115" max="251" width="9" style="241"/>
    <col min="252" max="252" width="4.140625" style="241" customWidth="1"/>
    <col min="253" max="370" width="4.42578125" style="241" customWidth="1"/>
    <col min="371" max="507" width="9" style="241"/>
    <col min="508" max="508" width="4.140625" style="241" customWidth="1"/>
    <col min="509" max="626" width="4.42578125" style="241" customWidth="1"/>
    <col min="627" max="763" width="9" style="241"/>
    <col min="764" max="764" width="4.140625" style="241" customWidth="1"/>
    <col min="765" max="882" width="4.42578125" style="241" customWidth="1"/>
    <col min="883" max="1019" width="9" style="241"/>
    <col min="1020" max="1020" width="4.140625" style="241" customWidth="1"/>
    <col min="1021" max="1138" width="4.42578125" style="241" customWidth="1"/>
    <col min="1139" max="1275" width="9" style="241"/>
    <col min="1276" max="1276" width="4.140625" style="241" customWidth="1"/>
    <col min="1277" max="1394" width="4.42578125" style="241" customWidth="1"/>
    <col min="1395" max="1531" width="9" style="241"/>
    <col min="1532" max="1532" width="4.140625" style="241" customWidth="1"/>
    <col min="1533" max="1650" width="4.42578125" style="241" customWidth="1"/>
    <col min="1651" max="1787" width="9" style="241"/>
    <col min="1788" max="1788" width="4.140625" style="241" customWidth="1"/>
    <col min="1789" max="1906" width="4.42578125" style="241" customWidth="1"/>
    <col min="1907" max="2043" width="9" style="241"/>
    <col min="2044" max="2044" width="4.140625" style="241" customWidth="1"/>
    <col min="2045" max="2162" width="4.42578125" style="241" customWidth="1"/>
    <col min="2163" max="2299" width="9" style="241"/>
    <col min="2300" max="2300" width="4.140625" style="241" customWidth="1"/>
    <col min="2301" max="2418" width="4.42578125" style="241" customWidth="1"/>
    <col min="2419" max="2555" width="9" style="241"/>
    <col min="2556" max="2556" width="4.140625" style="241" customWidth="1"/>
    <col min="2557" max="2674" width="4.42578125" style="241" customWidth="1"/>
    <col min="2675" max="2811" width="9" style="241"/>
    <col min="2812" max="2812" width="4.140625" style="241" customWidth="1"/>
    <col min="2813" max="2930" width="4.42578125" style="241" customWidth="1"/>
    <col min="2931" max="3067" width="9" style="241"/>
    <col min="3068" max="3068" width="4.140625" style="241" customWidth="1"/>
    <col min="3069" max="3186" width="4.42578125" style="241" customWidth="1"/>
    <col min="3187" max="3323" width="9" style="241"/>
    <col min="3324" max="3324" width="4.140625" style="241" customWidth="1"/>
    <col min="3325" max="3442" width="4.42578125" style="241" customWidth="1"/>
    <col min="3443" max="3579" width="9" style="241"/>
    <col min="3580" max="3580" width="4.140625" style="241" customWidth="1"/>
    <col min="3581" max="3698" width="4.42578125" style="241" customWidth="1"/>
    <col min="3699" max="3835" width="9" style="241"/>
    <col min="3836" max="3836" width="4.140625" style="241" customWidth="1"/>
    <col min="3837" max="3954" width="4.42578125" style="241" customWidth="1"/>
    <col min="3955" max="4091" width="9" style="241"/>
    <col min="4092" max="4092" width="4.140625" style="241" customWidth="1"/>
    <col min="4093" max="4210" width="4.42578125" style="241" customWidth="1"/>
    <col min="4211" max="4347" width="9" style="241"/>
    <col min="4348" max="4348" width="4.140625" style="241" customWidth="1"/>
    <col min="4349" max="4466" width="4.42578125" style="241" customWidth="1"/>
    <col min="4467" max="4603" width="9" style="241"/>
    <col min="4604" max="4604" width="4.140625" style="241" customWidth="1"/>
    <col min="4605" max="4722" width="4.42578125" style="241" customWidth="1"/>
    <col min="4723" max="4859" width="9" style="241"/>
    <col min="4860" max="4860" width="4.140625" style="241" customWidth="1"/>
    <col min="4861" max="4978" width="4.42578125" style="241" customWidth="1"/>
    <col min="4979" max="5115" width="9" style="241"/>
    <col min="5116" max="5116" width="4.140625" style="241" customWidth="1"/>
    <col min="5117" max="5234" width="4.42578125" style="241" customWidth="1"/>
    <col min="5235" max="5371" width="9" style="241"/>
    <col min="5372" max="5372" width="4.140625" style="241" customWidth="1"/>
    <col min="5373" max="5490" width="4.42578125" style="241" customWidth="1"/>
    <col min="5491" max="5627" width="9" style="241"/>
    <col min="5628" max="5628" width="4.140625" style="241" customWidth="1"/>
    <col min="5629" max="5746" width="4.42578125" style="241" customWidth="1"/>
    <col min="5747" max="5883" width="9" style="241"/>
    <col min="5884" max="5884" width="4.140625" style="241" customWidth="1"/>
    <col min="5885" max="6002" width="4.42578125" style="241" customWidth="1"/>
    <col min="6003" max="6139" width="9" style="241"/>
    <col min="6140" max="6140" width="4.140625" style="241" customWidth="1"/>
    <col min="6141" max="6258" width="4.42578125" style="241" customWidth="1"/>
    <col min="6259" max="6395" width="9" style="241"/>
    <col min="6396" max="6396" width="4.140625" style="241" customWidth="1"/>
    <col min="6397" max="6514" width="4.42578125" style="241" customWidth="1"/>
    <col min="6515" max="6651" width="9" style="241"/>
    <col min="6652" max="6652" width="4.140625" style="241" customWidth="1"/>
    <col min="6653" max="6770" width="4.42578125" style="241" customWidth="1"/>
    <col min="6771" max="6907" width="9" style="241"/>
    <col min="6908" max="6908" width="4.140625" style="241" customWidth="1"/>
    <col min="6909" max="7026" width="4.42578125" style="241" customWidth="1"/>
    <col min="7027" max="7163" width="9" style="241"/>
    <col min="7164" max="7164" width="4.140625" style="241" customWidth="1"/>
    <col min="7165" max="7282" width="4.42578125" style="241" customWidth="1"/>
    <col min="7283" max="7419" width="9" style="241"/>
    <col min="7420" max="7420" width="4.140625" style="241" customWidth="1"/>
    <col min="7421" max="7538" width="4.42578125" style="241" customWidth="1"/>
    <col min="7539" max="7675" width="9" style="241"/>
    <col min="7676" max="7676" width="4.140625" style="241" customWidth="1"/>
    <col min="7677" max="7794" width="4.42578125" style="241" customWidth="1"/>
    <col min="7795" max="7931" width="9" style="241"/>
    <col min="7932" max="7932" width="4.140625" style="241" customWidth="1"/>
    <col min="7933" max="8050" width="4.42578125" style="241" customWidth="1"/>
    <col min="8051" max="8187" width="9" style="241"/>
    <col min="8188" max="8188" width="4.140625" style="241" customWidth="1"/>
    <col min="8189" max="8306" width="4.42578125" style="241" customWidth="1"/>
    <col min="8307" max="8443" width="9" style="241"/>
    <col min="8444" max="8444" width="4.140625" style="241" customWidth="1"/>
    <col min="8445" max="8562" width="4.42578125" style="241" customWidth="1"/>
    <col min="8563" max="8699" width="9" style="241"/>
    <col min="8700" max="8700" width="4.140625" style="241" customWidth="1"/>
    <col min="8701" max="8818" width="4.42578125" style="241" customWidth="1"/>
    <col min="8819" max="8955" width="9" style="241"/>
    <col min="8956" max="8956" width="4.140625" style="241" customWidth="1"/>
    <col min="8957" max="9074" width="4.42578125" style="241" customWidth="1"/>
    <col min="9075" max="9211" width="9" style="241"/>
    <col min="9212" max="9212" width="4.140625" style="241" customWidth="1"/>
    <col min="9213" max="9330" width="4.42578125" style="241" customWidth="1"/>
    <col min="9331" max="9467" width="9" style="241"/>
    <col min="9468" max="9468" width="4.140625" style="241" customWidth="1"/>
    <col min="9469" max="9586" width="4.42578125" style="241" customWidth="1"/>
    <col min="9587" max="9723" width="9" style="241"/>
    <col min="9724" max="9724" width="4.140625" style="241" customWidth="1"/>
    <col min="9725" max="9842" width="4.42578125" style="241" customWidth="1"/>
    <col min="9843" max="9979" width="9" style="241"/>
    <col min="9980" max="9980" width="4.140625" style="241" customWidth="1"/>
    <col min="9981" max="10098" width="4.42578125" style="241" customWidth="1"/>
    <col min="10099" max="10235" width="9" style="241"/>
    <col min="10236" max="10236" width="4.140625" style="241" customWidth="1"/>
    <col min="10237" max="10354" width="4.42578125" style="241" customWidth="1"/>
    <col min="10355" max="10491" width="9" style="241"/>
    <col min="10492" max="10492" width="4.140625" style="241" customWidth="1"/>
    <col min="10493" max="10610" width="4.42578125" style="241" customWidth="1"/>
    <col min="10611" max="10747" width="9" style="241"/>
    <col min="10748" max="10748" width="4.140625" style="241" customWidth="1"/>
    <col min="10749" max="10866" width="4.42578125" style="241" customWidth="1"/>
    <col min="10867" max="11003" width="9" style="241"/>
    <col min="11004" max="11004" width="4.140625" style="241" customWidth="1"/>
    <col min="11005" max="11122" width="4.42578125" style="241" customWidth="1"/>
    <col min="11123" max="11259" width="9" style="241"/>
    <col min="11260" max="11260" width="4.140625" style="241" customWidth="1"/>
    <col min="11261" max="11378" width="4.42578125" style="241" customWidth="1"/>
    <col min="11379" max="11515" width="9" style="241"/>
    <col min="11516" max="11516" width="4.140625" style="241" customWidth="1"/>
    <col min="11517" max="11634" width="4.42578125" style="241" customWidth="1"/>
    <col min="11635" max="11771" width="9" style="241"/>
    <col min="11772" max="11772" width="4.140625" style="241" customWidth="1"/>
    <col min="11773" max="11890" width="4.42578125" style="241" customWidth="1"/>
    <col min="11891" max="12027" width="9" style="241"/>
    <col min="12028" max="12028" width="4.140625" style="241" customWidth="1"/>
    <col min="12029" max="12146" width="4.42578125" style="241" customWidth="1"/>
    <col min="12147" max="12283" width="9" style="241"/>
    <col min="12284" max="12284" width="4.140625" style="241" customWidth="1"/>
    <col min="12285" max="12402" width="4.42578125" style="241" customWidth="1"/>
    <col min="12403" max="12539" width="9" style="241"/>
    <col min="12540" max="12540" width="4.140625" style="241" customWidth="1"/>
    <col min="12541" max="12658" width="4.42578125" style="241" customWidth="1"/>
    <col min="12659" max="12795" width="9" style="241"/>
    <col min="12796" max="12796" width="4.140625" style="241" customWidth="1"/>
    <col min="12797" max="12914" width="4.42578125" style="241" customWidth="1"/>
    <col min="12915" max="13051" width="9" style="241"/>
    <col min="13052" max="13052" width="4.140625" style="241" customWidth="1"/>
    <col min="13053" max="13170" width="4.42578125" style="241" customWidth="1"/>
    <col min="13171" max="13307" width="9" style="241"/>
    <col min="13308" max="13308" width="4.140625" style="241" customWidth="1"/>
    <col min="13309" max="13426" width="4.42578125" style="241" customWidth="1"/>
    <col min="13427" max="13563" width="9" style="241"/>
    <col min="13564" max="13564" width="4.140625" style="241" customWidth="1"/>
    <col min="13565" max="13682" width="4.42578125" style="241" customWidth="1"/>
    <col min="13683" max="13819" width="9" style="241"/>
    <col min="13820" max="13820" width="4.140625" style="241" customWidth="1"/>
    <col min="13821" max="13938" width="4.42578125" style="241" customWidth="1"/>
    <col min="13939" max="14075" width="9" style="241"/>
    <col min="14076" max="14076" width="4.140625" style="241" customWidth="1"/>
    <col min="14077" max="14194" width="4.42578125" style="241" customWidth="1"/>
    <col min="14195" max="14331" width="9" style="241"/>
    <col min="14332" max="14332" width="4.140625" style="241" customWidth="1"/>
    <col min="14333" max="14450" width="4.42578125" style="241" customWidth="1"/>
    <col min="14451" max="14587" width="9" style="241"/>
    <col min="14588" max="14588" width="4.140625" style="241" customWidth="1"/>
    <col min="14589" max="14706" width="4.42578125" style="241" customWidth="1"/>
    <col min="14707" max="14843" width="9" style="241"/>
    <col min="14844" max="14844" width="4.140625" style="241" customWidth="1"/>
    <col min="14845" max="14962" width="4.42578125" style="241" customWidth="1"/>
    <col min="14963" max="15099" width="9" style="241"/>
    <col min="15100" max="15100" width="4.140625" style="241" customWidth="1"/>
    <col min="15101" max="15218" width="4.42578125" style="241" customWidth="1"/>
    <col min="15219" max="15355" width="9" style="241"/>
    <col min="15356" max="15356" width="4.140625" style="241" customWidth="1"/>
    <col min="15357" max="15474" width="4.42578125" style="241" customWidth="1"/>
    <col min="15475" max="15611" width="9" style="241"/>
    <col min="15612" max="15612" width="4.140625" style="241" customWidth="1"/>
    <col min="15613" max="15730" width="4.42578125" style="241" customWidth="1"/>
    <col min="15731" max="15867" width="9" style="241"/>
    <col min="15868" max="15868" width="4.140625" style="241" customWidth="1"/>
    <col min="15869" max="15986" width="4.42578125" style="241" customWidth="1"/>
    <col min="15987" max="16123" width="9" style="241"/>
    <col min="16124" max="16124" width="4.140625" style="241" customWidth="1"/>
    <col min="16125" max="16242" width="4.42578125" style="241" customWidth="1"/>
    <col min="16243" max="16384" width="9" style="241"/>
  </cols>
  <sheetData>
    <row r="1" spans="1:23" ht="17.100000000000001" customHeight="1"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3" ht="17.100000000000001" customHeight="1"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3" ht="34.5" customHeight="1">
      <c r="A3" s="435" t="s">
        <v>32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35"/>
    </row>
    <row r="4" spans="1:23" ht="17.100000000000001" customHeight="1"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R4" s="145"/>
      <c r="S4" s="145"/>
      <c r="T4" s="145"/>
      <c r="U4" s="145"/>
      <c r="V4" s="145"/>
    </row>
    <row r="5" spans="1:23" ht="21" customHeight="1">
      <c r="A5" s="242"/>
      <c r="B5" s="242"/>
      <c r="C5" s="121" t="s">
        <v>197</v>
      </c>
      <c r="D5" s="121"/>
      <c r="E5" s="24"/>
      <c r="F5" s="121"/>
      <c r="H5" s="248" t="str">
        <f>Report!G5</f>
        <v>SPR16010011-1</v>
      </c>
      <c r="J5" s="248"/>
      <c r="K5" s="248"/>
      <c r="L5" s="248"/>
      <c r="M5" s="248"/>
      <c r="N5" s="248"/>
      <c r="O5" s="242"/>
      <c r="P5" s="242"/>
      <c r="Q5" s="242"/>
      <c r="R5" s="242"/>
      <c r="S5" s="242"/>
      <c r="T5" s="133" t="s">
        <v>169</v>
      </c>
      <c r="V5" s="65"/>
    </row>
    <row r="6" spans="1:23" ht="17.100000000000001" customHeight="1">
      <c r="A6" s="242"/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65"/>
    </row>
    <row r="7" spans="1:23" ht="17.100000000000001" customHeight="1">
      <c r="A7" s="242"/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65"/>
    </row>
    <row r="8" spans="1:23" ht="17.100000000000001" customHeight="1">
      <c r="A8" s="242"/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65"/>
    </row>
    <row r="9" spans="1:23" ht="17.100000000000001" customHeight="1">
      <c r="A9" s="242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65"/>
    </row>
    <row r="10" spans="1:23" ht="17.100000000000001" customHeight="1">
      <c r="A10" s="242"/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65"/>
    </row>
    <row r="11" spans="1:23" ht="17.100000000000001" customHeight="1">
      <c r="A11" s="242"/>
      <c r="B11" s="242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3"/>
    </row>
    <row r="12" spans="1:23" ht="17.100000000000001" customHeight="1">
      <c r="A12" s="242"/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</row>
    <row r="13" spans="1:23" ht="17.100000000000001" customHeight="1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</row>
    <row r="14" spans="1:23" ht="17.100000000000001" customHeight="1">
      <c r="A14" s="242"/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</row>
    <row r="15" spans="1:23" ht="17.100000000000001" customHeight="1">
      <c r="A15" s="242"/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</row>
    <row r="16" spans="1:23" ht="17.100000000000001" customHeight="1">
      <c r="A16" s="242"/>
      <c r="B16" s="24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5"/>
      <c r="U16" s="245"/>
      <c r="V16" s="245"/>
    </row>
    <row r="17" spans="1:24" ht="17.100000000000001" customHeight="1">
      <c r="A17" s="402" t="s">
        <v>195</v>
      </c>
      <c r="B17" s="402"/>
      <c r="C17" s="402"/>
      <c r="D17" s="402"/>
      <c r="E17" s="434" t="s">
        <v>54</v>
      </c>
      <c r="F17" s="434"/>
      <c r="G17" s="434"/>
      <c r="H17" s="434"/>
      <c r="I17" s="434"/>
      <c r="J17" s="434"/>
      <c r="K17" s="434"/>
      <c r="L17" s="434"/>
      <c r="M17" s="434"/>
      <c r="N17" s="434" t="s">
        <v>64</v>
      </c>
      <c r="O17" s="434"/>
      <c r="P17" s="434"/>
      <c r="Q17" s="434"/>
      <c r="R17" s="434"/>
      <c r="S17" s="434"/>
      <c r="T17" s="434"/>
      <c r="U17" s="434"/>
      <c r="V17" s="434"/>
    </row>
    <row r="18" spans="1:24" ht="17.100000000000001" customHeight="1">
      <c r="A18" s="402"/>
      <c r="B18" s="402"/>
      <c r="C18" s="402"/>
      <c r="D18" s="402"/>
      <c r="E18" s="402" t="s">
        <v>170</v>
      </c>
      <c r="F18" s="402"/>
      <c r="G18" s="402"/>
      <c r="H18" s="436" t="s">
        <v>171</v>
      </c>
      <c r="I18" s="436"/>
      <c r="J18" s="436"/>
      <c r="K18" s="436"/>
      <c r="L18" s="436"/>
      <c r="M18" s="436"/>
      <c r="N18" s="402" t="s">
        <v>170</v>
      </c>
      <c r="O18" s="402"/>
      <c r="P18" s="402"/>
      <c r="Q18" s="436" t="s">
        <v>171</v>
      </c>
      <c r="R18" s="436"/>
      <c r="S18" s="436"/>
      <c r="T18" s="436"/>
      <c r="U18" s="436"/>
      <c r="V18" s="436"/>
    </row>
    <row r="19" spans="1:24" ht="20.100000000000001" customHeight="1">
      <c r="A19" s="402"/>
      <c r="B19" s="402"/>
      <c r="C19" s="402"/>
      <c r="D19" s="402"/>
      <c r="E19" s="402"/>
      <c r="F19" s="402"/>
      <c r="G19" s="402"/>
      <c r="H19" s="437" t="s">
        <v>56</v>
      </c>
      <c r="I19" s="437"/>
      <c r="J19" s="437" t="s">
        <v>57</v>
      </c>
      <c r="K19" s="437"/>
      <c r="L19" s="437" t="s">
        <v>58</v>
      </c>
      <c r="M19" s="437"/>
      <c r="N19" s="402"/>
      <c r="O19" s="402"/>
      <c r="P19" s="402"/>
      <c r="Q19" s="437" t="s">
        <v>56</v>
      </c>
      <c r="R19" s="437"/>
      <c r="S19" s="437" t="s">
        <v>57</v>
      </c>
      <c r="T19" s="437"/>
      <c r="U19" s="437" t="s">
        <v>58</v>
      </c>
      <c r="V19" s="437"/>
    </row>
    <row r="20" spans="1:24" ht="20.100000000000001" customHeight="1">
      <c r="A20" s="299" t="str">
        <f>'Data Record(pitch)'!A19</f>
        <v>M15xP1.25 GPII</v>
      </c>
      <c r="B20" s="299"/>
      <c r="C20" s="299"/>
      <c r="D20" s="299"/>
      <c r="E20" s="433">
        <f>'Data Record(pitch)'!F19</f>
        <v>14.231999999999999</v>
      </c>
      <c r="F20" s="433"/>
      <c r="G20" s="433"/>
      <c r="H20" s="434">
        <f>'Data Record(pitch)'!I19</f>
        <v>23</v>
      </c>
      <c r="I20" s="434"/>
      <c r="J20" s="434">
        <f>'Data Record(pitch)'!L19</f>
        <v>12</v>
      </c>
      <c r="K20" s="434"/>
      <c r="L20" s="434">
        <f>'Data Record(pitch)'!O19</f>
        <v>16</v>
      </c>
      <c r="M20" s="434"/>
      <c r="N20" s="433">
        <f>'Data Record(pitch)'!R19</f>
        <v>14.222</v>
      </c>
      <c r="O20" s="433"/>
      <c r="P20" s="433"/>
      <c r="Q20" s="434">
        <f>'Data Record(pitch)'!U19</f>
        <v>10</v>
      </c>
      <c r="R20" s="434"/>
      <c r="S20" s="434">
        <f>'Data Record(pitch)'!X19</f>
        <v>11</v>
      </c>
      <c r="T20" s="434"/>
      <c r="U20" s="434">
        <f>'Data Record(pitch)'!AA19</f>
        <v>11</v>
      </c>
      <c r="V20" s="434"/>
    </row>
    <row r="21" spans="1:24" ht="20.100000000000001" customHeight="1">
      <c r="A21" s="299" t="str">
        <f>'Data Record(pitch)'!A20</f>
        <v>M15xP1.25 IPII</v>
      </c>
      <c r="B21" s="299"/>
      <c r="C21" s="299"/>
      <c r="D21" s="299"/>
      <c r="E21" s="433">
        <f>'Data Record(pitch)'!F20</f>
        <v>14.282999999999999</v>
      </c>
      <c r="F21" s="433"/>
      <c r="G21" s="433"/>
      <c r="H21" s="434">
        <f>'Data Record(pitch)'!I20</f>
        <v>45</v>
      </c>
      <c r="I21" s="434"/>
      <c r="J21" s="434">
        <f>'Data Record(pitch)'!L20</f>
        <v>10</v>
      </c>
      <c r="K21" s="434"/>
      <c r="L21" s="434">
        <f>'Data Record(pitch)'!O20</f>
        <v>35</v>
      </c>
      <c r="M21" s="434"/>
      <c r="N21" s="433">
        <f>'Data Record(pitch)'!R20</f>
        <v>14.212</v>
      </c>
      <c r="O21" s="433"/>
      <c r="P21" s="433"/>
      <c r="Q21" s="434">
        <f>'Data Record(pitch)'!U20</f>
        <v>10</v>
      </c>
      <c r="R21" s="434"/>
      <c r="S21" s="434">
        <f>'Data Record(pitch)'!X20</f>
        <v>11</v>
      </c>
      <c r="T21" s="434"/>
      <c r="U21" s="434">
        <f>'Data Record(pitch)'!AA20</f>
        <v>11</v>
      </c>
      <c r="V21" s="434"/>
    </row>
    <row r="22" spans="1:24" ht="17.100000000000001" customHeight="1">
      <c r="A22" s="24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4" ht="17.100000000000001" customHeight="1">
      <c r="B23" s="246" t="s">
        <v>172</v>
      </c>
      <c r="C23" s="246"/>
      <c r="D23" s="173"/>
      <c r="E23" s="173"/>
      <c r="F23" s="173"/>
      <c r="G23" s="246"/>
      <c r="H23" s="246"/>
      <c r="I23" s="246"/>
      <c r="J23" s="247"/>
      <c r="K23" s="247"/>
      <c r="L23" s="247"/>
      <c r="M23" s="247"/>
      <c r="N23" s="247"/>
      <c r="O23" s="247"/>
      <c r="P23" s="247"/>
      <c r="Q23" s="247"/>
      <c r="R23" s="246"/>
      <c r="S23" s="246"/>
      <c r="T23" s="401" t="s">
        <v>200</v>
      </c>
      <c r="U23" s="401"/>
      <c r="V23" s="264" t="s">
        <v>50</v>
      </c>
      <c r="W23" s="246"/>
      <c r="X23" s="246"/>
    </row>
    <row r="24" spans="1:24" ht="17.100000000000001" customHeight="1">
      <c r="B24" s="423" t="s">
        <v>195</v>
      </c>
      <c r="C24" s="424"/>
      <c r="D24" s="424"/>
      <c r="E24" s="424"/>
      <c r="F24" s="425"/>
      <c r="G24" s="432" t="s">
        <v>174</v>
      </c>
      <c r="H24" s="432"/>
      <c r="I24" s="432"/>
      <c r="J24" s="423" t="s">
        <v>175</v>
      </c>
      <c r="K24" s="424"/>
      <c r="L24" s="424"/>
      <c r="M24" s="424"/>
      <c r="N24" s="424"/>
      <c r="O24" s="425"/>
      <c r="P24" s="432" t="s">
        <v>201</v>
      </c>
      <c r="Q24" s="432"/>
      <c r="R24" s="432"/>
      <c r="S24" s="422" t="s">
        <v>196</v>
      </c>
      <c r="T24" s="400"/>
      <c r="U24" s="400"/>
      <c r="V24" s="400"/>
    </row>
    <row r="25" spans="1:24" ht="17.100000000000001" customHeight="1">
      <c r="B25" s="426"/>
      <c r="C25" s="427"/>
      <c r="D25" s="427"/>
      <c r="E25" s="427"/>
      <c r="F25" s="428"/>
      <c r="G25" s="432"/>
      <c r="H25" s="432"/>
      <c r="I25" s="432"/>
      <c r="J25" s="429"/>
      <c r="K25" s="430"/>
      <c r="L25" s="430"/>
      <c r="M25" s="430"/>
      <c r="N25" s="430"/>
      <c r="O25" s="431"/>
      <c r="P25" s="432"/>
      <c r="Q25" s="432"/>
      <c r="R25" s="432"/>
      <c r="S25" s="400"/>
      <c r="T25" s="400"/>
      <c r="U25" s="400"/>
      <c r="V25" s="400"/>
    </row>
    <row r="26" spans="1:24" ht="20.100000000000001" customHeight="1">
      <c r="B26" s="429"/>
      <c r="C26" s="430"/>
      <c r="D26" s="430"/>
      <c r="E26" s="430"/>
      <c r="F26" s="431"/>
      <c r="G26" s="432"/>
      <c r="H26" s="432"/>
      <c r="I26" s="432"/>
      <c r="J26" s="432" t="s">
        <v>59</v>
      </c>
      <c r="K26" s="432"/>
      <c r="L26" s="432"/>
      <c r="M26" s="432" t="s">
        <v>60</v>
      </c>
      <c r="N26" s="432"/>
      <c r="O26" s="432"/>
      <c r="P26" s="432"/>
      <c r="Q26" s="432"/>
      <c r="R26" s="432"/>
      <c r="S26" s="400"/>
      <c r="T26" s="400"/>
      <c r="U26" s="400"/>
      <c r="V26" s="400"/>
    </row>
    <row r="27" spans="1:24" ht="20.100000000000001" customHeight="1">
      <c r="B27" s="404" t="str">
        <f>'Data Record(pitch)'!D8</f>
        <v>M15xP1.25 GPII</v>
      </c>
      <c r="C27" s="405"/>
      <c r="D27" s="405"/>
      <c r="E27" s="405"/>
      <c r="F27" s="406"/>
      <c r="G27" s="413" t="s">
        <v>61</v>
      </c>
      <c r="H27" s="413"/>
      <c r="I27" s="413"/>
      <c r="J27" s="414">
        <f>'Data Record(pitch)'!W31</f>
        <v>8.9174677405389033</v>
      </c>
      <c r="K27" s="414"/>
      <c r="L27" s="414"/>
      <c r="M27" s="414">
        <f>'Data Record(pitch)'!W34</f>
        <v>8.9174677405389033</v>
      </c>
      <c r="N27" s="414"/>
      <c r="O27" s="414"/>
      <c r="P27" s="415">
        <f>E20-AVERAGE(J27:O29)</f>
        <v>5.314532259461096</v>
      </c>
      <c r="Q27" s="415"/>
      <c r="R27" s="415"/>
      <c r="S27" s="399">
        <f>'Uncertainty Budget(Pitch)'!V8</f>
        <v>0.58497363057253793</v>
      </c>
      <c r="T27" s="400"/>
      <c r="U27" s="400"/>
      <c r="V27" s="400"/>
    </row>
    <row r="28" spans="1:24" ht="20.100000000000001" customHeight="1">
      <c r="B28" s="407"/>
      <c r="C28" s="408"/>
      <c r="D28" s="408"/>
      <c r="E28" s="408"/>
      <c r="F28" s="409"/>
      <c r="G28" s="418" t="s">
        <v>62</v>
      </c>
      <c r="H28" s="418"/>
      <c r="I28" s="418"/>
      <c r="J28" s="419">
        <f>'Data Record(pitch)'!W32</f>
        <v>8.9174677405389033</v>
      </c>
      <c r="K28" s="419"/>
      <c r="L28" s="419"/>
      <c r="M28" s="419">
        <f>'Data Record(pitch)'!W35</f>
        <v>8.9174677405389033</v>
      </c>
      <c r="N28" s="419"/>
      <c r="O28" s="419"/>
      <c r="P28" s="416"/>
      <c r="Q28" s="416"/>
      <c r="R28" s="416"/>
      <c r="S28" s="400"/>
      <c r="T28" s="400"/>
      <c r="U28" s="400"/>
      <c r="V28" s="400"/>
    </row>
    <row r="29" spans="1:24" ht="20.100000000000001" customHeight="1">
      <c r="B29" s="410"/>
      <c r="C29" s="411"/>
      <c r="D29" s="411"/>
      <c r="E29" s="411"/>
      <c r="F29" s="412"/>
      <c r="G29" s="420" t="s">
        <v>63</v>
      </c>
      <c r="H29" s="420"/>
      <c r="I29" s="420"/>
      <c r="J29" s="403">
        <f>'Data Record(pitch)'!W33</f>
        <v>8.9174677405389033</v>
      </c>
      <c r="K29" s="403"/>
      <c r="L29" s="403"/>
      <c r="M29" s="403">
        <f>'Data Record(pitch)'!W36</f>
        <v>8.9174677405389033</v>
      </c>
      <c r="N29" s="403"/>
      <c r="O29" s="403"/>
      <c r="P29" s="417"/>
      <c r="Q29" s="417"/>
      <c r="R29" s="417"/>
      <c r="S29" s="400"/>
      <c r="T29" s="400"/>
      <c r="U29" s="400"/>
      <c r="V29" s="400"/>
    </row>
    <row r="30" spans="1:24" ht="20.100000000000001" customHeight="1">
      <c r="B30" s="404" t="str">
        <f>'Data Record(pitch)'!J8</f>
        <v>M15xP1.25 IPII</v>
      </c>
      <c r="C30" s="405"/>
      <c r="D30" s="405"/>
      <c r="E30" s="405"/>
      <c r="F30" s="406"/>
      <c r="G30" s="413" t="s">
        <v>61</v>
      </c>
      <c r="H30" s="413"/>
      <c r="I30" s="413"/>
      <c r="J30" s="414">
        <f>'Data Record(pitch)'!W46</f>
        <v>8.9174677405389033</v>
      </c>
      <c r="K30" s="414"/>
      <c r="L30" s="414"/>
      <c r="M30" s="414">
        <f>'Data Record(pitch)'!W34</f>
        <v>8.9174677405389033</v>
      </c>
      <c r="N30" s="414"/>
      <c r="O30" s="414"/>
      <c r="P30" s="415">
        <f>E21-AVERAGE(J30:O32)</f>
        <v>5.3655322594610961</v>
      </c>
      <c r="Q30" s="415"/>
      <c r="R30" s="415"/>
      <c r="S30" s="399">
        <f>'Uncertainty Budget(Pitch)'!V8</f>
        <v>0.58497363057253793</v>
      </c>
      <c r="T30" s="400"/>
      <c r="U30" s="400"/>
      <c r="V30" s="400"/>
    </row>
    <row r="31" spans="1:24" ht="20.100000000000001" customHeight="1">
      <c r="B31" s="407"/>
      <c r="C31" s="408"/>
      <c r="D31" s="408"/>
      <c r="E31" s="408"/>
      <c r="F31" s="409"/>
      <c r="G31" s="418" t="s">
        <v>62</v>
      </c>
      <c r="H31" s="418"/>
      <c r="I31" s="418"/>
      <c r="J31" s="419">
        <f>'Data Record(pitch)'!W47</f>
        <v>8.9174677405389033</v>
      </c>
      <c r="K31" s="419"/>
      <c r="L31" s="419"/>
      <c r="M31" s="419">
        <f>'Data Record(pitch)'!W35</f>
        <v>8.9174677405389033</v>
      </c>
      <c r="N31" s="419"/>
      <c r="O31" s="419"/>
      <c r="P31" s="416"/>
      <c r="Q31" s="416"/>
      <c r="R31" s="416"/>
      <c r="S31" s="400"/>
      <c r="T31" s="400"/>
      <c r="U31" s="400"/>
      <c r="V31" s="400"/>
    </row>
    <row r="32" spans="1:24" ht="20.100000000000001" customHeight="1">
      <c r="B32" s="410"/>
      <c r="C32" s="411"/>
      <c r="D32" s="411"/>
      <c r="E32" s="411"/>
      <c r="F32" s="412"/>
      <c r="G32" s="420" t="s">
        <v>63</v>
      </c>
      <c r="H32" s="420"/>
      <c r="I32" s="420"/>
      <c r="J32" s="421">
        <f>'Data Record(pitch)'!W48</f>
        <v>8.9174677405389033</v>
      </c>
      <c r="K32" s="421"/>
      <c r="L32" s="421"/>
      <c r="M32" s="421">
        <f>'Data Record(pitch)'!W36</f>
        <v>8.9174677405389033</v>
      </c>
      <c r="N32" s="421"/>
      <c r="O32" s="421"/>
      <c r="P32" s="417"/>
      <c r="Q32" s="417"/>
      <c r="R32" s="417"/>
      <c r="S32" s="400"/>
      <c r="T32" s="400"/>
      <c r="U32" s="400"/>
      <c r="V32" s="400"/>
    </row>
    <row r="33" spans="1:24" ht="17.100000000000001" customHeight="1"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6"/>
      <c r="V33" s="246"/>
      <c r="W33" s="246"/>
      <c r="X33" s="246"/>
    </row>
    <row r="34" spans="1:24" ht="17.100000000000001" customHeight="1">
      <c r="A34" s="242"/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</row>
    <row r="35" spans="1:24" ht="17.100000000000001" customHeight="1">
      <c r="A35" s="242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6"/>
    </row>
    <row r="36" spans="1:24" ht="17.100000000000001" customHeight="1">
      <c r="A36" s="242"/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6"/>
    </row>
    <row r="37" spans="1:24" ht="17.100000000000001" customHeight="1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6"/>
    </row>
    <row r="38" spans="1:24" ht="17.100000000000001" customHeight="1">
      <c r="A38" s="242"/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</row>
    <row r="39" spans="1:24" ht="17.100000000000001" customHeight="1">
      <c r="A39" s="242"/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6"/>
    </row>
    <row r="40" spans="1:24" ht="17.100000000000001" customHeight="1">
      <c r="A40" s="242"/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</row>
    <row r="41" spans="1:24" ht="17.100000000000001" customHeight="1">
      <c r="A41" s="242"/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</row>
    <row r="42" spans="1:24" ht="17.100000000000001" customHeight="1">
      <c r="A42" s="242"/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</row>
    <row r="43" spans="1:24" ht="17.100000000000001" customHeight="1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</row>
    <row r="44" spans="1:24" ht="17.100000000000001" customHeight="1">
      <c r="A44" s="242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</row>
    <row r="45" spans="1:24" ht="17.100000000000001" customHeight="1">
      <c r="A45" s="242"/>
      <c r="B45" s="242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</row>
    <row r="46" spans="1:24" ht="17.100000000000001" customHeight="1">
      <c r="A46" s="242"/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</row>
    <row r="47" spans="1:24" ht="17.100000000000001" customHeight="1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</row>
    <row r="48" spans="1:24" ht="17.100000000000001" customHeight="1">
      <c r="A48" s="242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</row>
    <row r="49" spans="1:21" ht="17.100000000000001" customHeight="1">
      <c r="A49" s="242"/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</row>
    <row r="50" spans="1:21" ht="17.100000000000001" customHeight="1">
      <c r="A50" s="242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</row>
    <row r="51" spans="1:21" ht="17.100000000000001" customHeight="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</row>
    <row r="52" spans="1:21" ht="17.100000000000001" customHeight="1"/>
    <row r="53" spans="1:21" ht="17.100000000000001" customHeight="1"/>
    <row r="54" spans="1:21" ht="17.100000000000001" customHeight="1"/>
    <row r="55" spans="1:21" ht="17.100000000000001" customHeight="1"/>
    <row r="56" spans="1:21" ht="17.100000000000001" customHeight="1"/>
    <row r="57" spans="1:21" ht="17.100000000000001" customHeight="1"/>
    <row r="58" spans="1:21" ht="17.100000000000001" customHeight="1"/>
    <row r="59" spans="1:21" ht="17.100000000000001" customHeight="1"/>
    <row r="60" spans="1:21" ht="17.100000000000001" customHeight="1"/>
    <row r="61" spans="1:21" ht="17.100000000000001" customHeight="1"/>
    <row r="62" spans="1:21" ht="17.100000000000001" customHeight="1"/>
    <row r="63" spans="1:21" ht="17.100000000000001" customHeight="1"/>
    <row r="64" spans="1:21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  <row r="243" ht="17.100000000000001" customHeight="1"/>
    <row r="244" ht="17.100000000000001" customHeight="1"/>
    <row r="245" ht="17.100000000000001" customHeight="1"/>
    <row r="246" ht="17.100000000000001" customHeight="1"/>
    <row r="247" ht="17.100000000000001" customHeight="1"/>
    <row r="248" ht="17.100000000000001" customHeight="1"/>
  </sheetData>
  <mergeCells count="64">
    <mergeCell ref="A3:W3"/>
    <mergeCell ref="E17:M17"/>
    <mergeCell ref="N17:V17"/>
    <mergeCell ref="E18:G19"/>
    <mergeCell ref="H18:M18"/>
    <mergeCell ref="N18:P19"/>
    <mergeCell ref="Q18:V18"/>
    <mergeCell ref="H19:I19"/>
    <mergeCell ref="J19:K19"/>
    <mergeCell ref="L19:M19"/>
    <mergeCell ref="Q19:R19"/>
    <mergeCell ref="S19:T19"/>
    <mergeCell ref="U19:V19"/>
    <mergeCell ref="N20:P20"/>
    <mergeCell ref="Q20:R20"/>
    <mergeCell ref="S20:T20"/>
    <mergeCell ref="U20:V20"/>
    <mergeCell ref="E21:G21"/>
    <mergeCell ref="H21:I21"/>
    <mergeCell ref="J21:K21"/>
    <mergeCell ref="L21:M21"/>
    <mergeCell ref="N21:P21"/>
    <mergeCell ref="E20:G20"/>
    <mergeCell ref="H20:I20"/>
    <mergeCell ref="J20:K20"/>
    <mergeCell ref="L20:M20"/>
    <mergeCell ref="Q21:R21"/>
    <mergeCell ref="S21:T21"/>
    <mergeCell ref="U21:V21"/>
    <mergeCell ref="B24:F26"/>
    <mergeCell ref="G24:I26"/>
    <mergeCell ref="J24:O25"/>
    <mergeCell ref="P24:R26"/>
    <mergeCell ref="J26:L26"/>
    <mergeCell ref="M26:O26"/>
    <mergeCell ref="S24:V26"/>
    <mergeCell ref="P27:R29"/>
    <mergeCell ref="G28:I28"/>
    <mergeCell ref="J28:L28"/>
    <mergeCell ref="M28:O28"/>
    <mergeCell ref="G29:I29"/>
    <mergeCell ref="J29:L29"/>
    <mergeCell ref="S27:V29"/>
    <mergeCell ref="J31:L31"/>
    <mergeCell ref="M31:O31"/>
    <mergeCell ref="G32:I32"/>
    <mergeCell ref="J32:L32"/>
    <mergeCell ref="M32:O32"/>
    <mergeCell ref="S30:V32"/>
    <mergeCell ref="T23:U23"/>
    <mergeCell ref="A17:D19"/>
    <mergeCell ref="A20:D20"/>
    <mergeCell ref="A21:D21"/>
    <mergeCell ref="M29:O29"/>
    <mergeCell ref="B30:F32"/>
    <mergeCell ref="G30:I30"/>
    <mergeCell ref="J30:L30"/>
    <mergeCell ref="M30:O30"/>
    <mergeCell ref="B27:F29"/>
    <mergeCell ref="G27:I27"/>
    <mergeCell ref="J27:L27"/>
    <mergeCell ref="M27:O27"/>
    <mergeCell ref="P30:R32"/>
    <mergeCell ref="G31:I31"/>
  </mergeCells>
  <pageMargins left="0.31496062992125984" right="0.31496062992125984" top="0.98425196850393704" bottom="0.19685039370078741" header="0.31496062992125984" footer="0.11811023622047245"/>
  <pageSetup paperSize="9" orientation="portrait" horizontalDpi="360" verticalDpi="360" r:id="rId1"/>
  <headerFooter alignWithMargins="0"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AutoCAD.Drawing.18" shapeId="20481" r:id="rId4">
          <objectPr defaultSize="0" autoPict="0" r:id="rId5">
            <anchor moveWithCells="1">
              <from>
                <xdr:col>2</xdr:col>
                <xdr:colOff>257175</xdr:colOff>
                <xdr:row>5</xdr:row>
                <xdr:rowOff>85725</xdr:rowOff>
              </from>
              <to>
                <xdr:col>19</xdr:col>
                <xdr:colOff>200025</xdr:colOff>
                <xdr:row>15</xdr:row>
                <xdr:rowOff>104775</xdr:rowOff>
              </to>
            </anchor>
          </objectPr>
        </oleObject>
      </mc:Choice>
      <mc:Fallback>
        <oleObject progId="AutoCAD.Drawing.18" shapeId="2048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Z229"/>
  <sheetViews>
    <sheetView view="pageBreakPreview" zoomScaleNormal="100" zoomScaleSheetLayoutView="100" workbookViewId="0">
      <selection activeCell="R6" sqref="R6"/>
    </sheetView>
  </sheetViews>
  <sheetFormatPr defaultRowHeight="12"/>
  <cols>
    <col min="1" max="2" width="4.140625" style="241" customWidth="1"/>
    <col min="3" max="3" width="4.28515625" style="241" customWidth="1"/>
    <col min="4" max="5" width="4.140625" style="241" customWidth="1"/>
    <col min="6" max="6" width="5.42578125" style="241" customWidth="1"/>
    <col min="7" max="24" width="4.140625" style="241" customWidth="1"/>
    <col min="25" max="114" width="4.42578125" style="241" customWidth="1"/>
    <col min="115" max="251" width="9" style="241"/>
    <col min="252" max="252" width="4.140625" style="241" customWidth="1"/>
    <col min="253" max="370" width="4.42578125" style="241" customWidth="1"/>
    <col min="371" max="507" width="9" style="241"/>
    <col min="508" max="508" width="4.140625" style="241" customWidth="1"/>
    <col min="509" max="626" width="4.42578125" style="241" customWidth="1"/>
    <col min="627" max="763" width="9" style="241"/>
    <col min="764" max="764" width="4.140625" style="241" customWidth="1"/>
    <col min="765" max="882" width="4.42578125" style="241" customWidth="1"/>
    <col min="883" max="1019" width="9" style="241"/>
    <col min="1020" max="1020" width="4.140625" style="241" customWidth="1"/>
    <col min="1021" max="1138" width="4.42578125" style="241" customWidth="1"/>
    <col min="1139" max="1275" width="9" style="241"/>
    <col min="1276" max="1276" width="4.140625" style="241" customWidth="1"/>
    <col min="1277" max="1394" width="4.42578125" style="241" customWidth="1"/>
    <col min="1395" max="1531" width="9" style="241"/>
    <col min="1532" max="1532" width="4.140625" style="241" customWidth="1"/>
    <col min="1533" max="1650" width="4.42578125" style="241" customWidth="1"/>
    <col min="1651" max="1787" width="9" style="241"/>
    <col min="1788" max="1788" width="4.140625" style="241" customWidth="1"/>
    <col min="1789" max="1906" width="4.42578125" style="241" customWidth="1"/>
    <col min="1907" max="2043" width="9" style="241"/>
    <col min="2044" max="2044" width="4.140625" style="241" customWidth="1"/>
    <col min="2045" max="2162" width="4.42578125" style="241" customWidth="1"/>
    <col min="2163" max="2299" width="9" style="241"/>
    <col min="2300" max="2300" width="4.140625" style="241" customWidth="1"/>
    <col min="2301" max="2418" width="4.42578125" style="241" customWidth="1"/>
    <col min="2419" max="2555" width="9" style="241"/>
    <col min="2556" max="2556" width="4.140625" style="241" customWidth="1"/>
    <col min="2557" max="2674" width="4.42578125" style="241" customWidth="1"/>
    <col min="2675" max="2811" width="9" style="241"/>
    <col min="2812" max="2812" width="4.140625" style="241" customWidth="1"/>
    <col min="2813" max="2930" width="4.42578125" style="241" customWidth="1"/>
    <col min="2931" max="3067" width="9" style="241"/>
    <col min="3068" max="3068" width="4.140625" style="241" customWidth="1"/>
    <col min="3069" max="3186" width="4.42578125" style="241" customWidth="1"/>
    <col min="3187" max="3323" width="9" style="241"/>
    <col min="3324" max="3324" width="4.140625" style="241" customWidth="1"/>
    <col min="3325" max="3442" width="4.42578125" style="241" customWidth="1"/>
    <col min="3443" max="3579" width="9" style="241"/>
    <col min="3580" max="3580" width="4.140625" style="241" customWidth="1"/>
    <col min="3581" max="3698" width="4.42578125" style="241" customWidth="1"/>
    <col min="3699" max="3835" width="9" style="241"/>
    <col min="3836" max="3836" width="4.140625" style="241" customWidth="1"/>
    <col min="3837" max="3954" width="4.42578125" style="241" customWidth="1"/>
    <col min="3955" max="4091" width="9" style="241"/>
    <col min="4092" max="4092" width="4.140625" style="241" customWidth="1"/>
    <col min="4093" max="4210" width="4.42578125" style="241" customWidth="1"/>
    <col min="4211" max="4347" width="9" style="241"/>
    <col min="4348" max="4348" width="4.140625" style="241" customWidth="1"/>
    <col min="4349" max="4466" width="4.42578125" style="241" customWidth="1"/>
    <col min="4467" max="4603" width="9" style="241"/>
    <col min="4604" max="4604" width="4.140625" style="241" customWidth="1"/>
    <col min="4605" max="4722" width="4.42578125" style="241" customWidth="1"/>
    <col min="4723" max="4859" width="9" style="241"/>
    <col min="4860" max="4860" width="4.140625" style="241" customWidth="1"/>
    <col min="4861" max="4978" width="4.42578125" style="241" customWidth="1"/>
    <col min="4979" max="5115" width="9" style="241"/>
    <col min="5116" max="5116" width="4.140625" style="241" customWidth="1"/>
    <col min="5117" max="5234" width="4.42578125" style="241" customWidth="1"/>
    <col min="5235" max="5371" width="9" style="241"/>
    <col min="5372" max="5372" width="4.140625" style="241" customWidth="1"/>
    <col min="5373" max="5490" width="4.42578125" style="241" customWidth="1"/>
    <col min="5491" max="5627" width="9" style="241"/>
    <col min="5628" max="5628" width="4.140625" style="241" customWidth="1"/>
    <col min="5629" max="5746" width="4.42578125" style="241" customWidth="1"/>
    <col min="5747" max="5883" width="9" style="241"/>
    <col min="5884" max="5884" width="4.140625" style="241" customWidth="1"/>
    <col min="5885" max="6002" width="4.42578125" style="241" customWidth="1"/>
    <col min="6003" max="6139" width="9" style="241"/>
    <col min="6140" max="6140" width="4.140625" style="241" customWidth="1"/>
    <col min="6141" max="6258" width="4.42578125" style="241" customWidth="1"/>
    <col min="6259" max="6395" width="9" style="241"/>
    <col min="6396" max="6396" width="4.140625" style="241" customWidth="1"/>
    <col min="6397" max="6514" width="4.42578125" style="241" customWidth="1"/>
    <col min="6515" max="6651" width="9" style="241"/>
    <col min="6652" max="6652" width="4.140625" style="241" customWidth="1"/>
    <col min="6653" max="6770" width="4.42578125" style="241" customWidth="1"/>
    <col min="6771" max="6907" width="9" style="241"/>
    <col min="6908" max="6908" width="4.140625" style="241" customWidth="1"/>
    <col min="6909" max="7026" width="4.42578125" style="241" customWidth="1"/>
    <col min="7027" max="7163" width="9" style="241"/>
    <col min="7164" max="7164" width="4.140625" style="241" customWidth="1"/>
    <col min="7165" max="7282" width="4.42578125" style="241" customWidth="1"/>
    <col min="7283" max="7419" width="9" style="241"/>
    <col min="7420" max="7420" width="4.140625" style="241" customWidth="1"/>
    <col min="7421" max="7538" width="4.42578125" style="241" customWidth="1"/>
    <col min="7539" max="7675" width="9" style="241"/>
    <col min="7676" max="7676" width="4.140625" style="241" customWidth="1"/>
    <col min="7677" max="7794" width="4.42578125" style="241" customWidth="1"/>
    <col min="7795" max="7931" width="9" style="241"/>
    <col min="7932" max="7932" width="4.140625" style="241" customWidth="1"/>
    <col min="7933" max="8050" width="4.42578125" style="241" customWidth="1"/>
    <col min="8051" max="8187" width="9" style="241"/>
    <col min="8188" max="8188" width="4.140625" style="241" customWidth="1"/>
    <col min="8189" max="8306" width="4.42578125" style="241" customWidth="1"/>
    <col min="8307" max="8443" width="9" style="241"/>
    <col min="8444" max="8444" width="4.140625" style="241" customWidth="1"/>
    <col min="8445" max="8562" width="4.42578125" style="241" customWidth="1"/>
    <col min="8563" max="8699" width="9" style="241"/>
    <col min="8700" max="8700" width="4.140625" style="241" customWidth="1"/>
    <col min="8701" max="8818" width="4.42578125" style="241" customWidth="1"/>
    <col min="8819" max="8955" width="9" style="241"/>
    <col min="8956" max="8956" width="4.140625" style="241" customWidth="1"/>
    <col min="8957" max="9074" width="4.42578125" style="241" customWidth="1"/>
    <col min="9075" max="9211" width="9" style="241"/>
    <col min="9212" max="9212" width="4.140625" style="241" customWidth="1"/>
    <col min="9213" max="9330" width="4.42578125" style="241" customWidth="1"/>
    <col min="9331" max="9467" width="9" style="241"/>
    <col min="9468" max="9468" width="4.140625" style="241" customWidth="1"/>
    <col min="9469" max="9586" width="4.42578125" style="241" customWidth="1"/>
    <col min="9587" max="9723" width="9" style="241"/>
    <col min="9724" max="9724" width="4.140625" style="241" customWidth="1"/>
    <col min="9725" max="9842" width="4.42578125" style="241" customWidth="1"/>
    <col min="9843" max="9979" width="9" style="241"/>
    <col min="9980" max="9980" width="4.140625" style="241" customWidth="1"/>
    <col min="9981" max="10098" width="4.42578125" style="241" customWidth="1"/>
    <col min="10099" max="10235" width="9" style="241"/>
    <col min="10236" max="10236" width="4.140625" style="241" customWidth="1"/>
    <col min="10237" max="10354" width="4.42578125" style="241" customWidth="1"/>
    <col min="10355" max="10491" width="9" style="241"/>
    <col min="10492" max="10492" width="4.140625" style="241" customWidth="1"/>
    <col min="10493" max="10610" width="4.42578125" style="241" customWidth="1"/>
    <col min="10611" max="10747" width="9" style="241"/>
    <col min="10748" max="10748" width="4.140625" style="241" customWidth="1"/>
    <col min="10749" max="10866" width="4.42578125" style="241" customWidth="1"/>
    <col min="10867" max="11003" width="9" style="241"/>
    <col min="11004" max="11004" width="4.140625" style="241" customWidth="1"/>
    <col min="11005" max="11122" width="4.42578125" style="241" customWidth="1"/>
    <col min="11123" max="11259" width="9" style="241"/>
    <col min="11260" max="11260" width="4.140625" style="241" customWidth="1"/>
    <col min="11261" max="11378" width="4.42578125" style="241" customWidth="1"/>
    <col min="11379" max="11515" width="9" style="241"/>
    <col min="11516" max="11516" width="4.140625" style="241" customWidth="1"/>
    <col min="11517" max="11634" width="4.42578125" style="241" customWidth="1"/>
    <col min="11635" max="11771" width="9" style="241"/>
    <col min="11772" max="11772" width="4.140625" style="241" customWidth="1"/>
    <col min="11773" max="11890" width="4.42578125" style="241" customWidth="1"/>
    <col min="11891" max="12027" width="9" style="241"/>
    <col min="12028" max="12028" width="4.140625" style="241" customWidth="1"/>
    <col min="12029" max="12146" width="4.42578125" style="241" customWidth="1"/>
    <col min="12147" max="12283" width="9" style="241"/>
    <col min="12284" max="12284" width="4.140625" style="241" customWidth="1"/>
    <col min="12285" max="12402" width="4.42578125" style="241" customWidth="1"/>
    <col min="12403" max="12539" width="9" style="241"/>
    <col min="12540" max="12540" width="4.140625" style="241" customWidth="1"/>
    <col min="12541" max="12658" width="4.42578125" style="241" customWidth="1"/>
    <col min="12659" max="12795" width="9" style="241"/>
    <col min="12796" max="12796" width="4.140625" style="241" customWidth="1"/>
    <col min="12797" max="12914" width="4.42578125" style="241" customWidth="1"/>
    <col min="12915" max="13051" width="9" style="241"/>
    <col min="13052" max="13052" width="4.140625" style="241" customWidth="1"/>
    <col min="13053" max="13170" width="4.42578125" style="241" customWidth="1"/>
    <col min="13171" max="13307" width="9" style="241"/>
    <col min="13308" max="13308" width="4.140625" style="241" customWidth="1"/>
    <col min="13309" max="13426" width="4.42578125" style="241" customWidth="1"/>
    <col min="13427" max="13563" width="9" style="241"/>
    <col min="13564" max="13564" width="4.140625" style="241" customWidth="1"/>
    <col min="13565" max="13682" width="4.42578125" style="241" customWidth="1"/>
    <col min="13683" max="13819" width="9" style="241"/>
    <col min="13820" max="13820" width="4.140625" style="241" customWidth="1"/>
    <col min="13821" max="13938" width="4.42578125" style="241" customWidth="1"/>
    <col min="13939" max="14075" width="9" style="241"/>
    <col min="14076" max="14076" width="4.140625" style="241" customWidth="1"/>
    <col min="14077" max="14194" width="4.42578125" style="241" customWidth="1"/>
    <col min="14195" max="14331" width="9" style="241"/>
    <col min="14332" max="14332" width="4.140625" style="241" customWidth="1"/>
    <col min="14333" max="14450" width="4.42578125" style="241" customWidth="1"/>
    <col min="14451" max="14587" width="9" style="241"/>
    <col min="14588" max="14588" width="4.140625" style="241" customWidth="1"/>
    <col min="14589" max="14706" width="4.42578125" style="241" customWidth="1"/>
    <col min="14707" max="14843" width="9" style="241"/>
    <col min="14844" max="14844" width="4.140625" style="241" customWidth="1"/>
    <col min="14845" max="14962" width="4.42578125" style="241" customWidth="1"/>
    <col min="14963" max="15099" width="9" style="241"/>
    <col min="15100" max="15100" width="4.140625" style="241" customWidth="1"/>
    <col min="15101" max="15218" width="4.42578125" style="241" customWidth="1"/>
    <col min="15219" max="15355" width="9" style="241"/>
    <col min="15356" max="15356" width="4.140625" style="241" customWidth="1"/>
    <col min="15357" max="15474" width="4.42578125" style="241" customWidth="1"/>
    <col min="15475" max="15611" width="9" style="241"/>
    <col min="15612" max="15612" width="4.140625" style="241" customWidth="1"/>
    <col min="15613" max="15730" width="4.42578125" style="241" customWidth="1"/>
    <col min="15731" max="15867" width="9" style="241"/>
    <col min="15868" max="15868" width="4.140625" style="241" customWidth="1"/>
    <col min="15869" max="15986" width="4.42578125" style="241" customWidth="1"/>
    <col min="15987" max="16123" width="9" style="241"/>
    <col min="16124" max="16124" width="4.140625" style="241" customWidth="1"/>
    <col min="16125" max="16242" width="4.42578125" style="241" customWidth="1"/>
    <col min="16243" max="16384" width="9" style="241"/>
  </cols>
  <sheetData>
    <row r="1" spans="1:24" ht="17.100000000000001" customHeight="1"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4" ht="17.100000000000001" customHeight="1"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4" ht="34.5" customHeight="1">
      <c r="A3" s="435" t="s">
        <v>32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35"/>
    </row>
    <row r="4" spans="1:24" ht="17.100000000000001" customHeight="1"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R4" s="145"/>
      <c r="S4" s="145"/>
      <c r="T4" s="145"/>
      <c r="U4" s="145"/>
      <c r="V4" s="145"/>
    </row>
    <row r="5" spans="1:24" ht="21" customHeight="1">
      <c r="A5" s="242"/>
      <c r="B5" s="242"/>
      <c r="C5" s="121" t="s">
        <v>197</v>
      </c>
      <c r="D5" s="121"/>
      <c r="E5" s="24"/>
      <c r="F5" s="121"/>
      <c r="H5" s="248" t="str">
        <f>Report!G5</f>
        <v>SPR16010011-1</v>
      </c>
      <c r="J5" s="248"/>
      <c r="K5" s="248"/>
      <c r="L5" s="248"/>
      <c r="M5" s="248"/>
      <c r="N5" s="248"/>
      <c r="O5" s="242"/>
      <c r="P5" s="242"/>
      <c r="Q5" s="242"/>
      <c r="R5" s="242"/>
      <c r="S5" s="242"/>
      <c r="T5" s="133" t="s">
        <v>176</v>
      </c>
      <c r="V5" s="65"/>
    </row>
    <row r="6" spans="1:24" ht="17.100000000000001" customHeight="1">
      <c r="A6" s="242"/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65"/>
    </row>
    <row r="7" spans="1:24" ht="17.100000000000001" customHeight="1">
      <c r="B7" s="246" t="s">
        <v>194</v>
      </c>
      <c r="C7" s="246"/>
      <c r="D7" s="173"/>
      <c r="E7" s="173"/>
      <c r="F7" s="173"/>
      <c r="G7" s="246"/>
      <c r="H7" s="246"/>
      <c r="I7" s="246"/>
      <c r="J7" s="247"/>
      <c r="K7" s="247"/>
      <c r="L7" s="247"/>
      <c r="M7" s="247"/>
      <c r="N7" s="247"/>
      <c r="O7" s="247"/>
      <c r="P7" s="247"/>
      <c r="Q7" s="247"/>
      <c r="R7" s="246"/>
      <c r="S7" s="246"/>
      <c r="T7" s="401" t="s">
        <v>200</v>
      </c>
      <c r="U7" s="401"/>
      <c r="V7" s="264" t="s">
        <v>50</v>
      </c>
      <c r="W7" s="246"/>
      <c r="X7" s="246"/>
    </row>
    <row r="8" spans="1:24" ht="17.100000000000001" customHeight="1">
      <c r="B8" s="423" t="s">
        <v>173</v>
      </c>
      <c r="C8" s="424"/>
      <c r="D8" s="424"/>
      <c r="E8" s="424"/>
      <c r="F8" s="425"/>
      <c r="G8" s="432" t="s">
        <v>174</v>
      </c>
      <c r="H8" s="432"/>
      <c r="I8" s="432"/>
      <c r="J8" s="423" t="s">
        <v>175</v>
      </c>
      <c r="K8" s="424"/>
      <c r="L8" s="424"/>
      <c r="M8" s="424"/>
      <c r="N8" s="424"/>
      <c r="O8" s="425"/>
      <c r="P8" s="432" t="s">
        <v>201</v>
      </c>
      <c r="Q8" s="432"/>
      <c r="R8" s="432"/>
      <c r="S8" s="422" t="s">
        <v>196</v>
      </c>
      <c r="T8" s="400"/>
      <c r="U8" s="400"/>
      <c r="V8" s="400"/>
    </row>
    <row r="9" spans="1:24" ht="17.100000000000001" customHeight="1">
      <c r="B9" s="426"/>
      <c r="C9" s="427"/>
      <c r="D9" s="427"/>
      <c r="E9" s="427"/>
      <c r="F9" s="428"/>
      <c r="G9" s="432"/>
      <c r="H9" s="432"/>
      <c r="I9" s="432"/>
      <c r="J9" s="429"/>
      <c r="K9" s="430"/>
      <c r="L9" s="430"/>
      <c r="M9" s="430"/>
      <c r="N9" s="430"/>
      <c r="O9" s="431"/>
      <c r="P9" s="432"/>
      <c r="Q9" s="432"/>
      <c r="R9" s="432"/>
      <c r="S9" s="400"/>
      <c r="T9" s="400"/>
      <c r="U9" s="400"/>
      <c r="V9" s="400"/>
    </row>
    <row r="10" spans="1:24" ht="19.5" customHeight="1">
      <c r="B10" s="429"/>
      <c r="C10" s="430"/>
      <c r="D10" s="430"/>
      <c r="E10" s="430"/>
      <c r="F10" s="431"/>
      <c r="G10" s="432"/>
      <c r="H10" s="432"/>
      <c r="I10" s="432"/>
      <c r="J10" s="432" t="s">
        <v>59</v>
      </c>
      <c r="K10" s="432"/>
      <c r="L10" s="432"/>
      <c r="M10" s="432" t="s">
        <v>60</v>
      </c>
      <c r="N10" s="432"/>
      <c r="O10" s="432"/>
      <c r="P10" s="432"/>
      <c r="Q10" s="432"/>
      <c r="R10" s="432"/>
      <c r="S10" s="400"/>
      <c r="T10" s="400"/>
      <c r="U10" s="400"/>
      <c r="V10" s="400"/>
    </row>
    <row r="11" spans="1:24" ht="19.5" customHeight="1">
      <c r="B11" s="404" t="str">
        <f>'Result (Pitch) '!B27</f>
        <v>M15xP1.25 GPII</v>
      </c>
      <c r="C11" s="405"/>
      <c r="D11" s="405"/>
      <c r="E11" s="405"/>
      <c r="F11" s="406"/>
      <c r="G11" s="413" t="s">
        <v>61</v>
      </c>
      <c r="H11" s="413"/>
      <c r="I11" s="413"/>
      <c r="J11" s="414">
        <f>'Data Record(minor)'!U24</f>
        <v>10</v>
      </c>
      <c r="K11" s="414"/>
      <c r="L11" s="414"/>
      <c r="M11" s="414">
        <f>'Data Record(minor)'!U27</f>
        <v>10</v>
      </c>
      <c r="N11" s="414"/>
      <c r="O11" s="414"/>
      <c r="P11" s="415">
        <f>'Data Record(minor)'!S17-AVERAGE(J11:O13)</f>
        <v>4.2219999999999995</v>
      </c>
      <c r="Q11" s="415"/>
      <c r="R11" s="415"/>
      <c r="S11" s="399">
        <f>'Uncertainty Budget(Minor)'!T8</f>
        <v>0.45118047090788427</v>
      </c>
      <c r="T11" s="400"/>
      <c r="U11" s="400"/>
      <c r="V11" s="400"/>
    </row>
    <row r="12" spans="1:24" ht="19.5" customHeight="1">
      <c r="B12" s="407"/>
      <c r="C12" s="408"/>
      <c r="D12" s="408"/>
      <c r="E12" s="408"/>
      <c r="F12" s="409"/>
      <c r="G12" s="418" t="s">
        <v>62</v>
      </c>
      <c r="H12" s="418"/>
      <c r="I12" s="418"/>
      <c r="J12" s="419">
        <f>'Data Record(minor)'!U25</f>
        <v>10</v>
      </c>
      <c r="K12" s="419"/>
      <c r="L12" s="419"/>
      <c r="M12" s="419">
        <f>'Data Record(minor)'!U28</f>
        <v>10</v>
      </c>
      <c r="N12" s="419"/>
      <c r="O12" s="419"/>
      <c r="P12" s="416"/>
      <c r="Q12" s="416"/>
      <c r="R12" s="416"/>
      <c r="S12" s="400"/>
      <c r="T12" s="400"/>
      <c r="U12" s="400"/>
      <c r="V12" s="400"/>
    </row>
    <row r="13" spans="1:24" ht="19.5" customHeight="1">
      <c r="B13" s="410"/>
      <c r="C13" s="411"/>
      <c r="D13" s="411"/>
      <c r="E13" s="411"/>
      <c r="F13" s="412"/>
      <c r="G13" s="420" t="s">
        <v>63</v>
      </c>
      <c r="H13" s="420"/>
      <c r="I13" s="420"/>
      <c r="J13" s="403">
        <f>'Data Record(minor)'!U26</f>
        <v>10</v>
      </c>
      <c r="K13" s="403"/>
      <c r="L13" s="403"/>
      <c r="M13" s="403">
        <f>'Data Record(minor)'!U29</f>
        <v>10</v>
      </c>
      <c r="N13" s="403"/>
      <c r="O13" s="403"/>
      <c r="P13" s="417"/>
      <c r="Q13" s="417"/>
      <c r="R13" s="417"/>
      <c r="S13" s="400"/>
      <c r="T13" s="400"/>
      <c r="U13" s="400"/>
      <c r="V13" s="400"/>
    </row>
    <row r="14" spans="1:24" ht="19.5" customHeight="1">
      <c r="B14" s="404" t="str">
        <f>'Result (Pitch) '!B30</f>
        <v>M15xP1.25 IPII</v>
      </c>
      <c r="C14" s="405"/>
      <c r="D14" s="405"/>
      <c r="E14" s="405"/>
      <c r="F14" s="406"/>
      <c r="G14" s="413" t="s">
        <v>61</v>
      </c>
      <c r="H14" s="413"/>
      <c r="I14" s="413"/>
      <c r="J14" s="414">
        <f>'Data Record(minor)'!U34</f>
        <v>10</v>
      </c>
      <c r="K14" s="414"/>
      <c r="L14" s="414"/>
      <c r="M14" s="414">
        <f>'Data Record(minor)'!U37</f>
        <v>10</v>
      </c>
      <c r="N14" s="414"/>
      <c r="O14" s="414"/>
      <c r="P14" s="415">
        <f>'Data Record(minor)'!S18-AVERAGE('Result (Minor)'!J14:O16)</f>
        <v>4.2119999999999997</v>
      </c>
      <c r="Q14" s="415"/>
      <c r="R14" s="415"/>
      <c r="S14" s="399">
        <f>'Uncertainty Budget(Minor)'!T8</f>
        <v>0.45118047090788427</v>
      </c>
      <c r="T14" s="400"/>
      <c r="U14" s="400"/>
      <c r="V14" s="400"/>
    </row>
    <row r="15" spans="1:24" ht="19.5" customHeight="1">
      <c r="B15" s="407"/>
      <c r="C15" s="408"/>
      <c r="D15" s="408"/>
      <c r="E15" s="408"/>
      <c r="F15" s="409"/>
      <c r="G15" s="418" t="s">
        <v>62</v>
      </c>
      <c r="H15" s="418"/>
      <c r="I15" s="418"/>
      <c r="J15" s="419">
        <f>'Data Record(minor)'!U35</f>
        <v>10</v>
      </c>
      <c r="K15" s="419"/>
      <c r="L15" s="419"/>
      <c r="M15" s="419">
        <f>'Data Record(minor)'!U38</f>
        <v>10</v>
      </c>
      <c r="N15" s="419"/>
      <c r="O15" s="419"/>
      <c r="P15" s="416"/>
      <c r="Q15" s="416"/>
      <c r="R15" s="416"/>
      <c r="S15" s="400"/>
      <c r="T15" s="400"/>
      <c r="U15" s="400"/>
      <c r="V15" s="400"/>
    </row>
    <row r="16" spans="1:24" ht="19.5" customHeight="1">
      <c r="B16" s="410"/>
      <c r="C16" s="411"/>
      <c r="D16" s="411"/>
      <c r="E16" s="411"/>
      <c r="F16" s="412"/>
      <c r="G16" s="420" t="s">
        <v>63</v>
      </c>
      <c r="H16" s="420"/>
      <c r="I16" s="420"/>
      <c r="J16" s="421">
        <f>'Data Record(minor)'!U36</f>
        <v>10</v>
      </c>
      <c r="K16" s="421"/>
      <c r="L16" s="421"/>
      <c r="M16" s="421">
        <f>'Data Record(minor)'!U39</f>
        <v>10</v>
      </c>
      <c r="N16" s="421"/>
      <c r="O16" s="421"/>
      <c r="P16" s="417"/>
      <c r="Q16" s="417"/>
      <c r="R16" s="417"/>
      <c r="S16" s="400"/>
      <c r="T16" s="400"/>
      <c r="U16" s="400"/>
      <c r="V16" s="400"/>
    </row>
    <row r="17" spans="1:26" ht="17.100000000000001" customHeight="1"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6"/>
      <c r="V17" s="246"/>
      <c r="W17" s="246"/>
      <c r="X17" s="246"/>
    </row>
    <row r="18" spans="1:26" s="261" customFormat="1" ht="18.95" customHeight="1">
      <c r="A18" s="259"/>
      <c r="B18" s="125" t="s">
        <v>12</v>
      </c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59"/>
      <c r="W18" s="259"/>
      <c r="X18" s="65"/>
      <c r="Y18" s="65"/>
      <c r="Z18" s="65"/>
    </row>
    <row r="19" spans="1:26" s="261" customFormat="1" ht="18.95" customHeight="1">
      <c r="A19" s="260"/>
      <c r="B19" s="262" t="s">
        <v>198</v>
      </c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59"/>
      <c r="X19" s="65"/>
      <c r="Y19" s="65"/>
      <c r="Z19" s="65"/>
    </row>
    <row r="20" spans="1:26" s="261" customFormat="1" ht="18.95" customHeight="1">
      <c r="A20" s="262" t="s">
        <v>199</v>
      </c>
      <c r="C20" s="263"/>
      <c r="D20" s="263"/>
      <c r="E20" s="263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59"/>
      <c r="X20" s="65"/>
      <c r="Y20" s="65"/>
      <c r="Z20" s="65"/>
    </row>
    <row r="21" spans="1:26" s="261" customFormat="1" ht="18.95" customHeight="1">
      <c r="A21" s="438" t="s">
        <v>11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  <c r="V21" s="438"/>
      <c r="W21" s="259"/>
      <c r="X21" s="65"/>
      <c r="Y21" s="65"/>
      <c r="Z21" s="65"/>
    </row>
    <row r="22" spans="1:26" ht="17.100000000000001" customHeight="1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</row>
    <row r="23" spans="1:26" ht="17.100000000000001" customHeight="1">
      <c r="A23" s="242"/>
      <c r="B23" s="242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</row>
    <row r="24" spans="1:26" ht="17.100000000000001" customHeight="1">
      <c r="A24" s="242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</row>
    <row r="25" spans="1:26" ht="17.100000000000001" customHeight="1">
      <c r="A25" s="242"/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</row>
    <row r="26" spans="1:26" ht="17.100000000000001" customHeight="1">
      <c r="A26" s="242"/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</row>
    <row r="27" spans="1:26" ht="17.100000000000001" customHeight="1">
      <c r="A27" s="242"/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</row>
    <row r="28" spans="1:26" ht="17.100000000000001" customHeight="1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</row>
    <row r="29" spans="1:26" ht="17.100000000000001" customHeight="1">
      <c r="A29" s="242"/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</row>
    <row r="30" spans="1:26" ht="17.100000000000001" customHeight="1">
      <c r="A30" s="242"/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</row>
    <row r="31" spans="1:26" ht="17.100000000000001" customHeight="1">
      <c r="A31" s="242"/>
      <c r="B31" s="242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</row>
    <row r="32" spans="1:26" ht="17.100000000000001" customHeight="1">
      <c r="A32" s="242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</row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</sheetData>
  <mergeCells count="34">
    <mergeCell ref="A3:W3"/>
    <mergeCell ref="B8:F10"/>
    <mergeCell ref="G8:I10"/>
    <mergeCell ref="J8:O9"/>
    <mergeCell ref="P8:R10"/>
    <mergeCell ref="J10:L10"/>
    <mergeCell ref="M10:O10"/>
    <mergeCell ref="S8:V10"/>
    <mergeCell ref="T7:U7"/>
    <mergeCell ref="G11:I11"/>
    <mergeCell ref="J11:L11"/>
    <mergeCell ref="M11:O11"/>
    <mergeCell ref="P11:R13"/>
    <mergeCell ref="G12:I12"/>
    <mergeCell ref="J12:L12"/>
    <mergeCell ref="M12:O12"/>
    <mergeCell ref="G13:I13"/>
    <mergeCell ref="J13:L13"/>
    <mergeCell ref="S11:V13"/>
    <mergeCell ref="S14:V16"/>
    <mergeCell ref="J16:L16"/>
    <mergeCell ref="M16:O16"/>
    <mergeCell ref="A21:V21"/>
    <mergeCell ref="M13:O13"/>
    <mergeCell ref="B14:F16"/>
    <mergeCell ref="G14:I14"/>
    <mergeCell ref="J14:L14"/>
    <mergeCell ref="M14:O14"/>
    <mergeCell ref="P14:R16"/>
    <mergeCell ref="G15:I15"/>
    <mergeCell ref="J15:L15"/>
    <mergeCell ref="M15:O15"/>
    <mergeCell ref="G16:I16"/>
    <mergeCell ref="B11:F13"/>
  </mergeCells>
  <pageMargins left="0.31496062992125984" right="0.31496062992125984" top="0.98425196850393704" bottom="0.19685039370078741" header="0.31496062992125984" footer="0.11811023622047245"/>
  <pageSetup paperSize="9" orientation="portrait" horizontalDpi="360" verticalDpi="360" r:id="rId1"/>
  <headerFooter alignWithMargins="0">
    <oddFooter>&amp;R&amp;"Gulim,Regular"&amp;10SP-FM-04-15 Rev.0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H128"/>
  <sheetViews>
    <sheetView zoomScaleNormal="100" workbookViewId="0">
      <selection activeCell="U7" sqref="U7"/>
    </sheetView>
  </sheetViews>
  <sheetFormatPr defaultRowHeight="15"/>
  <cols>
    <col min="1" max="1" width="1.140625" style="62" customWidth="1"/>
    <col min="2" max="13" width="7.5703125" style="62" customWidth="1"/>
    <col min="14" max="14" width="7.140625" style="62" customWidth="1"/>
    <col min="15" max="15" width="8.42578125" style="62" customWidth="1"/>
    <col min="16" max="22" width="7.140625" style="62" customWidth="1"/>
    <col min="23" max="23" width="4.42578125" style="62" customWidth="1"/>
    <col min="24" max="24" width="7.140625" style="62" customWidth="1"/>
    <col min="25" max="25" width="1.42578125" style="62" customWidth="1"/>
    <col min="32" max="260" width="9" style="62"/>
    <col min="261" max="261" width="1.140625" style="62" customWidth="1"/>
    <col min="262" max="262" width="7.5703125" style="62" customWidth="1"/>
    <col min="263" max="277" width="7.140625" style="62" customWidth="1"/>
    <col min="278" max="279" width="1.42578125" style="62" customWidth="1"/>
    <col min="280" max="280" width="6.42578125" style="62" customWidth="1"/>
    <col min="281" max="282" width="8.7109375" style="62" bestFit="1" customWidth="1"/>
    <col min="283" max="516" width="9" style="62"/>
    <col min="517" max="517" width="1.140625" style="62" customWidth="1"/>
    <col min="518" max="518" width="7.5703125" style="62" customWidth="1"/>
    <col min="519" max="533" width="7.140625" style="62" customWidth="1"/>
    <col min="534" max="535" width="1.42578125" style="62" customWidth="1"/>
    <col min="536" max="536" width="6.42578125" style="62" customWidth="1"/>
    <col min="537" max="538" width="8.7109375" style="62" bestFit="1" customWidth="1"/>
    <col min="539" max="772" width="9" style="62"/>
    <col min="773" max="773" width="1.140625" style="62" customWidth="1"/>
    <col min="774" max="774" width="7.5703125" style="62" customWidth="1"/>
    <col min="775" max="789" width="7.140625" style="62" customWidth="1"/>
    <col min="790" max="791" width="1.42578125" style="62" customWidth="1"/>
    <col min="792" max="792" width="6.42578125" style="62" customWidth="1"/>
    <col min="793" max="794" width="8.7109375" style="62" bestFit="1" customWidth="1"/>
    <col min="795" max="1028" width="9" style="62"/>
    <col min="1029" max="1029" width="1.140625" style="62" customWidth="1"/>
    <col min="1030" max="1030" width="7.5703125" style="62" customWidth="1"/>
    <col min="1031" max="1045" width="7.140625" style="62" customWidth="1"/>
    <col min="1046" max="1047" width="1.42578125" style="62" customWidth="1"/>
    <col min="1048" max="1048" width="6.42578125" style="62" customWidth="1"/>
    <col min="1049" max="1050" width="8.7109375" style="62" bestFit="1" customWidth="1"/>
    <col min="1051" max="1284" width="9" style="62"/>
    <col min="1285" max="1285" width="1.140625" style="62" customWidth="1"/>
    <col min="1286" max="1286" width="7.5703125" style="62" customWidth="1"/>
    <col min="1287" max="1301" width="7.140625" style="62" customWidth="1"/>
    <col min="1302" max="1303" width="1.42578125" style="62" customWidth="1"/>
    <col min="1304" max="1304" width="6.42578125" style="62" customWidth="1"/>
    <col min="1305" max="1306" width="8.7109375" style="62" bestFit="1" customWidth="1"/>
    <col min="1307" max="1540" width="9" style="62"/>
    <col min="1541" max="1541" width="1.140625" style="62" customWidth="1"/>
    <col min="1542" max="1542" width="7.5703125" style="62" customWidth="1"/>
    <col min="1543" max="1557" width="7.140625" style="62" customWidth="1"/>
    <col min="1558" max="1559" width="1.42578125" style="62" customWidth="1"/>
    <col min="1560" max="1560" width="6.42578125" style="62" customWidth="1"/>
    <col min="1561" max="1562" width="8.7109375" style="62" bestFit="1" customWidth="1"/>
    <col min="1563" max="1796" width="9" style="62"/>
    <col min="1797" max="1797" width="1.140625" style="62" customWidth="1"/>
    <col min="1798" max="1798" width="7.5703125" style="62" customWidth="1"/>
    <col min="1799" max="1813" width="7.140625" style="62" customWidth="1"/>
    <col min="1814" max="1815" width="1.42578125" style="62" customWidth="1"/>
    <col min="1816" max="1816" width="6.42578125" style="62" customWidth="1"/>
    <col min="1817" max="1818" width="8.7109375" style="62" bestFit="1" customWidth="1"/>
    <col min="1819" max="2052" width="9" style="62"/>
    <col min="2053" max="2053" width="1.140625" style="62" customWidth="1"/>
    <col min="2054" max="2054" width="7.5703125" style="62" customWidth="1"/>
    <col min="2055" max="2069" width="7.140625" style="62" customWidth="1"/>
    <col min="2070" max="2071" width="1.42578125" style="62" customWidth="1"/>
    <col min="2072" max="2072" width="6.42578125" style="62" customWidth="1"/>
    <col min="2073" max="2074" width="8.7109375" style="62" bestFit="1" customWidth="1"/>
    <col min="2075" max="2308" width="9" style="62"/>
    <col min="2309" max="2309" width="1.140625" style="62" customWidth="1"/>
    <col min="2310" max="2310" width="7.5703125" style="62" customWidth="1"/>
    <col min="2311" max="2325" width="7.140625" style="62" customWidth="1"/>
    <col min="2326" max="2327" width="1.42578125" style="62" customWidth="1"/>
    <col min="2328" max="2328" width="6.42578125" style="62" customWidth="1"/>
    <col min="2329" max="2330" width="8.7109375" style="62" bestFit="1" customWidth="1"/>
    <col min="2331" max="2564" width="9" style="62"/>
    <col min="2565" max="2565" width="1.140625" style="62" customWidth="1"/>
    <col min="2566" max="2566" width="7.5703125" style="62" customWidth="1"/>
    <col min="2567" max="2581" width="7.140625" style="62" customWidth="1"/>
    <col min="2582" max="2583" width="1.42578125" style="62" customWidth="1"/>
    <col min="2584" max="2584" width="6.42578125" style="62" customWidth="1"/>
    <col min="2585" max="2586" width="8.7109375" style="62" bestFit="1" customWidth="1"/>
    <col min="2587" max="2820" width="9" style="62"/>
    <col min="2821" max="2821" width="1.140625" style="62" customWidth="1"/>
    <col min="2822" max="2822" width="7.5703125" style="62" customWidth="1"/>
    <col min="2823" max="2837" width="7.140625" style="62" customWidth="1"/>
    <col min="2838" max="2839" width="1.42578125" style="62" customWidth="1"/>
    <col min="2840" max="2840" width="6.42578125" style="62" customWidth="1"/>
    <col min="2841" max="2842" width="8.7109375" style="62" bestFit="1" customWidth="1"/>
    <col min="2843" max="3076" width="9" style="62"/>
    <col min="3077" max="3077" width="1.140625" style="62" customWidth="1"/>
    <col min="3078" max="3078" width="7.5703125" style="62" customWidth="1"/>
    <col min="3079" max="3093" width="7.140625" style="62" customWidth="1"/>
    <col min="3094" max="3095" width="1.42578125" style="62" customWidth="1"/>
    <col min="3096" max="3096" width="6.42578125" style="62" customWidth="1"/>
    <col min="3097" max="3098" width="8.7109375" style="62" bestFit="1" customWidth="1"/>
    <col min="3099" max="3332" width="9" style="62"/>
    <col min="3333" max="3333" width="1.140625" style="62" customWidth="1"/>
    <col min="3334" max="3334" width="7.5703125" style="62" customWidth="1"/>
    <col min="3335" max="3349" width="7.140625" style="62" customWidth="1"/>
    <col min="3350" max="3351" width="1.42578125" style="62" customWidth="1"/>
    <col min="3352" max="3352" width="6.42578125" style="62" customWidth="1"/>
    <col min="3353" max="3354" width="8.7109375" style="62" bestFit="1" customWidth="1"/>
    <col min="3355" max="3588" width="9" style="62"/>
    <col min="3589" max="3589" width="1.140625" style="62" customWidth="1"/>
    <col min="3590" max="3590" width="7.5703125" style="62" customWidth="1"/>
    <col min="3591" max="3605" width="7.140625" style="62" customWidth="1"/>
    <col min="3606" max="3607" width="1.42578125" style="62" customWidth="1"/>
    <col min="3608" max="3608" width="6.42578125" style="62" customWidth="1"/>
    <col min="3609" max="3610" width="8.7109375" style="62" bestFit="1" customWidth="1"/>
    <col min="3611" max="3844" width="9" style="62"/>
    <col min="3845" max="3845" width="1.140625" style="62" customWidth="1"/>
    <col min="3846" max="3846" width="7.5703125" style="62" customWidth="1"/>
    <col min="3847" max="3861" width="7.140625" style="62" customWidth="1"/>
    <col min="3862" max="3863" width="1.42578125" style="62" customWidth="1"/>
    <col min="3864" max="3864" width="6.42578125" style="62" customWidth="1"/>
    <col min="3865" max="3866" width="8.7109375" style="62" bestFit="1" customWidth="1"/>
    <col min="3867" max="4100" width="9" style="62"/>
    <col min="4101" max="4101" width="1.140625" style="62" customWidth="1"/>
    <col min="4102" max="4102" width="7.5703125" style="62" customWidth="1"/>
    <col min="4103" max="4117" width="7.140625" style="62" customWidth="1"/>
    <col min="4118" max="4119" width="1.42578125" style="62" customWidth="1"/>
    <col min="4120" max="4120" width="6.42578125" style="62" customWidth="1"/>
    <col min="4121" max="4122" width="8.7109375" style="62" bestFit="1" customWidth="1"/>
    <col min="4123" max="4356" width="9" style="62"/>
    <col min="4357" max="4357" width="1.140625" style="62" customWidth="1"/>
    <col min="4358" max="4358" width="7.5703125" style="62" customWidth="1"/>
    <col min="4359" max="4373" width="7.140625" style="62" customWidth="1"/>
    <col min="4374" max="4375" width="1.42578125" style="62" customWidth="1"/>
    <col min="4376" max="4376" width="6.42578125" style="62" customWidth="1"/>
    <col min="4377" max="4378" width="8.7109375" style="62" bestFit="1" customWidth="1"/>
    <col min="4379" max="4612" width="9" style="62"/>
    <col min="4613" max="4613" width="1.140625" style="62" customWidth="1"/>
    <col min="4614" max="4614" width="7.5703125" style="62" customWidth="1"/>
    <col min="4615" max="4629" width="7.140625" style="62" customWidth="1"/>
    <col min="4630" max="4631" width="1.42578125" style="62" customWidth="1"/>
    <col min="4632" max="4632" width="6.42578125" style="62" customWidth="1"/>
    <col min="4633" max="4634" width="8.7109375" style="62" bestFit="1" customWidth="1"/>
    <col min="4635" max="4868" width="9" style="62"/>
    <col min="4869" max="4869" width="1.140625" style="62" customWidth="1"/>
    <col min="4870" max="4870" width="7.5703125" style="62" customWidth="1"/>
    <col min="4871" max="4885" width="7.140625" style="62" customWidth="1"/>
    <col min="4886" max="4887" width="1.42578125" style="62" customWidth="1"/>
    <col min="4888" max="4888" width="6.42578125" style="62" customWidth="1"/>
    <col min="4889" max="4890" width="8.7109375" style="62" bestFit="1" customWidth="1"/>
    <col min="4891" max="5124" width="9" style="62"/>
    <col min="5125" max="5125" width="1.140625" style="62" customWidth="1"/>
    <col min="5126" max="5126" width="7.5703125" style="62" customWidth="1"/>
    <col min="5127" max="5141" width="7.140625" style="62" customWidth="1"/>
    <col min="5142" max="5143" width="1.42578125" style="62" customWidth="1"/>
    <col min="5144" max="5144" width="6.42578125" style="62" customWidth="1"/>
    <col min="5145" max="5146" width="8.7109375" style="62" bestFit="1" customWidth="1"/>
    <col min="5147" max="5380" width="9" style="62"/>
    <col min="5381" max="5381" width="1.140625" style="62" customWidth="1"/>
    <col min="5382" max="5382" width="7.5703125" style="62" customWidth="1"/>
    <col min="5383" max="5397" width="7.140625" style="62" customWidth="1"/>
    <col min="5398" max="5399" width="1.42578125" style="62" customWidth="1"/>
    <col min="5400" max="5400" width="6.42578125" style="62" customWidth="1"/>
    <col min="5401" max="5402" width="8.7109375" style="62" bestFit="1" customWidth="1"/>
    <col min="5403" max="5636" width="9" style="62"/>
    <col min="5637" max="5637" width="1.140625" style="62" customWidth="1"/>
    <col min="5638" max="5638" width="7.5703125" style="62" customWidth="1"/>
    <col min="5639" max="5653" width="7.140625" style="62" customWidth="1"/>
    <col min="5654" max="5655" width="1.42578125" style="62" customWidth="1"/>
    <col min="5656" max="5656" width="6.42578125" style="62" customWidth="1"/>
    <col min="5657" max="5658" width="8.7109375" style="62" bestFit="1" customWidth="1"/>
    <col min="5659" max="5892" width="9" style="62"/>
    <col min="5893" max="5893" width="1.140625" style="62" customWidth="1"/>
    <col min="5894" max="5894" width="7.5703125" style="62" customWidth="1"/>
    <col min="5895" max="5909" width="7.140625" style="62" customWidth="1"/>
    <col min="5910" max="5911" width="1.42578125" style="62" customWidth="1"/>
    <col min="5912" max="5912" width="6.42578125" style="62" customWidth="1"/>
    <col min="5913" max="5914" width="8.7109375" style="62" bestFit="1" customWidth="1"/>
    <col min="5915" max="6148" width="9" style="62"/>
    <col min="6149" max="6149" width="1.140625" style="62" customWidth="1"/>
    <col min="6150" max="6150" width="7.5703125" style="62" customWidth="1"/>
    <col min="6151" max="6165" width="7.140625" style="62" customWidth="1"/>
    <col min="6166" max="6167" width="1.42578125" style="62" customWidth="1"/>
    <col min="6168" max="6168" width="6.42578125" style="62" customWidth="1"/>
    <col min="6169" max="6170" width="8.7109375" style="62" bestFit="1" customWidth="1"/>
    <col min="6171" max="6404" width="9" style="62"/>
    <col min="6405" max="6405" width="1.140625" style="62" customWidth="1"/>
    <col min="6406" max="6406" width="7.5703125" style="62" customWidth="1"/>
    <col min="6407" max="6421" width="7.140625" style="62" customWidth="1"/>
    <col min="6422" max="6423" width="1.42578125" style="62" customWidth="1"/>
    <col min="6424" max="6424" width="6.42578125" style="62" customWidth="1"/>
    <col min="6425" max="6426" width="8.7109375" style="62" bestFit="1" customWidth="1"/>
    <col min="6427" max="6660" width="9" style="62"/>
    <col min="6661" max="6661" width="1.140625" style="62" customWidth="1"/>
    <col min="6662" max="6662" width="7.5703125" style="62" customWidth="1"/>
    <col min="6663" max="6677" width="7.140625" style="62" customWidth="1"/>
    <col min="6678" max="6679" width="1.42578125" style="62" customWidth="1"/>
    <col min="6680" max="6680" width="6.42578125" style="62" customWidth="1"/>
    <col min="6681" max="6682" width="8.7109375" style="62" bestFit="1" customWidth="1"/>
    <col min="6683" max="6916" width="9" style="62"/>
    <col min="6917" max="6917" width="1.140625" style="62" customWidth="1"/>
    <col min="6918" max="6918" width="7.5703125" style="62" customWidth="1"/>
    <col min="6919" max="6933" width="7.140625" style="62" customWidth="1"/>
    <col min="6934" max="6935" width="1.42578125" style="62" customWidth="1"/>
    <col min="6936" max="6936" width="6.42578125" style="62" customWidth="1"/>
    <col min="6937" max="6938" width="8.7109375" style="62" bestFit="1" customWidth="1"/>
    <col min="6939" max="7172" width="9" style="62"/>
    <col min="7173" max="7173" width="1.140625" style="62" customWidth="1"/>
    <col min="7174" max="7174" width="7.5703125" style="62" customWidth="1"/>
    <col min="7175" max="7189" width="7.140625" style="62" customWidth="1"/>
    <col min="7190" max="7191" width="1.42578125" style="62" customWidth="1"/>
    <col min="7192" max="7192" width="6.42578125" style="62" customWidth="1"/>
    <col min="7193" max="7194" width="8.7109375" style="62" bestFit="1" customWidth="1"/>
    <col min="7195" max="7428" width="9" style="62"/>
    <col min="7429" max="7429" width="1.140625" style="62" customWidth="1"/>
    <col min="7430" max="7430" width="7.5703125" style="62" customWidth="1"/>
    <col min="7431" max="7445" width="7.140625" style="62" customWidth="1"/>
    <col min="7446" max="7447" width="1.42578125" style="62" customWidth="1"/>
    <col min="7448" max="7448" width="6.42578125" style="62" customWidth="1"/>
    <col min="7449" max="7450" width="8.7109375" style="62" bestFit="1" customWidth="1"/>
    <col min="7451" max="7684" width="9" style="62"/>
    <col min="7685" max="7685" width="1.140625" style="62" customWidth="1"/>
    <col min="7686" max="7686" width="7.5703125" style="62" customWidth="1"/>
    <col min="7687" max="7701" width="7.140625" style="62" customWidth="1"/>
    <col min="7702" max="7703" width="1.42578125" style="62" customWidth="1"/>
    <col min="7704" max="7704" width="6.42578125" style="62" customWidth="1"/>
    <col min="7705" max="7706" width="8.7109375" style="62" bestFit="1" customWidth="1"/>
    <col min="7707" max="7940" width="9" style="62"/>
    <col min="7941" max="7941" width="1.140625" style="62" customWidth="1"/>
    <col min="7942" max="7942" width="7.5703125" style="62" customWidth="1"/>
    <col min="7943" max="7957" width="7.140625" style="62" customWidth="1"/>
    <col min="7958" max="7959" width="1.42578125" style="62" customWidth="1"/>
    <col min="7960" max="7960" width="6.42578125" style="62" customWidth="1"/>
    <col min="7961" max="7962" width="8.7109375" style="62" bestFit="1" customWidth="1"/>
    <col min="7963" max="8196" width="9" style="62"/>
    <col min="8197" max="8197" width="1.140625" style="62" customWidth="1"/>
    <col min="8198" max="8198" width="7.5703125" style="62" customWidth="1"/>
    <col min="8199" max="8213" width="7.140625" style="62" customWidth="1"/>
    <col min="8214" max="8215" width="1.42578125" style="62" customWidth="1"/>
    <col min="8216" max="8216" width="6.42578125" style="62" customWidth="1"/>
    <col min="8217" max="8218" width="8.7109375" style="62" bestFit="1" customWidth="1"/>
    <col min="8219" max="8452" width="9" style="62"/>
    <col min="8453" max="8453" width="1.140625" style="62" customWidth="1"/>
    <col min="8454" max="8454" width="7.5703125" style="62" customWidth="1"/>
    <col min="8455" max="8469" width="7.140625" style="62" customWidth="1"/>
    <col min="8470" max="8471" width="1.42578125" style="62" customWidth="1"/>
    <col min="8472" max="8472" width="6.42578125" style="62" customWidth="1"/>
    <col min="8473" max="8474" width="8.7109375" style="62" bestFit="1" customWidth="1"/>
    <col min="8475" max="8708" width="9" style="62"/>
    <col min="8709" max="8709" width="1.140625" style="62" customWidth="1"/>
    <col min="8710" max="8710" width="7.5703125" style="62" customWidth="1"/>
    <col min="8711" max="8725" width="7.140625" style="62" customWidth="1"/>
    <col min="8726" max="8727" width="1.42578125" style="62" customWidth="1"/>
    <col min="8728" max="8728" width="6.42578125" style="62" customWidth="1"/>
    <col min="8729" max="8730" width="8.7109375" style="62" bestFit="1" customWidth="1"/>
    <col min="8731" max="8964" width="9" style="62"/>
    <col min="8965" max="8965" width="1.140625" style="62" customWidth="1"/>
    <col min="8966" max="8966" width="7.5703125" style="62" customWidth="1"/>
    <col min="8967" max="8981" width="7.140625" style="62" customWidth="1"/>
    <col min="8982" max="8983" width="1.42578125" style="62" customWidth="1"/>
    <col min="8984" max="8984" width="6.42578125" style="62" customWidth="1"/>
    <col min="8985" max="8986" width="8.7109375" style="62" bestFit="1" customWidth="1"/>
    <col min="8987" max="9220" width="9" style="62"/>
    <col min="9221" max="9221" width="1.140625" style="62" customWidth="1"/>
    <col min="9222" max="9222" width="7.5703125" style="62" customWidth="1"/>
    <col min="9223" max="9237" width="7.140625" style="62" customWidth="1"/>
    <col min="9238" max="9239" width="1.42578125" style="62" customWidth="1"/>
    <col min="9240" max="9240" width="6.42578125" style="62" customWidth="1"/>
    <col min="9241" max="9242" width="8.7109375" style="62" bestFit="1" customWidth="1"/>
    <col min="9243" max="9476" width="9" style="62"/>
    <col min="9477" max="9477" width="1.140625" style="62" customWidth="1"/>
    <col min="9478" max="9478" width="7.5703125" style="62" customWidth="1"/>
    <col min="9479" max="9493" width="7.140625" style="62" customWidth="1"/>
    <col min="9494" max="9495" width="1.42578125" style="62" customWidth="1"/>
    <col min="9496" max="9496" width="6.42578125" style="62" customWidth="1"/>
    <col min="9497" max="9498" width="8.7109375" style="62" bestFit="1" customWidth="1"/>
    <col min="9499" max="9732" width="9" style="62"/>
    <col min="9733" max="9733" width="1.140625" style="62" customWidth="1"/>
    <col min="9734" max="9734" width="7.5703125" style="62" customWidth="1"/>
    <col min="9735" max="9749" width="7.140625" style="62" customWidth="1"/>
    <col min="9750" max="9751" width="1.42578125" style="62" customWidth="1"/>
    <col min="9752" max="9752" width="6.42578125" style="62" customWidth="1"/>
    <col min="9753" max="9754" width="8.7109375" style="62" bestFit="1" customWidth="1"/>
    <col min="9755" max="9988" width="9" style="62"/>
    <col min="9989" max="9989" width="1.140625" style="62" customWidth="1"/>
    <col min="9990" max="9990" width="7.5703125" style="62" customWidth="1"/>
    <col min="9991" max="10005" width="7.140625" style="62" customWidth="1"/>
    <col min="10006" max="10007" width="1.42578125" style="62" customWidth="1"/>
    <col min="10008" max="10008" width="6.42578125" style="62" customWidth="1"/>
    <col min="10009" max="10010" width="8.7109375" style="62" bestFit="1" customWidth="1"/>
    <col min="10011" max="10244" width="9" style="62"/>
    <col min="10245" max="10245" width="1.140625" style="62" customWidth="1"/>
    <col min="10246" max="10246" width="7.5703125" style="62" customWidth="1"/>
    <col min="10247" max="10261" width="7.140625" style="62" customWidth="1"/>
    <col min="10262" max="10263" width="1.42578125" style="62" customWidth="1"/>
    <col min="10264" max="10264" width="6.42578125" style="62" customWidth="1"/>
    <col min="10265" max="10266" width="8.7109375" style="62" bestFit="1" customWidth="1"/>
    <col min="10267" max="10500" width="9" style="62"/>
    <col min="10501" max="10501" width="1.140625" style="62" customWidth="1"/>
    <col min="10502" max="10502" width="7.5703125" style="62" customWidth="1"/>
    <col min="10503" max="10517" width="7.140625" style="62" customWidth="1"/>
    <col min="10518" max="10519" width="1.42578125" style="62" customWidth="1"/>
    <col min="10520" max="10520" width="6.42578125" style="62" customWidth="1"/>
    <col min="10521" max="10522" width="8.7109375" style="62" bestFit="1" customWidth="1"/>
    <col min="10523" max="10756" width="9" style="62"/>
    <col min="10757" max="10757" width="1.140625" style="62" customWidth="1"/>
    <col min="10758" max="10758" width="7.5703125" style="62" customWidth="1"/>
    <col min="10759" max="10773" width="7.140625" style="62" customWidth="1"/>
    <col min="10774" max="10775" width="1.42578125" style="62" customWidth="1"/>
    <col min="10776" max="10776" width="6.42578125" style="62" customWidth="1"/>
    <col min="10777" max="10778" width="8.7109375" style="62" bestFit="1" customWidth="1"/>
    <col min="10779" max="11012" width="9" style="62"/>
    <col min="11013" max="11013" width="1.140625" style="62" customWidth="1"/>
    <col min="11014" max="11014" width="7.5703125" style="62" customWidth="1"/>
    <col min="11015" max="11029" width="7.140625" style="62" customWidth="1"/>
    <col min="11030" max="11031" width="1.42578125" style="62" customWidth="1"/>
    <col min="11032" max="11032" width="6.42578125" style="62" customWidth="1"/>
    <col min="11033" max="11034" width="8.7109375" style="62" bestFit="1" customWidth="1"/>
    <col min="11035" max="11268" width="9" style="62"/>
    <col min="11269" max="11269" width="1.140625" style="62" customWidth="1"/>
    <col min="11270" max="11270" width="7.5703125" style="62" customWidth="1"/>
    <col min="11271" max="11285" width="7.140625" style="62" customWidth="1"/>
    <col min="11286" max="11287" width="1.42578125" style="62" customWidth="1"/>
    <col min="11288" max="11288" width="6.42578125" style="62" customWidth="1"/>
    <col min="11289" max="11290" width="8.7109375" style="62" bestFit="1" customWidth="1"/>
    <col min="11291" max="11524" width="9" style="62"/>
    <col min="11525" max="11525" width="1.140625" style="62" customWidth="1"/>
    <col min="11526" max="11526" width="7.5703125" style="62" customWidth="1"/>
    <col min="11527" max="11541" width="7.140625" style="62" customWidth="1"/>
    <col min="11542" max="11543" width="1.42578125" style="62" customWidth="1"/>
    <col min="11544" max="11544" width="6.42578125" style="62" customWidth="1"/>
    <col min="11545" max="11546" width="8.7109375" style="62" bestFit="1" customWidth="1"/>
    <col min="11547" max="11780" width="9" style="62"/>
    <col min="11781" max="11781" width="1.140625" style="62" customWidth="1"/>
    <col min="11782" max="11782" width="7.5703125" style="62" customWidth="1"/>
    <col min="11783" max="11797" width="7.140625" style="62" customWidth="1"/>
    <col min="11798" max="11799" width="1.42578125" style="62" customWidth="1"/>
    <col min="11800" max="11800" width="6.42578125" style="62" customWidth="1"/>
    <col min="11801" max="11802" width="8.7109375" style="62" bestFit="1" customWidth="1"/>
    <col min="11803" max="12036" width="9" style="62"/>
    <col min="12037" max="12037" width="1.140625" style="62" customWidth="1"/>
    <col min="12038" max="12038" width="7.5703125" style="62" customWidth="1"/>
    <col min="12039" max="12053" width="7.140625" style="62" customWidth="1"/>
    <col min="12054" max="12055" width="1.42578125" style="62" customWidth="1"/>
    <col min="12056" max="12056" width="6.42578125" style="62" customWidth="1"/>
    <col min="12057" max="12058" width="8.7109375" style="62" bestFit="1" customWidth="1"/>
    <col min="12059" max="12292" width="9" style="62"/>
    <col min="12293" max="12293" width="1.140625" style="62" customWidth="1"/>
    <col min="12294" max="12294" width="7.5703125" style="62" customWidth="1"/>
    <col min="12295" max="12309" width="7.140625" style="62" customWidth="1"/>
    <col min="12310" max="12311" width="1.42578125" style="62" customWidth="1"/>
    <col min="12312" max="12312" width="6.42578125" style="62" customWidth="1"/>
    <col min="12313" max="12314" width="8.7109375" style="62" bestFit="1" customWidth="1"/>
    <col min="12315" max="12548" width="9" style="62"/>
    <col min="12549" max="12549" width="1.140625" style="62" customWidth="1"/>
    <col min="12550" max="12550" width="7.5703125" style="62" customWidth="1"/>
    <col min="12551" max="12565" width="7.140625" style="62" customWidth="1"/>
    <col min="12566" max="12567" width="1.42578125" style="62" customWidth="1"/>
    <col min="12568" max="12568" width="6.42578125" style="62" customWidth="1"/>
    <col min="12569" max="12570" width="8.7109375" style="62" bestFit="1" customWidth="1"/>
    <col min="12571" max="12804" width="9" style="62"/>
    <col min="12805" max="12805" width="1.140625" style="62" customWidth="1"/>
    <col min="12806" max="12806" width="7.5703125" style="62" customWidth="1"/>
    <col min="12807" max="12821" width="7.140625" style="62" customWidth="1"/>
    <col min="12822" max="12823" width="1.42578125" style="62" customWidth="1"/>
    <col min="12824" max="12824" width="6.42578125" style="62" customWidth="1"/>
    <col min="12825" max="12826" width="8.7109375" style="62" bestFit="1" customWidth="1"/>
    <col min="12827" max="13060" width="9" style="62"/>
    <col min="13061" max="13061" width="1.140625" style="62" customWidth="1"/>
    <col min="13062" max="13062" width="7.5703125" style="62" customWidth="1"/>
    <col min="13063" max="13077" width="7.140625" style="62" customWidth="1"/>
    <col min="13078" max="13079" width="1.42578125" style="62" customWidth="1"/>
    <col min="13080" max="13080" width="6.42578125" style="62" customWidth="1"/>
    <col min="13081" max="13082" width="8.7109375" style="62" bestFit="1" customWidth="1"/>
    <col min="13083" max="13316" width="9" style="62"/>
    <col min="13317" max="13317" width="1.140625" style="62" customWidth="1"/>
    <col min="13318" max="13318" width="7.5703125" style="62" customWidth="1"/>
    <col min="13319" max="13333" width="7.140625" style="62" customWidth="1"/>
    <col min="13334" max="13335" width="1.42578125" style="62" customWidth="1"/>
    <col min="13336" max="13336" width="6.42578125" style="62" customWidth="1"/>
    <col min="13337" max="13338" width="8.7109375" style="62" bestFit="1" customWidth="1"/>
    <col min="13339" max="13572" width="9" style="62"/>
    <col min="13573" max="13573" width="1.140625" style="62" customWidth="1"/>
    <col min="13574" max="13574" width="7.5703125" style="62" customWidth="1"/>
    <col min="13575" max="13589" width="7.140625" style="62" customWidth="1"/>
    <col min="13590" max="13591" width="1.42578125" style="62" customWidth="1"/>
    <col min="13592" max="13592" width="6.42578125" style="62" customWidth="1"/>
    <col min="13593" max="13594" width="8.7109375" style="62" bestFit="1" customWidth="1"/>
    <col min="13595" max="13828" width="9" style="62"/>
    <col min="13829" max="13829" width="1.140625" style="62" customWidth="1"/>
    <col min="13830" max="13830" width="7.5703125" style="62" customWidth="1"/>
    <col min="13831" max="13845" width="7.140625" style="62" customWidth="1"/>
    <col min="13846" max="13847" width="1.42578125" style="62" customWidth="1"/>
    <col min="13848" max="13848" width="6.42578125" style="62" customWidth="1"/>
    <col min="13849" max="13850" width="8.7109375" style="62" bestFit="1" customWidth="1"/>
    <col min="13851" max="14084" width="9" style="62"/>
    <col min="14085" max="14085" width="1.140625" style="62" customWidth="1"/>
    <col min="14086" max="14086" width="7.5703125" style="62" customWidth="1"/>
    <col min="14087" max="14101" width="7.140625" style="62" customWidth="1"/>
    <col min="14102" max="14103" width="1.42578125" style="62" customWidth="1"/>
    <col min="14104" max="14104" width="6.42578125" style="62" customWidth="1"/>
    <col min="14105" max="14106" width="8.7109375" style="62" bestFit="1" customWidth="1"/>
    <col min="14107" max="14340" width="9" style="62"/>
    <col min="14341" max="14341" width="1.140625" style="62" customWidth="1"/>
    <col min="14342" max="14342" width="7.5703125" style="62" customWidth="1"/>
    <col min="14343" max="14357" width="7.140625" style="62" customWidth="1"/>
    <col min="14358" max="14359" width="1.42578125" style="62" customWidth="1"/>
    <col min="14360" max="14360" width="6.42578125" style="62" customWidth="1"/>
    <col min="14361" max="14362" width="8.7109375" style="62" bestFit="1" customWidth="1"/>
    <col min="14363" max="14596" width="9" style="62"/>
    <col min="14597" max="14597" width="1.140625" style="62" customWidth="1"/>
    <col min="14598" max="14598" width="7.5703125" style="62" customWidth="1"/>
    <col min="14599" max="14613" width="7.140625" style="62" customWidth="1"/>
    <col min="14614" max="14615" width="1.42578125" style="62" customWidth="1"/>
    <col min="14616" max="14616" width="6.42578125" style="62" customWidth="1"/>
    <col min="14617" max="14618" width="8.7109375" style="62" bestFit="1" customWidth="1"/>
    <col min="14619" max="14852" width="9" style="62"/>
    <col min="14853" max="14853" width="1.140625" style="62" customWidth="1"/>
    <col min="14854" max="14854" width="7.5703125" style="62" customWidth="1"/>
    <col min="14855" max="14869" width="7.140625" style="62" customWidth="1"/>
    <col min="14870" max="14871" width="1.42578125" style="62" customWidth="1"/>
    <col min="14872" max="14872" width="6.42578125" style="62" customWidth="1"/>
    <col min="14873" max="14874" width="8.7109375" style="62" bestFit="1" customWidth="1"/>
    <col min="14875" max="15108" width="9" style="62"/>
    <col min="15109" max="15109" width="1.140625" style="62" customWidth="1"/>
    <col min="15110" max="15110" width="7.5703125" style="62" customWidth="1"/>
    <col min="15111" max="15125" width="7.140625" style="62" customWidth="1"/>
    <col min="15126" max="15127" width="1.42578125" style="62" customWidth="1"/>
    <col min="15128" max="15128" width="6.42578125" style="62" customWidth="1"/>
    <col min="15129" max="15130" width="8.7109375" style="62" bestFit="1" customWidth="1"/>
    <col min="15131" max="15364" width="9" style="62"/>
    <col min="15365" max="15365" width="1.140625" style="62" customWidth="1"/>
    <col min="15366" max="15366" width="7.5703125" style="62" customWidth="1"/>
    <col min="15367" max="15381" width="7.140625" style="62" customWidth="1"/>
    <col min="15382" max="15383" width="1.42578125" style="62" customWidth="1"/>
    <col min="15384" max="15384" width="6.42578125" style="62" customWidth="1"/>
    <col min="15385" max="15386" width="8.7109375" style="62" bestFit="1" customWidth="1"/>
    <col min="15387" max="15620" width="9" style="62"/>
    <col min="15621" max="15621" width="1.140625" style="62" customWidth="1"/>
    <col min="15622" max="15622" width="7.5703125" style="62" customWidth="1"/>
    <col min="15623" max="15637" width="7.140625" style="62" customWidth="1"/>
    <col min="15638" max="15639" width="1.42578125" style="62" customWidth="1"/>
    <col min="15640" max="15640" width="6.42578125" style="62" customWidth="1"/>
    <col min="15641" max="15642" width="8.7109375" style="62" bestFit="1" customWidth="1"/>
    <col min="15643" max="15876" width="9" style="62"/>
    <col min="15877" max="15877" width="1.140625" style="62" customWidth="1"/>
    <col min="15878" max="15878" width="7.5703125" style="62" customWidth="1"/>
    <col min="15879" max="15893" width="7.140625" style="62" customWidth="1"/>
    <col min="15894" max="15895" width="1.42578125" style="62" customWidth="1"/>
    <col min="15896" max="15896" width="6.42578125" style="62" customWidth="1"/>
    <col min="15897" max="15898" width="8.7109375" style="62" bestFit="1" customWidth="1"/>
    <col min="15899" max="16132" width="9" style="62"/>
    <col min="16133" max="16133" width="1.140625" style="62" customWidth="1"/>
    <col min="16134" max="16134" width="7.5703125" style="62" customWidth="1"/>
    <col min="16135" max="16149" width="7.140625" style="62" customWidth="1"/>
    <col min="16150" max="16151" width="1.42578125" style="62" customWidth="1"/>
    <col min="16152" max="16152" width="6.42578125" style="62" customWidth="1"/>
    <col min="16153" max="16154" width="8.7109375" style="62" bestFit="1" customWidth="1"/>
    <col min="16155" max="16384" width="9" style="62"/>
  </cols>
  <sheetData>
    <row r="1" spans="1:34" ht="18" customHeight="1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34" ht="33" customHeight="1">
      <c r="B2" s="452" t="s">
        <v>80</v>
      </c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</row>
    <row r="3" spans="1:34" ht="18" customHeight="1">
      <c r="B3" s="453"/>
      <c r="C3" s="453"/>
      <c r="D3" s="453"/>
      <c r="E3" s="453"/>
      <c r="F3" s="453"/>
      <c r="G3" s="453"/>
      <c r="H3" s="453"/>
      <c r="I3" s="453"/>
      <c r="J3" s="147"/>
      <c r="K3" s="147"/>
      <c r="L3" s="147"/>
      <c r="M3" s="147"/>
      <c r="N3" s="31"/>
      <c r="O3" s="31"/>
      <c r="P3" s="31"/>
      <c r="Q3" s="31"/>
      <c r="V3" s="31"/>
    </row>
    <row r="4" spans="1:34" ht="18" customHeight="1">
      <c r="B4" s="454" t="s">
        <v>45</v>
      </c>
      <c r="C4" s="455"/>
      <c r="D4" s="456" t="s">
        <v>13</v>
      </c>
      <c r="E4" s="457"/>
      <c r="F4" s="458" t="s">
        <v>71</v>
      </c>
      <c r="G4" s="459"/>
      <c r="H4" s="456" t="s">
        <v>72</v>
      </c>
      <c r="I4" s="457"/>
      <c r="J4" s="456" t="s">
        <v>47</v>
      </c>
      <c r="K4" s="457"/>
      <c r="L4" s="460" t="s">
        <v>73</v>
      </c>
      <c r="M4" s="461"/>
      <c r="N4" s="456" t="s">
        <v>74</v>
      </c>
      <c r="O4" s="457"/>
      <c r="P4" s="460" t="s">
        <v>46</v>
      </c>
      <c r="Q4" s="461"/>
      <c r="R4" s="446" t="s">
        <v>14</v>
      </c>
      <c r="S4" s="446" t="s">
        <v>15</v>
      </c>
      <c r="T4" s="446" t="s">
        <v>148</v>
      </c>
      <c r="U4" s="446" t="s">
        <v>149</v>
      </c>
      <c r="V4" s="183" t="s">
        <v>150</v>
      </c>
      <c r="AF4" s="1"/>
      <c r="AG4" s="1"/>
      <c r="AH4" s="1"/>
    </row>
    <row r="5" spans="1:34" ht="18" customHeight="1">
      <c r="B5" s="448" t="s">
        <v>69</v>
      </c>
      <c r="C5" s="449"/>
      <c r="D5" s="448" t="s">
        <v>69</v>
      </c>
      <c r="E5" s="449"/>
      <c r="F5" s="448" t="s">
        <v>69</v>
      </c>
      <c r="G5" s="449"/>
      <c r="H5" s="448" t="s">
        <v>69</v>
      </c>
      <c r="I5" s="449"/>
      <c r="J5" s="448" t="s">
        <v>69</v>
      </c>
      <c r="K5" s="449"/>
      <c r="L5" s="448" t="s">
        <v>69</v>
      </c>
      <c r="M5" s="449"/>
      <c r="N5" s="448" t="s">
        <v>69</v>
      </c>
      <c r="O5" s="449"/>
      <c r="P5" s="448" t="s">
        <v>69</v>
      </c>
      <c r="Q5" s="449"/>
      <c r="R5" s="447"/>
      <c r="S5" s="447"/>
      <c r="T5" s="447"/>
      <c r="U5" s="447"/>
      <c r="V5" s="184" t="s">
        <v>151</v>
      </c>
      <c r="AF5" s="1"/>
      <c r="AG5" s="1"/>
      <c r="AH5" s="1"/>
    </row>
    <row r="6" spans="1:34" ht="18" customHeight="1">
      <c r="B6" s="450" t="s">
        <v>17</v>
      </c>
      <c r="C6" s="451"/>
      <c r="D6" s="33" t="s">
        <v>17</v>
      </c>
      <c r="E6" s="34" t="s">
        <v>15</v>
      </c>
      <c r="F6" s="33" t="s">
        <v>17</v>
      </c>
      <c r="G6" s="34" t="s">
        <v>15</v>
      </c>
      <c r="H6" s="33" t="s">
        <v>17</v>
      </c>
      <c r="I6" s="34" t="s">
        <v>15</v>
      </c>
      <c r="J6" s="33" t="s">
        <v>17</v>
      </c>
      <c r="K6" s="34" t="s">
        <v>15</v>
      </c>
      <c r="L6" s="33" t="s">
        <v>17</v>
      </c>
      <c r="M6" s="34" t="s">
        <v>15</v>
      </c>
      <c r="N6" s="33" t="s">
        <v>17</v>
      </c>
      <c r="O6" s="34" t="s">
        <v>15</v>
      </c>
      <c r="P6" s="33" t="s">
        <v>17</v>
      </c>
      <c r="Q6" s="34" t="s">
        <v>15</v>
      </c>
      <c r="R6" s="33" t="s">
        <v>17</v>
      </c>
      <c r="S6" s="33" t="s">
        <v>17</v>
      </c>
      <c r="T6" s="33" t="s">
        <v>17</v>
      </c>
      <c r="U6" s="35" t="s">
        <v>17</v>
      </c>
      <c r="V6" s="185" t="s">
        <v>17</v>
      </c>
      <c r="Y6" s="74"/>
      <c r="AF6" s="1"/>
      <c r="AG6" s="1"/>
      <c r="AH6" s="1"/>
    </row>
    <row r="7" spans="1:34" ht="24.95" customHeight="1">
      <c r="A7" s="1"/>
      <c r="B7" s="444">
        <f>'Data Record(pitch)'!X24</f>
        <v>8.9174677405389033</v>
      </c>
      <c r="C7" s="445"/>
      <c r="D7" s="265">
        <f>'Data Record(pitch)'!Z31</f>
        <v>0</v>
      </c>
      <c r="E7" s="38">
        <f t="shared" ref="E7:E20" si="0">D7/1</f>
        <v>0</v>
      </c>
      <c r="F7" s="187">
        <f>'Cert of STD'!X6</f>
        <v>3.7033106020840359E-4</v>
      </c>
      <c r="G7" s="37">
        <f t="shared" ref="G7:G20" si="1">F7/2</f>
        <v>1.8516553010420179E-4</v>
      </c>
      <c r="H7" s="187">
        <f>'Cert of STD'!F10</f>
        <v>2.0999999999999998E-4</v>
      </c>
      <c r="I7" s="37">
        <f t="shared" ref="I7:I20" si="2">H7/2</f>
        <v>1.0499999999999999E-4</v>
      </c>
      <c r="J7" s="39">
        <f>0.0001/2</f>
        <v>5.0000000000000002E-5</v>
      </c>
      <c r="K7" s="189">
        <f t="shared" ref="K7:K20" si="3">(J7/SQRT(3))</f>
        <v>2.8867513459481293E-5</v>
      </c>
      <c r="L7" s="188">
        <f>(COS(('Data Record(pitch)'!G25/2)*PI()/180)/(SIN(('Data Record(pitch)'!G25/2)*PI()/180))^2)*(('Data Record(pitch)'!X25)-('Data Record(pitch)'!X26))*RADIANS(10/60)</f>
        <v>3.337555596700442E-5</v>
      </c>
      <c r="M7" s="189">
        <f>L7/SQRT(3)</f>
        <v>1.9269386221903422E-5</v>
      </c>
      <c r="N7" s="38">
        <f>(O26*1000)*2</f>
        <v>3.2646773226384932E-4</v>
      </c>
      <c r="O7" s="38">
        <f t="shared" ref="O7:O20" si="4">N7/SQRT(3)</f>
        <v>1.8848623310426009E-4</v>
      </c>
      <c r="P7" s="37">
        <f>((B7)*(11.5*10^-6)*1)</f>
        <v>1.0255087901619739E-4</v>
      </c>
      <c r="Q7" s="37">
        <f t="shared" ref="Q7:Q20" si="5">P7/SQRT(3)</f>
        <v>5.9207777605634313E-5</v>
      </c>
      <c r="R7" s="37">
        <f>SQRT(E7^2+G7^2+I7^2+K7^2+M7^2+O7^2+Q7^2)</f>
        <v>2.9248681528626895E-4</v>
      </c>
      <c r="S7" s="41">
        <f t="shared" ref="S7:S20" si="6">E7/1</f>
        <v>0</v>
      </c>
      <c r="T7" s="63" t="str">
        <f>IF(E7=0,"∞",(R7^4/(E7^4/3)))</f>
        <v>∞</v>
      </c>
      <c r="U7" s="36">
        <f>IF(T7="∞",2,_xlfn.T.INV.2T(0.0455,T7))</f>
        <v>2</v>
      </c>
      <c r="V7" s="190">
        <f>R7*U7*1000</f>
        <v>0.58497363057253793</v>
      </c>
      <c r="Y7" s="74"/>
      <c r="AF7" s="1"/>
      <c r="AG7" s="1"/>
      <c r="AH7" s="1"/>
    </row>
    <row r="8" spans="1:34" ht="24.95" customHeight="1">
      <c r="A8" s="1"/>
      <c r="B8" s="444">
        <f>'Data Record(pitch)'!X39</f>
        <v>8.9174677405389033</v>
      </c>
      <c r="C8" s="445"/>
      <c r="D8" s="265">
        <f>'Data Record(pitch)'!Z46</f>
        <v>0</v>
      </c>
      <c r="E8" s="38">
        <f t="shared" si="0"/>
        <v>0</v>
      </c>
      <c r="F8" s="187">
        <f>'Cert of STD'!X6</f>
        <v>3.7033106020840359E-4</v>
      </c>
      <c r="G8" s="37">
        <f t="shared" si="1"/>
        <v>1.8516553010420179E-4</v>
      </c>
      <c r="H8" s="187">
        <f>'Cert of STD'!F11</f>
        <v>2.0999999999999998E-4</v>
      </c>
      <c r="I8" s="37">
        <f t="shared" si="2"/>
        <v>1.0499999999999999E-4</v>
      </c>
      <c r="J8" s="39">
        <f>J7</f>
        <v>5.0000000000000002E-5</v>
      </c>
      <c r="K8" s="189">
        <f t="shared" si="3"/>
        <v>2.8867513459481293E-5</v>
      </c>
      <c r="L8" s="188">
        <f>L7</f>
        <v>3.337555596700442E-5</v>
      </c>
      <c r="M8" s="189">
        <f t="shared" ref="M8:M20" si="7">L8/SQRT(3)</f>
        <v>1.9269386221903422E-5</v>
      </c>
      <c r="N8" s="38">
        <f>N7</f>
        <v>3.2646773226384932E-4</v>
      </c>
      <c r="O8" s="38">
        <f t="shared" si="4"/>
        <v>1.8848623310426009E-4</v>
      </c>
      <c r="P8" s="37">
        <f t="shared" ref="P8:P20" si="8">((B8)*(11.5*10^-6)*1)</f>
        <v>1.0255087901619739E-4</v>
      </c>
      <c r="Q8" s="37">
        <f t="shared" si="5"/>
        <v>5.9207777605634313E-5</v>
      </c>
      <c r="R8" s="37">
        <f t="shared" ref="R8:R20" si="9">SQRT(E8^2+G8^2+I8^2+K8^2+M8^2+O8^2+Q8^2)</f>
        <v>2.9248681528626895E-4</v>
      </c>
      <c r="S8" s="41">
        <f t="shared" si="6"/>
        <v>0</v>
      </c>
      <c r="T8" s="63" t="str">
        <f>IF(E8=0,"∞",(R8^4/(E8^4/3)))</f>
        <v>∞</v>
      </c>
      <c r="U8" s="36">
        <f>IF(T8="∞",2,_xlfn.T.INV.2T(0.0455,T8))</f>
        <v>2</v>
      </c>
      <c r="V8" s="190">
        <f t="shared" ref="V8:V20" si="10">R8*U8*1000</f>
        <v>0.58497363057253793</v>
      </c>
      <c r="Y8" s="74"/>
      <c r="AF8" s="1"/>
      <c r="AG8" s="1"/>
      <c r="AH8" s="1"/>
    </row>
    <row r="9" spans="1:34" s="1" customFormat="1" ht="18" hidden="1" customHeight="1">
      <c r="B9" s="444">
        <v>8</v>
      </c>
      <c r="C9" s="445"/>
      <c r="D9" s="186">
        <f>'Data Record(pitch)'!Z31</f>
        <v>0</v>
      </c>
      <c r="E9" s="40">
        <f t="shared" si="0"/>
        <v>0</v>
      </c>
      <c r="F9" s="187">
        <f>'Cert of STD'!X6</f>
        <v>3.7033106020840359E-4</v>
      </c>
      <c r="G9" s="37">
        <f t="shared" si="1"/>
        <v>1.8516553010420179E-4</v>
      </c>
      <c r="H9" s="187">
        <f>'Cert of STD'!F12</f>
        <v>2.0999999999999998E-4</v>
      </c>
      <c r="I9" s="37">
        <f t="shared" si="2"/>
        <v>1.0499999999999999E-4</v>
      </c>
      <c r="J9" s="39">
        <f t="shared" ref="J9:J19" si="11">J8</f>
        <v>5.0000000000000002E-5</v>
      </c>
      <c r="K9" s="40">
        <f t="shared" si="3"/>
        <v>2.8867513459481293E-5</v>
      </c>
      <c r="L9" s="188">
        <f t="shared" ref="L9:L19" si="12">L8</f>
        <v>3.337555596700442E-5</v>
      </c>
      <c r="M9" s="189">
        <f t="shared" si="7"/>
        <v>1.9269386221903422E-5</v>
      </c>
      <c r="N9" s="38">
        <f t="shared" ref="N9:N18" si="13">N8</f>
        <v>3.2646773226384932E-4</v>
      </c>
      <c r="O9" s="38">
        <f t="shared" si="4"/>
        <v>1.8848623310426009E-4</v>
      </c>
      <c r="P9" s="37">
        <f t="shared" si="8"/>
        <v>9.2E-5</v>
      </c>
      <c r="Q9" s="37">
        <f t="shared" si="5"/>
        <v>5.3116224765445572E-5</v>
      </c>
      <c r="R9" s="37">
        <f t="shared" si="9"/>
        <v>2.9131479454473142E-4</v>
      </c>
      <c r="S9" s="41">
        <f t="shared" si="6"/>
        <v>0</v>
      </c>
      <c r="T9" s="63">
        <f t="shared" ref="T7:T20" si="14">(R9^4)/(((IF(S9&lt;=0,0.001,S9)^4)/9))</f>
        <v>6.4817559273733491E-2</v>
      </c>
      <c r="U9" s="36" t="str">
        <f t="shared" ref="U7:U20" si="15">IF(T9&gt;0,"2.00",TINV(0.0455,T9))</f>
        <v>2.00</v>
      </c>
      <c r="V9" s="190">
        <f t="shared" si="10"/>
        <v>0.58262958908946283</v>
      </c>
      <c r="Y9" s="75"/>
    </row>
    <row r="10" spans="1:34" s="1" customFormat="1" ht="18" hidden="1" customHeight="1">
      <c r="B10" s="444">
        <v>10</v>
      </c>
      <c r="C10" s="445"/>
      <c r="D10" s="186">
        <f>'Data Record(pitch)'!Z31</f>
        <v>0</v>
      </c>
      <c r="E10" s="40">
        <f t="shared" si="0"/>
        <v>0</v>
      </c>
      <c r="F10" s="187">
        <f>'Cert of STD'!X6</f>
        <v>3.7033106020840359E-4</v>
      </c>
      <c r="G10" s="37">
        <f t="shared" si="1"/>
        <v>1.8516553010420179E-4</v>
      </c>
      <c r="H10" s="187">
        <f>'Cert of STD'!F12</f>
        <v>2.0999999999999998E-4</v>
      </c>
      <c r="I10" s="37">
        <f t="shared" si="2"/>
        <v>1.0499999999999999E-4</v>
      </c>
      <c r="J10" s="39">
        <f t="shared" si="11"/>
        <v>5.0000000000000002E-5</v>
      </c>
      <c r="K10" s="40">
        <f t="shared" si="3"/>
        <v>2.8867513459481293E-5</v>
      </c>
      <c r="L10" s="188">
        <f t="shared" si="12"/>
        <v>3.337555596700442E-5</v>
      </c>
      <c r="M10" s="189">
        <f t="shared" si="7"/>
        <v>1.9269386221903422E-5</v>
      </c>
      <c r="N10" s="38">
        <f t="shared" si="13"/>
        <v>3.2646773226384932E-4</v>
      </c>
      <c r="O10" s="38">
        <f t="shared" si="4"/>
        <v>1.8848623310426009E-4</v>
      </c>
      <c r="P10" s="37">
        <f t="shared" si="8"/>
        <v>1.15E-4</v>
      </c>
      <c r="Q10" s="37">
        <f t="shared" si="5"/>
        <v>6.6395280956806963E-5</v>
      </c>
      <c r="R10" s="37">
        <f t="shared" si="9"/>
        <v>2.9402603544692959E-4</v>
      </c>
      <c r="S10" s="41">
        <f t="shared" si="6"/>
        <v>0</v>
      </c>
      <c r="T10" s="63">
        <f t="shared" si="14"/>
        <v>6.7264460260500092E-2</v>
      </c>
      <c r="U10" s="36" t="str">
        <f t="shared" si="15"/>
        <v>2.00</v>
      </c>
      <c r="V10" s="190">
        <f t="shared" si="10"/>
        <v>0.58805207089385914</v>
      </c>
      <c r="Y10" s="75"/>
    </row>
    <row r="11" spans="1:34" s="1" customFormat="1" ht="18" hidden="1" customHeight="1">
      <c r="B11" s="444">
        <v>12</v>
      </c>
      <c r="C11" s="445"/>
      <c r="D11" s="186">
        <f>'Data Record(pitch)'!Z31</f>
        <v>0</v>
      </c>
      <c r="E11" s="40">
        <f t="shared" si="0"/>
        <v>0</v>
      </c>
      <c r="F11" s="187">
        <f>'Cert of STD'!X6</f>
        <v>3.7033106020840359E-4</v>
      </c>
      <c r="G11" s="37">
        <f t="shared" si="1"/>
        <v>1.8516553010420179E-4</v>
      </c>
      <c r="H11" s="187">
        <f>'Cert of STD'!F13</f>
        <v>2.3000000000000001E-4</v>
      </c>
      <c r="I11" s="37">
        <f t="shared" si="2"/>
        <v>1.15E-4</v>
      </c>
      <c r="J11" s="39">
        <f t="shared" si="11"/>
        <v>5.0000000000000002E-5</v>
      </c>
      <c r="K11" s="40">
        <f t="shared" si="3"/>
        <v>2.8867513459481293E-5</v>
      </c>
      <c r="L11" s="188">
        <f t="shared" si="12"/>
        <v>3.337555596700442E-5</v>
      </c>
      <c r="M11" s="189">
        <f t="shared" si="7"/>
        <v>1.9269386221903422E-5</v>
      </c>
      <c r="N11" s="38">
        <f t="shared" si="13"/>
        <v>3.2646773226384932E-4</v>
      </c>
      <c r="O11" s="38">
        <f t="shared" si="4"/>
        <v>1.8848623310426009E-4</v>
      </c>
      <c r="P11" s="37">
        <f t="shared" si="8"/>
        <v>1.3799999999999999E-4</v>
      </c>
      <c r="Q11" s="37">
        <f t="shared" si="5"/>
        <v>7.9674337148168362E-5</v>
      </c>
      <c r="R11" s="37">
        <f t="shared" si="9"/>
        <v>3.0098334868777337E-4</v>
      </c>
      <c r="S11" s="41">
        <f t="shared" si="6"/>
        <v>0</v>
      </c>
      <c r="T11" s="63">
        <f t="shared" si="14"/>
        <v>7.3860524699121008E-2</v>
      </c>
      <c r="U11" s="36" t="str">
        <f t="shared" si="15"/>
        <v>2.00</v>
      </c>
      <c r="V11" s="190">
        <f t="shared" si="10"/>
        <v>0.60196669737554676</v>
      </c>
      <c r="Y11" s="75"/>
    </row>
    <row r="12" spans="1:34" s="1" customFormat="1" ht="18" hidden="1" customHeight="1">
      <c r="B12" s="444">
        <v>18</v>
      </c>
      <c r="C12" s="445"/>
      <c r="D12" s="186">
        <f>'Data Record(pitch)'!Z31</f>
        <v>0</v>
      </c>
      <c r="E12" s="40">
        <f t="shared" si="0"/>
        <v>0</v>
      </c>
      <c r="F12" s="187">
        <f>'Cert of STD'!X6</f>
        <v>3.7033106020840359E-4</v>
      </c>
      <c r="G12" s="37">
        <f t="shared" si="1"/>
        <v>1.8516553010420179E-4</v>
      </c>
      <c r="H12" s="187">
        <f>'Cert of STD'!F13</f>
        <v>2.3000000000000001E-4</v>
      </c>
      <c r="I12" s="37">
        <f t="shared" si="2"/>
        <v>1.15E-4</v>
      </c>
      <c r="J12" s="39">
        <f t="shared" si="11"/>
        <v>5.0000000000000002E-5</v>
      </c>
      <c r="K12" s="40">
        <f t="shared" si="3"/>
        <v>2.8867513459481293E-5</v>
      </c>
      <c r="L12" s="188">
        <f t="shared" si="12"/>
        <v>3.337555596700442E-5</v>
      </c>
      <c r="M12" s="189">
        <f t="shared" si="7"/>
        <v>1.9269386221903422E-5</v>
      </c>
      <c r="N12" s="38">
        <f t="shared" si="13"/>
        <v>3.2646773226384932E-4</v>
      </c>
      <c r="O12" s="38">
        <f t="shared" si="4"/>
        <v>1.8848623310426009E-4</v>
      </c>
      <c r="P12" s="37">
        <f t="shared" si="8"/>
        <v>2.0699999999999999E-4</v>
      </c>
      <c r="Q12" s="37">
        <f t="shared" si="5"/>
        <v>1.1951150572225253E-4</v>
      </c>
      <c r="R12" s="37">
        <f t="shared" si="9"/>
        <v>3.1388847730890942E-4</v>
      </c>
      <c r="S12" s="41">
        <f t="shared" si="6"/>
        <v>0</v>
      </c>
      <c r="T12" s="63">
        <f t="shared" si="14"/>
        <v>8.7366311852953848E-2</v>
      </c>
      <c r="U12" s="36" t="str">
        <f t="shared" si="15"/>
        <v>2.00</v>
      </c>
      <c r="V12" s="190">
        <f t="shared" si="10"/>
        <v>0.62777695461781891</v>
      </c>
      <c r="Y12" s="75"/>
      <c r="AF12" s="62"/>
      <c r="AG12" s="62"/>
      <c r="AH12" s="62"/>
    </row>
    <row r="13" spans="1:34" s="1" customFormat="1" ht="18" hidden="1" customHeight="1">
      <c r="B13" s="444">
        <v>20</v>
      </c>
      <c r="C13" s="445"/>
      <c r="D13" s="186">
        <f>'Data Record(pitch)'!Z31</f>
        <v>0</v>
      </c>
      <c r="E13" s="40">
        <f t="shared" si="0"/>
        <v>0</v>
      </c>
      <c r="F13" s="187">
        <f>'Cert of STD'!X6</f>
        <v>3.7033106020840359E-4</v>
      </c>
      <c r="G13" s="37">
        <f t="shared" si="1"/>
        <v>1.8516553010420179E-4</v>
      </c>
      <c r="H13" s="187">
        <f>'Cert of STD'!F13</f>
        <v>2.3000000000000001E-4</v>
      </c>
      <c r="I13" s="37">
        <f t="shared" si="2"/>
        <v>1.15E-4</v>
      </c>
      <c r="J13" s="39">
        <f t="shared" si="11"/>
        <v>5.0000000000000002E-5</v>
      </c>
      <c r="K13" s="40">
        <f t="shared" si="3"/>
        <v>2.8867513459481293E-5</v>
      </c>
      <c r="L13" s="188">
        <f t="shared" si="12"/>
        <v>3.337555596700442E-5</v>
      </c>
      <c r="M13" s="189">
        <f t="shared" si="7"/>
        <v>1.9269386221903422E-5</v>
      </c>
      <c r="N13" s="38">
        <f t="shared" si="13"/>
        <v>3.2646773226384932E-4</v>
      </c>
      <c r="O13" s="38">
        <f t="shared" si="4"/>
        <v>1.8848623310426009E-4</v>
      </c>
      <c r="P13" s="37">
        <f t="shared" si="8"/>
        <v>2.3000000000000001E-4</v>
      </c>
      <c r="Q13" s="37">
        <f t="shared" si="5"/>
        <v>1.3279056191361393E-4</v>
      </c>
      <c r="R13" s="37">
        <f t="shared" si="9"/>
        <v>3.1918068475495051E-4</v>
      </c>
      <c r="S13" s="41">
        <f t="shared" si="6"/>
        <v>0</v>
      </c>
      <c r="T13" s="63">
        <f t="shared" si="14"/>
        <v>9.3409041973905538E-2</v>
      </c>
      <c r="U13" s="36" t="str">
        <f t="shared" si="15"/>
        <v>2.00</v>
      </c>
      <c r="V13" s="190">
        <f t="shared" si="10"/>
        <v>0.63836136950990108</v>
      </c>
      <c r="Y13" s="75"/>
      <c r="AF13" s="62"/>
      <c r="AG13" s="62"/>
      <c r="AH13" s="62"/>
    </row>
    <row r="14" spans="1:34" s="1" customFormat="1" ht="18" hidden="1" customHeight="1">
      <c r="B14" s="444">
        <v>25</v>
      </c>
      <c r="C14" s="445"/>
      <c r="D14" s="186">
        <f>'Data Record(pitch)'!Z31</f>
        <v>0</v>
      </c>
      <c r="E14" s="40">
        <f t="shared" si="0"/>
        <v>0</v>
      </c>
      <c r="F14" s="187">
        <f>'Cert of STD'!X6</f>
        <v>3.7033106020840359E-4</v>
      </c>
      <c r="G14" s="37">
        <f t="shared" si="1"/>
        <v>1.8516553010420179E-4</v>
      </c>
      <c r="H14" s="187">
        <f>'Cert of STD'!F14</f>
        <v>2.7E-4</v>
      </c>
      <c r="I14" s="37">
        <f t="shared" si="2"/>
        <v>1.35E-4</v>
      </c>
      <c r="J14" s="39">
        <f t="shared" si="11"/>
        <v>5.0000000000000002E-5</v>
      </c>
      <c r="K14" s="40">
        <f t="shared" si="3"/>
        <v>2.8867513459481293E-5</v>
      </c>
      <c r="L14" s="188">
        <f t="shared" si="12"/>
        <v>3.337555596700442E-5</v>
      </c>
      <c r="M14" s="189">
        <f t="shared" si="7"/>
        <v>1.9269386221903422E-5</v>
      </c>
      <c r="N14" s="38">
        <f t="shared" si="13"/>
        <v>3.2646773226384932E-4</v>
      </c>
      <c r="O14" s="38">
        <f t="shared" si="4"/>
        <v>1.8848623310426009E-4</v>
      </c>
      <c r="P14" s="37">
        <f t="shared" si="8"/>
        <v>2.875E-4</v>
      </c>
      <c r="Q14" s="37">
        <f t="shared" si="5"/>
        <v>1.6598820239201742E-4</v>
      </c>
      <c r="R14" s="37">
        <f t="shared" si="9"/>
        <v>3.4175292174411486E-4</v>
      </c>
      <c r="S14" s="41">
        <f t="shared" si="6"/>
        <v>0</v>
      </c>
      <c r="T14" s="63">
        <f t="shared" si="14"/>
        <v>0.12276977335586665</v>
      </c>
      <c r="U14" s="36" t="str">
        <f t="shared" si="15"/>
        <v>2.00</v>
      </c>
      <c r="V14" s="190">
        <f t="shared" si="10"/>
        <v>0.68350584348822974</v>
      </c>
      <c r="Y14" s="75"/>
      <c r="AF14" s="62"/>
      <c r="AG14" s="62"/>
      <c r="AH14" s="62"/>
    </row>
    <row r="15" spans="1:34" s="1" customFormat="1" ht="18" hidden="1" customHeight="1">
      <c r="B15" s="444">
        <v>30</v>
      </c>
      <c r="C15" s="445"/>
      <c r="D15" s="186">
        <f>'Data Record(pitch)'!Z31</f>
        <v>0</v>
      </c>
      <c r="E15" s="40">
        <f t="shared" si="0"/>
        <v>0</v>
      </c>
      <c r="F15" s="187">
        <f>'Cert of STD'!X6</f>
        <v>3.7033106020840359E-4</v>
      </c>
      <c r="G15" s="37">
        <f t="shared" si="1"/>
        <v>1.8516553010420179E-4</v>
      </c>
      <c r="H15" s="187">
        <f>'Cert of STD'!F14</f>
        <v>2.7E-4</v>
      </c>
      <c r="I15" s="37">
        <f t="shared" si="2"/>
        <v>1.35E-4</v>
      </c>
      <c r="J15" s="39">
        <f t="shared" si="11"/>
        <v>5.0000000000000002E-5</v>
      </c>
      <c r="K15" s="40">
        <f t="shared" si="3"/>
        <v>2.8867513459481293E-5</v>
      </c>
      <c r="L15" s="188">
        <f t="shared" si="12"/>
        <v>3.337555596700442E-5</v>
      </c>
      <c r="M15" s="189">
        <f t="shared" si="7"/>
        <v>1.9269386221903422E-5</v>
      </c>
      <c r="N15" s="38">
        <f t="shared" si="13"/>
        <v>3.2646773226384932E-4</v>
      </c>
      <c r="O15" s="38">
        <f t="shared" si="4"/>
        <v>1.8848623310426009E-4</v>
      </c>
      <c r="P15" s="37">
        <f t="shared" si="8"/>
        <v>3.4499999999999998E-4</v>
      </c>
      <c r="Q15" s="37">
        <f t="shared" si="5"/>
        <v>1.9918584287042089E-4</v>
      </c>
      <c r="R15" s="37">
        <f t="shared" si="9"/>
        <v>3.5905149517486453E-4</v>
      </c>
      <c r="S15" s="41">
        <f t="shared" si="6"/>
        <v>0</v>
      </c>
      <c r="T15" s="63">
        <f t="shared" si="14"/>
        <v>0.14957860125807665</v>
      </c>
      <c r="U15" s="36" t="str">
        <f t="shared" si="15"/>
        <v>2.00</v>
      </c>
      <c r="V15" s="190">
        <f t="shared" si="10"/>
        <v>0.71810299034972902</v>
      </c>
      <c r="Y15" s="75"/>
      <c r="AF15" s="62"/>
      <c r="AG15" s="62"/>
      <c r="AH15" s="62"/>
    </row>
    <row r="16" spans="1:34" s="1" customFormat="1" ht="18" hidden="1" customHeight="1">
      <c r="B16" s="444">
        <v>75</v>
      </c>
      <c r="C16" s="445"/>
      <c r="D16" s="186">
        <f>'Data Record(pitch)'!Z31</f>
        <v>0</v>
      </c>
      <c r="E16" s="40">
        <f t="shared" si="0"/>
        <v>0</v>
      </c>
      <c r="F16" s="187">
        <f>'Cert of STD'!AD6</f>
        <v>2E-3</v>
      </c>
      <c r="G16" s="37">
        <f t="shared" si="1"/>
        <v>1E-3</v>
      </c>
      <c r="H16" s="187">
        <f>'Cert of STD'!F19</f>
        <v>3.8999999999999999E-4</v>
      </c>
      <c r="I16" s="37">
        <f t="shared" si="2"/>
        <v>1.95E-4</v>
      </c>
      <c r="J16" s="39">
        <f t="shared" si="11"/>
        <v>5.0000000000000002E-5</v>
      </c>
      <c r="K16" s="40">
        <f t="shared" si="3"/>
        <v>2.8867513459481293E-5</v>
      </c>
      <c r="L16" s="188">
        <f t="shared" si="12"/>
        <v>3.337555596700442E-5</v>
      </c>
      <c r="M16" s="189">
        <f t="shared" si="7"/>
        <v>1.9269386221903422E-5</v>
      </c>
      <c r="N16" s="38">
        <f t="shared" si="13"/>
        <v>3.2646773226384932E-4</v>
      </c>
      <c r="O16" s="38">
        <f t="shared" si="4"/>
        <v>1.8848623310426009E-4</v>
      </c>
      <c r="P16" s="37">
        <f t="shared" si="8"/>
        <v>8.6249999999999999E-4</v>
      </c>
      <c r="Q16" s="37">
        <f t="shared" si="5"/>
        <v>4.9796460717605221E-4</v>
      </c>
      <c r="R16" s="37">
        <f t="shared" si="9"/>
        <v>1.1500980187134206E-3</v>
      </c>
      <c r="S16" s="41">
        <f t="shared" si="6"/>
        <v>0</v>
      </c>
      <c r="T16" s="63">
        <f t="shared" si="14"/>
        <v>15.746423607758459</v>
      </c>
      <c r="U16" s="36" t="str">
        <f t="shared" si="15"/>
        <v>2.00</v>
      </c>
      <c r="V16" s="190">
        <f t="shared" si="10"/>
        <v>2.3001960374268413</v>
      </c>
      <c r="Y16" s="75"/>
      <c r="AF16" s="62"/>
      <c r="AG16" s="62"/>
      <c r="AH16" s="62"/>
    </row>
    <row r="17" spans="1:34" s="1" customFormat="1" ht="18" hidden="1" customHeight="1">
      <c r="B17" s="444">
        <v>90</v>
      </c>
      <c r="C17" s="445"/>
      <c r="D17" s="186">
        <f>'Data Record(pitch)'!Z31</f>
        <v>0</v>
      </c>
      <c r="E17" s="40">
        <f t="shared" si="0"/>
        <v>0</v>
      </c>
      <c r="F17" s="187">
        <f>'Cert of STD'!AD6</f>
        <v>2E-3</v>
      </c>
      <c r="G17" s="37">
        <f t="shared" si="1"/>
        <v>1E-3</v>
      </c>
      <c r="H17" s="187">
        <f>'Cert of STD'!F20</f>
        <v>3.8999999999999999E-4</v>
      </c>
      <c r="I17" s="37">
        <f t="shared" si="2"/>
        <v>1.95E-4</v>
      </c>
      <c r="J17" s="39">
        <f t="shared" si="11"/>
        <v>5.0000000000000002E-5</v>
      </c>
      <c r="K17" s="40">
        <f t="shared" si="3"/>
        <v>2.8867513459481293E-5</v>
      </c>
      <c r="L17" s="188">
        <f t="shared" si="12"/>
        <v>3.337555596700442E-5</v>
      </c>
      <c r="M17" s="189">
        <f t="shared" si="7"/>
        <v>1.9269386221903422E-5</v>
      </c>
      <c r="N17" s="38">
        <f t="shared" si="13"/>
        <v>3.2646773226384932E-4</v>
      </c>
      <c r="O17" s="38">
        <f t="shared" si="4"/>
        <v>1.8848623310426009E-4</v>
      </c>
      <c r="P17" s="37">
        <f t="shared" si="8"/>
        <v>1.0349999999999999E-3</v>
      </c>
      <c r="Q17" s="37">
        <f t="shared" si="5"/>
        <v>5.9755752861126259E-4</v>
      </c>
      <c r="R17" s="37">
        <f t="shared" si="9"/>
        <v>1.1965917025654723E-3</v>
      </c>
      <c r="S17" s="41">
        <f t="shared" si="6"/>
        <v>0</v>
      </c>
      <c r="T17" s="63">
        <f t="shared" si="14"/>
        <v>18.451278222384641</v>
      </c>
      <c r="U17" s="36" t="str">
        <f t="shared" si="15"/>
        <v>2.00</v>
      </c>
      <c r="V17" s="190">
        <f t="shared" si="10"/>
        <v>2.3931834051309444</v>
      </c>
      <c r="AF17" s="62"/>
      <c r="AG17" s="62"/>
      <c r="AH17" s="62"/>
    </row>
    <row r="18" spans="1:34" s="1" customFormat="1" ht="18" hidden="1" customHeight="1">
      <c r="B18" s="444">
        <v>100</v>
      </c>
      <c r="C18" s="445"/>
      <c r="D18" s="186">
        <f>'Data Record(pitch)'!Z31</f>
        <v>0</v>
      </c>
      <c r="E18" s="40">
        <f t="shared" si="0"/>
        <v>0</v>
      </c>
      <c r="F18" s="187">
        <f>'Cert of STD'!AD6</f>
        <v>2E-3</v>
      </c>
      <c r="G18" s="37">
        <f t="shared" si="1"/>
        <v>1E-3</v>
      </c>
      <c r="H18" s="187">
        <f>'Cert of STD'!F21</f>
        <v>3.8999999999999999E-4</v>
      </c>
      <c r="I18" s="37">
        <f t="shared" si="2"/>
        <v>1.95E-4</v>
      </c>
      <c r="J18" s="39">
        <f t="shared" si="11"/>
        <v>5.0000000000000002E-5</v>
      </c>
      <c r="K18" s="40">
        <f t="shared" si="3"/>
        <v>2.8867513459481293E-5</v>
      </c>
      <c r="L18" s="188">
        <f t="shared" si="12"/>
        <v>3.337555596700442E-5</v>
      </c>
      <c r="M18" s="189">
        <f t="shared" si="7"/>
        <v>1.9269386221903422E-5</v>
      </c>
      <c r="N18" s="38">
        <f t="shared" si="13"/>
        <v>3.2646773226384932E-4</v>
      </c>
      <c r="O18" s="38">
        <f t="shared" si="4"/>
        <v>1.8848623310426009E-4</v>
      </c>
      <c r="P18" s="37">
        <f t="shared" si="8"/>
        <v>1.15E-3</v>
      </c>
      <c r="Q18" s="37">
        <f t="shared" si="5"/>
        <v>6.6395280956806969E-4</v>
      </c>
      <c r="R18" s="37">
        <f t="shared" si="9"/>
        <v>1.231093024909925E-3</v>
      </c>
      <c r="S18" s="41">
        <f t="shared" si="6"/>
        <v>0</v>
      </c>
      <c r="T18" s="63">
        <f t="shared" si="14"/>
        <v>20.673118414507716</v>
      </c>
      <c r="U18" s="36" t="str">
        <f t="shared" si="15"/>
        <v>2.00</v>
      </c>
      <c r="V18" s="190">
        <f t="shared" si="10"/>
        <v>2.46218604981985</v>
      </c>
      <c r="AF18" s="62"/>
      <c r="AG18" s="62"/>
      <c r="AH18" s="62"/>
    </row>
    <row r="19" spans="1:34" s="1" customFormat="1" ht="18" hidden="1" customHeight="1">
      <c r="A19" s="62"/>
      <c r="B19" s="444">
        <v>125</v>
      </c>
      <c r="C19" s="445"/>
      <c r="D19" s="186">
        <f>'Data Record(pitch)'!Z331</f>
        <v>0</v>
      </c>
      <c r="E19" s="40">
        <f t="shared" si="0"/>
        <v>0</v>
      </c>
      <c r="F19" s="187">
        <f>'Cert of STD'!AD6</f>
        <v>2E-3</v>
      </c>
      <c r="G19" s="37">
        <f t="shared" si="1"/>
        <v>1E-3</v>
      </c>
      <c r="H19" s="187">
        <f>'Cert of STD'!F21</f>
        <v>3.8999999999999999E-4</v>
      </c>
      <c r="I19" s="37">
        <f t="shared" si="2"/>
        <v>1.95E-4</v>
      </c>
      <c r="J19" s="39">
        <f t="shared" si="11"/>
        <v>5.0000000000000002E-5</v>
      </c>
      <c r="K19" s="40">
        <f t="shared" si="3"/>
        <v>2.8867513459481293E-5</v>
      </c>
      <c r="L19" s="188">
        <f t="shared" si="12"/>
        <v>3.337555596700442E-5</v>
      </c>
      <c r="M19" s="189">
        <f t="shared" si="7"/>
        <v>1.9269386221903422E-5</v>
      </c>
      <c r="N19" s="38">
        <f>N18</f>
        <v>3.2646773226384932E-4</v>
      </c>
      <c r="O19" s="38">
        <f t="shared" si="4"/>
        <v>1.8848623310426009E-4</v>
      </c>
      <c r="P19" s="37">
        <f t="shared" si="8"/>
        <v>1.4375E-3</v>
      </c>
      <c r="Q19" s="37">
        <f t="shared" si="5"/>
        <v>8.2994101196008706E-4</v>
      </c>
      <c r="R19" s="37">
        <f t="shared" si="9"/>
        <v>1.3279905067363504E-3</v>
      </c>
      <c r="S19" s="41">
        <f t="shared" si="6"/>
        <v>0</v>
      </c>
      <c r="T19" s="63">
        <f t="shared" si="14"/>
        <v>27.991256324524585</v>
      </c>
      <c r="U19" s="36" t="str">
        <f t="shared" si="15"/>
        <v>2.00</v>
      </c>
      <c r="V19" s="190">
        <f t="shared" si="10"/>
        <v>2.6559810134727009</v>
      </c>
      <c r="AF19" s="62"/>
      <c r="AG19" s="62"/>
      <c r="AH19" s="62"/>
    </row>
    <row r="20" spans="1:34" s="1" customFormat="1" ht="18" hidden="1" customHeight="1">
      <c r="A20" s="62"/>
      <c r="B20" s="444">
        <v>150</v>
      </c>
      <c r="C20" s="445"/>
      <c r="D20" s="186">
        <f>'Data Record(pitch)'!Z31</f>
        <v>0</v>
      </c>
      <c r="E20" s="40">
        <f t="shared" si="0"/>
        <v>0</v>
      </c>
      <c r="F20" s="187">
        <f>'Cert of STD'!AD6</f>
        <v>2E-3</v>
      </c>
      <c r="G20" s="37">
        <f t="shared" si="1"/>
        <v>1E-3</v>
      </c>
      <c r="H20" s="187">
        <f>'Cert of STD'!F21</f>
        <v>3.8999999999999999E-4</v>
      </c>
      <c r="I20" s="37">
        <f t="shared" si="2"/>
        <v>1.95E-4</v>
      </c>
      <c r="J20" s="39">
        <f>J19</f>
        <v>5.0000000000000002E-5</v>
      </c>
      <c r="K20" s="40">
        <f t="shared" si="3"/>
        <v>2.8867513459481293E-5</v>
      </c>
      <c r="L20" s="188">
        <f>L19</f>
        <v>3.337555596700442E-5</v>
      </c>
      <c r="M20" s="189">
        <f t="shared" si="7"/>
        <v>1.9269386221903422E-5</v>
      </c>
      <c r="N20" s="38">
        <f>N19</f>
        <v>3.2646773226384932E-4</v>
      </c>
      <c r="O20" s="38">
        <f t="shared" si="4"/>
        <v>1.8848623310426009E-4</v>
      </c>
      <c r="P20" s="37">
        <f t="shared" si="8"/>
        <v>1.725E-3</v>
      </c>
      <c r="Q20" s="37">
        <f t="shared" si="5"/>
        <v>9.9592921435210442E-4</v>
      </c>
      <c r="R20" s="37">
        <f t="shared" si="9"/>
        <v>1.437578416173718E-3</v>
      </c>
      <c r="S20" s="41">
        <f t="shared" si="6"/>
        <v>0</v>
      </c>
      <c r="T20" s="63">
        <f t="shared" si="14"/>
        <v>38.438699349527873</v>
      </c>
      <c r="U20" s="36" t="str">
        <f t="shared" si="15"/>
        <v>2.00</v>
      </c>
      <c r="V20" s="190">
        <f t="shared" si="10"/>
        <v>2.8751568323474359</v>
      </c>
      <c r="AF20" s="62"/>
      <c r="AG20" s="62"/>
      <c r="AH20" s="62"/>
    </row>
    <row r="21" spans="1:34" s="1" customFormat="1" ht="18" customHeight="1">
      <c r="A21" s="62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7"/>
      <c r="X21" s="68"/>
      <c r="AF21" s="62"/>
      <c r="AG21" s="62"/>
      <c r="AH21" s="62"/>
    </row>
    <row r="22" spans="1:34" s="2" customFormat="1" ht="18" customHeight="1">
      <c r="B22" s="64"/>
      <c r="C22" s="64"/>
      <c r="D22" s="64"/>
      <c r="E22" s="64"/>
      <c r="F22" s="64"/>
      <c r="G22" s="64"/>
      <c r="H22" s="64"/>
      <c r="I22" s="64"/>
      <c r="J22" s="64"/>
      <c r="K22" s="443" t="s">
        <v>81</v>
      </c>
      <c r="L22" s="439" t="s">
        <v>82</v>
      </c>
      <c r="M22" s="440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</row>
    <row r="23" spans="1:34" s="2" customFormat="1" ht="18" customHeight="1">
      <c r="B23" s="64"/>
      <c r="C23" s="64"/>
      <c r="D23" s="64"/>
      <c r="E23" s="64"/>
      <c r="F23" s="64"/>
      <c r="G23" s="64"/>
      <c r="H23" s="64"/>
      <c r="I23" s="64"/>
      <c r="J23" s="64"/>
      <c r="K23" s="443"/>
      <c r="L23" s="440"/>
      <c r="M23" s="440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</row>
    <row r="24" spans="1:34" s="2" customFormat="1" ht="18" customHeight="1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439" t="s">
        <v>83</v>
      </c>
      <c r="M24" s="440" t="s">
        <v>202</v>
      </c>
      <c r="N24" s="440"/>
      <c r="O24" s="440"/>
      <c r="P24" s="64"/>
      <c r="Q24" s="64"/>
      <c r="R24" s="64"/>
      <c r="S24" s="64"/>
      <c r="T24" s="64"/>
      <c r="U24"/>
      <c r="V24" s="64"/>
      <c r="W24" s="64"/>
      <c r="X24" s="64"/>
      <c r="Y24" s="64"/>
      <c r="Z24" s="64"/>
      <c r="AA24" s="64"/>
      <c r="AB24" s="64"/>
      <c r="AC24" s="64"/>
      <c r="AD24" s="64"/>
    </row>
    <row r="25" spans="1:34" s="2" customFormat="1" ht="18" customHeight="1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440"/>
      <c r="M25" s="440"/>
      <c r="N25" s="440"/>
      <c r="O25" s="440"/>
      <c r="P25" s="64"/>
      <c r="Q25" s="64"/>
      <c r="R25" s="64"/>
      <c r="S25" s="64"/>
      <c r="T25" s="64"/>
      <c r="U25"/>
      <c r="V25" s="64"/>
      <c r="W25" s="64"/>
      <c r="X25" s="64"/>
      <c r="Y25" s="64"/>
      <c r="Z25" s="64"/>
      <c r="AA25" s="64"/>
      <c r="AB25" s="64"/>
      <c r="AC25" s="64"/>
      <c r="AD25" s="64"/>
    </row>
    <row r="26" spans="1:34" s="2" customFormat="1" ht="18" customHeight="1">
      <c r="B26" s="64"/>
      <c r="C26" s="64"/>
      <c r="D26" s="64"/>
      <c r="E26" s="64"/>
      <c r="F26" s="64"/>
      <c r="G26" s="64"/>
      <c r="H26" s="64"/>
      <c r="I26" s="64"/>
      <c r="J26" s="64"/>
      <c r="K26" s="146" t="s">
        <v>85</v>
      </c>
      <c r="L26" s="76">
        <f>((((9*O28^2)/(8*(M29/1000)))*(((1-P30^2)/(4*10^11))+((1-N30^2)/(2*10^11)))^2)^(1/3))</f>
        <v>8.1616933065962311E-8</v>
      </c>
      <c r="M26" s="146"/>
      <c r="N26" s="77" t="s">
        <v>86</v>
      </c>
      <c r="O26" s="78">
        <f>(SIN((60/2)*PI()/180)^(-5/3))*(0.5^(2/3))*L26</f>
        <v>1.6323386613192465E-7</v>
      </c>
      <c r="P26" s="64"/>
      <c r="Q26" s="64"/>
      <c r="R26" s="64"/>
      <c r="S26" s="64"/>
      <c r="T26" s="64"/>
      <c r="U26"/>
      <c r="V26" s="64"/>
      <c r="W26" s="64"/>
      <c r="X26" s="64"/>
      <c r="Y26" s="64"/>
      <c r="Z26" s="64"/>
      <c r="AA26" s="64"/>
      <c r="AB26" s="64"/>
      <c r="AC26" s="64"/>
      <c r="AD26" s="64"/>
    </row>
    <row r="27" spans="1:34" s="2" customFormat="1" ht="18" customHeight="1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146"/>
      <c r="M27" s="146"/>
      <c r="N27" s="146"/>
      <c r="O27" s="146"/>
      <c r="P27" s="64"/>
      <c r="Q27" s="64"/>
      <c r="R27" s="64"/>
      <c r="S27" s="441" t="s">
        <v>87</v>
      </c>
      <c r="T27" s="442"/>
      <c r="U27"/>
      <c r="V27" s="64"/>
      <c r="W27" s="64"/>
      <c r="X27" s="64"/>
      <c r="Y27" s="64"/>
      <c r="Z27" s="64"/>
      <c r="AA27" s="64"/>
      <c r="AB27" s="64"/>
      <c r="AC27" s="64"/>
      <c r="AD27" s="64"/>
    </row>
    <row r="28" spans="1:34" s="2" customFormat="1" ht="18" customHeight="1">
      <c r="B28" s="64"/>
      <c r="C28" s="64"/>
      <c r="D28" s="64"/>
      <c r="E28" s="64"/>
      <c r="F28" s="64"/>
      <c r="G28" s="64"/>
      <c r="H28" s="64"/>
      <c r="I28" s="64"/>
      <c r="J28" s="79" t="s">
        <v>88</v>
      </c>
      <c r="K28" s="64" t="s">
        <v>89</v>
      </c>
      <c r="L28" s="64"/>
      <c r="M28" s="64"/>
      <c r="N28" s="64"/>
      <c r="O28" s="64">
        <v>0.2</v>
      </c>
      <c r="P28" s="64"/>
      <c r="Q28" s="80"/>
      <c r="R28" s="64"/>
      <c r="S28" s="81">
        <v>0.2</v>
      </c>
      <c r="T28" s="82">
        <v>1.1000000000000001</v>
      </c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4" s="2" customFormat="1" ht="18" customHeight="1">
      <c r="B29" s="64"/>
      <c r="C29" s="64"/>
      <c r="D29" s="64"/>
      <c r="E29" s="64"/>
      <c r="F29" s="64"/>
      <c r="G29" s="64"/>
      <c r="H29" s="64"/>
      <c r="I29" s="64"/>
      <c r="J29" s="83" t="s">
        <v>90</v>
      </c>
      <c r="K29" s="64" t="s">
        <v>91</v>
      </c>
      <c r="L29" s="64"/>
      <c r="M29" s="64">
        <v>4</v>
      </c>
      <c r="N29" s="64"/>
      <c r="O29" s="64"/>
      <c r="P29" s="64"/>
      <c r="Q29" s="64"/>
      <c r="R29" s="64"/>
      <c r="S29" s="81">
        <v>0.25</v>
      </c>
      <c r="T29" s="82">
        <v>1.35</v>
      </c>
      <c r="U29" s="64"/>
      <c r="V29" s="64"/>
      <c r="W29" s="64"/>
      <c r="X29" s="64"/>
      <c r="Y29" s="64"/>
      <c r="Z29" s="64"/>
      <c r="AA29" s="64"/>
      <c r="AB29" s="64"/>
      <c r="AC29" s="64"/>
      <c r="AD29" s="64"/>
    </row>
    <row r="30" spans="1:34" s="2" customFormat="1" ht="18" customHeight="1">
      <c r="B30" s="64"/>
      <c r="C30" s="64"/>
      <c r="D30" s="64"/>
      <c r="E30" s="64"/>
      <c r="F30" s="64"/>
      <c r="G30" s="64"/>
      <c r="H30" s="64"/>
      <c r="I30" s="64"/>
      <c r="J30" s="79" t="s">
        <v>92</v>
      </c>
      <c r="K30" s="64" t="s">
        <v>93</v>
      </c>
      <c r="L30" s="64"/>
      <c r="M30" s="79" t="s">
        <v>94</v>
      </c>
      <c r="N30" s="84">
        <v>0.28000000000000003</v>
      </c>
      <c r="O30" s="79" t="s">
        <v>95</v>
      </c>
      <c r="P30" s="84">
        <v>0.25</v>
      </c>
      <c r="S30" s="81">
        <v>0.28000000000000003</v>
      </c>
      <c r="T30" s="82">
        <v>1.65</v>
      </c>
      <c r="U30" s="64"/>
      <c r="V30" s="64"/>
      <c r="W30" s="64"/>
      <c r="X30" s="64"/>
      <c r="Y30" s="64"/>
      <c r="Z30" s="64"/>
      <c r="AA30" s="64"/>
      <c r="AB30" s="64"/>
      <c r="AC30" s="64"/>
      <c r="AD30" s="64"/>
    </row>
    <row r="31" spans="1:34" s="2" customFormat="1" ht="18" customHeight="1">
      <c r="B31" s="64"/>
      <c r="C31" s="64"/>
      <c r="D31" s="64"/>
      <c r="E31" s="64"/>
      <c r="F31" s="64"/>
      <c r="G31" s="64"/>
      <c r="H31" s="64"/>
      <c r="I31" s="64"/>
      <c r="J31" s="85" t="s">
        <v>96</v>
      </c>
      <c r="K31" s="86" t="s">
        <v>97</v>
      </c>
      <c r="L31" s="64"/>
      <c r="M31" s="79" t="s">
        <v>94</v>
      </c>
      <c r="N31" s="64" t="s">
        <v>98</v>
      </c>
      <c r="O31" s="79" t="s">
        <v>95</v>
      </c>
      <c r="P31" s="64" t="s">
        <v>99</v>
      </c>
      <c r="Q31" s="64" t="s">
        <v>100</v>
      </c>
      <c r="R31" s="64"/>
      <c r="S31" s="81">
        <v>0.45500000000000002</v>
      </c>
      <c r="T31" s="82">
        <v>2.0499999999999998</v>
      </c>
      <c r="U31" s="64"/>
      <c r="V31" s="64"/>
      <c r="W31" s="64"/>
      <c r="X31" s="64"/>
      <c r="Y31" s="64"/>
      <c r="Z31" s="64"/>
      <c r="AA31" s="64"/>
      <c r="AB31" s="64"/>
      <c r="AC31" s="64"/>
      <c r="AD31" s="64"/>
    </row>
    <row r="32" spans="1:34" s="2" customFormat="1" ht="18" customHeight="1"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82">
        <v>0.53</v>
      </c>
      <c r="T32" s="82">
        <v>2.5499999999999998</v>
      </c>
      <c r="U32" s="64"/>
      <c r="V32" s="64"/>
      <c r="W32" s="64"/>
      <c r="X32" s="64"/>
    </row>
    <row r="33" spans="2:24" s="2" customFormat="1" ht="18" customHeight="1"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87">
        <v>0.62</v>
      </c>
      <c r="T33" s="82">
        <v>3.2</v>
      </c>
      <c r="U33" s="64"/>
      <c r="V33" s="64"/>
      <c r="W33" s="64"/>
      <c r="X33" s="64"/>
    </row>
    <row r="34" spans="2:24" s="2" customFormat="1" ht="18" customHeight="1"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87">
        <v>0.72499999999999998</v>
      </c>
      <c r="T34" s="81">
        <v>4</v>
      </c>
      <c r="U34" s="64"/>
      <c r="V34" s="64"/>
      <c r="W34" s="64"/>
      <c r="X34" s="64"/>
    </row>
    <row r="35" spans="2:24" s="2" customFormat="1" ht="18" customHeight="1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82">
        <v>0.89500000000000002</v>
      </c>
      <c r="T35" s="88"/>
      <c r="U35" s="64"/>
      <c r="V35" s="64"/>
      <c r="W35" s="64"/>
      <c r="X35" s="64"/>
    </row>
    <row r="36" spans="2:24" s="2" customFormat="1" ht="18" customHeight="1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</row>
    <row r="37" spans="2:24" s="2" customFormat="1" ht="18" customHeight="1"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</row>
    <row r="38" spans="2:24" s="2" customFormat="1" ht="18" customHeight="1"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</row>
    <row r="39" spans="2:24" s="2" customFormat="1" ht="18" customHeight="1"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</row>
    <row r="40" spans="2:24" s="2" customFormat="1" ht="18" customHeight="1"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</row>
    <row r="41" spans="2:24" s="2" customFormat="1" ht="18" customHeight="1"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</row>
    <row r="42" spans="2:24" s="2" customFormat="1" ht="18" customHeight="1"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</row>
    <row r="43" spans="2:24" s="2" customFormat="1" ht="18" customHeight="1"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</row>
    <row r="44" spans="2:24" s="2" customFormat="1" ht="18" customHeight="1"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</row>
    <row r="45" spans="2:24" s="2" customFormat="1" ht="18" customHeight="1"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</row>
    <row r="46" spans="2:24" s="2" customFormat="1" ht="18" customHeight="1"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2:24" s="2" customFormat="1" ht="18" customHeight="1"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</row>
    <row r="48" spans="2:24" s="2" customFormat="1" ht="18" customHeight="1"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2:24" s="2" customFormat="1" ht="18" customHeight="1"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2:24" s="2" customFormat="1" ht="18" customHeight="1"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2:24" s="2" customFormat="1" ht="18" customHeight="1"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</row>
    <row r="52" spans="2:24" s="2" customFormat="1" ht="18" customHeight="1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</row>
    <row r="53" spans="2:24" s="2" customFormat="1" ht="12"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</row>
    <row r="54" spans="2:24" s="2" customFormat="1" ht="12"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</row>
    <row r="55" spans="2:24" s="2" customFormat="1" ht="12"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</row>
    <row r="56" spans="2:24" s="2" customFormat="1" ht="12"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</row>
    <row r="57" spans="2:24" s="2" customFormat="1" ht="12"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</row>
    <row r="58" spans="2:24" s="2" customFormat="1" ht="12"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</row>
    <row r="59" spans="2:24" s="2" customFormat="1" ht="12"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</row>
    <row r="60" spans="2:24" s="2" customFormat="1" ht="12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</row>
    <row r="61" spans="2:24" s="2" customFormat="1" ht="12"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</row>
    <row r="62" spans="2:24" s="2" customFormat="1" ht="12"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</row>
    <row r="63" spans="2:24" s="2" customFormat="1" ht="12"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</row>
    <row r="64" spans="2:24" s="2" customFormat="1" ht="12"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</row>
    <row r="65" spans="2:24" s="2" customFormat="1" ht="12"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</row>
    <row r="66" spans="2:24" s="2" customFormat="1" ht="12"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</row>
    <row r="67" spans="2:24" s="2" customFormat="1" ht="12"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</row>
    <row r="68" spans="2:24" s="2" customFormat="1" ht="12"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</row>
    <row r="69" spans="2:24" s="2" customFormat="1" ht="12"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</row>
    <row r="70" spans="2:24" s="2" customFormat="1" ht="12"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</row>
    <row r="71" spans="2:24" s="2" customFormat="1" ht="12"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</row>
    <row r="72" spans="2:24" s="2" customFormat="1" ht="12"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</row>
    <row r="73" spans="2:24" s="2" customFormat="1" ht="12"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</row>
    <row r="74" spans="2:24" s="2" customFormat="1" ht="12"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</row>
    <row r="75" spans="2:24" s="2" customFormat="1" ht="12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</row>
    <row r="76" spans="2:24" s="2" customFormat="1" ht="12"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</row>
    <row r="77" spans="2:24" s="2" customFormat="1" ht="12"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</row>
    <row r="78" spans="2:24" s="2" customFormat="1" ht="12"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</row>
    <row r="79" spans="2:24" s="2" customFormat="1" ht="12"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</row>
    <row r="80" spans="2:24" s="2" customFormat="1" ht="12"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</row>
    <row r="81" spans="2:24" s="2" customFormat="1" ht="12"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</row>
    <row r="82" spans="2:24" s="2" customFormat="1" ht="12"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</row>
    <row r="83" spans="2:24" s="2" customFormat="1" ht="12"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</row>
    <row r="84" spans="2:24" s="2" customFormat="1" ht="12"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</row>
    <row r="85" spans="2:24" s="2" customFormat="1" ht="12"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</row>
    <row r="86" spans="2:24" s="2" customFormat="1" ht="12">
      <c r="B86" s="89"/>
      <c r="C86" s="89"/>
      <c r="D86" s="89"/>
      <c r="E86" s="89"/>
      <c r="F86" s="89"/>
      <c r="G86" s="89"/>
      <c r="H86" s="90"/>
      <c r="I86" s="91"/>
      <c r="J86" s="91"/>
      <c r="K86" s="91"/>
      <c r="L86" s="91"/>
      <c r="M86" s="91"/>
      <c r="N86" s="92"/>
      <c r="O86" s="92"/>
      <c r="P86" s="92"/>
      <c r="Q86" s="92"/>
      <c r="R86" s="92"/>
      <c r="S86" s="93"/>
      <c r="T86" s="90"/>
      <c r="U86" s="91"/>
      <c r="V86" s="94"/>
      <c r="W86" s="95"/>
      <c r="X86" s="96"/>
    </row>
    <row r="87" spans="2:24" s="2" customFormat="1" ht="12">
      <c r="B87" s="89"/>
      <c r="C87" s="89"/>
      <c r="D87" s="89"/>
      <c r="E87" s="89"/>
      <c r="F87" s="89"/>
      <c r="G87" s="89"/>
      <c r="H87" s="90"/>
      <c r="I87" s="91"/>
      <c r="J87" s="91"/>
      <c r="K87" s="91"/>
      <c r="L87" s="91"/>
      <c r="M87" s="91"/>
      <c r="N87" s="92"/>
      <c r="O87" s="92"/>
      <c r="P87" s="92"/>
      <c r="Q87" s="92"/>
      <c r="R87" s="92"/>
      <c r="S87" s="93"/>
      <c r="T87" s="90"/>
      <c r="U87" s="91"/>
      <c r="V87" s="94"/>
      <c r="W87" s="95"/>
      <c r="X87" s="96"/>
    </row>
    <row r="88" spans="2:24" s="2" customFormat="1" ht="12">
      <c r="B88" s="89"/>
      <c r="C88" s="89"/>
      <c r="D88" s="89"/>
      <c r="E88" s="89"/>
      <c r="F88" s="89"/>
      <c r="G88" s="89"/>
      <c r="H88" s="90"/>
      <c r="I88" s="91"/>
      <c r="J88" s="91"/>
      <c r="K88" s="91"/>
      <c r="L88" s="91"/>
      <c r="M88" s="91"/>
      <c r="N88" s="92"/>
      <c r="O88" s="92"/>
      <c r="P88" s="92"/>
      <c r="Q88" s="92"/>
      <c r="R88" s="92"/>
      <c r="S88" s="93"/>
      <c r="T88" s="90"/>
      <c r="U88" s="91"/>
      <c r="V88" s="94"/>
      <c r="W88" s="95"/>
      <c r="X88" s="96"/>
    </row>
    <row r="89" spans="2:24" s="2" customFormat="1" ht="12">
      <c r="B89" s="89"/>
      <c r="C89" s="89"/>
      <c r="D89" s="89"/>
      <c r="E89" s="89"/>
      <c r="F89" s="89"/>
      <c r="G89" s="89"/>
      <c r="H89" s="90"/>
      <c r="I89" s="91"/>
      <c r="J89" s="91"/>
      <c r="K89" s="91"/>
      <c r="L89" s="91"/>
      <c r="M89" s="91"/>
      <c r="N89" s="92"/>
      <c r="O89" s="92"/>
      <c r="P89" s="92"/>
      <c r="Q89" s="92"/>
      <c r="R89" s="92"/>
      <c r="S89" s="93"/>
      <c r="T89" s="90"/>
      <c r="U89" s="91"/>
      <c r="V89" s="94"/>
      <c r="W89" s="95"/>
      <c r="X89" s="96"/>
    </row>
    <row r="90" spans="2:24" s="2" customFormat="1" ht="12">
      <c r="B90" s="89"/>
      <c r="C90" s="89"/>
      <c r="D90" s="89"/>
      <c r="E90" s="89"/>
      <c r="F90" s="89"/>
      <c r="G90" s="89"/>
      <c r="H90" s="90"/>
      <c r="I90" s="91"/>
      <c r="J90" s="91"/>
      <c r="K90" s="91"/>
      <c r="L90" s="91"/>
      <c r="M90" s="91"/>
      <c r="N90" s="92"/>
      <c r="O90" s="92"/>
      <c r="P90" s="92"/>
      <c r="Q90" s="92"/>
      <c r="R90" s="92"/>
      <c r="S90" s="93"/>
      <c r="T90" s="90"/>
      <c r="U90" s="91"/>
      <c r="V90" s="94"/>
      <c r="W90" s="95"/>
      <c r="X90" s="96"/>
    </row>
    <row r="91" spans="2:24" s="2" customFormat="1" ht="12">
      <c r="B91" s="89"/>
      <c r="C91" s="89"/>
      <c r="D91" s="89"/>
      <c r="E91" s="89"/>
      <c r="F91" s="89"/>
      <c r="G91" s="89"/>
      <c r="H91" s="90"/>
      <c r="I91" s="91"/>
      <c r="J91" s="91"/>
      <c r="K91" s="91"/>
      <c r="L91" s="91"/>
      <c r="M91" s="91"/>
      <c r="N91" s="92"/>
      <c r="O91" s="92"/>
      <c r="P91" s="92"/>
      <c r="Q91" s="92"/>
      <c r="R91" s="92"/>
      <c r="S91" s="93"/>
      <c r="T91" s="90"/>
      <c r="U91" s="91"/>
      <c r="V91" s="94"/>
      <c r="W91" s="95"/>
      <c r="X91" s="96"/>
    </row>
    <row r="92" spans="2:24" s="2" customFormat="1" ht="12">
      <c r="B92" s="89"/>
      <c r="C92" s="89"/>
      <c r="D92" s="89"/>
      <c r="E92" s="89"/>
      <c r="F92" s="89"/>
      <c r="G92" s="89"/>
      <c r="H92" s="90"/>
      <c r="I92" s="91"/>
      <c r="J92" s="91"/>
      <c r="K92" s="91"/>
      <c r="L92" s="91"/>
      <c r="M92" s="91"/>
      <c r="N92" s="92"/>
      <c r="O92" s="92"/>
      <c r="P92" s="92"/>
      <c r="Q92" s="92"/>
      <c r="R92" s="92"/>
      <c r="S92" s="93"/>
      <c r="T92" s="90"/>
      <c r="U92" s="91"/>
      <c r="V92" s="94"/>
      <c r="W92" s="95"/>
      <c r="X92" s="96"/>
    </row>
    <row r="93" spans="2:24" s="2" customFormat="1" ht="12">
      <c r="B93" s="89"/>
      <c r="C93" s="89"/>
      <c r="D93" s="89"/>
      <c r="E93" s="89"/>
      <c r="F93" s="89"/>
      <c r="G93" s="89"/>
      <c r="H93" s="90"/>
      <c r="I93" s="91"/>
      <c r="J93" s="91"/>
      <c r="K93" s="91"/>
      <c r="L93" s="91"/>
      <c r="M93" s="91"/>
      <c r="N93" s="92"/>
      <c r="O93" s="92"/>
      <c r="P93" s="92"/>
      <c r="Q93" s="92"/>
      <c r="R93" s="92"/>
      <c r="S93" s="93"/>
      <c r="T93" s="90"/>
      <c r="U93" s="91"/>
      <c r="V93" s="94"/>
      <c r="W93" s="95"/>
      <c r="X93" s="96"/>
    </row>
    <row r="94" spans="2:24" s="2" customFormat="1" ht="12">
      <c r="B94" s="89"/>
      <c r="C94" s="89"/>
      <c r="D94" s="89"/>
      <c r="E94" s="89"/>
      <c r="F94" s="89"/>
      <c r="G94" s="89"/>
      <c r="H94" s="90"/>
      <c r="I94" s="91"/>
      <c r="J94" s="91"/>
      <c r="K94" s="91"/>
      <c r="L94" s="91"/>
      <c r="M94" s="91"/>
      <c r="N94" s="92"/>
      <c r="O94" s="92"/>
      <c r="P94" s="92"/>
      <c r="Q94" s="92"/>
      <c r="R94" s="92"/>
      <c r="S94" s="93"/>
      <c r="T94" s="90"/>
      <c r="U94" s="91"/>
      <c r="V94" s="94"/>
      <c r="W94" s="95"/>
      <c r="X94" s="96"/>
    </row>
    <row r="95" spans="2:24" s="2" customFormat="1" ht="12">
      <c r="B95" s="89"/>
      <c r="C95" s="89"/>
      <c r="D95" s="89"/>
      <c r="E95" s="89"/>
      <c r="F95" s="89"/>
      <c r="G95" s="89"/>
      <c r="H95" s="90"/>
      <c r="I95" s="91"/>
      <c r="J95" s="91"/>
      <c r="K95" s="91"/>
      <c r="L95" s="91"/>
      <c r="M95" s="91"/>
      <c r="N95" s="92"/>
      <c r="O95" s="92"/>
      <c r="P95" s="92"/>
      <c r="Q95" s="92"/>
      <c r="R95" s="92"/>
      <c r="S95" s="93"/>
      <c r="T95" s="90"/>
      <c r="U95" s="91"/>
      <c r="V95" s="94"/>
      <c r="W95" s="95"/>
      <c r="X95" s="96"/>
    </row>
    <row r="96" spans="2:24" s="2" customFormat="1" ht="12">
      <c r="B96" s="89"/>
      <c r="C96" s="89"/>
      <c r="D96" s="89"/>
      <c r="E96" s="89"/>
      <c r="F96" s="89"/>
      <c r="G96" s="89"/>
      <c r="H96" s="90"/>
      <c r="I96" s="91"/>
      <c r="J96" s="91"/>
      <c r="K96" s="91"/>
      <c r="L96" s="91"/>
      <c r="M96" s="91"/>
      <c r="N96" s="92"/>
      <c r="O96" s="92"/>
      <c r="P96" s="92"/>
      <c r="Q96" s="92"/>
      <c r="R96" s="92"/>
      <c r="S96" s="93"/>
      <c r="T96" s="90"/>
      <c r="U96" s="91"/>
      <c r="V96" s="94"/>
      <c r="W96" s="95"/>
      <c r="X96" s="96"/>
    </row>
    <row r="97" spans="2:24" s="2" customFormat="1" ht="12">
      <c r="B97" s="89"/>
      <c r="C97" s="89"/>
      <c r="D97" s="89"/>
      <c r="E97" s="89"/>
      <c r="F97" s="89"/>
      <c r="G97" s="89"/>
      <c r="H97" s="90"/>
      <c r="I97" s="91"/>
      <c r="J97" s="91"/>
      <c r="K97" s="91"/>
      <c r="L97" s="91"/>
      <c r="M97" s="91"/>
      <c r="N97" s="92"/>
      <c r="O97" s="92"/>
      <c r="P97" s="92"/>
      <c r="Q97" s="92"/>
      <c r="R97" s="92"/>
      <c r="S97" s="93"/>
      <c r="T97" s="90"/>
      <c r="U97" s="91"/>
      <c r="V97" s="94"/>
      <c r="W97" s="95"/>
      <c r="X97" s="96"/>
    </row>
    <row r="98" spans="2:24" s="2" customFormat="1" ht="12">
      <c r="B98" s="89"/>
      <c r="C98" s="89"/>
      <c r="D98" s="89"/>
      <c r="E98" s="89"/>
      <c r="F98" s="89"/>
      <c r="G98" s="89"/>
      <c r="H98" s="90"/>
      <c r="I98" s="91"/>
      <c r="J98" s="91"/>
      <c r="K98" s="91"/>
      <c r="L98" s="91"/>
      <c r="M98" s="91"/>
      <c r="N98" s="92"/>
      <c r="O98" s="92"/>
      <c r="P98" s="92"/>
      <c r="Q98" s="92"/>
      <c r="R98" s="92"/>
      <c r="S98" s="93"/>
      <c r="T98" s="90"/>
      <c r="U98" s="91"/>
      <c r="V98" s="94"/>
      <c r="W98" s="95"/>
      <c r="X98" s="96"/>
    </row>
    <row r="99" spans="2:24" s="2" customFormat="1" ht="12">
      <c r="B99" s="89"/>
      <c r="C99" s="89"/>
      <c r="D99" s="89"/>
      <c r="E99" s="89"/>
      <c r="F99" s="89"/>
      <c r="G99" s="89"/>
      <c r="H99" s="90"/>
      <c r="I99" s="91"/>
      <c r="J99" s="91"/>
      <c r="K99" s="91"/>
      <c r="L99" s="91"/>
      <c r="M99" s="91"/>
      <c r="N99" s="92"/>
      <c r="O99" s="92"/>
      <c r="P99" s="92"/>
      <c r="Q99" s="92"/>
      <c r="R99" s="92"/>
      <c r="S99" s="93"/>
      <c r="T99" s="90"/>
      <c r="U99" s="91"/>
      <c r="V99" s="94"/>
      <c r="W99" s="95"/>
      <c r="X99" s="96"/>
    </row>
    <row r="100" spans="2:24" s="2" customFormat="1" ht="12">
      <c r="B100" s="89"/>
      <c r="C100" s="89"/>
      <c r="D100" s="89"/>
      <c r="E100" s="89"/>
      <c r="F100" s="89"/>
      <c r="G100" s="89"/>
      <c r="H100" s="90"/>
      <c r="I100" s="91"/>
      <c r="J100" s="91"/>
      <c r="K100" s="91"/>
      <c r="L100" s="91"/>
      <c r="M100" s="91"/>
      <c r="N100" s="92"/>
      <c r="O100" s="92"/>
      <c r="P100" s="92"/>
      <c r="Q100" s="92"/>
      <c r="R100" s="92"/>
      <c r="S100" s="93"/>
      <c r="T100" s="90"/>
      <c r="U100" s="91"/>
      <c r="V100" s="94"/>
      <c r="W100" s="95"/>
      <c r="X100" s="96"/>
    </row>
    <row r="101" spans="2:24" s="2" customFormat="1" ht="12">
      <c r="B101" s="89"/>
      <c r="C101" s="89"/>
      <c r="D101" s="89"/>
      <c r="E101" s="89"/>
      <c r="F101" s="89"/>
      <c r="G101" s="89"/>
      <c r="H101" s="90"/>
      <c r="I101" s="91"/>
      <c r="J101" s="91"/>
      <c r="K101" s="91"/>
      <c r="L101" s="91"/>
      <c r="M101" s="91"/>
      <c r="N101" s="92"/>
      <c r="O101" s="92"/>
      <c r="P101" s="92"/>
      <c r="Q101" s="92"/>
      <c r="R101" s="92"/>
      <c r="S101" s="93"/>
      <c r="T101" s="90"/>
      <c r="U101" s="91"/>
      <c r="V101" s="94"/>
      <c r="W101" s="95"/>
      <c r="X101" s="96"/>
    </row>
    <row r="102" spans="2:24" s="2" customFormat="1" ht="12">
      <c r="B102" s="97"/>
      <c r="C102" s="97"/>
      <c r="D102" s="97"/>
      <c r="E102" s="97"/>
      <c r="F102" s="97"/>
      <c r="G102" s="97"/>
      <c r="H102" s="97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4"/>
      <c r="W102" s="95"/>
      <c r="X102" s="96"/>
    </row>
    <row r="103" spans="2:24" s="2" customFormat="1" ht="12">
      <c r="B103" s="89"/>
      <c r="C103" s="89"/>
      <c r="D103" s="89"/>
      <c r="E103" s="89"/>
      <c r="F103" s="89"/>
      <c r="G103" s="89"/>
      <c r="H103" s="90"/>
      <c r="I103" s="93"/>
      <c r="J103" s="93"/>
      <c r="K103" s="93"/>
      <c r="L103" s="93"/>
      <c r="M103" s="93"/>
      <c r="N103" s="99"/>
      <c r="O103" s="99"/>
      <c r="P103" s="99"/>
      <c r="Q103" s="99"/>
      <c r="R103" s="99"/>
      <c r="S103" s="93"/>
      <c r="T103" s="99"/>
      <c r="U103" s="93"/>
      <c r="V103" s="94"/>
      <c r="W103" s="95"/>
      <c r="X103" s="96"/>
    </row>
    <row r="104" spans="2:24" s="2" customFormat="1" ht="12">
      <c r="B104" s="97"/>
      <c r="C104" s="97"/>
      <c r="D104" s="97"/>
      <c r="E104" s="97"/>
      <c r="F104" s="97"/>
      <c r="G104" s="97"/>
      <c r="H104" s="97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4"/>
      <c r="W104" s="95"/>
      <c r="X104" s="96"/>
    </row>
    <row r="105" spans="2:24" s="2" customFormat="1" ht="12">
      <c r="B105" s="89"/>
      <c r="C105" s="89"/>
      <c r="D105" s="89"/>
      <c r="E105" s="89"/>
      <c r="F105" s="89"/>
      <c r="G105" s="89"/>
      <c r="H105" s="90"/>
      <c r="I105" s="93"/>
      <c r="J105" s="93"/>
      <c r="K105" s="93"/>
      <c r="L105" s="93"/>
      <c r="M105" s="93"/>
      <c r="N105" s="92"/>
      <c r="O105" s="92"/>
      <c r="P105" s="92"/>
      <c r="Q105" s="92"/>
      <c r="R105" s="92"/>
      <c r="S105" s="93"/>
      <c r="T105" s="90"/>
      <c r="U105" s="91"/>
      <c r="V105" s="94"/>
      <c r="W105" s="95"/>
      <c r="X105" s="96"/>
    </row>
    <row r="106" spans="2:24" s="2" customFormat="1" ht="12">
      <c r="B106" s="89"/>
      <c r="C106" s="89"/>
      <c r="D106" s="89"/>
      <c r="E106" s="89"/>
      <c r="F106" s="89"/>
      <c r="G106" s="89"/>
      <c r="H106" s="90"/>
      <c r="I106" s="91"/>
      <c r="J106" s="91"/>
      <c r="K106" s="91"/>
      <c r="L106" s="91"/>
      <c r="M106" s="91"/>
      <c r="N106" s="92"/>
      <c r="O106" s="92"/>
      <c r="P106" s="92"/>
      <c r="Q106" s="92"/>
      <c r="R106" s="92"/>
      <c r="S106" s="93"/>
      <c r="T106" s="90"/>
      <c r="U106" s="91"/>
      <c r="V106" s="94"/>
      <c r="W106" s="95"/>
      <c r="X106" s="96"/>
    </row>
    <row r="107" spans="2:24" s="2" customFormat="1" ht="12">
      <c r="B107" s="89"/>
      <c r="C107" s="89"/>
      <c r="D107" s="89"/>
      <c r="E107" s="89"/>
      <c r="F107" s="89"/>
      <c r="G107" s="89"/>
      <c r="H107" s="90"/>
      <c r="I107" s="100"/>
      <c r="J107" s="100"/>
      <c r="K107" s="100"/>
      <c r="L107" s="100"/>
      <c r="M107" s="100"/>
      <c r="N107" s="90"/>
      <c r="O107" s="90"/>
      <c r="P107" s="90"/>
      <c r="Q107" s="90"/>
      <c r="R107" s="92"/>
      <c r="S107" s="93"/>
      <c r="T107" s="90"/>
      <c r="U107" s="100"/>
      <c r="V107" s="94"/>
      <c r="W107" s="95"/>
      <c r="X107" s="96"/>
    </row>
    <row r="108" spans="2:24" s="2" customFormat="1" ht="12">
      <c r="B108" s="89"/>
      <c r="C108" s="89"/>
      <c r="D108" s="89"/>
      <c r="E108" s="89"/>
      <c r="F108" s="89"/>
      <c r="G108" s="89"/>
      <c r="H108" s="90"/>
      <c r="I108" s="100"/>
      <c r="J108" s="100"/>
      <c r="K108" s="100"/>
      <c r="L108" s="100"/>
      <c r="M108" s="100"/>
      <c r="N108" s="90"/>
      <c r="O108" s="90"/>
      <c r="P108" s="90"/>
      <c r="Q108" s="90"/>
      <c r="R108" s="92"/>
      <c r="S108" s="93"/>
      <c r="T108" s="90"/>
      <c r="U108" s="100"/>
      <c r="V108" s="94"/>
      <c r="W108" s="95"/>
      <c r="X108" s="96"/>
    </row>
    <row r="109" spans="2:24" s="2" customFormat="1" ht="12">
      <c r="B109" s="89"/>
      <c r="C109" s="89"/>
      <c r="D109" s="89"/>
      <c r="E109" s="89"/>
      <c r="F109" s="89"/>
      <c r="G109" s="89"/>
      <c r="H109" s="90"/>
      <c r="I109" s="100"/>
      <c r="J109" s="100"/>
      <c r="K109" s="100"/>
      <c r="L109" s="100"/>
      <c r="M109" s="100"/>
      <c r="N109" s="90"/>
      <c r="O109" s="90"/>
      <c r="P109" s="90"/>
      <c r="Q109" s="90"/>
      <c r="R109" s="92"/>
      <c r="S109" s="93"/>
      <c r="T109" s="90"/>
      <c r="U109" s="100"/>
      <c r="V109" s="94"/>
      <c r="W109" s="95"/>
      <c r="X109" s="96"/>
    </row>
    <row r="110" spans="2:24" s="2" customFormat="1" ht="12">
      <c r="B110" s="89"/>
      <c r="C110" s="89"/>
      <c r="D110" s="89"/>
      <c r="E110" s="89"/>
      <c r="F110" s="89"/>
      <c r="G110" s="89"/>
      <c r="H110" s="90"/>
      <c r="I110" s="100"/>
      <c r="J110" s="100"/>
      <c r="K110" s="100"/>
      <c r="L110" s="100"/>
      <c r="M110" s="100"/>
      <c r="N110" s="90"/>
      <c r="O110" s="90"/>
      <c r="P110" s="90"/>
      <c r="Q110" s="90"/>
      <c r="R110" s="92"/>
      <c r="S110" s="93"/>
      <c r="T110" s="90"/>
      <c r="U110" s="100"/>
      <c r="V110" s="94"/>
      <c r="W110" s="95"/>
      <c r="X110" s="96"/>
    </row>
    <row r="111" spans="2:24" s="2" customFormat="1" ht="12">
      <c r="B111" s="89"/>
      <c r="C111" s="89"/>
      <c r="D111" s="89"/>
      <c r="E111" s="89"/>
      <c r="F111" s="89"/>
      <c r="G111" s="89"/>
      <c r="H111" s="90"/>
      <c r="I111" s="100"/>
      <c r="J111" s="100"/>
      <c r="K111" s="100"/>
      <c r="L111" s="100"/>
      <c r="M111" s="100"/>
      <c r="N111" s="90"/>
      <c r="O111" s="90"/>
      <c r="P111" s="90"/>
      <c r="Q111" s="90"/>
      <c r="R111" s="92"/>
      <c r="S111" s="93"/>
      <c r="T111" s="90"/>
      <c r="U111" s="100"/>
      <c r="V111" s="94"/>
      <c r="W111" s="95"/>
      <c r="X111" s="96"/>
    </row>
    <row r="112" spans="2:24" s="2" customFormat="1" ht="12">
      <c r="B112" s="89"/>
      <c r="C112" s="89"/>
      <c r="D112" s="89"/>
      <c r="E112" s="89"/>
      <c r="F112" s="89"/>
      <c r="G112" s="89"/>
      <c r="H112" s="90"/>
      <c r="I112" s="100"/>
      <c r="J112" s="100"/>
      <c r="K112" s="100"/>
      <c r="L112" s="100"/>
      <c r="M112" s="100"/>
      <c r="N112" s="90"/>
      <c r="O112" s="90"/>
      <c r="P112" s="90"/>
      <c r="Q112" s="90"/>
      <c r="R112" s="92"/>
      <c r="S112" s="93"/>
      <c r="T112" s="90"/>
      <c r="U112" s="100"/>
      <c r="V112" s="94"/>
      <c r="W112" s="95"/>
      <c r="X112" s="96"/>
    </row>
    <row r="113" spans="2:24" s="2" customFormat="1" ht="12">
      <c r="B113" s="89"/>
      <c r="C113" s="89"/>
      <c r="D113" s="89"/>
      <c r="E113" s="89"/>
      <c r="F113" s="89"/>
      <c r="G113" s="89"/>
      <c r="H113" s="90"/>
      <c r="I113" s="100"/>
      <c r="J113" s="100"/>
      <c r="K113" s="100"/>
      <c r="L113" s="100"/>
      <c r="M113" s="100"/>
      <c r="N113" s="90"/>
      <c r="O113" s="90"/>
      <c r="P113" s="90"/>
      <c r="Q113" s="90"/>
      <c r="R113" s="92"/>
      <c r="S113" s="93"/>
      <c r="T113" s="90"/>
      <c r="U113" s="100"/>
      <c r="V113" s="94"/>
      <c r="W113" s="95"/>
      <c r="X113" s="96"/>
    </row>
    <row r="114" spans="2:24" s="2" customFormat="1" ht="12">
      <c r="B114" s="89"/>
      <c r="C114" s="89"/>
      <c r="D114" s="89"/>
      <c r="E114" s="89"/>
      <c r="F114" s="89"/>
      <c r="G114" s="89"/>
      <c r="H114" s="90"/>
      <c r="I114" s="100"/>
      <c r="J114" s="100"/>
      <c r="K114" s="100"/>
      <c r="L114" s="100"/>
      <c r="M114" s="100"/>
      <c r="N114" s="90"/>
      <c r="O114" s="90"/>
      <c r="P114" s="90"/>
      <c r="Q114" s="90"/>
      <c r="R114" s="92"/>
      <c r="S114" s="93"/>
      <c r="T114" s="90"/>
      <c r="U114" s="100"/>
      <c r="V114" s="94"/>
      <c r="W114" s="95"/>
      <c r="X114" s="96"/>
    </row>
    <row r="115" spans="2:24" s="2" customFormat="1" ht="12">
      <c r="B115" s="89"/>
      <c r="C115" s="89"/>
      <c r="D115" s="89"/>
      <c r="E115" s="89"/>
      <c r="F115" s="89"/>
      <c r="G115" s="89"/>
      <c r="H115" s="90"/>
      <c r="I115" s="100"/>
      <c r="J115" s="100"/>
      <c r="K115" s="100"/>
      <c r="L115" s="100"/>
      <c r="M115" s="100"/>
      <c r="N115" s="90"/>
      <c r="O115" s="90"/>
      <c r="P115" s="90"/>
      <c r="Q115" s="90"/>
      <c r="R115" s="92"/>
      <c r="S115" s="93"/>
      <c r="T115" s="90"/>
      <c r="U115" s="100"/>
      <c r="V115" s="94"/>
      <c r="W115" s="95"/>
      <c r="X115" s="96"/>
    </row>
    <row r="116" spans="2:24" s="2" customFormat="1" ht="12">
      <c r="B116" s="89"/>
      <c r="C116" s="89"/>
      <c r="D116" s="89"/>
      <c r="E116" s="89"/>
      <c r="F116" s="89"/>
      <c r="G116" s="89"/>
      <c r="H116" s="90"/>
      <c r="I116" s="100"/>
      <c r="J116" s="100"/>
      <c r="K116" s="100"/>
      <c r="L116" s="100"/>
      <c r="M116" s="100"/>
      <c r="N116" s="90"/>
      <c r="O116" s="90"/>
      <c r="P116" s="90"/>
      <c r="Q116" s="90"/>
      <c r="R116" s="92"/>
      <c r="S116" s="93"/>
      <c r="T116" s="90"/>
      <c r="U116" s="100"/>
      <c r="V116" s="94"/>
      <c r="W116" s="95"/>
      <c r="X116" s="96"/>
    </row>
    <row r="117" spans="2:24" s="2" customFormat="1" ht="12">
      <c r="B117" s="89"/>
      <c r="C117" s="89"/>
      <c r="D117" s="89"/>
      <c r="E117" s="89"/>
      <c r="F117" s="89"/>
      <c r="G117" s="89"/>
      <c r="H117" s="90"/>
      <c r="I117" s="100"/>
      <c r="J117" s="100"/>
      <c r="K117" s="100"/>
      <c r="L117" s="100"/>
      <c r="M117" s="100"/>
      <c r="N117" s="90"/>
      <c r="O117" s="90"/>
      <c r="P117" s="90"/>
      <c r="Q117" s="90"/>
      <c r="R117" s="92"/>
      <c r="S117" s="93"/>
      <c r="T117" s="90"/>
      <c r="U117" s="100"/>
      <c r="V117" s="94"/>
      <c r="W117" s="95"/>
      <c r="X117" s="96"/>
    </row>
    <row r="118" spans="2:24" s="2" customFormat="1" ht="12">
      <c r="B118" s="89"/>
      <c r="C118" s="89"/>
      <c r="D118" s="89"/>
      <c r="E118" s="89"/>
      <c r="F118" s="89"/>
      <c r="G118" s="89"/>
      <c r="H118" s="90"/>
      <c r="I118" s="100"/>
      <c r="J118" s="100"/>
      <c r="K118" s="100"/>
      <c r="L118" s="100"/>
      <c r="M118" s="100"/>
      <c r="N118" s="90"/>
      <c r="O118" s="90"/>
      <c r="P118" s="90"/>
      <c r="Q118" s="90"/>
      <c r="R118" s="92"/>
      <c r="S118" s="93"/>
      <c r="T118" s="90"/>
      <c r="U118" s="100"/>
      <c r="V118" s="94"/>
      <c r="W118" s="95"/>
      <c r="X118" s="96"/>
    </row>
    <row r="119" spans="2:24" s="2" customFormat="1" ht="12">
      <c r="B119" s="89"/>
      <c r="C119" s="89"/>
      <c r="D119" s="89"/>
      <c r="E119" s="89"/>
      <c r="F119" s="89"/>
      <c r="G119" s="89"/>
      <c r="H119" s="90"/>
      <c r="I119" s="100"/>
      <c r="J119" s="100"/>
      <c r="K119" s="100"/>
      <c r="L119" s="100"/>
      <c r="M119" s="100"/>
      <c r="N119" s="90"/>
      <c r="O119" s="90"/>
      <c r="P119" s="90"/>
      <c r="Q119" s="90"/>
      <c r="R119" s="92"/>
      <c r="S119" s="93"/>
      <c r="T119" s="90"/>
      <c r="U119" s="100"/>
      <c r="V119" s="94"/>
      <c r="W119" s="95"/>
      <c r="X119" s="96"/>
    </row>
    <row r="120" spans="2:24" s="2" customFormat="1" ht="12">
      <c r="B120" s="146"/>
      <c r="C120" s="146"/>
      <c r="D120" s="146"/>
      <c r="E120" s="146"/>
      <c r="F120" s="146"/>
      <c r="G120" s="146"/>
      <c r="H120" s="98"/>
      <c r="I120" s="96"/>
      <c r="J120" s="96"/>
      <c r="K120" s="96"/>
      <c r="L120" s="96"/>
      <c r="M120" s="96"/>
      <c r="N120" s="96"/>
      <c r="O120" s="96"/>
      <c r="P120" s="96"/>
      <c r="Q120" s="96"/>
      <c r="R120" s="101"/>
      <c r="S120" s="96"/>
      <c r="T120" s="96"/>
      <c r="U120" s="96"/>
      <c r="V120" s="94"/>
      <c r="W120" s="95"/>
      <c r="X120" s="96"/>
    </row>
    <row r="121" spans="2:24" s="2" customFormat="1" ht="12">
      <c r="B121" s="146"/>
      <c r="C121" s="146"/>
      <c r="D121" s="146"/>
      <c r="E121" s="146"/>
      <c r="F121" s="146"/>
      <c r="G121" s="146"/>
      <c r="H121" s="98"/>
      <c r="I121" s="96"/>
      <c r="J121" s="96"/>
      <c r="K121" s="96"/>
      <c r="L121" s="96"/>
      <c r="M121" s="96"/>
      <c r="N121" s="96"/>
      <c r="O121" s="96"/>
      <c r="P121" s="96"/>
      <c r="Q121" s="96"/>
      <c r="R121" s="101"/>
      <c r="S121" s="96"/>
      <c r="T121" s="96"/>
      <c r="U121" s="96"/>
      <c r="V121" s="94"/>
      <c r="W121" s="95"/>
      <c r="X121" s="96"/>
    </row>
    <row r="122" spans="2:24" s="2" customFormat="1" ht="12">
      <c r="B122" s="146"/>
      <c r="C122" s="146"/>
      <c r="D122" s="146"/>
      <c r="E122" s="146"/>
      <c r="F122" s="146"/>
      <c r="G122" s="146"/>
      <c r="H122" s="98"/>
      <c r="I122" s="96"/>
      <c r="J122" s="96"/>
      <c r="K122" s="96"/>
      <c r="L122" s="96"/>
      <c r="M122" s="96"/>
      <c r="N122" s="96"/>
      <c r="O122" s="96"/>
      <c r="P122" s="96"/>
      <c r="Q122" s="96"/>
      <c r="R122" s="101"/>
      <c r="S122" s="96"/>
      <c r="T122" s="96"/>
      <c r="U122" s="96"/>
      <c r="V122" s="94"/>
      <c r="W122" s="95"/>
      <c r="X122" s="96"/>
    </row>
    <row r="123" spans="2:24" s="2" customFormat="1" ht="12">
      <c r="B123" s="146"/>
      <c r="C123" s="146"/>
      <c r="D123" s="146"/>
      <c r="E123" s="146"/>
      <c r="F123" s="146"/>
      <c r="G123" s="146"/>
      <c r="H123" s="98"/>
      <c r="I123" s="96"/>
      <c r="J123" s="96"/>
      <c r="K123" s="96"/>
      <c r="L123" s="96"/>
      <c r="M123" s="96"/>
      <c r="N123" s="96"/>
      <c r="O123" s="96"/>
      <c r="P123" s="96"/>
      <c r="Q123" s="96"/>
      <c r="R123" s="101"/>
      <c r="S123" s="96"/>
      <c r="T123" s="96"/>
      <c r="U123" s="96"/>
      <c r="V123" s="94"/>
      <c r="W123" s="95"/>
      <c r="X123" s="96"/>
    </row>
    <row r="124" spans="2:24" s="2" customFormat="1" ht="12">
      <c r="B124" s="146"/>
      <c r="C124" s="146"/>
      <c r="D124" s="146"/>
      <c r="E124" s="146"/>
      <c r="F124" s="146"/>
      <c r="G124" s="146"/>
      <c r="H124" s="98"/>
      <c r="I124" s="96"/>
      <c r="J124" s="96"/>
      <c r="K124" s="96"/>
      <c r="L124" s="96"/>
      <c r="M124" s="96"/>
      <c r="N124" s="96"/>
      <c r="O124" s="96"/>
      <c r="P124" s="96"/>
      <c r="Q124" s="96"/>
      <c r="R124" s="101"/>
      <c r="S124" s="96"/>
      <c r="T124" s="96"/>
      <c r="U124" s="96"/>
      <c r="V124" s="94"/>
      <c r="W124" s="95"/>
      <c r="X124" s="96"/>
    </row>
    <row r="125" spans="2:24" s="2" customFormat="1" ht="12">
      <c r="B125" s="146"/>
      <c r="C125" s="146"/>
      <c r="D125" s="146"/>
      <c r="E125" s="146"/>
      <c r="F125" s="146"/>
      <c r="G125" s="146"/>
      <c r="H125" s="98"/>
      <c r="I125" s="96"/>
      <c r="J125" s="96"/>
      <c r="K125" s="96"/>
      <c r="L125" s="96"/>
      <c r="M125" s="96"/>
      <c r="N125" s="96"/>
      <c r="O125" s="96"/>
      <c r="P125" s="96"/>
      <c r="Q125" s="96"/>
      <c r="R125" s="101"/>
      <c r="S125" s="96"/>
      <c r="T125" s="96"/>
      <c r="U125" s="96"/>
      <c r="V125" s="94"/>
      <c r="W125" s="95"/>
      <c r="X125" s="96"/>
    </row>
    <row r="126" spans="2:24" s="2" customFormat="1" ht="12">
      <c r="B126" s="146"/>
      <c r="C126" s="146"/>
      <c r="D126" s="146"/>
      <c r="E126" s="146"/>
      <c r="F126" s="146"/>
      <c r="G126" s="146"/>
      <c r="H126" s="98"/>
      <c r="I126" s="96"/>
      <c r="J126" s="96"/>
      <c r="K126" s="96"/>
      <c r="L126" s="96"/>
      <c r="M126" s="96"/>
      <c r="N126" s="96"/>
      <c r="O126" s="96"/>
      <c r="P126" s="96"/>
      <c r="Q126" s="96"/>
      <c r="R126" s="101"/>
      <c r="S126" s="96"/>
      <c r="T126" s="96"/>
      <c r="U126" s="96"/>
      <c r="V126" s="94"/>
      <c r="W126" s="95"/>
      <c r="X126" s="96"/>
    </row>
    <row r="127" spans="2:24" s="2" customFormat="1" ht="12">
      <c r="B127" s="146"/>
      <c r="C127" s="146"/>
      <c r="D127" s="146"/>
      <c r="E127" s="146"/>
      <c r="F127" s="146"/>
      <c r="G127" s="146"/>
      <c r="H127" s="98"/>
      <c r="I127" s="96"/>
      <c r="J127" s="96"/>
      <c r="K127" s="96"/>
      <c r="L127" s="96"/>
      <c r="M127" s="96"/>
      <c r="N127" s="96"/>
      <c r="O127" s="96"/>
      <c r="P127" s="96"/>
      <c r="Q127" s="96"/>
      <c r="R127" s="101"/>
      <c r="S127" s="96"/>
      <c r="T127" s="96"/>
      <c r="U127" s="96"/>
      <c r="V127" s="94"/>
      <c r="W127" s="95"/>
      <c r="X127" s="96"/>
    </row>
    <row r="128" spans="2:24" s="2" customFormat="1" ht="12">
      <c r="B128" s="146"/>
      <c r="C128" s="146"/>
      <c r="D128" s="146"/>
      <c r="E128" s="146"/>
      <c r="F128" s="146"/>
      <c r="G128" s="146"/>
      <c r="H128" s="98"/>
      <c r="I128" s="96"/>
      <c r="J128" s="96"/>
      <c r="K128" s="96"/>
      <c r="L128" s="96"/>
      <c r="M128" s="96"/>
      <c r="N128" s="96"/>
      <c r="O128" s="96"/>
      <c r="P128" s="96"/>
      <c r="Q128" s="96"/>
      <c r="R128" s="101"/>
      <c r="S128" s="96"/>
      <c r="T128" s="96"/>
      <c r="U128" s="96"/>
      <c r="V128" s="94"/>
      <c r="W128" s="95"/>
      <c r="X128" s="96"/>
    </row>
  </sheetData>
  <mergeCells count="43">
    <mergeCell ref="B2:X2"/>
    <mergeCell ref="B3:I3"/>
    <mergeCell ref="B4:C4"/>
    <mergeCell ref="D4:E4"/>
    <mergeCell ref="F4:G4"/>
    <mergeCell ref="H4:I4"/>
    <mergeCell ref="J4:K4"/>
    <mergeCell ref="L4:M4"/>
    <mergeCell ref="N4:O4"/>
    <mergeCell ref="P4:Q4"/>
    <mergeCell ref="B9:C9"/>
    <mergeCell ref="R4:R5"/>
    <mergeCell ref="S4:S5"/>
    <mergeCell ref="T4:T5"/>
    <mergeCell ref="U4:U5"/>
    <mergeCell ref="B5:C5"/>
    <mergeCell ref="D5:E5"/>
    <mergeCell ref="F5:G5"/>
    <mergeCell ref="H5:I5"/>
    <mergeCell ref="J5:K5"/>
    <mergeCell ref="L5:M5"/>
    <mergeCell ref="N5:O5"/>
    <mergeCell ref="P5:Q5"/>
    <mergeCell ref="B6:C6"/>
    <mergeCell ref="B7:C7"/>
    <mergeCell ref="B8:C8"/>
    <mergeCell ref="K22:K23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L22:L23"/>
    <mergeCell ref="M22:M23"/>
    <mergeCell ref="L24:L25"/>
    <mergeCell ref="M24:O25"/>
    <mergeCell ref="S27:T2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129"/>
  <sheetViews>
    <sheetView tabSelected="1" topLeftCell="B1" zoomScaleNormal="100" workbookViewId="0">
      <selection activeCell="S8" sqref="S8"/>
    </sheetView>
  </sheetViews>
  <sheetFormatPr defaultRowHeight="15"/>
  <cols>
    <col min="1" max="1" width="1.140625" style="62" customWidth="1"/>
    <col min="2" max="20" width="8.140625" style="62" customWidth="1"/>
    <col min="21" max="21" width="4.42578125" style="62" customWidth="1"/>
    <col min="22" max="22" width="7.140625" style="62" customWidth="1"/>
    <col min="23" max="23" width="1.42578125" style="62" customWidth="1"/>
    <col min="30" max="258" width="9" style="62"/>
    <col min="259" max="259" width="1.140625" style="62" customWidth="1"/>
    <col min="260" max="260" width="7.5703125" style="62" customWidth="1"/>
    <col min="261" max="275" width="7.140625" style="62" customWidth="1"/>
    <col min="276" max="277" width="1.42578125" style="62" customWidth="1"/>
    <col min="278" max="278" width="6.42578125" style="62" customWidth="1"/>
    <col min="279" max="280" width="8.7109375" style="62" bestFit="1" customWidth="1"/>
    <col min="281" max="514" width="9" style="62"/>
    <col min="515" max="515" width="1.140625" style="62" customWidth="1"/>
    <col min="516" max="516" width="7.5703125" style="62" customWidth="1"/>
    <col min="517" max="531" width="7.140625" style="62" customWidth="1"/>
    <col min="532" max="533" width="1.42578125" style="62" customWidth="1"/>
    <col min="534" max="534" width="6.42578125" style="62" customWidth="1"/>
    <col min="535" max="536" width="8.7109375" style="62" bestFit="1" customWidth="1"/>
    <col min="537" max="770" width="9" style="62"/>
    <col min="771" max="771" width="1.140625" style="62" customWidth="1"/>
    <col min="772" max="772" width="7.5703125" style="62" customWidth="1"/>
    <col min="773" max="787" width="7.140625" style="62" customWidth="1"/>
    <col min="788" max="789" width="1.42578125" style="62" customWidth="1"/>
    <col min="790" max="790" width="6.42578125" style="62" customWidth="1"/>
    <col min="791" max="792" width="8.7109375" style="62" bestFit="1" customWidth="1"/>
    <col min="793" max="1026" width="9" style="62"/>
    <col min="1027" max="1027" width="1.140625" style="62" customWidth="1"/>
    <col min="1028" max="1028" width="7.5703125" style="62" customWidth="1"/>
    <col min="1029" max="1043" width="7.140625" style="62" customWidth="1"/>
    <col min="1044" max="1045" width="1.42578125" style="62" customWidth="1"/>
    <col min="1046" max="1046" width="6.42578125" style="62" customWidth="1"/>
    <col min="1047" max="1048" width="8.7109375" style="62" bestFit="1" customWidth="1"/>
    <col min="1049" max="1282" width="9" style="62"/>
    <col min="1283" max="1283" width="1.140625" style="62" customWidth="1"/>
    <col min="1284" max="1284" width="7.5703125" style="62" customWidth="1"/>
    <col min="1285" max="1299" width="7.140625" style="62" customWidth="1"/>
    <col min="1300" max="1301" width="1.42578125" style="62" customWidth="1"/>
    <col min="1302" max="1302" width="6.42578125" style="62" customWidth="1"/>
    <col min="1303" max="1304" width="8.7109375" style="62" bestFit="1" customWidth="1"/>
    <col min="1305" max="1538" width="9" style="62"/>
    <col min="1539" max="1539" width="1.140625" style="62" customWidth="1"/>
    <col min="1540" max="1540" width="7.5703125" style="62" customWidth="1"/>
    <col min="1541" max="1555" width="7.140625" style="62" customWidth="1"/>
    <col min="1556" max="1557" width="1.42578125" style="62" customWidth="1"/>
    <col min="1558" max="1558" width="6.42578125" style="62" customWidth="1"/>
    <col min="1559" max="1560" width="8.7109375" style="62" bestFit="1" customWidth="1"/>
    <col min="1561" max="1794" width="9" style="62"/>
    <col min="1795" max="1795" width="1.140625" style="62" customWidth="1"/>
    <col min="1796" max="1796" width="7.5703125" style="62" customWidth="1"/>
    <col min="1797" max="1811" width="7.140625" style="62" customWidth="1"/>
    <col min="1812" max="1813" width="1.42578125" style="62" customWidth="1"/>
    <col min="1814" max="1814" width="6.42578125" style="62" customWidth="1"/>
    <col min="1815" max="1816" width="8.7109375" style="62" bestFit="1" customWidth="1"/>
    <col min="1817" max="2050" width="9" style="62"/>
    <col min="2051" max="2051" width="1.140625" style="62" customWidth="1"/>
    <col min="2052" max="2052" width="7.5703125" style="62" customWidth="1"/>
    <col min="2053" max="2067" width="7.140625" style="62" customWidth="1"/>
    <col min="2068" max="2069" width="1.42578125" style="62" customWidth="1"/>
    <col min="2070" max="2070" width="6.42578125" style="62" customWidth="1"/>
    <col min="2071" max="2072" width="8.7109375" style="62" bestFit="1" customWidth="1"/>
    <col min="2073" max="2306" width="9" style="62"/>
    <col min="2307" max="2307" width="1.140625" style="62" customWidth="1"/>
    <col min="2308" max="2308" width="7.5703125" style="62" customWidth="1"/>
    <col min="2309" max="2323" width="7.140625" style="62" customWidth="1"/>
    <col min="2324" max="2325" width="1.42578125" style="62" customWidth="1"/>
    <col min="2326" max="2326" width="6.42578125" style="62" customWidth="1"/>
    <col min="2327" max="2328" width="8.7109375" style="62" bestFit="1" customWidth="1"/>
    <col min="2329" max="2562" width="9" style="62"/>
    <col min="2563" max="2563" width="1.140625" style="62" customWidth="1"/>
    <col min="2564" max="2564" width="7.5703125" style="62" customWidth="1"/>
    <col min="2565" max="2579" width="7.140625" style="62" customWidth="1"/>
    <col min="2580" max="2581" width="1.42578125" style="62" customWidth="1"/>
    <col min="2582" max="2582" width="6.42578125" style="62" customWidth="1"/>
    <col min="2583" max="2584" width="8.7109375" style="62" bestFit="1" customWidth="1"/>
    <col min="2585" max="2818" width="9" style="62"/>
    <col min="2819" max="2819" width="1.140625" style="62" customWidth="1"/>
    <col min="2820" max="2820" width="7.5703125" style="62" customWidth="1"/>
    <col min="2821" max="2835" width="7.140625" style="62" customWidth="1"/>
    <col min="2836" max="2837" width="1.42578125" style="62" customWidth="1"/>
    <col min="2838" max="2838" width="6.42578125" style="62" customWidth="1"/>
    <col min="2839" max="2840" width="8.7109375" style="62" bestFit="1" customWidth="1"/>
    <col min="2841" max="3074" width="9" style="62"/>
    <col min="3075" max="3075" width="1.140625" style="62" customWidth="1"/>
    <col min="3076" max="3076" width="7.5703125" style="62" customWidth="1"/>
    <col min="3077" max="3091" width="7.140625" style="62" customWidth="1"/>
    <col min="3092" max="3093" width="1.42578125" style="62" customWidth="1"/>
    <col min="3094" max="3094" width="6.42578125" style="62" customWidth="1"/>
    <col min="3095" max="3096" width="8.7109375" style="62" bestFit="1" customWidth="1"/>
    <col min="3097" max="3330" width="9" style="62"/>
    <col min="3331" max="3331" width="1.140625" style="62" customWidth="1"/>
    <col min="3332" max="3332" width="7.5703125" style="62" customWidth="1"/>
    <col min="3333" max="3347" width="7.140625" style="62" customWidth="1"/>
    <col min="3348" max="3349" width="1.42578125" style="62" customWidth="1"/>
    <col min="3350" max="3350" width="6.42578125" style="62" customWidth="1"/>
    <col min="3351" max="3352" width="8.7109375" style="62" bestFit="1" customWidth="1"/>
    <col min="3353" max="3586" width="9" style="62"/>
    <col min="3587" max="3587" width="1.140625" style="62" customWidth="1"/>
    <col min="3588" max="3588" width="7.5703125" style="62" customWidth="1"/>
    <col min="3589" max="3603" width="7.140625" style="62" customWidth="1"/>
    <col min="3604" max="3605" width="1.42578125" style="62" customWidth="1"/>
    <col min="3606" max="3606" width="6.42578125" style="62" customWidth="1"/>
    <col min="3607" max="3608" width="8.7109375" style="62" bestFit="1" customWidth="1"/>
    <col min="3609" max="3842" width="9" style="62"/>
    <col min="3843" max="3843" width="1.140625" style="62" customWidth="1"/>
    <col min="3844" max="3844" width="7.5703125" style="62" customWidth="1"/>
    <col min="3845" max="3859" width="7.140625" style="62" customWidth="1"/>
    <col min="3860" max="3861" width="1.42578125" style="62" customWidth="1"/>
    <col min="3862" max="3862" width="6.42578125" style="62" customWidth="1"/>
    <col min="3863" max="3864" width="8.7109375" style="62" bestFit="1" customWidth="1"/>
    <col min="3865" max="4098" width="9" style="62"/>
    <col min="4099" max="4099" width="1.140625" style="62" customWidth="1"/>
    <col min="4100" max="4100" width="7.5703125" style="62" customWidth="1"/>
    <col min="4101" max="4115" width="7.140625" style="62" customWidth="1"/>
    <col min="4116" max="4117" width="1.42578125" style="62" customWidth="1"/>
    <col min="4118" max="4118" width="6.42578125" style="62" customWidth="1"/>
    <col min="4119" max="4120" width="8.7109375" style="62" bestFit="1" customWidth="1"/>
    <col min="4121" max="4354" width="9" style="62"/>
    <col min="4355" max="4355" width="1.140625" style="62" customWidth="1"/>
    <col min="4356" max="4356" width="7.5703125" style="62" customWidth="1"/>
    <col min="4357" max="4371" width="7.140625" style="62" customWidth="1"/>
    <col min="4372" max="4373" width="1.42578125" style="62" customWidth="1"/>
    <col min="4374" max="4374" width="6.42578125" style="62" customWidth="1"/>
    <col min="4375" max="4376" width="8.7109375" style="62" bestFit="1" customWidth="1"/>
    <col min="4377" max="4610" width="9" style="62"/>
    <col min="4611" max="4611" width="1.140625" style="62" customWidth="1"/>
    <col min="4612" max="4612" width="7.5703125" style="62" customWidth="1"/>
    <col min="4613" max="4627" width="7.140625" style="62" customWidth="1"/>
    <col min="4628" max="4629" width="1.42578125" style="62" customWidth="1"/>
    <col min="4630" max="4630" width="6.42578125" style="62" customWidth="1"/>
    <col min="4631" max="4632" width="8.7109375" style="62" bestFit="1" customWidth="1"/>
    <col min="4633" max="4866" width="9" style="62"/>
    <col min="4867" max="4867" width="1.140625" style="62" customWidth="1"/>
    <col min="4868" max="4868" width="7.5703125" style="62" customWidth="1"/>
    <col min="4869" max="4883" width="7.140625" style="62" customWidth="1"/>
    <col min="4884" max="4885" width="1.42578125" style="62" customWidth="1"/>
    <col min="4886" max="4886" width="6.42578125" style="62" customWidth="1"/>
    <col min="4887" max="4888" width="8.7109375" style="62" bestFit="1" customWidth="1"/>
    <col min="4889" max="5122" width="9" style="62"/>
    <col min="5123" max="5123" width="1.140625" style="62" customWidth="1"/>
    <col min="5124" max="5124" width="7.5703125" style="62" customWidth="1"/>
    <col min="5125" max="5139" width="7.140625" style="62" customWidth="1"/>
    <col min="5140" max="5141" width="1.42578125" style="62" customWidth="1"/>
    <col min="5142" max="5142" width="6.42578125" style="62" customWidth="1"/>
    <col min="5143" max="5144" width="8.7109375" style="62" bestFit="1" customWidth="1"/>
    <col min="5145" max="5378" width="9" style="62"/>
    <col min="5379" max="5379" width="1.140625" style="62" customWidth="1"/>
    <col min="5380" max="5380" width="7.5703125" style="62" customWidth="1"/>
    <col min="5381" max="5395" width="7.140625" style="62" customWidth="1"/>
    <col min="5396" max="5397" width="1.42578125" style="62" customWidth="1"/>
    <col min="5398" max="5398" width="6.42578125" style="62" customWidth="1"/>
    <col min="5399" max="5400" width="8.7109375" style="62" bestFit="1" customWidth="1"/>
    <col min="5401" max="5634" width="9" style="62"/>
    <col min="5635" max="5635" width="1.140625" style="62" customWidth="1"/>
    <col min="5636" max="5636" width="7.5703125" style="62" customWidth="1"/>
    <col min="5637" max="5651" width="7.140625" style="62" customWidth="1"/>
    <col min="5652" max="5653" width="1.42578125" style="62" customWidth="1"/>
    <col min="5654" max="5654" width="6.42578125" style="62" customWidth="1"/>
    <col min="5655" max="5656" width="8.7109375" style="62" bestFit="1" customWidth="1"/>
    <col min="5657" max="5890" width="9" style="62"/>
    <col min="5891" max="5891" width="1.140625" style="62" customWidth="1"/>
    <col min="5892" max="5892" width="7.5703125" style="62" customWidth="1"/>
    <col min="5893" max="5907" width="7.140625" style="62" customWidth="1"/>
    <col min="5908" max="5909" width="1.42578125" style="62" customWidth="1"/>
    <col min="5910" max="5910" width="6.42578125" style="62" customWidth="1"/>
    <col min="5911" max="5912" width="8.7109375" style="62" bestFit="1" customWidth="1"/>
    <col min="5913" max="6146" width="9" style="62"/>
    <col min="6147" max="6147" width="1.140625" style="62" customWidth="1"/>
    <col min="6148" max="6148" width="7.5703125" style="62" customWidth="1"/>
    <col min="6149" max="6163" width="7.140625" style="62" customWidth="1"/>
    <col min="6164" max="6165" width="1.42578125" style="62" customWidth="1"/>
    <col min="6166" max="6166" width="6.42578125" style="62" customWidth="1"/>
    <col min="6167" max="6168" width="8.7109375" style="62" bestFit="1" customWidth="1"/>
    <col min="6169" max="6402" width="9" style="62"/>
    <col min="6403" max="6403" width="1.140625" style="62" customWidth="1"/>
    <col min="6404" max="6404" width="7.5703125" style="62" customWidth="1"/>
    <col min="6405" max="6419" width="7.140625" style="62" customWidth="1"/>
    <col min="6420" max="6421" width="1.42578125" style="62" customWidth="1"/>
    <col min="6422" max="6422" width="6.42578125" style="62" customWidth="1"/>
    <col min="6423" max="6424" width="8.7109375" style="62" bestFit="1" customWidth="1"/>
    <col min="6425" max="6658" width="9" style="62"/>
    <col min="6659" max="6659" width="1.140625" style="62" customWidth="1"/>
    <col min="6660" max="6660" width="7.5703125" style="62" customWidth="1"/>
    <col min="6661" max="6675" width="7.140625" style="62" customWidth="1"/>
    <col min="6676" max="6677" width="1.42578125" style="62" customWidth="1"/>
    <col min="6678" max="6678" width="6.42578125" style="62" customWidth="1"/>
    <col min="6679" max="6680" width="8.7109375" style="62" bestFit="1" customWidth="1"/>
    <col min="6681" max="6914" width="9" style="62"/>
    <col min="6915" max="6915" width="1.140625" style="62" customWidth="1"/>
    <col min="6916" max="6916" width="7.5703125" style="62" customWidth="1"/>
    <col min="6917" max="6931" width="7.140625" style="62" customWidth="1"/>
    <col min="6932" max="6933" width="1.42578125" style="62" customWidth="1"/>
    <col min="6934" max="6934" width="6.42578125" style="62" customWidth="1"/>
    <col min="6935" max="6936" width="8.7109375" style="62" bestFit="1" customWidth="1"/>
    <col min="6937" max="7170" width="9" style="62"/>
    <col min="7171" max="7171" width="1.140625" style="62" customWidth="1"/>
    <col min="7172" max="7172" width="7.5703125" style="62" customWidth="1"/>
    <col min="7173" max="7187" width="7.140625" style="62" customWidth="1"/>
    <col min="7188" max="7189" width="1.42578125" style="62" customWidth="1"/>
    <col min="7190" max="7190" width="6.42578125" style="62" customWidth="1"/>
    <col min="7191" max="7192" width="8.7109375" style="62" bestFit="1" customWidth="1"/>
    <col min="7193" max="7426" width="9" style="62"/>
    <col min="7427" max="7427" width="1.140625" style="62" customWidth="1"/>
    <col min="7428" max="7428" width="7.5703125" style="62" customWidth="1"/>
    <col min="7429" max="7443" width="7.140625" style="62" customWidth="1"/>
    <col min="7444" max="7445" width="1.42578125" style="62" customWidth="1"/>
    <col min="7446" max="7446" width="6.42578125" style="62" customWidth="1"/>
    <col min="7447" max="7448" width="8.7109375" style="62" bestFit="1" customWidth="1"/>
    <col min="7449" max="7682" width="9" style="62"/>
    <col min="7683" max="7683" width="1.140625" style="62" customWidth="1"/>
    <col min="7684" max="7684" width="7.5703125" style="62" customWidth="1"/>
    <col min="7685" max="7699" width="7.140625" style="62" customWidth="1"/>
    <col min="7700" max="7701" width="1.42578125" style="62" customWidth="1"/>
    <col min="7702" max="7702" width="6.42578125" style="62" customWidth="1"/>
    <col min="7703" max="7704" width="8.7109375" style="62" bestFit="1" customWidth="1"/>
    <col min="7705" max="7938" width="9" style="62"/>
    <col min="7939" max="7939" width="1.140625" style="62" customWidth="1"/>
    <col min="7940" max="7940" width="7.5703125" style="62" customWidth="1"/>
    <col min="7941" max="7955" width="7.140625" style="62" customWidth="1"/>
    <col min="7956" max="7957" width="1.42578125" style="62" customWidth="1"/>
    <col min="7958" max="7958" width="6.42578125" style="62" customWidth="1"/>
    <col min="7959" max="7960" width="8.7109375" style="62" bestFit="1" customWidth="1"/>
    <col min="7961" max="8194" width="9" style="62"/>
    <col min="8195" max="8195" width="1.140625" style="62" customWidth="1"/>
    <col min="8196" max="8196" width="7.5703125" style="62" customWidth="1"/>
    <col min="8197" max="8211" width="7.140625" style="62" customWidth="1"/>
    <col min="8212" max="8213" width="1.42578125" style="62" customWidth="1"/>
    <col min="8214" max="8214" width="6.42578125" style="62" customWidth="1"/>
    <col min="8215" max="8216" width="8.7109375" style="62" bestFit="1" customWidth="1"/>
    <col min="8217" max="8450" width="9" style="62"/>
    <col min="8451" max="8451" width="1.140625" style="62" customWidth="1"/>
    <col min="8452" max="8452" width="7.5703125" style="62" customWidth="1"/>
    <col min="8453" max="8467" width="7.140625" style="62" customWidth="1"/>
    <col min="8468" max="8469" width="1.42578125" style="62" customWidth="1"/>
    <col min="8470" max="8470" width="6.42578125" style="62" customWidth="1"/>
    <col min="8471" max="8472" width="8.7109375" style="62" bestFit="1" customWidth="1"/>
    <col min="8473" max="8706" width="9" style="62"/>
    <col min="8707" max="8707" width="1.140625" style="62" customWidth="1"/>
    <col min="8708" max="8708" width="7.5703125" style="62" customWidth="1"/>
    <col min="8709" max="8723" width="7.140625" style="62" customWidth="1"/>
    <col min="8724" max="8725" width="1.42578125" style="62" customWidth="1"/>
    <col min="8726" max="8726" width="6.42578125" style="62" customWidth="1"/>
    <col min="8727" max="8728" width="8.7109375" style="62" bestFit="1" customWidth="1"/>
    <col min="8729" max="8962" width="9" style="62"/>
    <col min="8963" max="8963" width="1.140625" style="62" customWidth="1"/>
    <col min="8964" max="8964" width="7.5703125" style="62" customWidth="1"/>
    <col min="8965" max="8979" width="7.140625" style="62" customWidth="1"/>
    <col min="8980" max="8981" width="1.42578125" style="62" customWidth="1"/>
    <col min="8982" max="8982" width="6.42578125" style="62" customWidth="1"/>
    <col min="8983" max="8984" width="8.7109375" style="62" bestFit="1" customWidth="1"/>
    <col min="8985" max="9218" width="9" style="62"/>
    <col min="9219" max="9219" width="1.140625" style="62" customWidth="1"/>
    <col min="9220" max="9220" width="7.5703125" style="62" customWidth="1"/>
    <col min="9221" max="9235" width="7.140625" style="62" customWidth="1"/>
    <col min="9236" max="9237" width="1.42578125" style="62" customWidth="1"/>
    <col min="9238" max="9238" width="6.42578125" style="62" customWidth="1"/>
    <col min="9239" max="9240" width="8.7109375" style="62" bestFit="1" customWidth="1"/>
    <col min="9241" max="9474" width="9" style="62"/>
    <col min="9475" max="9475" width="1.140625" style="62" customWidth="1"/>
    <col min="9476" max="9476" width="7.5703125" style="62" customWidth="1"/>
    <col min="9477" max="9491" width="7.140625" style="62" customWidth="1"/>
    <col min="9492" max="9493" width="1.42578125" style="62" customWidth="1"/>
    <col min="9494" max="9494" width="6.42578125" style="62" customWidth="1"/>
    <col min="9495" max="9496" width="8.7109375" style="62" bestFit="1" customWidth="1"/>
    <col min="9497" max="9730" width="9" style="62"/>
    <col min="9731" max="9731" width="1.140625" style="62" customWidth="1"/>
    <col min="9732" max="9732" width="7.5703125" style="62" customWidth="1"/>
    <col min="9733" max="9747" width="7.140625" style="62" customWidth="1"/>
    <col min="9748" max="9749" width="1.42578125" style="62" customWidth="1"/>
    <col min="9750" max="9750" width="6.42578125" style="62" customWidth="1"/>
    <col min="9751" max="9752" width="8.7109375" style="62" bestFit="1" customWidth="1"/>
    <col min="9753" max="9986" width="9" style="62"/>
    <col min="9987" max="9987" width="1.140625" style="62" customWidth="1"/>
    <col min="9988" max="9988" width="7.5703125" style="62" customWidth="1"/>
    <col min="9989" max="10003" width="7.140625" style="62" customWidth="1"/>
    <col min="10004" max="10005" width="1.42578125" style="62" customWidth="1"/>
    <col min="10006" max="10006" width="6.42578125" style="62" customWidth="1"/>
    <col min="10007" max="10008" width="8.7109375" style="62" bestFit="1" customWidth="1"/>
    <col min="10009" max="10242" width="9" style="62"/>
    <col min="10243" max="10243" width="1.140625" style="62" customWidth="1"/>
    <col min="10244" max="10244" width="7.5703125" style="62" customWidth="1"/>
    <col min="10245" max="10259" width="7.140625" style="62" customWidth="1"/>
    <col min="10260" max="10261" width="1.42578125" style="62" customWidth="1"/>
    <col min="10262" max="10262" width="6.42578125" style="62" customWidth="1"/>
    <col min="10263" max="10264" width="8.7109375" style="62" bestFit="1" customWidth="1"/>
    <col min="10265" max="10498" width="9" style="62"/>
    <col min="10499" max="10499" width="1.140625" style="62" customWidth="1"/>
    <col min="10500" max="10500" width="7.5703125" style="62" customWidth="1"/>
    <col min="10501" max="10515" width="7.140625" style="62" customWidth="1"/>
    <col min="10516" max="10517" width="1.42578125" style="62" customWidth="1"/>
    <col min="10518" max="10518" width="6.42578125" style="62" customWidth="1"/>
    <col min="10519" max="10520" width="8.7109375" style="62" bestFit="1" customWidth="1"/>
    <col min="10521" max="10754" width="9" style="62"/>
    <col min="10755" max="10755" width="1.140625" style="62" customWidth="1"/>
    <col min="10756" max="10756" width="7.5703125" style="62" customWidth="1"/>
    <col min="10757" max="10771" width="7.140625" style="62" customWidth="1"/>
    <col min="10772" max="10773" width="1.42578125" style="62" customWidth="1"/>
    <col min="10774" max="10774" width="6.42578125" style="62" customWidth="1"/>
    <col min="10775" max="10776" width="8.7109375" style="62" bestFit="1" customWidth="1"/>
    <col min="10777" max="11010" width="9" style="62"/>
    <col min="11011" max="11011" width="1.140625" style="62" customWidth="1"/>
    <col min="11012" max="11012" width="7.5703125" style="62" customWidth="1"/>
    <col min="11013" max="11027" width="7.140625" style="62" customWidth="1"/>
    <col min="11028" max="11029" width="1.42578125" style="62" customWidth="1"/>
    <col min="11030" max="11030" width="6.42578125" style="62" customWidth="1"/>
    <col min="11031" max="11032" width="8.7109375" style="62" bestFit="1" customWidth="1"/>
    <col min="11033" max="11266" width="9" style="62"/>
    <col min="11267" max="11267" width="1.140625" style="62" customWidth="1"/>
    <col min="11268" max="11268" width="7.5703125" style="62" customWidth="1"/>
    <col min="11269" max="11283" width="7.140625" style="62" customWidth="1"/>
    <col min="11284" max="11285" width="1.42578125" style="62" customWidth="1"/>
    <col min="11286" max="11286" width="6.42578125" style="62" customWidth="1"/>
    <col min="11287" max="11288" width="8.7109375" style="62" bestFit="1" customWidth="1"/>
    <col min="11289" max="11522" width="9" style="62"/>
    <col min="11523" max="11523" width="1.140625" style="62" customWidth="1"/>
    <col min="11524" max="11524" width="7.5703125" style="62" customWidth="1"/>
    <col min="11525" max="11539" width="7.140625" style="62" customWidth="1"/>
    <col min="11540" max="11541" width="1.42578125" style="62" customWidth="1"/>
    <col min="11542" max="11542" width="6.42578125" style="62" customWidth="1"/>
    <col min="11543" max="11544" width="8.7109375" style="62" bestFit="1" customWidth="1"/>
    <col min="11545" max="11778" width="9" style="62"/>
    <col min="11779" max="11779" width="1.140625" style="62" customWidth="1"/>
    <col min="11780" max="11780" width="7.5703125" style="62" customWidth="1"/>
    <col min="11781" max="11795" width="7.140625" style="62" customWidth="1"/>
    <col min="11796" max="11797" width="1.42578125" style="62" customWidth="1"/>
    <col min="11798" max="11798" width="6.42578125" style="62" customWidth="1"/>
    <col min="11799" max="11800" width="8.7109375" style="62" bestFit="1" customWidth="1"/>
    <col min="11801" max="12034" width="9" style="62"/>
    <col min="12035" max="12035" width="1.140625" style="62" customWidth="1"/>
    <col min="12036" max="12036" width="7.5703125" style="62" customWidth="1"/>
    <col min="12037" max="12051" width="7.140625" style="62" customWidth="1"/>
    <col min="12052" max="12053" width="1.42578125" style="62" customWidth="1"/>
    <col min="12054" max="12054" width="6.42578125" style="62" customWidth="1"/>
    <col min="12055" max="12056" width="8.7109375" style="62" bestFit="1" customWidth="1"/>
    <col min="12057" max="12290" width="9" style="62"/>
    <col min="12291" max="12291" width="1.140625" style="62" customWidth="1"/>
    <col min="12292" max="12292" width="7.5703125" style="62" customWidth="1"/>
    <col min="12293" max="12307" width="7.140625" style="62" customWidth="1"/>
    <col min="12308" max="12309" width="1.42578125" style="62" customWidth="1"/>
    <col min="12310" max="12310" width="6.42578125" style="62" customWidth="1"/>
    <col min="12311" max="12312" width="8.7109375" style="62" bestFit="1" customWidth="1"/>
    <col min="12313" max="12546" width="9" style="62"/>
    <col min="12547" max="12547" width="1.140625" style="62" customWidth="1"/>
    <col min="12548" max="12548" width="7.5703125" style="62" customWidth="1"/>
    <col min="12549" max="12563" width="7.140625" style="62" customWidth="1"/>
    <col min="12564" max="12565" width="1.42578125" style="62" customWidth="1"/>
    <col min="12566" max="12566" width="6.42578125" style="62" customWidth="1"/>
    <col min="12567" max="12568" width="8.7109375" style="62" bestFit="1" customWidth="1"/>
    <col min="12569" max="12802" width="9" style="62"/>
    <col min="12803" max="12803" width="1.140625" style="62" customWidth="1"/>
    <col min="12804" max="12804" width="7.5703125" style="62" customWidth="1"/>
    <col min="12805" max="12819" width="7.140625" style="62" customWidth="1"/>
    <col min="12820" max="12821" width="1.42578125" style="62" customWidth="1"/>
    <col min="12822" max="12822" width="6.42578125" style="62" customWidth="1"/>
    <col min="12823" max="12824" width="8.7109375" style="62" bestFit="1" customWidth="1"/>
    <col min="12825" max="13058" width="9" style="62"/>
    <col min="13059" max="13059" width="1.140625" style="62" customWidth="1"/>
    <col min="13060" max="13060" width="7.5703125" style="62" customWidth="1"/>
    <col min="13061" max="13075" width="7.140625" style="62" customWidth="1"/>
    <col min="13076" max="13077" width="1.42578125" style="62" customWidth="1"/>
    <col min="13078" max="13078" width="6.42578125" style="62" customWidth="1"/>
    <col min="13079" max="13080" width="8.7109375" style="62" bestFit="1" customWidth="1"/>
    <col min="13081" max="13314" width="9" style="62"/>
    <col min="13315" max="13315" width="1.140625" style="62" customWidth="1"/>
    <col min="13316" max="13316" width="7.5703125" style="62" customWidth="1"/>
    <col min="13317" max="13331" width="7.140625" style="62" customWidth="1"/>
    <col min="13332" max="13333" width="1.42578125" style="62" customWidth="1"/>
    <col min="13334" max="13334" width="6.42578125" style="62" customWidth="1"/>
    <col min="13335" max="13336" width="8.7109375" style="62" bestFit="1" customWidth="1"/>
    <col min="13337" max="13570" width="9" style="62"/>
    <col min="13571" max="13571" width="1.140625" style="62" customWidth="1"/>
    <col min="13572" max="13572" width="7.5703125" style="62" customWidth="1"/>
    <col min="13573" max="13587" width="7.140625" style="62" customWidth="1"/>
    <col min="13588" max="13589" width="1.42578125" style="62" customWidth="1"/>
    <col min="13590" max="13590" width="6.42578125" style="62" customWidth="1"/>
    <col min="13591" max="13592" width="8.7109375" style="62" bestFit="1" customWidth="1"/>
    <col min="13593" max="13826" width="9" style="62"/>
    <col min="13827" max="13827" width="1.140625" style="62" customWidth="1"/>
    <col min="13828" max="13828" width="7.5703125" style="62" customWidth="1"/>
    <col min="13829" max="13843" width="7.140625" style="62" customWidth="1"/>
    <col min="13844" max="13845" width="1.42578125" style="62" customWidth="1"/>
    <col min="13846" max="13846" width="6.42578125" style="62" customWidth="1"/>
    <col min="13847" max="13848" width="8.7109375" style="62" bestFit="1" customWidth="1"/>
    <col min="13849" max="14082" width="9" style="62"/>
    <col min="14083" max="14083" width="1.140625" style="62" customWidth="1"/>
    <col min="14084" max="14084" width="7.5703125" style="62" customWidth="1"/>
    <col min="14085" max="14099" width="7.140625" style="62" customWidth="1"/>
    <col min="14100" max="14101" width="1.42578125" style="62" customWidth="1"/>
    <col min="14102" max="14102" width="6.42578125" style="62" customWidth="1"/>
    <col min="14103" max="14104" width="8.7109375" style="62" bestFit="1" customWidth="1"/>
    <col min="14105" max="14338" width="9" style="62"/>
    <col min="14339" max="14339" width="1.140625" style="62" customWidth="1"/>
    <col min="14340" max="14340" width="7.5703125" style="62" customWidth="1"/>
    <col min="14341" max="14355" width="7.140625" style="62" customWidth="1"/>
    <col min="14356" max="14357" width="1.42578125" style="62" customWidth="1"/>
    <col min="14358" max="14358" width="6.42578125" style="62" customWidth="1"/>
    <col min="14359" max="14360" width="8.7109375" style="62" bestFit="1" customWidth="1"/>
    <col min="14361" max="14594" width="9" style="62"/>
    <col min="14595" max="14595" width="1.140625" style="62" customWidth="1"/>
    <col min="14596" max="14596" width="7.5703125" style="62" customWidth="1"/>
    <col min="14597" max="14611" width="7.140625" style="62" customWidth="1"/>
    <col min="14612" max="14613" width="1.42578125" style="62" customWidth="1"/>
    <col min="14614" max="14614" width="6.42578125" style="62" customWidth="1"/>
    <col min="14615" max="14616" width="8.7109375" style="62" bestFit="1" customWidth="1"/>
    <col min="14617" max="14850" width="9" style="62"/>
    <col min="14851" max="14851" width="1.140625" style="62" customWidth="1"/>
    <col min="14852" max="14852" width="7.5703125" style="62" customWidth="1"/>
    <col min="14853" max="14867" width="7.140625" style="62" customWidth="1"/>
    <col min="14868" max="14869" width="1.42578125" style="62" customWidth="1"/>
    <col min="14870" max="14870" width="6.42578125" style="62" customWidth="1"/>
    <col min="14871" max="14872" width="8.7109375" style="62" bestFit="1" customWidth="1"/>
    <col min="14873" max="15106" width="9" style="62"/>
    <col min="15107" max="15107" width="1.140625" style="62" customWidth="1"/>
    <col min="15108" max="15108" width="7.5703125" style="62" customWidth="1"/>
    <col min="15109" max="15123" width="7.140625" style="62" customWidth="1"/>
    <col min="15124" max="15125" width="1.42578125" style="62" customWidth="1"/>
    <col min="15126" max="15126" width="6.42578125" style="62" customWidth="1"/>
    <col min="15127" max="15128" width="8.7109375" style="62" bestFit="1" customWidth="1"/>
    <col min="15129" max="15362" width="9" style="62"/>
    <col min="15363" max="15363" width="1.140625" style="62" customWidth="1"/>
    <col min="15364" max="15364" width="7.5703125" style="62" customWidth="1"/>
    <col min="15365" max="15379" width="7.140625" style="62" customWidth="1"/>
    <col min="15380" max="15381" width="1.42578125" style="62" customWidth="1"/>
    <col min="15382" max="15382" width="6.42578125" style="62" customWidth="1"/>
    <col min="15383" max="15384" width="8.7109375" style="62" bestFit="1" customWidth="1"/>
    <col min="15385" max="15618" width="9" style="62"/>
    <col min="15619" max="15619" width="1.140625" style="62" customWidth="1"/>
    <col min="15620" max="15620" width="7.5703125" style="62" customWidth="1"/>
    <col min="15621" max="15635" width="7.140625" style="62" customWidth="1"/>
    <col min="15636" max="15637" width="1.42578125" style="62" customWidth="1"/>
    <col min="15638" max="15638" width="6.42578125" style="62" customWidth="1"/>
    <col min="15639" max="15640" width="8.7109375" style="62" bestFit="1" customWidth="1"/>
    <col min="15641" max="15874" width="9" style="62"/>
    <col min="15875" max="15875" width="1.140625" style="62" customWidth="1"/>
    <col min="15876" max="15876" width="7.5703125" style="62" customWidth="1"/>
    <col min="15877" max="15891" width="7.140625" style="62" customWidth="1"/>
    <col min="15892" max="15893" width="1.42578125" style="62" customWidth="1"/>
    <col min="15894" max="15894" width="6.42578125" style="62" customWidth="1"/>
    <col min="15895" max="15896" width="8.7109375" style="62" bestFit="1" customWidth="1"/>
    <col min="15897" max="16130" width="9" style="62"/>
    <col min="16131" max="16131" width="1.140625" style="62" customWidth="1"/>
    <col min="16132" max="16132" width="7.5703125" style="62" customWidth="1"/>
    <col min="16133" max="16147" width="7.140625" style="62" customWidth="1"/>
    <col min="16148" max="16149" width="1.42578125" style="62" customWidth="1"/>
    <col min="16150" max="16150" width="6.42578125" style="62" customWidth="1"/>
    <col min="16151" max="16152" width="8.7109375" style="62" bestFit="1" customWidth="1"/>
    <col min="16153" max="16384" width="9" style="62"/>
  </cols>
  <sheetData>
    <row r="1" spans="1:32" ht="18" customHeight="1"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32" ht="33" customHeight="1">
      <c r="B2" s="452" t="s">
        <v>80</v>
      </c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</row>
    <row r="3" spans="1:32" ht="18" customHeight="1">
      <c r="B3" s="453"/>
      <c r="C3" s="453"/>
      <c r="D3" s="453"/>
      <c r="E3" s="453"/>
      <c r="F3" s="453"/>
      <c r="G3" s="453"/>
      <c r="H3" s="453"/>
      <c r="I3" s="453"/>
      <c r="J3" s="147"/>
      <c r="K3" s="147"/>
      <c r="L3" s="31"/>
      <c r="M3" s="31"/>
      <c r="N3" s="31"/>
      <c r="O3" s="31"/>
      <c r="T3" s="31"/>
    </row>
    <row r="4" spans="1:32" ht="18" customHeight="1">
      <c r="B4" s="454" t="s">
        <v>45</v>
      </c>
      <c r="C4" s="455"/>
      <c r="D4" s="456" t="s">
        <v>13</v>
      </c>
      <c r="E4" s="457"/>
      <c r="F4" s="456" t="s">
        <v>101</v>
      </c>
      <c r="G4" s="457"/>
      <c r="H4" s="456" t="s">
        <v>72</v>
      </c>
      <c r="I4" s="457"/>
      <c r="J4" s="456" t="s">
        <v>47</v>
      </c>
      <c r="K4" s="457"/>
      <c r="L4" s="456" t="s">
        <v>74</v>
      </c>
      <c r="M4" s="457"/>
      <c r="N4" s="460" t="s">
        <v>46</v>
      </c>
      <c r="O4" s="461"/>
      <c r="P4" s="446" t="s">
        <v>14</v>
      </c>
      <c r="Q4" s="446" t="s">
        <v>15</v>
      </c>
      <c r="R4" s="446" t="s">
        <v>148</v>
      </c>
      <c r="S4" s="446" t="s">
        <v>149</v>
      </c>
      <c r="T4" s="183" t="s">
        <v>150</v>
      </c>
      <c r="AD4" s="1"/>
      <c r="AE4" s="1"/>
      <c r="AF4" s="1"/>
    </row>
    <row r="5" spans="1:32" ht="18" customHeight="1">
      <c r="B5" s="448" t="s">
        <v>69</v>
      </c>
      <c r="C5" s="449"/>
      <c r="D5" s="448" t="s">
        <v>69</v>
      </c>
      <c r="E5" s="449"/>
      <c r="F5" s="448" t="s">
        <v>69</v>
      </c>
      <c r="G5" s="449"/>
      <c r="H5" s="448" t="s">
        <v>69</v>
      </c>
      <c r="I5" s="449"/>
      <c r="J5" s="448" t="s">
        <v>69</v>
      </c>
      <c r="K5" s="449"/>
      <c r="L5" s="448" t="s">
        <v>69</v>
      </c>
      <c r="M5" s="449"/>
      <c r="N5" s="448" t="s">
        <v>69</v>
      </c>
      <c r="O5" s="449"/>
      <c r="P5" s="447"/>
      <c r="Q5" s="447"/>
      <c r="R5" s="447"/>
      <c r="S5" s="447"/>
      <c r="T5" s="184" t="s">
        <v>151</v>
      </c>
      <c r="AD5" s="1"/>
      <c r="AE5" s="1"/>
      <c r="AF5" s="1"/>
    </row>
    <row r="6" spans="1:32" ht="18" customHeight="1">
      <c r="B6" s="450" t="s">
        <v>17</v>
      </c>
      <c r="C6" s="451"/>
      <c r="D6" s="33" t="s">
        <v>17</v>
      </c>
      <c r="E6" s="34" t="s">
        <v>15</v>
      </c>
      <c r="F6" s="33" t="s">
        <v>17</v>
      </c>
      <c r="G6" s="34" t="s">
        <v>15</v>
      </c>
      <c r="H6" s="33" t="s">
        <v>17</v>
      </c>
      <c r="I6" s="34" t="s">
        <v>15</v>
      </c>
      <c r="J6" s="33" t="s">
        <v>17</v>
      </c>
      <c r="K6" s="34" t="s">
        <v>15</v>
      </c>
      <c r="L6" s="33" t="s">
        <v>17</v>
      </c>
      <c r="M6" s="34" t="s">
        <v>15</v>
      </c>
      <c r="N6" s="33" t="s">
        <v>17</v>
      </c>
      <c r="O6" s="34" t="s">
        <v>15</v>
      </c>
      <c r="P6" s="33" t="s">
        <v>17</v>
      </c>
      <c r="Q6" s="33" t="s">
        <v>17</v>
      </c>
      <c r="R6" s="33" t="s">
        <v>17</v>
      </c>
      <c r="S6" s="35" t="s">
        <v>17</v>
      </c>
      <c r="T6" s="185" t="s">
        <v>17</v>
      </c>
      <c r="W6" s="74"/>
      <c r="AD6" s="1"/>
      <c r="AE6" s="1"/>
      <c r="AF6" s="1"/>
    </row>
    <row r="7" spans="1:32" ht="24.95" customHeight="1">
      <c r="A7" s="1"/>
      <c r="B7" s="444">
        <f>'Uncertainty Budget(Pitch)'!B7</f>
        <v>8.9174677405389033</v>
      </c>
      <c r="C7" s="445"/>
      <c r="D7" s="186">
        <f>'Data Record(minor)'!X24</f>
        <v>0</v>
      </c>
      <c r="E7" s="40">
        <f t="shared" ref="E7:E20" si="0">D7/1</f>
        <v>0</v>
      </c>
      <c r="F7" s="39">
        <v>0</v>
      </c>
      <c r="G7" s="189">
        <f t="shared" ref="G7:G20" si="1">F7/SQRT(3)</f>
        <v>0</v>
      </c>
      <c r="H7" s="191">
        <f>'Cert of STD'!F10</f>
        <v>2.0999999999999998E-4</v>
      </c>
      <c r="I7" s="189">
        <f t="shared" ref="I7:I20" si="2">H7/2</f>
        <v>1.0499999999999999E-4</v>
      </c>
      <c r="J7" s="39">
        <f>0.0001/2</f>
        <v>5.0000000000000002E-5</v>
      </c>
      <c r="K7" s="40">
        <f t="shared" ref="K7:K20" si="3">(J7/SQRT(3))</f>
        <v>2.8867513459481293E-5</v>
      </c>
      <c r="L7" s="37">
        <f>(O25*1000)*2</f>
        <v>3.2646773226384932E-4</v>
      </c>
      <c r="M7" s="37">
        <f t="shared" ref="M7:M20" si="4">L7/SQRT(3)</f>
        <v>1.8848623310426009E-4</v>
      </c>
      <c r="N7" s="37">
        <f t="shared" ref="N7:N20" si="5">((B7)*(11.5*10^-6)*1)</f>
        <v>1.0255087901619739E-4</v>
      </c>
      <c r="O7" s="37">
        <f t="shared" ref="O7:O20" si="6">N7/SQRT(3)</f>
        <v>5.9207777605634313E-5</v>
      </c>
      <c r="P7" s="37">
        <f>SQRT(E7^2+G7^2+I7^2+K7^2+M7^2+O7^2)</f>
        <v>2.2559023545394214E-4</v>
      </c>
      <c r="Q7" s="41">
        <f t="shared" ref="Q7:Q20" si="7">E7/1</f>
        <v>0</v>
      </c>
      <c r="R7" s="63" t="str">
        <f>IF(E7=0,"∞",(P7^4/(E7^4/3)))</f>
        <v>∞</v>
      </c>
      <c r="S7" s="36">
        <f>IF(R7="∞",2,_xlfn.T.INV.2T(0.0455,R7))</f>
        <v>2</v>
      </c>
      <c r="T7" s="190">
        <f>P7*S7*1000</f>
        <v>0.45118047090788427</v>
      </c>
      <c r="W7" s="74"/>
      <c r="AD7" s="1"/>
      <c r="AE7" s="1"/>
      <c r="AF7" s="1"/>
    </row>
    <row r="8" spans="1:32" ht="24.95" customHeight="1">
      <c r="A8" s="1"/>
      <c r="B8" s="444">
        <f>'Uncertainty Budget(Pitch)'!B8</f>
        <v>8.9174677405389033</v>
      </c>
      <c r="C8" s="445"/>
      <c r="D8" s="186">
        <f>'Data Record(minor)'!X34</f>
        <v>0</v>
      </c>
      <c r="E8" s="40">
        <f t="shared" si="0"/>
        <v>0</v>
      </c>
      <c r="F8" s="39">
        <v>0</v>
      </c>
      <c r="G8" s="189">
        <f t="shared" si="1"/>
        <v>0</v>
      </c>
      <c r="H8" s="191">
        <f>'Cert of STD'!F11</f>
        <v>2.0999999999999998E-4</v>
      </c>
      <c r="I8" s="189">
        <f t="shared" si="2"/>
        <v>1.0499999999999999E-4</v>
      </c>
      <c r="J8" s="39">
        <f>J7</f>
        <v>5.0000000000000002E-5</v>
      </c>
      <c r="K8" s="40">
        <f t="shared" si="3"/>
        <v>2.8867513459481293E-5</v>
      </c>
      <c r="L8" s="37">
        <f>L7</f>
        <v>3.2646773226384932E-4</v>
      </c>
      <c r="M8" s="37">
        <f t="shared" si="4"/>
        <v>1.8848623310426009E-4</v>
      </c>
      <c r="N8" s="37">
        <f t="shared" si="5"/>
        <v>1.0255087901619739E-4</v>
      </c>
      <c r="O8" s="37">
        <f t="shared" si="6"/>
        <v>5.9207777605634313E-5</v>
      </c>
      <c r="P8" s="37">
        <f t="shared" ref="P8:P20" si="8">SQRT(E8^2+G8^2+I8^2+K8^2+M8^2+O8^2)</f>
        <v>2.2559023545394214E-4</v>
      </c>
      <c r="Q8" s="41">
        <f t="shared" si="7"/>
        <v>0</v>
      </c>
      <c r="R8" s="63" t="str">
        <f>IF(E8=0,"∞",(P8^4/(E8^4/3)))</f>
        <v>∞</v>
      </c>
      <c r="S8" s="36">
        <f>IF(R8="∞",2,_xlfn.T.INV.2T(0.0455,R8))</f>
        <v>2</v>
      </c>
      <c r="T8" s="190">
        <f t="shared" ref="T8:T20" si="9">P8*S8*1000</f>
        <v>0.45118047090788427</v>
      </c>
      <c r="W8" s="74"/>
      <c r="AD8" s="1"/>
      <c r="AE8" s="1"/>
      <c r="AF8" s="1"/>
    </row>
    <row r="9" spans="1:32" s="1" customFormat="1" ht="18" hidden="1" customHeight="1">
      <c r="B9" s="444">
        <f>'Uncertainty Budget(Pitch)'!B9</f>
        <v>8</v>
      </c>
      <c r="C9" s="445"/>
      <c r="D9" s="186">
        <f>'Data Record(pitch)'!Z31</f>
        <v>0</v>
      </c>
      <c r="E9" s="40">
        <f t="shared" si="0"/>
        <v>0</v>
      </c>
      <c r="F9" s="39">
        <v>0</v>
      </c>
      <c r="G9" s="189">
        <f t="shared" si="1"/>
        <v>0</v>
      </c>
      <c r="H9" s="191">
        <f>'Cert of STD'!F12</f>
        <v>2.0999999999999998E-4</v>
      </c>
      <c r="I9" s="189">
        <f t="shared" si="2"/>
        <v>1.0499999999999999E-4</v>
      </c>
      <c r="J9" s="39">
        <f t="shared" ref="J9:J20" si="10">J8</f>
        <v>5.0000000000000002E-5</v>
      </c>
      <c r="K9" s="40">
        <f t="shared" si="3"/>
        <v>2.8867513459481293E-5</v>
      </c>
      <c r="L9" s="37">
        <f t="shared" ref="L9:L20" si="11">L8</f>
        <v>3.2646773226384932E-4</v>
      </c>
      <c r="M9" s="37">
        <f t="shared" si="4"/>
        <v>1.8848623310426009E-4</v>
      </c>
      <c r="N9" s="37">
        <f t="shared" si="5"/>
        <v>9.2E-5</v>
      </c>
      <c r="O9" s="37">
        <f t="shared" si="6"/>
        <v>5.3116224765445572E-5</v>
      </c>
      <c r="P9" s="37">
        <f t="shared" si="8"/>
        <v>2.2406857596838549E-4</v>
      </c>
      <c r="Q9" s="41">
        <f t="shared" si="7"/>
        <v>0</v>
      </c>
      <c r="R9" s="63">
        <f t="shared" ref="R7:R20" si="12">(P9^4)/(((IF(Q9&lt;=0,0.001,Q9)^4)/9))</f>
        <v>2.2686438686342379E-2</v>
      </c>
      <c r="S9" s="36" t="str">
        <f t="shared" ref="S7:S20" si="13">IF(R9&gt;0,"2.00",TINV(0.0455,R9))</f>
        <v>2.00</v>
      </c>
      <c r="T9" s="192">
        <f t="shared" si="9"/>
        <v>0.44813715193677101</v>
      </c>
      <c r="W9" s="75"/>
    </row>
    <row r="10" spans="1:32" s="1" customFormat="1" ht="18" hidden="1" customHeight="1">
      <c r="B10" s="444">
        <f>'Uncertainty Budget(Pitch)'!B10</f>
        <v>10</v>
      </c>
      <c r="C10" s="445"/>
      <c r="D10" s="186">
        <f>'Data Record(pitch)'!Z31</f>
        <v>0</v>
      </c>
      <c r="E10" s="40">
        <f t="shared" si="0"/>
        <v>0</v>
      </c>
      <c r="F10" s="39">
        <v>0</v>
      </c>
      <c r="G10" s="189">
        <f t="shared" si="1"/>
        <v>0</v>
      </c>
      <c r="H10" s="191">
        <f>'Cert of STD'!F13</f>
        <v>2.3000000000000001E-4</v>
      </c>
      <c r="I10" s="189">
        <f t="shared" si="2"/>
        <v>1.15E-4</v>
      </c>
      <c r="J10" s="39">
        <f t="shared" si="10"/>
        <v>5.0000000000000002E-5</v>
      </c>
      <c r="K10" s="40">
        <f t="shared" si="3"/>
        <v>2.8867513459481293E-5</v>
      </c>
      <c r="L10" s="37">
        <f t="shared" si="11"/>
        <v>3.2646773226384932E-4</v>
      </c>
      <c r="M10" s="37">
        <f t="shared" si="4"/>
        <v>1.8848623310426009E-4</v>
      </c>
      <c r="N10" s="37">
        <f t="shared" si="5"/>
        <v>1.15E-4</v>
      </c>
      <c r="O10" s="37">
        <f t="shared" si="6"/>
        <v>6.6395280956806963E-5</v>
      </c>
      <c r="P10" s="37">
        <f t="shared" si="8"/>
        <v>2.3236550246648091E-4</v>
      </c>
      <c r="Q10" s="41">
        <f t="shared" si="7"/>
        <v>0</v>
      </c>
      <c r="R10" s="63">
        <f t="shared" si="12"/>
        <v>2.6237902742062658E-2</v>
      </c>
      <c r="S10" s="36" t="str">
        <f t="shared" si="13"/>
        <v>2.00</v>
      </c>
      <c r="T10" s="192">
        <f t="shared" si="9"/>
        <v>0.46473100493296182</v>
      </c>
      <c r="W10" s="75"/>
    </row>
    <row r="11" spans="1:32" s="1" customFormat="1" ht="18" hidden="1" customHeight="1">
      <c r="B11" s="444">
        <f>'Uncertainty Budget(Pitch)'!B11</f>
        <v>12</v>
      </c>
      <c r="C11" s="445"/>
      <c r="D11" s="186">
        <f>'Data Record(pitch)'!Z31</f>
        <v>0</v>
      </c>
      <c r="E11" s="40">
        <f t="shared" si="0"/>
        <v>0</v>
      </c>
      <c r="F11" s="39">
        <v>0</v>
      </c>
      <c r="G11" s="189">
        <f t="shared" si="1"/>
        <v>0</v>
      </c>
      <c r="H11" s="191">
        <f>'Cert of STD'!F13</f>
        <v>2.3000000000000001E-4</v>
      </c>
      <c r="I11" s="189">
        <f t="shared" si="2"/>
        <v>1.15E-4</v>
      </c>
      <c r="J11" s="39">
        <f t="shared" si="10"/>
        <v>5.0000000000000002E-5</v>
      </c>
      <c r="K11" s="40">
        <f t="shared" si="3"/>
        <v>2.8867513459481293E-5</v>
      </c>
      <c r="L11" s="37">
        <f t="shared" si="11"/>
        <v>3.2646773226384932E-4</v>
      </c>
      <c r="M11" s="37">
        <f t="shared" si="4"/>
        <v>1.8848623310426009E-4</v>
      </c>
      <c r="N11" s="37">
        <f t="shared" si="5"/>
        <v>1.3799999999999999E-4</v>
      </c>
      <c r="O11" s="37">
        <f t="shared" si="6"/>
        <v>7.9674337148168362E-5</v>
      </c>
      <c r="P11" s="37">
        <f t="shared" si="8"/>
        <v>2.3650241733049328E-4</v>
      </c>
      <c r="Q11" s="41">
        <f t="shared" si="7"/>
        <v>0</v>
      </c>
      <c r="R11" s="63">
        <f t="shared" si="12"/>
        <v>2.815690047834082E-2</v>
      </c>
      <c r="S11" s="36" t="str">
        <f t="shared" si="13"/>
        <v>2.00</v>
      </c>
      <c r="T11" s="192">
        <f t="shared" si="9"/>
        <v>0.47300483466098653</v>
      </c>
      <c r="W11" s="75"/>
    </row>
    <row r="12" spans="1:32" s="1" customFormat="1" ht="18" hidden="1" customHeight="1">
      <c r="B12" s="444">
        <f>'Uncertainty Budget(Pitch)'!B12</f>
        <v>18</v>
      </c>
      <c r="C12" s="445"/>
      <c r="D12" s="186">
        <f>'Data Record(pitch)'!Z31</f>
        <v>0</v>
      </c>
      <c r="E12" s="40">
        <f t="shared" si="0"/>
        <v>0</v>
      </c>
      <c r="F12" s="39">
        <v>0</v>
      </c>
      <c r="G12" s="189">
        <f t="shared" si="1"/>
        <v>0</v>
      </c>
      <c r="H12" s="191">
        <f>'Cert of STD'!F13</f>
        <v>2.3000000000000001E-4</v>
      </c>
      <c r="I12" s="189">
        <f t="shared" si="2"/>
        <v>1.15E-4</v>
      </c>
      <c r="J12" s="39">
        <f t="shared" si="10"/>
        <v>5.0000000000000002E-5</v>
      </c>
      <c r="K12" s="40">
        <f t="shared" si="3"/>
        <v>2.8867513459481293E-5</v>
      </c>
      <c r="L12" s="37">
        <f t="shared" si="11"/>
        <v>3.2646773226384932E-4</v>
      </c>
      <c r="M12" s="37">
        <f t="shared" si="4"/>
        <v>1.8848623310426009E-4</v>
      </c>
      <c r="N12" s="37">
        <f t="shared" si="5"/>
        <v>2.0699999999999999E-4</v>
      </c>
      <c r="O12" s="37">
        <f t="shared" si="6"/>
        <v>1.1951150572225253E-4</v>
      </c>
      <c r="P12" s="37">
        <f t="shared" si="8"/>
        <v>2.5272196858042796E-4</v>
      </c>
      <c r="Q12" s="41">
        <f t="shared" si="7"/>
        <v>0</v>
      </c>
      <c r="R12" s="63">
        <f t="shared" si="12"/>
        <v>3.6712545083115146E-2</v>
      </c>
      <c r="S12" s="36" t="str">
        <f t="shared" si="13"/>
        <v>2.00</v>
      </c>
      <c r="T12" s="192">
        <f t="shared" si="9"/>
        <v>0.50544393716085589</v>
      </c>
      <c r="W12" s="75"/>
      <c r="AD12" s="62"/>
      <c r="AE12" s="62"/>
      <c r="AF12" s="62"/>
    </row>
    <row r="13" spans="1:32" s="1" customFormat="1" ht="18" hidden="1" customHeight="1">
      <c r="B13" s="444">
        <f>'Uncertainty Budget(Pitch)'!B13</f>
        <v>20</v>
      </c>
      <c r="C13" s="445"/>
      <c r="D13" s="186">
        <f>'Data Record(pitch)'!Z31</f>
        <v>0</v>
      </c>
      <c r="E13" s="40">
        <f t="shared" si="0"/>
        <v>0</v>
      </c>
      <c r="F13" s="39">
        <v>0</v>
      </c>
      <c r="G13" s="189">
        <f t="shared" si="1"/>
        <v>0</v>
      </c>
      <c r="H13" s="191">
        <f>'Cert of STD'!F13</f>
        <v>2.3000000000000001E-4</v>
      </c>
      <c r="I13" s="189">
        <f t="shared" si="2"/>
        <v>1.15E-4</v>
      </c>
      <c r="J13" s="39">
        <f t="shared" si="10"/>
        <v>5.0000000000000002E-5</v>
      </c>
      <c r="K13" s="40">
        <f t="shared" si="3"/>
        <v>2.8867513459481293E-5</v>
      </c>
      <c r="L13" s="37">
        <f t="shared" si="11"/>
        <v>3.2646773226384932E-4</v>
      </c>
      <c r="M13" s="37">
        <f t="shared" si="4"/>
        <v>1.8848623310426009E-4</v>
      </c>
      <c r="N13" s="37">
        <f t="shared" si="5"/>
        <v>2.3000000000000001E-4</v>
      </c>
      <c r="O13" s="37">
        <f t="shared" si="6"/>
        <v>1.3279056191361393E-4</v>
      </c>
      <c r="P13" s="37">
        <f t="shared" si="8"/>
        <v>2.592657453974592E-4</v>
      </c>
      <c r="Q13" s="41">
        <f t="shared" si="7"/>
        <v>0</v>
      </c>
      <c r="R13" s="63">
        <f t="shared" si="12"/>
        <v>4.0665215016686511E-2</v>
      </c>
      <c r="S13" s="36" t="str">
        <f t="shared" si="13"/>
        <v>2.00</v>
      </c>
      <c r="T13" s="192">
        <f t="shared" si="9"/>
        <v>0.51853149079491845</v>
      </c>
      <c r="W13" s="75"/>
      <c r="AD13" s="62"/>
      <c r="AE13" s="62"/>
      <c r="AF13" s="62"/>
    </row>
    <row r="14" spans="1:32" s="1" customFormat="1" ht="18" hidden="1" customHeight="1">
      <c r="B14" s="444">
        <f>'Uncertainty Budget(Pitch)'!B14</f>
        <v>25</v>
      </c>
      <c r="C14" s="445"/>
      <c r="D14" s="186">
        <f>'Data Record(pitch)'!Z31</f>
        <v>0</v>
      </c>
      <c r="E14" s="40">
        <f t="shared" si="0"/>
        <v>0</v>
      </c>
      <c r="F14" s="39">
        <v>0</v>
      </c>
      <c r="G14" s="189">
        <f t="shared" si="1"/>
        <v>0</v>
      </c>
      <c r="H14" s="191">
        <f>'Cert of STD'!F14</f>
        <v>2.7E-4</v>
      </c>
      <c r="I14" s="189">
        <f t="shared" si="2"/>
        <v>1.35E-4</v>
      </c>
      <c r="J14" s="39">
        <f t="shared" si="10"/>
        <v>5.0000000000000002E-5</v>
      </c>
      <c r="K14" s="40">
        <f t="shared" si="3"/>
        <v>2.8867513459481293E-5</v>
      </c>
      <c r="L14" s="37">
        <f t="shared" si="11"/>
        <v>3.2646773226384932E-4</v>
      </c>
      <c r="M14" s="37">
        <f t="shared" si="4"/>
        <v>1.8848623310426009E-4</v>
      </c>
      <c r="N14" s="37">
        <f t="shared" si="5"/>
        <v>2.875E-4</v>
      </c>
      <c r="O14" s="37">
        <f t="shared" si="6"/>
        <v>1.6598820239201742E-4</v>
      </c>
      <c r="P14" s="37">
        <f t="shared" si="8"/>
        <v>2.8659636553260778E-4</v>
      </c>
      <c r="Q14" s="41">
        <f t="shared" si="7"/>
        <v>0</v>
      </c>
      <c r="R14" s="63">
        <f t="shared" si="12"/>
        <v>6.0719085761751904E-2</v>
      </c>
      <c r="S14" s="36" t="str">
        <f t="shared" si="13"/>
        <v>2.00</v>
      </c>
      <c r="T14" s="192">
        <f t="shared" si="9"/>
        <v>0.57319273106521551</v>
      </c>
      <c r="W14" s="75"/>
      <c r="AD14" s="62"/>
      <c r="AE14" s="62"/>
      <c r="AF14" s="62"/>
    </row>
    <row r="15" spans="1:32" s="1" customFormat="1" ht="18" hidden="1" customHeight="1">
      <c r="B15" s="444">
        <f>'Uncertainty Budget(Pitch)'!B15</f>
        <v>30</v>
      </c>
      <c r="C15" s="445"/>
      <c r="D15" s="186">
        <f>'Data Record(pitch)'!Z31</f>
        <v>0</v>
      </c>
      <c r="E15" s="40">
        <f t="shared" si="0"/>
        <v>0</v>
      </c>
      <c r="F15" s="39">
        <v>0</v>
      </c>
      <c r="G15" s="189">
        <f t="shared" si="1"/>
        <v>0</v>
      </c>
      <c r="H15" s="191">
        <f>'Cert of STD'!F14</f>
        <v>2.7E-4</v>
      </c>
      <c r="I15" s="189">
        <f t="shared" si="2"/>
        <v>1.35E-4</v>
      </c>
      <c r="J15" s="39">
        <f t="shared" si="10"/>
        <v>5.0000000000000002E-5</v>
      </c>
      <c r="K15" s="40">
        <f t="shared" si="3"/>
        <v>2.8867513459481293E-5</v>
      </c>
      <c r="L15" s="37">
        <f t="shared" si="11"/>
        <v>3.2646773226384932E-4</v>
      </c>
      <c r="M15" s="37">
        <f t="shared" si="4"/>
        <v>1.8848623310426009E-4</v>
      </c>
      <c r="N15" s="37">
        <f t="shared" si="5"/>
        <v>3.4499999999999998E-4</v>
      </c>
      <c r="O15" s="37">
        <f t="shared" si="6"/>
        <v>1.9918584287042089E-4</v>
      </c>
      <c r="P15" s="37">
        <f t="shared" si="8"/>
        <v>3.070185554704582E-4</v>
      </c>
      <c r="Q15" s="41">
        <f t="shared" si="7"/>
        <v>0</v>
      </c>
      <c r="R15" s="63">
        <f t="shared" si="12"/>
        <v>7.9965195880677964E-2</v>
      </c>
      <c r="S15" s="36" t="str">
        <f t="shared" si="13"/>
        <v>2.00</v>
      </c>
      <c r="T15" s="192">
        <f t="shared" si="9"/>
        <v>0.6140371109409164</v>
      </c>
      <c r="W15" s="75"/>
      <c r="AD15" s="62"/>
      <c r="AE15" s="62"/>
      <c r="AF15" s="62"/>
    </row>
    <row r="16" spans="1:32" s="1" customFormat="1" ht="18" hidden="1" customHeight="1">
      <c r="B16" s="444">
        <f>'Uncertainty Budget(Pitch)'!B16</f>
        <v>75</v>
      </c>
      <c r="C16" s="445"/>
      <c r="D16" s="186">
        <f>'Data Record(pitch)'!Z31</f>
        <v>0</v>
      </c>
      <c r="E16" s="40">
        <f t="shared" si="0"/>
        <v>0</v>
      </c>
      <c r="F16" s="39">
        <v>0</v>
      </c>
      <c r="G16" s="189">
        <f t="shared" si="1"/>
        <v>0</v>
      </c>
      <c r="H16" s="191">
        <f>'Cert of STD'!F19</f>
        <v>3.8999999999999999E-4</v>
      </c>
      <c r="I16" s="189">
        <f>H16/2</f>
        <v>1.95E-4</v>
      </c>
      <c r="J16" s="39">
        <f t="shared" si="10"/>
        <v>5.0000000000000002E-5</v>
      </c>
      <c r="K16" s="40">
        <f t="shared" si="3"/>
        <v>2.8867513459481293E-5</v>
      </c>
      <c r="L16" s="37">
        <f t="shared" si="11"/>
        <v>3.2646773226384932E-4</v>
      </c>
      <c r="M16" s="37">
        <f t="shared" si="4"/>
        <v>1.8848623310426009E-4</v>
      </c>
      <c r="N16" s="37">
        <f t="shared" si="5"/>
        <v>8.6249999999999999E-4</v>
      </c>
      <c r="O16" s="37">
        <f t="shared" si="6"/>
        <v>4.9796460717605221E-4</v>
      </c>
      <c r="P16" s="37">
        <f t="shared" si="8"/>
        <v>5.6776240048383509E-4</v>
      </c>
      <c r="Q16" s="41">
        <f t="shared" si="7"/>
        <v>0</v>
      </c>
      <c r="R16" s="63">
        <f t="shared" si="12"/>
        <v>0.93520974392270451</v>
      </c>
      <c r="S16" s="36" t="str">
        <f t="shared" si="13"/>
        <v>2.00</v>
      </c>
      <c r="T16" s="192">
        <f t="shared" si="9"/>
        <v>1.1355248009676702</v>
      </c>
      <c r="W16" s="75"/>
      <c r="AD16" s="62"/>
      <c r="AE16" s="62"/>
      <c r="AF16" s="62"/>
    </row>
    <row r="17" spans="1:32" s="1" customFormat="1" ht="18" hidden="1" customHeight="1">
      <c r="B17" s="444">
        <f>'Uncertainty Budget(Pitch)'!B17</f>
        <v>90</v>
      </c>
      <c r="C17" s="445"/>
      <c r="D17" s="186">
        <f>'Data Record(pitch)'!Z31</f>
        <v>0</v>
      </c>
      <c r="E17" s="40">
        <f t="shared" si="0"/>
        <v>0</v>
      </c>
      <c r="F17" s="39">
        <v>0</v>
      </c>
      <c r="G17" s="189">
        <f t="shared" si="1"/>
        <v>0</v>
      </c>
      <c r="H17" s="191">
        <f>'Cert of STD'!F20</f>
        <v>3.8999999999999999E-4</v>
      </c>
      <c r="I17" s="189">
        <f t="shared" si="2"/>
        <v>1.95E-4</v>
      </c>
      <c r="J17" s="39">
        <f t="shared" si="10"/>
        <v>5.0000000000000002E-5</v>
      </c>
      <c r="K17" s="40">
        <f t="shared" si="3"/>
        <v>2.8867513459481293E-5</v>
      </c>
      <c r="L17" s="37">
        <f t="shared" si="11"/>
        <v>3.2646773226384932E-4</v>
      </c>
      <c r="M17" s="37">
        <f t="shared" si="4"/>
        <v>1.8848623310426009E-4</v>
      </c>
      <c r="N17" s="37">
        <f t="shared" si="5"/>
        <v>1.0349999999999999E-3</v>
      </c>
      <c r="O17" s="37">
        <f t="shared" si="6"/>
        <v>5.9755752861126259E-4</v>
      </c>
      <c r="P17" s="37">
        <f t="shared" si="8"/>
        <v>6.5685644809438141E-4</v>
      </c>
      <c r="Q17" s="41">
        <f t="shared" si="7"/>
        <v>0</v>
      </c>
      <c r="R17" s="63">
        <f t="shared" si="12"/>
        <v>1.6754226396805389</v>
      </c>
      <c r="S17" s="36" t="str">
        <f t="shared" si="13"/>
        <v>2.00</v>
      </c>
      <c r="T17" s="192">
        <f t="shared" si="9"/>
        <v>1.3137128961887627</v>
      </c>
      <c r="AD17" s="62"/>
      <c r="AE17" s="62"/>
      <c r="AF17" s="62"/>
    </row>
    <row r="18" spans="1:32" s="1" customFormat="1" ht="18" hidden="1" customHeight="1">
      <c r="B18" s="444">
        <f>'Uncertainty Budget(Pitch)'!B18</f>
        <v>100</v>
      </c>
      <c r="C18" s="445"/>
      <c r="D18" s="186">
        <f>'Data Record(pitch)'!Z31</f>
        <v>0</v>
      </c>
      <c r="E18" s="40">
        <f t="shared" si="0"/>
        <v>0</v>
      </c>
      <c r="F18" s="39">
        <v>0</v>
      </c>
      <c r="G18" s="189">
        <f t="shared" si="1"/>
        <v>0</v>
      </c>
      <c r="H18" s="191">
        <f>'Cert of STD'!F21</f>
        <v>3.8999999999999999E-4</v>
      </c>
      <c r="I18" s="189">
        <f t="shared" si="2"/>
        <v>1.95E-4</v>
      </c>
      <c r="J18" s="39">
        <f t="shared" si="10"/>
        <v>5.0000000000000002E-5</v>
      </c>
      <c r="K18" s="40">
        <f t="shared" si="3"/>
        <v>2.8867513459481293E-5</v>
      </c>
      <c r="L18" s="37">
        <f t="shared" si="11"/>
        <v>3.2646773226384932E-4</v>
      </c>
      <c r="M18" s="37">
        <f t="shared" si="4"/>
        <v>1.8848623310426009E-4</v>
      </c>
      <c r="N18" s="37">
        <f t="shared" si="5"/>
        <v>1.15E-3</v>
      </c>
      <c r="O18" s="37">
        <f t="shared" si="6"/>
        <v>6.6395280956806969E-4</v>
      </c>
      <c r="P18" s="37">
        <f t="shared" si="8"/>
        <v>7.1778738268132034E-4</v>
      </c>
      <c r="Q18" s="41">
        <f t="shared" si="7"/>
        <v>0</v>
      </c>
      <c r="R18" s="63">
        <f t="shared" si="12"/>
        <v>2.3890530274198247</v>
      </c>
      <c r="S18" s="36" t="str">
        <f t="shared" si="13"/>
        <v>2.00</v>
      </c>
      <c r="T18" s="192">
        <f t="shared" si="9"/>
        <v>1.4355747653626407</v>
      </c>
      <c r="AD18" s="62"/>
      <c r="AE18" s="62"/>
      <c r="AF18" s="62"/>
    </row>
    <row r="19" spans="1:32" s="1" customFormat="1" ht="18" hidden="1" customHeight="1">
      <c r="A19" s="62"/>
      <c r="B19" s="444">
        <f>'Uncertainty Budget(Pitch)'!B19</f>
        <v>125</v>
      </c>
      <c r="C19" s="445"/>
      <c r="D19" s="186">
        <f>'Data Record(pitch)'!Z31</f>
        <v>0</v>
      </c>
      <c r="E19" s="40">
        <f t="shared" si="0"/>
        <v>0</v>
      </c>
      <c r="F19" s="39">
        <f>'Cert of STD'!R18</f>
        <v>1.7999999999999998E-4</v>
      </c>
      <c r="G19" s="189">
        <f t="shared" si="1"/>
        <v>1.0392304845413263E-4</v>
      </c>
      <c r="H19" s="191">
        <f>'Cert of STD'!F21</f>
        <v>3.8999999999999999E-4</v>
      </c>
      <c r="I19" s="189">
        <f t="shared" si="2"/>
        <v>1.95E-4</v>
      </c>
      <c r="J19" s="39">
        <f t="shared" si="10"/>
        <v>5.0000000000000002E-5</v>
      </c>
      <c r="K19" s="40">
        <f t="shared" si="3"/>
        <v>2.8867513459481293E-5</v>
      </c>
      <c r="L19" s="37">
        <f>L18</f>
        <v>3.2646773226384932E-4</v>
      </c>
      <c r="M19" s="37">
        <f t="shared" si="4"/>
        <v>1.8848623310426009E-4</v>
      </c>
      <c r="N19" s="37">
        <f t="shared" si="5"/>
        <v>1.4375E-3</v>
      </c>
      <c r="O19" s="37">
        <f t="shared" si="6"/>
        <v>8.2994101196008706E-4</v>
      </c>
      <c r="P19" s="37">
        <f t="shared" si="8"/>
        <v>8.7976558055910569E-4</v>
      </c>
      <c r="Q19" s="41">
        <f t="shared" si="7"/>
        <v>0</v>
      </c>
      <c r="R19" s="63">
        <f t="shared" si="12"/>
        <v>5.3915095273044109</v>
      </c>
      <c r="S19" s="36" t="str">
        <f t="shared" si="13"/>
        <v>2.00</v>
      </c>
      <c r="T19" s="192">
        <f t="shared" si="9"/>
        <v>1.7595311611182114</v>
      </c>
      <c r="AD19" s="62"/>
      <c r="AE19" s="62"/>
      <c r="AF19" s="62"/>
    </row>
    <row r="20" spans="1:32" s="1" customFormat="1" ht="18" hidden="1" customHeight="1">
      <c r="A20" s="62"/>
      <c r="B20" s="444">
        <f>'Uncertainty Budget(Pitch)'!B20</f>
        <v>150</v>
      </c>
      <c r="C20" s="445"/>
      <c r="D20" s="186">
        <f>'Data Record(pitch)'!Z31</f>
        <v>0</v>
      </c>
      <c r="E20" s="40">
        <f t="shared" si="0"/>
        <v>0</v>
      </c>
      <c r="F20" s="39">
        <f>'Cert of STD'!R18</f>
        <v>1.7999999999999998E-4</v>
      </c>
      <c r="G20" s="189">
        <f t="shared" si="1"/>
        <v>1.0392304845413263E-4</v>
      </c>
      <c r="H20" s="191">
        <f>'Cert of STD'!F21</f>
        <v>3.8999999999999999E-4</v>
      </c>
      <c r="I20" s="189">
        <f t="shared" si="2"/>
        <v>1.95E-4</v>
      </c>
      <c r="J20" s="39">
        <f t="shared" si="10"/>
        <v>5.0000000000000002E-5</v>
      </c>
      <c r="K20" s="40">
        <f t="shared" si="3"/>
        <v>2.8867513459481293E-5</v>
      </c>
      <c r="L20" s="37">
        <f t="shared" si="11"/>
        <v>3.2646773226384932E-4</v>
      </c>
      <c r="M20" s="37">
        <f t="shared" si="4"/>
        <v>1.8848623310426009E-4</v>
      </c>
      <c r="N20" s="37">
        <f t="shared" si="5"/>
        <v>1.725E-3</v>
      </c>
      <c r="O20" s="37">
        <f t="shared" si="6"/>
        <v>9.9592921435210442E-4</v>
      </c>
      <c r="P20" s="37">
        <f t="shared" si="8"/>
        <v>1.0378152019522391E-3</v>
      </c>
      <c r="Q20" s="41">
        <f t="shared" si="7"/>
        <v>0</v>
      </c>
      <c r="R20" s="63">
        <f t="shared" si="12"/>
        <v>10.440531819340059</v>
      </c>
      <c r="S20" s="36" t="str">
        <f t="shared" si="13"/>
        <v>2.00</v>
      </c>
      <c r="T20" s="192">
        <f t="shared" si="9"/>
        <v>2.0756304039044782</v>
      </c>
      <c r="AD20" s="62"/>
      <c r="AE20" s="62"/>
      <c r="AF20" s="62"/>
    </row>
    <row r="21" spans="1:32" s="1" customFormat="1" ht="18" customHeight="1">
      <c r="A21" s="62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7"/>
      <c r="V21" s="68"/>
      <c r="AD21" s="62"/>
      <c r="AE21" s="62"/>
      <c r="AF21" s="62"/>
    </row>
    <row r="22" spans="1:32" s="2" customFormat="1" ht="18" customHeight="1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 t="s">
        <v>75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</row>
    <row r="23" spans="1:32" s="2" customFormat="1" ht="18" customHeight="1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439" t="s">
        <v>83</v>
      </c>
      <c r="M23" s="440" t="s">
        <v>84</v>
      </c>
      <c r="N23" s="440"/>
      <c r="O23" s="440"/>
      <c r="P23" s="64"/>
      <c r="Q23" s="64"/>
      <c r="R23" s="64"/>
      <c r="S23" s="64"/>
      <c r="T23" s="64"/>
      <c r="U23"/>
      <c r="V23" s="64"/>
      <c r="W23" s="64"/>
      <c r="X23" s="64"/>
      <c r="Y23" s="64"/>
      <c r="Z23" s="64"/>
      <c r="AA23" s="64"/>
      <c r="AB23" s="64"/>
      <c r="AC23" s="64"/>
      <c r="AD23" s="64"/>
    </row>
    <row r="24" spans="1:32" s="2" customFormat="1" ht="18" customHeight="1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440"/>
      <c r="M24" s="440"/>
      <c r="N24" s="440"/>
      <c r="O24" s="440"/>
      <c r="P24" s="64"/>
      <c r="Q24" s="64"/>
      <c r="R24" s="64"/>
      <c r="S24" s="64"/>
      <c r="T24" s="64"/>
      <c r="U24"/>
      <c r="V24" s="64"/>
      <c r="W24" s="64"/>
      <c r="X24" s="64"/>
      <c r="Y24" s="64"/>
      <c r="Z24" s="64"/>
      <c r="AA24" s="64"/>
      <c r="AB24" s="64"/>
      <c r="AC24" s="64"/>
      <c r="AD24" s="64"/>
    </row>
    <row r="25" spans="1:32" s="2" customFormat="1" ht="18" customHeight="1">
      <c r="B25" s="64"/>
      <c r="C25" s="64"/>
      <c r="D25" s="64"/>
      <c r="E25" s="64"/>
      <c r="F25" s="64"/>
      <c r="G25" s="64"/>
      <c r="H25" s="64"/>
      <c r="I25" s="64"/>
      <c r="J25" s="64"/>
      <c r="K25" s="146" t="s">
        <v>85</v>
      </c>
      <c r="L25" s="76">
        <f>((((9*O27^2)/(8*(M28/1000)))*(((1-P29^2)/(4*10^11))+((1-N29^2)/(2*10^11)))^2)^(1/3))</f>
        <v>8.1616933065962311E-8</v>
      </c>
      <c r="M25" s="146"/>
      <c r="N25" s="77" t="s">
        <v>86</v>
      </c>
      <c r="O25" s="78">
        <f>(SIN((60/2)*PI()/180)^(-5/3))*(0.5^(2/3))*L25</f>
        <v>1.6323386613192465E-7</v>
      </c>
      <c r="P25" s="64"/>
      <c r="Q25" s="64"/>
      <c r="R25" s="64"/>
      <c r="S25" s="64"/>
      <c r="T25" s="64"/>
      <c r="U25"/>
      <c r="V25" s="64"/>
      <c r="W25" s="64"/>
      <c r="X25" s="64"/>
      <c r="Y25" s="64"/>
      <c r="Z25" s="64"/>
      <c r="AA25" s="64"/>
      <c r="AB25" s="64"/>
      <c r="AC25" s="64"/>
      <c r="AD25" s="64"/>
    </row>
    <row r="26" spans="1:32" s="2" customFormat="1" ht="18" customHeight="1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146"/>
      <c r="M26" s="146"/>
      <c r="N26" s="146"/>
      <c r="O26" s="146"/>
      <c r="P26" s="64"/>
      <c r="Q26" s="64"/>
      <c r="R26" s="64"/>
      <c r="S26" s="441" t="s">
        <v>87</v>
      </c>
      <c r="T26" s="442"/>
      <c r="U26"/>
      <c r="V26" s="64"/>
      <c r="W26" s="64"/>
      <c r="X26" s="64"/>
      <c r="Y26" s="64"/>
      <c r="Z26" s="64"/>
      <c r="AA26" s="64"/>
      <c r="AB26" s="64"/>
      <c r="AC26" s="64"/>
      <c r="AD26" s="64"/>
    </row>
    <row r="27" spans="1:32" s="2" customFormat="1" ht="18" customHeight="1">
      <c r="B27" s="64"/>
      <c r="C27" s="64"/>
      <c r="D27" s="64"/>
      <c r="E27" s="64"/>
      <c r="F27" s="64"/>
      <c r="G27" s="64"/>
      <c r="H27" s="64"/>
      <c r="I27" s="64"/>
      <c r="J27" s="79" t="s">
        <v>88</v>
      </c>
      <c r="K27" s="64" t="s">
        <v>89</v>
      </c>
      <c r="L27" s="64"/>
      <c r="M27" s="64"/>
      <c r="N27" s="64"/>
      <c r="O27" s="64">
        <v>0.2</v>
      </c>
      <c r="P27" s="64"/>
      <c r="Q27" s="80"/>
      <c r="R27" s="64"/>
      <c r="S27" s="81">
        <v>0.2</v>
      </c>
      <c r="T27" s="82">
        <v>1.1000000000000001</v>
      </c>
      <c r="U27" s="64"/>
      <c r="V27" s="64"/>
      <c r="W27" s="64"/>
      <c r="X27" s="64"/>
      <c r="Y27" s="64"/>
      <c r="Z27" s="64"/>
      <c r="AA27" s="64"/>
      <c r="AB27" s="64"/>
      <c r="AC27" s="64"/>
      <c r="AD27" s="64"/>
    </row>
    <row r="28" spans="1:32" s="2" customFormat="1" ht="18" customHeight="1">
      <c r="B28" s="64"/>
      <c r="C28" s="64"/>
      <c r="D28" s="64"/>
      <c r="E28" s="64"/>
      <c r="F28" s="64"/>
      <c r="G28" s="64"/>
      <c r="H28" s="64"/>
      <c r="I28" s="64"/>
      <c r="J28" s="83" t="s">
        <v>90</v>
      </c>
      <c r="K28" s="64" t="s">
        <v>91</v>
      </c>
      <c r="L28" s="64"/>
      <c r="M28" s="64">
        <v>4</v>
      </c>
      <c r="N28" s="64"/>
      <c r="O28" s="64"/>
      <c r="P28" s="64"/>
      <c r="Q28" s="64"/>
      <c r="R28" s="64"/>
      <c r="S28" s="81">
        <v>0.25</v>
      </c>
      <c r="T28" s="82">
        <v>1.35</v>
      </c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2" s="2" customFormat="1" ht="18" customHeight="1">
      <c r="B29" s="64"/>
      <c r="C29" s="64"/>
      <c r="D29" s="64"/>
      <c r="E29" s="64"/>
      <c r="F29" s="64"/>
      <c r="G29" s="64"/>
      <c r="H29" s="64"/>
      <c r="I29" s="64"/>
      <c r="J29" s="79" t="s">
        <v>92</v>
      </c>
      <c r="K29" s="64" t="s">
        <v>93</v>
      </c>
      <c r="L29" s="64"/>
      <c r="M29" s="79" t="s">
        <v>94</v>
      </c>
      <c r="N29" s="84">
        <v>0.28000000000000003</v>
      </c>
      <c r="O29" s="79" t="s">
        <v>95</v>
      </c>
      <c r="P29" s="84">
        <v>0.25</v>
      </c>
      <c r="S29" s="81">
        <v>0.28000000000000003</v>
      </c>
      <c r="T29" s="82">
        <v>1.65</v>
      </c>
      <c r="U29" s="64"/>
      <c r="V29" s="64"/>
      <c r="W29" s="64"/>
      <c r="X29" s="64"/>
      <c r="Y29" s="64"/>
      <c r="Z29" s="64"/>
      <c r="AA29" s="64"/>
      <c r="AB29" s="64"/>
      <c r="AC29" s="64"/>
      <c r="AD29" s="64"/>
    </row>
    <row r="30" spans="1:32" s="2" customFormat="1" ht="18" customHeight="1">
      <c r="B30" s="64"/>
      <c r="C30" s="64"/>
      <c r="D30" s="64"/>
      <c r="E30" s="64"/>
      <c r="F30" s="64"/>
      <c r="G30" s="64"/>
      <c r="H30" s="64"/>
      <c r="I30" s="64"/>
      <c r="J30" s="85" t="s">
        <v>96</v>
      </c>
      <c r="K30" s="86" t="s">
        <v>97</v>
      </c>
      <c r="L30" s="64"/>
      <c r="M30" s="79" t="s">
        <v>94</v>
      </c>
      <c r="N30" s="64" t="s">
        <v>98</v>
      </c>
      <c r="O30" s="79" t="s">
        <v>95</v>
      </c>
      <c r="P30" s="64" t="s">
        <v>99</v>
      </c>
      <c r="Q30" s="64" t="s">
        <v>100</v>
      </c>
      <c r="R30" s="64"/>
      <c r="S30" s="81">
        <v>0.45500000000000002</v>
      </c>
      <c r="T30" s="82">
        <v>2.0499999999999998</v>
      </c>
      <c r="U30" s="64"/>
      <c r="V30" s="64"/>
      <c r="W30" s="64"/>
      <c r="X30" s="64"/>
      <c r="Y30" s="64"/>
      <c r="Z30" s="64"/>
      <c r="AA30" s="64"/>
      <c r="AB30" s="64"/>
      <c r="AC30" s="64"/>
      <c r="AD30" s="64"/>
    </row>
    <row r="31" spans="1:32" s="2" customFormat="1" ht="18" customHeight="1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82">
        <v>0.53</v>
      </c>
      <c r="T31" s="82">
        <v>2.5499999999999998</v>
      </c>
      <c r="U31" s="64"/>
      <c r="V31" s="64"/>
      <c r="W31" s="64"/>
      <c r="X31" s="64"/>
    </row>
    <row r="32" spans="1:32" s="2" customFormat="1" ht="18" customHeight="1"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87">
        <v>0.62</v>
      </c>
      <c r="T32" s="82">
        <v>3.2</v>
      </c>
      <c r="U32" s="64"/>
      <c r="V32" s="64"/>
      <c r="W32" s="64"/>
      <c r="X32" s="64"/>
    </row>
    <row r="33" spans="2:24" s="2" customFormat="1" ht="18" customHeight="1"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87">
        <v>0.72499999999999998</v>
      </c>
      <c r="T33" s="81">
        <v>4</v>
      </c>
      <c r="U33" s="64"/>
      <c r="V33" s="64"/>
      <c r="W33" s="64"/>
      <c r="X33" s="64"/>
    </row>
    <row r="34" spans="2:24" s="2" customFormat="1" ht="18" customHeight="1"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82">
        <v>0.89500000000000002</v>
      </c>
      <c r="T34" s="88"/>
      <c r="U34" s="64"/>
      <c r="V34" s="64"/>
      <c r="W34" s="64"/>
      <c r="X34" s="64"/>
    </row>
    <row r="35" spans="2:24" s="2" customFormat="1" ht="18" customHeight="1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</row>
    <row r="36" spans="2:24" s="2" customFormat="1" ht="18" customHeight="1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</row>
    <row r="37" spans="2:24" s="2" customFormat="1" ht="18" customHeight="1"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</row>
    <row r="38" spans="2:24" s="2" customFormat="1" ht="18" customHeight="1"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</row>
    <row r="39" spans="2:24" s="2" customFormat="1" ht="18" customHeight="1"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</row>
    <row r="40" spans="2:24" s="2" customFormat="1" ht="18" customHeight="1"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</row>
    <row r="41" spans="2:24" s="2" customFormat="1" ht="18" customHeight="1"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</row>
    <row r="42" spans="2:24" s="2" customFormat="1" ht="18" customHeight="1"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2:24" s="2" customFormat="1" ht="18" customHeight="1"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</row>
    <row r="44" spans="2:24" s="2" customFormat="1" ht="18" customHeight="1"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</row>
    <row r="45" spans="2:24" s="2" customFormat="1" ht="18" customHeight="1"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</row>
    <row r="46" spans="2:24" s="2" customFormat="1" ht="18" customHeight="1"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</row>
    <row r="47" spans="2:24" s="2" customFormat="1" ht="18" customHeight="1"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</row>
    <row r="48" spans="2:24" s="2" customFormat="1" ht="18" customHeight="1"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</row>
    <row r="49" spans="2:22" s="2" customFormat="1" ht="18" customHeight="1"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</row>
    <row r="50" spans="2:22" s="2" customFormat="1" ht="18" customHeight="1"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</row>
    <row r="51" spans="2:22" s="2" customFormat="1" ht="18" customHeight="1"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</row>
    <row r="52" spans="2:22" s="2" customFormat="1" ht="18" customHeight="1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</row>
    <row r="53" spans="2:22" s="2" customFormat="1" ht="18" customHeight="1"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</row>
    <row r="54" spans="2:22" s="2" customFormat="1" ht="12"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</row>
    <row r="55" spans="2:22" s="2" customFormat="1" ht="12"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</row>
    <row r="56" spans="2:22" s="2" customFormat="1" ht="12"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</row>
    <row r="57" spans="2:22" s="2" customFormat="1" ht="12"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</row>
    <row r="58" spans="2:22" s="2" customFormat="1" ht="12"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</row>
    <row r="59" spans="2:22" s="2" customFormat="1" ht="12"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</row>
    <row r="60" spans="2:22" s="2" customFormat="1" ht="12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</row>
    <row r="61" spans="2:22" s="2" customFormat="1" ht="12"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</row>
    <row r="62" spans="2:22" s="2" customFormat="1" ht="12"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</row>
    <row r="63" spans="2:22" s="2" customFormat="1" ht="12"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</row>
    <row r="64" spans="2:22" s="2" customFormat="1" ht="12"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</row>
    <row r="65" spans="2:22" s="2" customFormat="1" ht="12"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</row>
    <row r="66" spans="2:22" s="2" customFormat="1" ht="12"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</row>
    <row r="67" spans="2:22" s="2" customFormat="1" ht="12"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</row>
    <row r="68" spans="2:22" s="2" customFormat="1" ht="12"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</row>
    <row r="69" spans="2:22" s="2" customFormat="1" ht="12"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</row>
    <row r="70" spans="2:22" s="2" customFormat="1" ht="12"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</row>
    <row r="71" spans="2:22" s="2" customFormat="1" ht="12"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</row>
    <row r="72" spans="2:22" s="2" customFormat="1" ht="12"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</row>
    <row r="73" spans="2:22" s="2" customFormat="1" ht="12"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</row>
    <row r="74" spans="2:22" s="2" customFormat="1" ht="12"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</row>
    <row r="75" spans="2:22" s="2" customFormat="1" ht="12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</row>
    <row r="76" spans="2:22" s="2" customFormat="1" ht="12"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</row>
    <row r="77" spans="2:22" s="2" customFormat="1" ht="12"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</row>
    <row r="78" spans="2:22" s="2" customFormat="1" ht="12"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</row>
    <row r="79" spans="2:22" s="2" customFormat="1" ht="12"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</row>
    <row r="80" spans="2:22" s="2" customFormat="1" ht="12"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</row>
    <row r="81" spans="2:22" s="2" customFormat="1" ht="12"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</row>
    <row r="82" spans="2:22" s="2" customFormat="1" ht="12"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</row>
    <row r="83" spans="2:22" s="2" customFormat="1" ht="12"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</row>
    <row r="84" spans="2:22" s="2" customFormat="1" ht="12"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</row>
    <row r="85" spans="2:22" s="2" customFormat="1" ht="12"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</row>
    <row r="86" spans="2:22" s="2" customFormat="1" ht="12"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</row>
    <row r="87" spans="2:22" s="2" customFormat="1" ht="12">
      <c r="B87" s="89"/>
      <c r="C87" s="89"/>
      <c r="D87" s="89"/>
      <c r="E87" s="89"/>
      <c r="F87" s="89"/>
      <c r="G87" s="89"/>
      <c r="H87" s="90"/>
      <c r="I87" s="91"/>
      <c r="J87" s="91"/>
      <c r="K87" s="91"/>
      <c r="L87" s="92"/>
      <c r="M87" s="92"/>
      <c r="N87" s="92"/>
      <c r="O87" s="92"/>
      <c r="P87" s="92"/>
      <c r="Q87" s="93"/>
      <c r="R87" s="90"/>
      <c r="S87" s="91"/>
      <c r="T87" s="94"/>
      <c r="U87" s="95"/>
      <c r="V87" s="96"/>
    </row>
    <row r="88" spans="2:22" s="2" customFormat="1" ht="12">
      <c r="B88" s="89"/>
      <c r="C88" s="89"/>
      <c r="D88" s="89"/>
      <c r="E88" s="89"/>
      <c r="F88" s="89"/>
      <c r="G88" s="89"/>
      <c r="H88" s="90"/>
      <c r="I88" s="91"/>
      <c r="J88" s="91"/>
      <c r="K88" s="91"/>
      <c r="L88" s="92"/>
      <c r="M88" s="92"/>
      <c r="N88" s="92"/>
      <c r="O88" s="92"/>
      <c r="P88" s="92"/>
      <c r="Q88" s="93"/>
      <c r="R88" s="90"/>
      <c r="S88" s="91"/>
      <c r="T88" s="94"/>
      <c r="U88" s="95"/>
      <c r="V88" s="96"/>
    </row>
    <row r="89" spans="2:22" s="2" customFormat="1" ht="12">
      <c r="B89" s="89"/>
      <c r="C89" s="89"/>
      <c r="D89" s="89"/>
      <c r="E89" s="89"/>
      <c r="F89" s="89"/>
      <c r="G89" s="89"/>
      <c r="H89" s="90"/>
      <c r="I89" s="91"/>
      <c r="J89" s="91"/>
      <c r="K89" s="91"/>
      <c r="L89" s="92"/>
      <c r="M89" s="92"/>
      <c r="N89" s="92"/>
      <c r="O89" s="92"/>
      <c r="P89" s="92"/>
      <c r="Q89" s="93"/>
      <c r="R89" s="90"/>
      <c r="S89" s="91"/>
      <c r="T89" s="94"/>
      <c r="U89" s="95"/>
      <c r="V89" s="96"/>
    </row>
    <row r="90" spans="2:22" s="2" customFormat="1" ht="12">
      <c r="B90" s="89"/>
      <c r="C90" s="89"/>
      <c r="D90" s="89"/>
      <c r="E90" s="89"/>
      <c r="F90" s="89"/>
      <c r="G90" s="89"/>
      <c r="H90" s="90"/>
      <c r="I90" s="91"/>
      <c r="J90" s="91"/>
      <c r="K90" s="91"/>
      <c r="L90" s="92"/>
      <c r="M90" s="92"/>
      <c r="N90" s="92"/>
      <c r="O90" s="92"/>
      <c r="P90" s="92"/>
      <c r="Q90" s="93"/>
      <c r="R90" s="90"/>
      <c r="S90" s="91"/>
      <c r="T90" s="94"/>
      <c r="U90" s="95"/>
      <c r="V90" s="96"/>
    </row>
    <row r="91" spans="2:22" s="2" customFormat="1" ht="12">
      <c r="B91" s="89"/>
      <c r="C91" s="89"/>
      <c r="D91" s="89"/>
      <c r="E91" s="89"/>
      <c r="F91" s="89"/>
      <c r="G91" s="89"/>
      <c r="H91" s="90"/>
      <c r="I91" s="91"/>
      <c r="J91" s="91"/>
      <c r="K91" s="91"/>
      <c r="L91" s="92"/>
      <c r="M91" s="92"/>
      <c r="N91" s="92"/>
      <c r="O91" s="92"/>
      <c r="P91" s="92"/>
      <c r="Q91" s="93"/>
      <c r="R91" s="90"/>
      <c r="S91" s="91"/>
      <c r="T91" s="94"/>
      <c r="U91" s="95"/>
      <c r="V91" s="96"/>
    </row>
    <row r="92" spans="2:22" s="2" customFormat="1" ht="12">
      <c r="B92" s="89"/>
      <c r="C92" s="89"/>
      <c r="D92" s="89"/>
      <c r="E92" s="89"/>
      <c r="F92" s="89"/>
      <c r="G92" s="89"/>
      <c r="H92" s="90"/>
      <c r="I92" s="91"/>
      <c r="J92" s="91"/>
      <c r="K92" s="91"/>
      <c r="L92" s="92"/>
      <c r="M92" s="92"/>
      <c r="N92" s="92"/>
      <c r="O92" s="92"/>
      <c r="P92" s="92"/>
      <c r="Q92" s="93"/>
      <c r="R92" s="90"/>
      <c r="S92" s="91"/>
      <c r="T92" s="94"/>
      <c r="U92" s="95"/>
      <c r="V92" s="96"/>
    </row>
    <row r="93" spans="2:22" s="2" customFormat="1" ht="12">
      <c r="B93" s="89"/>
      <c r="C93" s="89"/>
      <c r="D93" s="89"/>
      <c r="E93" s="89"/>
      <c r="F93" s="89"/>
      <c r="G93" s="89"/>
      <c r="H93" s="90"/>
      <c r="I93" s="91"/>
      <c r="J93" s="91"/>
      <c r="K93" s="91"/>
      <c r="L93" s="92"/>
      <c r="M93" s="92"/>
      <c r="N93" s="92"/>
      <c r="O93" s="92"/>
      <c r="P93" s="92"/>
      <c r="Q93" s="93"/>
      <c r="R93" s="90"/>
      <c r="S93" s="91"/>
      <c r="T93" s="94"/>
      <c r="U93" s="95"/>
      <c r="V93" s="96"/>
    </row>
    <row r="94" spans="2:22" s="2" customFormat="1" ht="12">
      <c r="B94" s="89"/>
      <c r="C94" s="89"/>
      <c r="D94" s="89"/>
      <c r="E94" s="89"/>
      <c r="F94" s="89"/>
      <c r="G94" s="89"/>
      <c r="H94" s="90"/>
      <c r="I94" s="91"/>
      <c r="J94" s="91"/>
      <c r="K94" s="91"/>
      <c r="L94" s="92"/>
      <c r="M94" s="92"/>
      <c r="N94" s="92"/>
      <c r="O94" s="92"/>
      <c r="P94" s="92"/>
      <c r="Q94" s="93"/>
      <c r="R94" s="90"/>
      <c r="S94" s="91"/>
      <c r="T94" s="94"/>
      <c r="U94" s="95"/>
      <c r="V94" s="96"/>
    </row>
    <row r="95" spans="2:22" s="2" customFormat="1" ht="12">
      <c r="B95" s="89"/>
      <c r="C95" s="89"/>
      <c r="D95" s="89"/>
      <c r="E95" s="89"/>
      <c r="F95" s="89"/>
      <c r="G95" s="89"/>
      <c r="H95" s="90"/>
      <c r="I95" s="91"/>
      <c r="J95" s="91"/>
      <c r="K95" s="91"/>
      <c r="L95" s="92"/>
      <c r="M95" s="92"/>
      <c r="N95" s="92"/>
      <c r="O95" s="92"/>
      <c r="P95" s="92"/>
      <c r="Q95" s="93"/>
      <c r="R95" s="90"/>
      <c r="S95" s="91"/>
      <c r="T95" s="94"/>
      <c r="U95" s="95"/>
      <c r="V95" s="96"/>
    </row>
    <row r="96" spans="2:22" s="2" customFormat="1" ht="12">
      <c r="B96" s="89"/>
      <c r="C96" s="89"/>
      <c r="D96" s="89"/>
      <c r="E96" s="89"/>
      <c r="F96" s="89"/>
      <c r="G96" s="89"/>
      <c r="H96" s="90"/>
      <c r="I96" s="91"/>
      <c r="J96" s="91"/>
      <c r="K96" s="91"/>
      <c r="L96" s="92"/>
      <c r="M96" s="92"/>
      <c r="N96" s="92"/>
      <c r="O96" s="92"/>
      <c r="P96" s="92"/>
      <c r="Q96" s="93"/>
      <c r="R96" s="90"/>
      <c r="S96" s="91"/>
      <c r="T96" s="94"/>
      <c r="U96" s="95"/>
      <c r="V96" s="96"/>
    </row>
    <row r="97" spans="2:22" s="2" customFormat="1" ht="12">
      <c r="B97" s="89"/>
      <c r="C97" s="89"/>
      <c r="D97" s="89"/>
      <c r="E97" s="89"/>
      <c r="F97" s="89"/>
      <c r="G97" s="89"/>
      <c r="H97" s="90"/>
      <c r="I97" s="91"/>
      <c r="J97" s="91"/>
      <c r="K97" s="91"/>
      <c r="L97" s="92"/>
      <c r="M97" s="92"/>
      <c r="N97" s="92"/>
      <c r="O97" s="92"/>
      <c r="P97" s="92"/>
      <c r="Q97" s="93"/>
      <c r="R97" s="90"/>
      <c r="S97" s="91"/>
      <c r="T97" s="94"/>
      <c r="U97" s="95"/>
      <c r="V97" s="96"/>
    </row>
    <row r="98" spans="2:22" s="2" customFormat="1" ht="12">
      <c r="B98" s="89"/>
      <c r="C98" s="89"/>
      <c r="D98" s="89"/>
      <c r="E98" s="89"/>
      <c r="F98" s="89"/>
      <c r="G98" s="89"/>
      <c r="H98" s="90"/>
      <c r="I98" s="91"/>
      <c r="J98" s="91"/>
      <c r="K98" s="91"/>
      <c r="L98" s="92"/>
      <c r="M98" s="92"/>
      <c r="N98" s="92"/>
      <c r="O98" s="92"/>
      <c r="P98" s="92"/>
      <c r="Q98" s="93"/>
      <c r="R98" s="90"/>
      <c r="S98" s="91"/>
      <c r="T98" s="94"/>
      <c r="U98" s="95"/>
      <c r="V98" s="96"/>
    </row>
    <row r="99" spans="2:22" s="2" customFormat="1" ht="12">
      <c r="B99" s="89"/>
      <c r="C99" s="89"/>
      <c r="D99" s="89"/>
      <c r="E99" s="89"/>
      <c r="F99" s="89"/>
      <c r="G99" s="89"/>
      <c r="H99" s="90"/>
      <c r="I99" s="91"/>
      <c r="J99" s="91"/>
      <c r="K99" s="91"/>
      <c r="L99" s="92"/>
      <c r="M99" s="92"/>
      <c r="N99" s="92"/>
      <c r="O99" s="92"/>
      <c r="P99" s="92"/>
      <c r="Q99" s="93"/>
      <c r="R99" s="90"/>
      <c r="S99" s="91"/>
      <c r="T99" s="94"/>
      <c r="U99" s="95"/>
      <c r="V99" s="96"/>
    </row>
    <row r="100" spans="2:22" s="2" customFormat="1" ht="12">
      <c r="B100" s="89"/>
      <c r="C100" s="89"/>
      <c r="D100" s="89"/>
      <c r="E100" s="89"/>
      <c r="F100" s="89"/>
      <c r="G100" s="89"/>
      <c r="H100" s="90"/>
      <c r="I100" s="91"/>
      <c r="J100" s="91"/>
      <c r="K100" s="91"/>
      <c r="L100" s="92"/>
      <c r="M100" s="92"/>
      <c r="N100" s="92"/>
      <c r="O100" s="92"/>
      <c r="P100" s="92"/>
      <c r="Q100" s="93"/>
      <c r="R100" s="90"/>
      <c r="S100" s="91"/>
      <c r="T100" s="94"/>
      <c r="U100" s="95"/>
      <c r="V100" s="96"/>
    </row>
    <row r="101" spans="2:22" s="2" customFormat="1" ht="12">
      <c r="B101" s="89"/>
      <c r="C101" s="89"/>
      <c r="D101" s="89"/>
      <c r="E101" s="89"/>
      <c r="F101" s="89"/>
      <c r="G101" s="89"/>
      <c r="H101" s="90"/>
      <c r="I101" s="91"/>
      <c r="J101" s="91"/>
      <c r="K101" s="91"/>
      <c r="L101" s="92"/>
      <c r="M101" s="92"/>
      <c r="N101" s="92"/>
      <c r="O101" s="92"/>
      <c r="P101" s="92"/>
      <c r="Q101" s="93"/>
      <c r="R101" s="90"/>
      <c r="S101" s="91"/>
      <c r="T101" s="94"/>
      <c r="U101" s="95"/>
      <c r="V101" s="96"/>
    </row>
    <row r="102" spans="2:22" s="2" customFormat="1" ht="12">
      <c r="B102" s="89"/>
      <c r="C102" s="89"/>
      <c r="D102" s="89"/>
      <c r="E102" s="89"/>
      <c r="F102" s="89"/>
      <c r="G102" s="89"/>
      <c r="H102" s="90"/>
      <c r="I102" s="91"/>
      <c r="J102" s="91"/>
      <c r="K102" s="91"/>
      <c r="L102" s="92"/>
      <c r="M102" s="92"/>
      <c r="N102" s="92"/>
      <c r="O102" s="92"/>
      <c r="P102" s="92"/>
      <c r="Q102" s="93"/>
      <c r="R102" s="90"/>
      <c r="S102" s="91"/>
      <c r="T102" s="94"/>
      <c r="U102" s="95"/>
      <c r="V102" s="96"/>
    </row>
    <row r="103" spans="2:22" s="2" customFormat="1" ht="12">
      <c r="B103" s="97"/>
      <c r="C103" s="97"/>
      <c r="D103" s="97"/>
      <c r="E103" s="97"/>
      <c r="F103" s="97"/>
      <c r="G103" s="97"/>
      <c r="H103" s="97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4"/>
      <c r="U103" s="95"/>
      <c r="V103" s="96"/>
    </row>
    <row r="104" spans="2:22" s="2" customFormat="1" ht="12">
      <c r="B104" s="89"/>
      <c r="C104" s="89"/>
      <c r="D104" s="89"/>
      <c r="E104" s="89"/>
      <c r="F104" s="89"/>
      <c r="G104" s="89"/>
      <c r="H104" s="90"/>
      <c r="I104" s="93"/>
      <c r="J104" s="93"/>
      <c r="K104" s="93"/>
      <c r="L104" s="99"/>
      <c r="M104" s="99"/>
      <c r="N104" s="99"/>
      <c r="O104" s="99"/>
      <c r="P104" s="99"/>
      <c r="Q104" s="93"/>
      <c r="R104" s="99"/>
      <c r="S104" s="93"/>
      <c r="T104" s="94"/>
      <c r="U104" s="95"/>
      <c r="V104" s="96"/>
    </row>
    <row r="105" spans="2:22" s="2" customFormat="1" ht="12">
      <c r="B105" s="97"/>
      <c r="C105" s="97"/>
      <c r="D105" s="97"/>
      <c r="E105" s="97"/>
      <c r="F105" s="97"/>
      <c r="G105" s="97"/>
      <c r="H105" s="97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4"/>
      <c r="U105" s="95"/>
      <c r="V105" s="96"/>
    </row>
    <row r="106" spans="2:22" s="2" customFormat="1" ht="12">
      <c r="B106" s="89"/>
      <c r="C106" s="89"/>
      <c r="D106" s="89"/>
      <c r="E106" s="89"/>
      <c r="F106" s="89"/>
      <c r="G106" s="89"/>
      <c r="H106" s="90"/>
      <c r="I106" s="93"/>
      <c r="J106" s="93"/>
      <c r="K106" s="93"/>
      <c r="L106" s="92"/>
      <c r="M106" s="92"/>
      <c r="N106" s="92"/>
      <c r="O106" s="92"/>
      <c r="P106" s="92"/>
      <c r="Q106" s="93"/>
      <c r="R106" s="90"/>
      <c r="S106" s="91"/>
      <c r="T106" s="94"/>
      <c r="U106" s="95"/>
      <c r="V106" s="96"/>
    </row>
    <row r="107" spans="2:22" s="2" customFormat="1" ht="12">
      <c r="B107" s="89"/>
      <c r="C107" s="89"/>
      <c r="D107" s="89"/>
      <c r="E107" s="89"/>
      <c r="F107" s="89"/>
      <c r="G107" s="89"/>
      <c r="H107" s="90"/>
      <c r="I107" s="91"/>
      <c r="J107" s="91"/>
      <c r="K107" s="91"/>
      <c r="L107" s="92"/>
      <c r="M107" s="92"/>
      <c r="N107" s="92"/>
      <c r="O107" s="92"/>
      <c r="P107" s="92"/>
      <c r="Q107" s="93"/>
      <c r="R107" s="90"/>
      <c r="S107" s="91"/>
      <c r="T107" s="94"/>
      <c r="U107" s="95"/>
      <c r="V107" s="96"/>
    </row>
    <row r="108" spans="2:22" s="2" customFormat="1" ht="12">
      <c r="B108" s="89"/>
      <c r="C108" s="89"/>
      <c r="D108" s="89"/>
      <c r="E108" s="89"/>
      <c r="F108" s="89"/>
      <c r="G108" s="89"/>
      <c r="H108" s="90"/>
      <c r="I108" s="100"/>
      <c r="J108" s="100"/>
      <c r="K108" s="100"/>
      <c r="L108" s="90"/>
      <c r="M108" s="90"/>
      <c r="N108" s="90"/>
      <c r="O108" s="90"/>
      <c r="P108" s="92"/>
      <c r="Q108" s="93"/>
      <c r="R108" s="90"/>
      <c r="S108" s="100"/>
      <c r="T108" s="94"/>
      <c r="U108" s="95"/>
      <c r="V108" s="96"/>
    </row>
    <row r="109" spans="2:22" s="2" customFormat="1" ht="12">
      <c r="B109" s="89"/>
      <c r="C109" s="89"/>
      <c r="D109" s="89"/>
      <c r="E109" s="89"/>
      <c r="F109" s="89"/>
      <c r="G109" s="89"/>
      <c r="H109" s="90"/>
      <c r="I109" s="100"/>
      <c r="J109" s="100"/>
      <c r="K109" s="100"/>
      <c r="L109" s="90"/>
      <c r="M109" s="90"/>
      <c r="N109" s="90"/>
      <c r="O109" s="90"/>
      <c r="P109" s="92"/>
      <c r="Q109" s="93"/>
      <c r="R109" s="90"/>
      <c r="S109" s="100"/>
      <c r="T109" s="94"/>
      <c r="U109" s="95"/>
      <c r="V109" s="96"/>
    </row>
    <row r="110" spans="2:22" s="2" customFormat="1" ht="12">
      <c r="B110" s="89"/>
      <c r="C110" s="89"/>
      <c r="D110" s="89"/>
      <c r="E110" s="89"/>
      <c r="F110" s="89"/>
      <c r="G110" s="89"/>
      <c r="H110" s="90"/>
      <c r="I110" s="100"/>
      <c r="J110" s="100"/>
      <c r="K110" s="100"/>
      <c r="L110" s="90"/>
      <c r="M110" s="90"/>
      <c r="N110" s="90"/>
      <c r="O110" s="90"/>
      <c r="P110" s="92"/>
      <c r="Q110" s="93"/>
      <c r="R110" s="90"/>
      <c r="S110" s="100"/>
      <c r="T110" s="94"/>
      <c r="U110" s="95"/>
      <c r="V110" s="96"/>
    </row>
    <row r="111" spans="2:22" s="2" customFormat="1" ht="12">
      <c r="B111" s="89"/>
      <c r="C111" s="89"/>
      <c r="D111" s="89"/>
      <c r="E111" s="89"/>
      <c r="F111" s="89"/>
      <c r="G111" s="89"/>
      <c r="H111" s="90"/>
      <c r="I111" s="100"/>
      <c r="J111" s="100"/>
      <c r="K111" s="100"/>
      <c r="L111" s="90"/>
      <c r="M111" s="90"/>
      <c r="N111" s="90"/>
      <c r="O111" s="90"/>
      <c r="P111" s="92"/>
      <c r="Q111" s="93"/>
      <c r="R111" s="90"/>
      <c r="S111" s="100"/>
      <c r="T111" s="94"/>
      <c r="U111" s="95"/>
      <c r="V111" s="96"/>
    </row>
    <row r="112" spans="2:22" s="2" customFormat="1" ht="12">
      <c r="B112" s="89"/>
      <c r="C112" s="89"/>
      <c r="D112" s="89"/>
      <c r="E112" s="89"/>
      <c r="F112" s="89"/>
      <c r="G112" s="89"/>
      <c r="H112" s="90"/>
      <c r="I112" s="100"/>
      <c r="J112" s="100"/>
      <c r="K112" s="100"/>
      <c r="L112" s="90"/>
      <c r="M112" s="90"/>
      <c r="N112" s="90"/>
      <c r="O112" s="90"/>
      <c r="P112" s="92"/>
      <c r="Q112" s="93"/>
      <c r="R112" s="90"/>
      <c r="S112" s="100"/>
      <c r="T112" s="94"/>
      <c r="U112" s="95"/>
      <c r="V112" s="96"/>
    </row>
    <row r="113" spans="2:22" s="2" customFormat="1" ht="12">
      <c r="B113" s="89"/>
      <c r="C113" s="89"/>
      <c r="D113" s="89"/>
      <c r="E113" s="89"/>
      <c r="F113" s="89"/>
      <c r="G113" s="89"/>
      <c r="H113" s="90"/>
      <c r="I113" s="100"/>
      <c r="J113" s="100"/>
      <c r="K113" s="100"/>
      <c r="L113" s="90"/>
      <c r="M113" s="90"/>
      <c r="N113" s="90"/>
      <c r="O113" s="90"/>
      <c r="P113" s="92"/>
      <c r="Q113" s="93"/>
      <c r="R113" s="90"/>
      <c r="S113" s="100"/>
      <c r="T113" s="94"/>
      <c r="U113" s="95"/>
      <c r="V113" s="96"/>
    </row>
    <row r="114" spans="2:22" s="2" customFormat="1" ht="12">
      <c r="B114" s="89"/>
      <c r="C114" s="89"/>
      <c r="D114" s="89"/>
      <c r="E114" s="89"/>
      <c r="F114" s="89"/>
      <c r="G114" s="89"/>
      <c r="H114" s="90"/>
      <c r="I114" s="100"/>
      <c r="J114" s="100"/>
      <c r="K114" s="100"/>
      <c r="L114" s="90"/>
      <c r="M114" s="90"/>
      <c r="N114" s="90"/>
      <c r="O114" s="90"/>
      <c r="P114" s="92"/>
      <c r="Q114" s="93"/>
      <c r="R114" s="90"/>
      <c r="S114" s="100"/>
      <c r="T114" s="94"/>
      <c r="U114" s="95"/>
      <c r="V114" s="96"/>
    </row>
    <row r="115" spans="2:22" s="2" customFormat="1" ht="12">
      <c r="B115" s="89"/>
      <c r="C115" s="89"/>
      <c r="D115" s="89"/>
      <c r="E115" s="89"/>
      <c r="F115" s="89"/>
      <c r="G115" s="89"/>
      <c r="H115" s="90"/>
      <c r="I115" s="100"/>
      <c r="J115" s="100"/>
      <c r="K115" s="100"/>
      <c r="L115" s="90"/>
      <c r="M115" s="90"/>
      <c r="N115" s="90"/>
      <c r="O115" s="90"/>
      <c r="P115" s="92"/>
      <c r="Q115" s="93"/>
      <c r="R115" s="90"/>
      <c r="S115" s="100"/>
      <c r="T115" s="94"/>
      <c r="U115" s="95"/>
      <c r="V115" s="96"/>
    </row>
    <row r="116" spans="2:22" s="2" customFormat="1" ht="12">
      <c r="B116" s="89"/>
      <c r="C116" s="89"/>
      <c r="D116" s="89"/>
      <c r="E116" s="89"/>
      <c r="F116" s="89"/>
      <c r="G116" s="89"/>
      <c r="H116" s="90"/>
      <c r="I116" s="100"/>
      <c r="J116" s="100"/>
      <c r="K116" s="100"/>
      <c r="L116" s="90"/>
      <c r="M116" s="90"/>
      <c r="N116" s="90"/>
      <c r="O116" s="90"/>
      <c r="P116" s="92"/>
      <c r="Q116" s="93"/>
      <c r="R116" s="90"/>
      <c r="S116" s="100"/>
      <c r="T116" s="94"/>
      <c r="U116" s="95"/>
      <c r="V116" s="96"/>
    </row>
    <row r="117" spans="2:22" s="2" customFormat="1" ht="12">
      <c r="B117" s="89"/>
      <c r="C117" s="89"/>
      <c r="D117" s="89"/>
      <c r="E117" s="89"/>
      <c r="F117" s="89"/>
      <c r="G117" s="89"/>
      <c r="H117" s="90"/>
      <c r="I117" s="100"/>
      <c r="J117" s="100"/>
      <c r="K117" s="100"/>
      <c r="L117" s="90"/>
      <c r="M117" s="90"/>
      <c r="N117" s="90"/>
      <c r="O117" s="90"/>
      <c r="P117" s="92"/>
      <c r="Q117" s="93"/>
      <c r="R117" s="90"/>
      <c r="S117" s="100"/>
      <c r="T117" s="94"/>
      <c r="U117" s="95"/>
      <c r="V117" s="96"/>
    </row>
    <row r="118" spans="2:22" s="2" customFormat="1" ht="12">
      <c r="B118" s="89"/>
      <c r="C118" s="89"/>
      <c r="D118" s="89"/>
      <c r="E118" s="89"/>
      <c r="F118" s="89"/>
      <c r="G118" s="89"/>
      <c r="H118" s="90"/>
      <c r="I118" s="100"/>
      <c r="J118" s="100"/>
      <c r="K118" s="100"/>
      <c r="L118" s="90"/>
      <c r="M118" s="90"/>
      <c r="N118" s="90"/>
      <c r="O118" s="90"/>
      <c r="P118" s="92"/>
      <c r="Q118" s="93"/>
      <c r="R118" s="90"/>
      <c r="S118" s="100"/>
      <c r="T118" s="94"/>
      <c r="U118" s="95"/>
      <c r="V118" s="96"/>
    </row>
    <row r="119" spans="2:22" s="2" customFormat="1" ht="12">
      <c r="B119" s="89"/>
      <c r="C119" s="89"/>
      <c r="D119" s="89"/>
      <c r="E119" s="89"/>
      <c r="F119" s="89"/>
      <c r="G119" s="89"/>
      <c r="H119" s="90"/>
      <c r="I119" s="100"/>
      <c r="J119" s="100"/>
      <c r="K119" s="100"/>
      <c r="L119" s="90"/>
      <c r="M119" s="90"/>
      <c r="N119" s="90"/>
      <c r="O119" s="90"/>
      <c r="P119" s="92"/>
      <c r="Q119" s="93"/>
      <c r="R119" s="90"/>
      <c r="S119" s="100"/>
      <c r="T119" s="94"/>
      <c r="U119" s="95"/>
      <c r="V119" s="96"/>
    </row>
    <row r="120" spans="2:22" s="2" customFormat="1" ht="12">
      <c r="B120" s="89"/>
      <c r="C120" s="89"/>
      <c r="D120" s="89"/>
      <c r="E120" s="89"/>
      <c r="F120" s="89"/>
      <c r="G120" s="89"/>
      <c r="H120" s="90"/>
      <c r="I120" s="100"/>
      <c r="J120" s="100"/>
      <c r="K120" s="100"/>
      <c r="L120" s="90"/>
      <c r="M120" s="90"/>
      <c r="N120" s="90"/>
      <c r="O120" s="90"/>
      <c r="P120" s="92"/>
      <c r="Q120" s="93"/>
      <c r="R120" s="90"/>
      <c r="S120" s="100"/>
      <c r="T120" s="94"/>
      <c r="U120" s="95"/>
      <c r="V120" s="96"/>
    </row>
    <row r="121" spans="2:22" s="2" customFormat="1" ht="12">
      <c r="B121" s="146"/>
      <c r="C121" s="146"/>
      <c r="D121" s="146"/>
      <c r="E121" s="146"/>
      <c r="F121" s="146"/>
      <c r="G121" s="146"/>
      <c r="H121" s="98"/>
      <c r="I121" s="96"/>
      <c r="J121" s="96"/>
      <c r="K121" s="96"/>
      <c r="L121" s="96"/>
      <c r="M121" s="96"/>
      <c r="N121" s="96"/>
      <c r="O121" s="96"/>
      <c r="P121" s="101"/>
      <c r="Q121" s="96"/>
      <c r="R121" s="96"/>
      <c r="S121" s="96"/>
      <c r="T121" s="94"/>
      <c r="U121" s="95"/>
      <c r="V121" s="96"/>
    </row>
    <row r="122" spans="2:22" s="2" customFormat="1" ht="12">
      <c r="B122" s="146"/>
      <c r="C122" s="146"/>
      <c r="D122" s="146"/>
      <c r="E122" s="146"/>
      <c r="F122" s="146"/>
      <c r="G122" s="146"/>
      <c r="H122" s="98"/>
      <c r="I122" s="96"/>
      <c r="J122" s="96"/>
      <c r="K122" s="96"/>
      <c r="L122" s="96"/>
      <c r="M122" s="96"/>
      <c r="N122" s="96"/>
      <c r="O122" s="96"/>
      <c r="P122" s="101"/>
      <c r="Q122" s="96"/>
      <c r="R122" s="96"/>
      <c r="S122" s="96"/>
      <c r="T122" s="94"/>
      <c r="U122" s="95"/>
      <c r="V122" s="96"/>
    </row>
    <row r="123" spans="2:22" s="2" customFormat="1" ht="12">
      <c r="B123" s="146"/>
      <c r="C123" s="146"/>
      <c r="D123" s="146"/>
      <c r="E123" s="146"/>
      <c r="F123" s="146"/>
      <c r="G123" s="146"/>
      <c r="H123" s="98"/>
      <c r="I123" s="96"/>
      <c r="J123" s="96"/>
      <c r="K123" s="96"/>
      <c r="L123" s="96"/>
      <c r="M123" s="96"/>
      <c r="N123" s="96"/>
      <c r="O123" s="96"/>
      <c r="P123" s="101"/>
      <c r="Q123" s="96"/>
      <c r="R123" s="96"/>
      <c r="S123" s="96"/>
      <c r="T123" s="94"/>
      <c r="U123" s="95"/>
      <c r="V123" s="96"/>
    </row>
    <row r="124" spans="2:22" s="2" customFormat="1" ht="12">
      <c r="B124" s="146"/>
      <c r="C124" s="146"/>
      <c r="D124" s="146"/>
      <c r="E124" s="146"/>
      <c r="F124" s="146"/>
      <c r="G124" s="146"/>
      <c r="H124" s="98"/>
      <c r="I124" s="96"/>
      <c r="J124" s="96"/>
      <c r="K124" s="96"/>
      <c r="L124" s="96"/>
      <c r="M124" s="96"/>
      <c r="N124" s="96"/>
      <c r="O124" s="96"/>
      <c r="P124" s="101"/>
      <c r="Q124" s="96"/>
      <c r="R124" s="96"/>
      <c r="S124" s="96"/>
      <c r="T124" s="94"/>
      <c r="U124" s="95"/>
      <c r="V124" s="96"/>
    </row>
    <row r="125" spans="2:22" s="2" customFormat="1" ht="12">
      <c r="B125" s="146"/>
      <c r="C125" s="146"/>
      <c r="D125" s="146"/>
      <c r="E125" s="146"/>
      <c r="F125" s="146"/>
      <c r="G125" s="146"/>
      <c r="H125" s="98"/>
      <c r="I125" s="96"/>
      <c r="J125" s="96"/>
      <c r="K125" s="96"/>
      <c r="L125" s="96"/>
      <c r="M125" s="96"/>
      <c r="N125" s="96"/>
      <c r="O125" s="96"/>
      <c r="P125" s="101"/>
      <c r="Q125" s="96"/>
      <c r="R125" s="96"/>
      <c r="S125" s="96"/>
      <c r="T125" s="94"/>
      <c r="U125" s="95"/>
      <c r="V125" s="96"/>
    </row>
    <row r="126" spans="2:22" s="2" customFormat="1" ht="12">
      <c r="B126" s="146"/>
      <c r="C126" s="146"/>
      <c r="D126" s="146"/>
      <c r="E126" s="146"/>
      <c r="F126" s="146"/>
      <c r="G126" s="146"/>
      <c r="H126" s="98"/>
      <c r="I126" s="96"/>
      <c r="J126" s="96"/>
      <c r="K126" s="96"/>
      <c r="L126" s="96"/>
      <c r="M126" s="96"/>
      <c r="N126" s="96"/>
      <c r="O126" s="96"/>
      <c r="P126" s="101"/>
      <c r="Q126" s="96"/>
      <c r="R126" s="96"/>
      <c r="S126" s="96"/>
      <c r="T126" s="94"/>
      <c r="U126" s="95"/>
      <c r="V126" s="96"/>
    </row>
    <row r="127" spans="2:22" s="2" customFormat="1" ht="12">
      <c r="B127" s="146"/>
      <c r="C127" s="146"/>
      <c r="D127" s="146"/>
      <c r="E127" s="146"/>
      <c r="F127" s="146"/>
      <c r="G127" s="146"/>
      <c r="H127" s="98"/>
      <c r="I127" s="96"/>
      <c r="J127" s="96"/>
      <c r="K127" s="96"/>
      <c r="L127" s="96"/>
      <c r="M127" s="96"/>
      <c r="N127" s="96"/>
      <c r="O127" s="96"/>
      <c r="P127" s="101"/>
      <c r="Q127" s="96"/>
      <c r="R127" s="96"/>
      <c r="S127" s="96"/>
      <c r="T127" s="94"/>
      <c r="U127" s="95"/>
      <c r="V127" s="96"/>
    </row>
    <row r="128" spans="2:22" s="2" customFormat="1" ht="12">
      <c r="B128" s="146"/>
      <c r="C128" s="146"/>
      <c r="D128" s="146"/>
      <c r="E128" s="146"/>
      <c r="F128" s="146"/>
      <c r="G128" s="146"/>
      <c r="H128" s="98"/>
      <c r="I128" s="96"/>
      <c r="J128" s="96"/>
      <c r="K128" s="96"/>
      <c r="L128" s="96"/>
      <c r="M128" s="96"/>
      <c r="N128" s="96"/>
      <c r="O128" s="96"/>
      <c r="P128" s="101"/>
      <c r="Q128" s="96"/>
      <c r="R128" s="96"/>
      <c r="S128" s="96"/>
      <c r="T128" s="94"/>
      <c r="U128" s="95"/>
      <c r="V128" s="96"/>
    </row>
    <row r="129" spans="2:22" s="2" customFormat="1" ht="12">
      <c r="B129" s="146"/>
      <c r="C129" s="146"/>
      <c r="D129" s="146"/>
      <c r="E129" s="146"/>
      <c r="F129" s="146"/>
      <c r="G129" s="146"/>
      <c r="H129" s="98"/>
      <c r="I129" s="96"/>
      <c r="J129" s="96"/>
      <c r="K129" s="96"/>
      <c r="L129" s="96"/>
      <c r="M129" s="96"/>
      <c r="N129" s="96"/>
      <c r="O129" s="96"/>
      <c r="P129" s="101"/>
      <c r="Q129" s="96"/>
      <c r="R129" s="96"/>
      <c r="S129" s="96"/>
      <c r="T129" s="94"/>
      <c r="U129" s="95"/>
      <c r="V129" s="96"/>
    </row>
  </sheetData>
  <mergeCells count="38">
    <mergeCell ref="B2:V2"/>
    <mergeCell ref="B3:I3"/>
    <mergeCell ref="B4:C4"/>
    <mergeCell ref="D4:E4"/>
    <mergeCell ref="F4:G4"/>
    <mergeCell ref="H4:I4"/>
    <mergeCell ref="J4:K4"/>
    <mergeCell ref="L4:M4"/>
    <mergeCell ref="N4:O4"/>
    <mergeCell ref="P4:P5"/>
    <mergeCell ref="B11:C11"/>
    <mergeCell ref="Q4:Q5"/>
    <mergeCell ref="R4:R5"/>
    <mergeCell ref="S4:S5"/>
    <mergeCell ref="B5:C5"/>
    <mergeCell ref="D5:E5"/>
    <mergeCell ref="F5:G5"/>
    <mergeCell ref="H5:I5"/>
    <mergeCell ref="J5:K5"/>
    <mergeCell ref="L5:M5"/>
    <mergeCell ref="N5:O5"/>
    <mergeCell ref="B6:C6"/>
    <mergeCell ref="B7:C7"/>
    <mergeCell ref="B8:C8"/>
    <mergeCell ref="B9:C9"/>
    <mergeCell ref="B10:C10"/>
    <mergeCell ref="S26:T26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L23:L24"/>
    <mergeCell ref="M23:O2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AE21"/>
  <sheetViews>
    <sheetView workbookViewId="0">
      <selection activeCell="U13" sqref="U13"/>
    </sheetView>
  </sheetViews>
  <sheetFormatPr defaultRowHeight="23.25"/>
  <cols>
    <col min="1" max="1" width="1.5703125" customWidth="1"/>
    <col min="2" max="2" width="4.28515625" style="42" customWidth="1"/>
    <col min="3" max="3" width="2.85546875" style="42" customWidth="1"/>
    <col min="4" max="4" width="4.5703125" style="42" customWidth="1"/>
    <col min="5" max="5" width="2.7109375" style="42" customWidth="1"/>
    <col min="6" max="6" width="7" style="42" customWidth="1"/>
    <col min="7" max="7" width="3.140625" style="42" customWidth="1"/>
    <col min="8" max="8" width="2.7109375" style="42" customWidth="1"/>
    <col min="9" max="9" width="7.5703125" style="42" customWidth="1"/>
    <col min="10" max="10" width="5.5703125" style="42" customWidth="1"/>
    <col min="11" max="11" width="2.7109375" style="42" customWidth="1"/>
    <col min="12" max="12" width="7" style="42" customWidth="1"/>
    <col min="13" max="13" width="3.140625" style="42" customWidth="1"/>
    <col min="14" max="14" width="2.7109375" style="42" customWidth="1"/>
    <col min="15" max="16" width="5.5703125" style="42" customWidth="1"/>
    <col min="17" max="17" width="2.7109375" style="42" customWidth="1"/>
    <col min="18" max="18" width="7" style="42" customWidth="1"/>
    <col min="19" max="19" width="3.140625" style="42" customWidth="1"/>
    <col min="20" max="20" width="3.5703125" customWidth="1"/>
    <col min="21" max="31" width="5.5703125" customWidth="1"/>
  </cols>
  <sheetData>
    <row r="1" spans="2:31" ht="26.25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57"/>
      <c r="P1" s="57"/>
      <c r="Q1" s="57"/>
      <c r="R1" s="57"/>
      <c r="S1" s="57"/>
    </row>
    <row r="2" spans="2:31" ht="26.25"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2:31" ht="26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2:31">
      <c r="B4" s="462" t="s">
        <v>76</v>
      </c>
      <c r="C4" s="463"/>
      <c r="D4" s="463"/>
      <c r="E4" s="463"/>
      <c r="F4" s="463"/>
      <c r="G4" s="464"/>
      <c r="I4" s="462" t="s">
        <v>77</v>
      </c>
      <c r="J4" s="463"/>
      <c r="K4" s="463"/>
      <c r="L4" s="463"/>
      <c r="M4" s="464"/>
      <c r="O4" s="462" t="s">
        <v>78</v>
      </c>
      <c r="P4" s="463"/>
      <c r="Q4" s="463"/>
      <c r="R4" s="463"/>
      <c r="S4" s="464"/>
      <c r="U4" s="462" t="s">
        <v>77</v>
      </c>
      <c r="V4" s="463"/>
      <c r="W4" s="463"/>
      <c r="X4" s="463"/>
      <c r="Y4" s="464"/>
      <c r="Z4" s="42"/>
      <c r="AA4" s="462" t="s">
        <v>77</v>
      </c>
      <c r="AB4" s="463"/>
      <c r="AC4" s="463"/>
      <c r="AD4" s="463"/>
      <c r="AE4" s="464"/>
    </row>
    <row r="5" spans="2:31" ht="26.25">
      <c r="B5" s="465" t="s">
        <v>48</v>
      </c>
      <c r="C5" s="466"/>
      <c r="D5" s="466"/>
      <c r="E5" s="466"/>
      <c r="F5" s="466"/>
      <c r="G5" s="467"/>
      <c r="I5" s="465" t="s">
        <v>79</v>
      </c>
      <c r="J5" s="466"/>
      <c r="K5" s="466"/>
      <c r="L5" s="466"/>
      <c r="M5" s="467"/>
      <c r="O5" s="465" t="s">
        <v>49</v>
      </c>
      <c r="P5" s="466"/>
      <c r="Q5" s="466"/>
      <c r="R5" s="466"/>
      <c r="S5" s="467"/>
      <c r="U5" s="468" t="s">
        <v>152</v>
      </c>
      <c r="V5" s="469"/>
      <c r="W5" s="469"/>
      <c r="X5" s="469"/>
      <c r="Y5" s="470"/>
      <c r="Z5" s="42"/>
      <c r="AA5" s="468" t="s">
        <v>153</v>
      </c>
      <c r="AB5" s="469"/>
      <c r="AC5" s="469"/>
      <c r="AD5" s="469"/>
      <c r="AE5" s="470"/>
    </row>
    <row r="6" spans="2:31">
      <c r="B6" s="43">
        <v>1</v>
      </c>
      <c r="C6" s="44" t="s">
        <v>50</v>
      </c>
      <c r="D6" s="45">
        <v>0.21</v>
      </c>
      <c r="E6" s="46" t="s">
        <v>51</v>
      </c>
      <c r="F6" s="47">
        <f t="shared" ref="F6:F21" si="0">D6/1000</f>
        <v>2.0999999999999998E-4</v>
      </c>
      <c r="G6" s="48" t="s">
        <v>50</v>
      </c>
      <c r="I6" s="69">
        <v>2</v>
      </c>
      <c r="J6" s="71">
        <v>0.59</v>
      </c>
      <c r="K6" s="52" t="s">
        <v>52</v>
      </c>
      <c r="L6" s="70">
        <f>J6/1000</f>
        <v>5.8999999999999992E-4</v>
      </c>
      <c r="M6" s="51" t="s">
        <v>50</v>
      </c>
      <c r="O6" s="49">
        <v>2.5</v>
      </c>
      <c r="P6" s="50">
        <v>0.08</v>
      </c>
      <c r="Q6" s="52" t="s">
        <v>52</v>
      </c>
      <c r="R6" s="53">
        <f t="shared" ref="R6:R18" si="1">P6/1000</f>
        <v>8.0000000000000007E-5</v>
      </c>
      <c r="S6" s="54" t="s">
        <v>50</v>
      </c>
      <c r="U6" s="193">
        <v>13.9962</v>
      </c>
      <c r="V6" s="194">
        <f>SQRT(0.37)^2+((1.3*10^-3)*U6)^2</f>
        <v>0.37033106020840356</v>
      </c>
      <c r="W6" s="52" t="s">
        <v>52</v>
      </c>
      <c r="X6" s="70">
        <f>V6/1000</f>
        <v>3.7033106020840359E-4</v>
      </c>
      <c r="Y6" s="51" t="s">
        <v>50</v>
      </c>
      <c r="Z6" s="42"/>
      <c r="AA6" s="193">
        <v>49.996499999999997</v>
      </c>
      <c r="AB6" s="195">
        <v>2</v>
      </c>
      <c r="AC6" s="52" t="s">
        <v>52</v>
      </c>
      <c r="AD6" s="196">
        <f>AB6/1000</f>
        <v>2E-3</v>
      </c>
      <c r="AE6" s="51" t="s">
        <v>50</v>
      </c>
    </row>
    <row r="7" spans="2:31">
      <c r="B7" s="56">
        <v>1.01</v>
      </c>
      <c r="C7" s="44" t="s">
        <v>50</v>
      </c>
      <c r="D7" s="45">
        <v>0.21</v>
      </c>
      <c r="E7" s="46" t="s">
        <v>51</v>
      </c>
      <c r="F7" s="47">
        <f t="shared" si="0"/>
        <v>2.0999999999999998E-4</v>
      </c>
      <c r="G7" s="48" t="s">
        <v>50</v>
      </c>
      <c r="I7" s="69">
        <v>3</v>
      </c>
      <c r="J7" s="71">
        <v>0.59</v>
      </c>
      <c r="K7" s="52" t="s">
        <v>52</v>
      </c>
      <c r="L7" s="70">
        <f>J7/1000</f>
        <v>5.8999999999999992E-4</v>
      </c>
      <c r="M7" s="51" t="s">
        <v>50</v>
      </c>
      <c r="O7" s="49">
        <v>5.0999999999999996</v>
      </c>
      <c r="P7" s="50">
        <v>0.09</v>
      </c>
      <c r="Q7" s="52" t="s">
        <v>52</v>
      </c>
      <c r="R7" s="53">
        <f t="shared" si="1"/>
        <v>8.9999999999999992E-5</v>
      </c>
      <c r="S7" s="54" t="s">
        <v>50</v>
      </c>
    </row>
    <row r="8" spans="2:31">
      <c r="B8" s="56">
        <v>1.05</v>
      </c>
      <c r="C8" s="44" t="s">
        <v>50</v>
      </c>
      <c r="D8" s="45">
        <v>0.21</v>
      </c>
      <c r="E8" s="46" t="s">
        <v>51</v>
      </c>
      <c r="F8" s="47">
        <f t="shared" si="0"/>
        <v>2.0999999999999998E-4</v>
      </c>
      <c r="G8" s="48" t="s">
        <v>50</v>
      </c>
      <c r="I8" s="69">
        <v>4</v>
      </c>
      <c r="J8" s="71">
        <v>0.7</v>
      </c>
      <c r="K8" s="52" t="s">
        <v>52</v>
      </c>
      <c r="L8" s="70">
        <f t="shared" ref="L8:L21" si="2">J8/1000</f>
        <v>6.9999999999999999E-4</v>
      </c>
      <c r="M8" s="51" t="s">
        <v>50</v>
      </c>
      <c r="O8" s="49">
        <v>7.7</v>
      </c>
      <c r="P8" s="50">
        <v>0.09</v>
      </c>
      <c r="Q8" s="52" t="s">
        <v>52</v>
      </c>
      <c r="R8" s="53">
        <f t="shared" si="1"/>
        <v>8.9999999999999992E-5</v>
      </c>
      <c r="S8" s="54" t="s">
        <v>50</v>
      </c>
    </row>
    <row r="9" spans="2:31">
      <c r="B9" s="56">
        <v>1.1000000000000001</v>
      </c>
      <c r="C9" s="44" t="s">
        <v>50</v>
      </c>
      <c r="D9" s="45">
        <v>0.21</v>
      </c>
      <c r="E9" s="46" t="s">
        <v>51</v>
      </c>
      <c r="F9" s="47">
        <f t="shared" si="0"/>
        <v>2.0999999999999998E-4</v>
      </c>
      <c r="G9" s="48" t="s">
        <v>50</v>
      </c>
      <c r="I9" s="69">
        <v>5</v>
      </c>
      <c r="J9" s="71">
        <v>0.7</v>
      </c>
      <c r="K9" s="52" t="s">
        <v>52</v>
      </c>
      <c r="L9" s="70">
        <f t="shared" si="2"/>
        <v>6.9999999999999999E-4</v>
      </c>
      <c r="M9" s="51" t="s">
        <v>50</v>
      </c>
      <c r="O9" s="49">
        <v>10.3</v>
      </c>
      <c r="P9" s="50">
        <v>0.09</v>
      </c>
      <c r="Q9" s="52" t="s">
        <v>52</v>
      </c>
      <c r="R9" s="53">
        <f t="shared" si="1"/>
        <v>8.9999999999999992E-5</v>
      </c>
      <c r="S9" s="54" t="s">
        <v>50</v>
      </c>
    </row>
    <row r="10" spans="2:31">
      <c r="B10" s="43">
        <v>2</v>
      </c>
      <c r="C10" s="44" t="s">
        <v>50</v>
      </c>
      <c r="D10" s="45">
        <v>0.21</v>
      </c>
      <c r="E10" s="46" t="s">
        <v>51</v>
      </c>
      <c r="F10" s="47">
        <f t="shared" si="0"/>
        <v>2.0999999999999998E-4</v>
      </c>
      <c r="G10" s="48" t="s">
        <v>50</v>
      </c>
      <c r="I10" s="69">
        <v>6</v>
      </c>
      <c r="J10" s="71">
        <v>0.75</v>
      </c>
      <c r="K10" s="52" t="s">
        <v>52</v>
      </c>
      <c r="L10" s="70">
        <f t="shared" si="2"/>
        <v>7.5000000000000002E-4</v>
      </c>
      <c r="M10" s="51" t="s">
        <v>50</v>
      </c>
      <c r="O10" s="49">
        <v>12.9</v>
      </c>
      <c r="P10" s="50">
        <v>0.09</v>
      </c>
      <c r="Q10" s="52" t="s">
        <v>52</v>
      </c>
      <c r="R10" s="53">
        <f t="shared" si="1"/>
        <v>8.9999999999999992E-5</v>
      </c>
      <c r="S10" s="54" t="s">
        <v>50</v>
      </c>
    </row>
    <row r="11" spans="2:31">
      <c r="B11" s="43">
        <v>5</v>
      </c>
      <c r="C11" s="44" t="s">
        <v>50</v>
      </c>
      <c r="D11" s="45">
        <v>0.21</v>
      </c>
      <c r="E11" s="46" t="s">
        <v>51</v>
      </c>
      <c r="F11" s="47">
        <f t="shared" si="0"/>
        <v>2.0999999999999998E-4</v>
      </c>
      <c r="G11" s="48" t="s">
        <v>50</v>
      </c>
      <c r="I11" s="69">
        <v>8</v>
      </c>
      <c r="J11" s="71">
        <v>0.75</v>
      </c>
      <c r="K11" s="52" t="s">
        <v>52</v>
      </c>
      <c r="L11" s="70">
        <f t="shared" si="2"/>
        <v>7.5000000000000002E-4</v>
      </c>
      <c r="M11" s="51" t="s">
        <v>50</v>
      </c>
      <c r="O11" s="55">
        <v>15</v>
      </c>
      <c r="P11" s="50">
        <v>0.1</v>
      </c>
      <c r="Q11" s="52" t="s">
        <v>52</v>
      </c>
      <c r="R11" s="53">
        <f t="shared" si="1"/>
        <v>1E-4</v>
      </c>
      <c r="S11" s="54" t="s">
        <v>50</v>
      </c>
    </row>
    <row r="12" spans="2:31">
      <c r="B12" s="43">
        <v>10</v>
      </c>
      <c r="C12" s="44" t="s">
        <v>50</v>
      </c>
      <c r="D12" s="45">
        <v>0.21</v>
      </c>
      <c r="E12" s="46" t="s">
        <v>51</v>
      </c>
      <c r="F12" s="47">
        <f t="shared" si="0"/>
        <v>2.0999999999999998E-4</v>
      </c>
      <c r="G12" s="48" t="s">
        <v>50</v>
      </c>
      <c r="I12" s="69">
        <v>10</v>
      </c>
      <c r="J12" s="71">
        <v>0.8</v>
      </c>
      <c r="K12" s="52" t="s">
        <v>52</v>
      </c>
      <c r="L12" s="70">
        <f t="shared" si="2"/>
        <v>8.0000000000000004E-4</v>
      </c>
      <c r="M12" s="51" t="s">
        <v>50</v>
      </c>
      <c r="O12" s="49">
        <v>17.600000000000001</v>
      </c>
      <c r="P12" s="50">
        <v>0.1</v>
      </c>
      <c r="Q12" s="52" t="s">
        <v>52</v>
      </c>
      <c r="R12" s="53">
        <f t="shared" si="1"/>
        <v>1E-4</v>
      </c>
      <c r="S12" s="54" t="s">
        <v>50</v>
      </c>
    </row>
    <row r="13" spans="2:31">
      <c r="B13" s="43">
        <v>20</v>
      </c>
      <c r="C13" s="44" t="s">
        <v>50</v>
      </c>
      <c r="D13" s="45">
        <v>0.23</v>
      </c>
      <c r="E13" s="46" t="s">
        <v>51</v>
      </c>
      <c r="F13" s="47">
        <f t="shared" si="0"/>
        <v>2.3000000000000001E-4</v>
      </c>
      <c r="G13" s="48" t="s">
        <v>50</v>
      </c>
      <c r="I13" s="69">
        <v>12</v>
      </c>
      <c r="J13" s="71">
        <v>0.87</v>
      </c>
      <c r="K13" s="52" t="s">
        <v>52</v>
      </c>
      <c r="L13" s="70">
        <f t="shared" si="2"/>
        <v>8.7000000000000001E-4</v>
      </c>
      <c r="M13" s="51" t="s">
        <v>50</v>
      </c>
      <c r="O13" s="49">
        <v>20.2</v>
      </c>
      <c r="P13" s="50">
        <v>0.1</v>
      </c>
      <c r="Q13" s="52" t="s">
        <v>52</v>
      </c>
      <c r="R13" s="53">
        <f t="shared" si="1"/>
        <v>1E-4</v>
      </c>
      <c r="S13" s="54" t="s">
        <v>50</v>
      </c>
    </row>
    <row r="14" spans="2:31">
      <c r="B14" s="43">
        <v>30</v>
      </c>
      <c r="C14" s="44" t="s">
        <v>50</v>
      </c>
      <c r="D14" s="45">
        <v>0.27</v>
      </c>
      <c r="E14" s="46" t="s">
        <v>51</v>
      </c>
      <c r="F14" s="47">
        <f t="shared" si="0"/>
        <v>2.7E-4</v>
      </c>
      <c r="G14" s="48" t="s">
        <v>50</v>
      </c>
      <c r="I14" s="69">
        <v>16</v>
      </c>
      <c r="J14" s="71">
        <v>0.99</v>
      </c>
      <c r="K14" s="52" t="s">
        <v>52</v>
      </c>
      <c r="L14" s="70">
        <f t="shared" si="2"/>
        <v>9.8999999999999999E-4</v>
      </c>
      <c r="M14" s="51" t="s">
        <v>50</v>
      </c>
      <c r="O14" s="49">
        <v>22.8</v>
      </c>
      <c r="P14" s="50">
        <v>0.1</v>
      </c>
      <c r="Q14" s="52" t="s">
        <v>52</v>
      </c>
      <c r="R14" s="53">
        <f t="shared" si="1"/>
        <v>1E-4</v>
      </c>
      <c r="S14" s="54" t="s">
        <v>50</v>
      </c>
    </row>
    <row r="15" spans="2:31">
      <c r="B15" s="43">
        <v>40</v>
      </c>
      <c r="C15" s="44" t="s">
        <v>50</v>
      </c>
      <c r="D15" s="45">
        <v>0.27</v>
      </c>
      <c r="E15" s="58" t="s">
        <v>51</v>
      </c>
      <c r="F15" s="47">
        <f t="shared" si="0"/>
        <v>2.7E-4</v>
      </c>
      <c r="G15" s="48" t="s">
        <v>50</v>
      </c>
      <c r="I15" s="69">
        <v>18</v>
      </c>
      <c r="J15" s="71">
        <v>0.99</v>
      </c>
      <c r="K15" s="52" t="s">
        <v>52</v>
      </c>
      <c r="L15" s="70">
        <f t="shared" si="2"/>
        <v>9.8999999999999999E-4</v>
      </c>
      <c r="M15" s="51" t="s">
        <v>50</v>
      </c>
      <c r="O15" s="55">
        <v>25</v>
      </c>
      <c r="P15" s="50">
        <v>0.11</v>
      </c>
      <c r="Q15" s="52" t="s">
        <v>52</v>
      </c>
      <c r="R15" s="53">
        <f t="shared" si="1"/>
        <v>1.1E-4</v>
      </c>
      <c r="S15" s="54" t="s">
        <v>50</v>
      </c>
    </row>
    <row r="16" spans="2:31">
      <c r="B16" s="43">
        <v>50</v>
      </c>
      <c r="C16" s="44" t="s">
        <v>50</v>
      </c>
      <c r="D16" s="45">
        <v>0.27</v>
      </c>
      <c r="E16" s="58" t="s">
        <v>51</v>
      </c>
      <c r="F16" s="47">
        <f t="shared" si="0"/>
        <v>2.7E-4</v>
      </c>
      <c r="G16" s="48" t="s">
        <v>50</v>
      </c>
      <c r="I16" s="69">
        <v>20</v>
      </c>
      <c r="J16" s="71">
        <v>1.1000000000000001</v>
      </c>
      <c r="K16" s="52" t="s">
        <v>52</v>
      </c>
      <c r="L16" s="70">
        <f t="shared" si="2"/>
        <v>1.1000000000000001E-3</v>
      </c>
      <c r="M16" s="51" t="s">
        <v>50</v>
      </c>
      <c r="O16" s="55">
        <v>50</v>
      </c>
      <c r="P16" s="50">
        <v>0.13</v>
      </c>
      <c r="Q16" s="52" t="s">
        <v>52</v>
      </c>
      <c r="R16" s="53">
        <f t="shared" si="1"/>
        <v>1.3000000000000002E-4</v>
      </c>
      <c r="S16" s="54" t="s">
        <v>50</v>
      </c>
    </row>
    <row r="17" spans="2:19">
      <c r="B17" s="43">
        <v>60</v>
      </c>
      <c r="C17" s="44" t="s">
        <v>50</v>
      </c>
      <c r="D17" s="45">
        <v>0.32</v>
      </c>
      <c r="E17" s="58" t="s">
        <v>51</v>
      </c>
      <c r="F17" s="47">
        <f t="shared" si="0"/>
        <v>3.2000000000000003E-4</v>
      </c>
      <c r="G17" s="48" t="s">
        <v>50</v>
      </c>
      <c r="I17" s="69">
        <v>22</v>
      </c>
      <c r="J17" s="71">
        <v>1.2</v>
      </c>
      <c r="K17" s="52" t="s">
        <v>52</v>
      </c>
      <c r="L17" s="70">
        <f t="shared" si="2"/>
        <v>1.1999999999999999E-3</v>
      </c>
      <c r="M17" s="51" t="s">
        <v>50</v>
      </c>
      <c r="O17" s="55">
        <v>75</v>
      </c>
      <c r="P17" s="50">
        <v>0.16</v>
      </c>
      <c r="Q17" s="52" t="s">
        <v>52</v>
      </c>
      <c r="R17" s="53">
        <f t="shared" si="1"/>
        <v>1.6000000000000001E-4</v>
      </c>
      <c r="S17" s="54" t="s">
        <v>50</v>
      </c>
    </row>
    <row r="18" spans="2:19">
      <c r="B18" s="43">
        <v>70</v>
      </c>
      <c r="C18" s="44" t="s">
        <v>50</v>
      </c>
      <c r="D18" s="45">
        <v>0.32</v>
      </c>
      <c r="E18" s="58" t="s">
        <v>51</v>
      </c>
      <c r="F18" s="47">
        <f t="shared" si="0"/>
        <v>3.2000000000000003E-4</v>
      </c>
      <c r="G18" s="48" t="s">
        <v>50</v>
      </c>
      <c r="I18" s="69">
        <v>25</v>
      </c>
      <c r="J18" s="71">
        <v>1.2</v>
      </c>
      <c r="K18" s="52" t="s">
        <v>52</v>
      </c>
      <c r="L18" s="70">
        <f t="shared" si="2"/>
        <v>1.1999999999999999E-3</v>
      </c>
      <c r="M18" s="51" t="s">
        <v>50</v>
      </c>
      <c r="O18" s="55">
        <v>100</v>
      </c>
      <c r="P18" s="50">
        <v>0.18</v>
      </c>
      <c r="Q18" s="52" t="s">
        <v>52</v>
      </c>
      <c r="R18" s="53">
        <f t="shared" si="1"/>
        <v>1.7999999999999998E-4</v>
      </c>
      <c r="S18" s="54" t="s">
        <v>50</v>
      </c>
    </row>
    <row r="19" spans="2:19">
      <c r="B19" s="43">
        <v>80</v>
      </c>
      <c r="C19" s="44" t="s">
        <v>50</v>
      </c>
      <c r="D19" s="45">
        <v>0.39</v>
      </c>
      <c r="E19" s="58" t="s">
        <v>51</v>
      </c>
      <c r="F19" s="47">
        <f t="shared" si="0"/>
        <v>3.8999999999999999E-4</v>
      </c>
      <c r="G19" s="48" t="s">
        <v>50</v>
      </c>
      <c r="I19" s="69">
        <v>28</v>
      </c>
      <c r="J19" s="71">
        <v>1.4</v>
      </c>
      <c r="K19" s="52" t="s">
        <v>52</v>
      </c>
      <c r="L19" s="70">
        <f t="shared" si="2"/>
        <v>1.4E-3</v>
      </c>
      <c r="M19" s="51" t="s">
        <v>50</v>
      </c>
    </row>
    <row r="20" spans="2:19">
      <c r="B20" s="43">
        <v>90</v>
      </c>
      <c r="C20" s="44" t="s">
        <v>50</v>
      </c>
      <c r="D20" s="45">
        <v>0.39</v>
      </c>
      <c r="E20" s="58" t="s">
        <v>51</v>
      </c>
      <c r="F20" s="47">
        <f t="shared" si="0"/>
        <v>3.8999999999999999E-4</v>
      </c>
      <c r="G20" s="48" t="s">
        <v>50</v>
      </c>
      <c r="I20" s="69">
        <v>30</v>
      </c>
      <c r="J20" s="71">
        <v>1.4</v>
      </c>
      <c r="K20" s="52" t="s">
        <v>52</v>
      </c>
      <c r="L20" s="70">
        <f t="shared" si="2"/>
        <v>1.4E-3</v>
      </c>
      <c r="M20" s="51" t="s">
        <v>50</v>
      </c>
    </row>
    <row r="21" spans="2:19">
      <c r="B21" s="43">
        <v>100</v>
      </c>
      <c r="C21" s="44" t="s">
        <v>50</v>
      </c>
      <c r="D21" s="45">
        <v>0.39</v>
      </c>
      <c r="E21" s="58" t="s">
        <v>51</v>
      </c>
      <c r="F21" s="47">
        <f t="shared" si="0"/>
        <v>3.8999999999999999E-4</v>
      </c>
      <c r="G21" s="48" t="s">
        <v>50</v>
      </c>
      <c r="I21" s="55">
        <v>75</v>
      </c>
      <c r="J21" s="71">
        <v>2.8</v>
      </c>
      <c r="K21" s="52" t="s">
        <v>52</v>
      </c>
      <c r="L21" s="70">
        <f t="shared" si="2"/>
        <v>2.8E-3</v>
      </c>
      <c r="M21" s="51" t="s">
        <v>50</v>
      </c>
      <c r="N21" s="72"/>
    </row>
  </sheetData>
  <mergeCells count="10">
    <mergeCell ref="B5:G5"/>
    <mergeCell ref="I5:M5"/>
    <mergeCell ref="O5:S5"/>
    <mergeCell ref="U5:Y5"/>
    <mergeCell ref="AA5:AE5"/>
    <mergeCell ref="B4:G4"/>
    <mergeCell ref="I4:M4"/>
    <mergeCell ref="O4:S4"/>
    <mergeCell ref="U4:Y4"/>
    <mergeCell ref="AA4:A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Data Record(pitch)</vt:lpstr>
      <vt:lpstr>Data Record(minor)</vt:lpstr>
      <vt:lpstr>Certificate</vt:lpstr>
      <vt:lpstr>Report</vt:lpstr>
      <vt:lpstr>Result (Pitch) </vt:lpstr>
      <vt:lpstr>Result (Minor)</vt:lpstr>
      <vt:lpstr>Uncertainty Budget(Pitch)</vt:lpstr>
      <vt:lpstr>Uncertainty Budget(Minor)</vt:lpstr>
      <vt:lpstr>Cert of STD</vt:lpstr>
      <vt:lpstr>Certificate!Print_Area</vt:lpstr>
      <vt:lpstr>'Data Record(minor)'!Print_Area</vt:lpstr>
      <vt:lpstr>'Data Record(pitch)'!Print_Area</vt:lpstr>
      <vt:lpstr>Report!Print_Area</vt:lpstr>
      <vt:lpstr>'Result (Minor)'!Print_Area</vt:lpstr>
      <vt:lpstr>'Result (Pitch)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SP07-NEOLUTION</dc:creator>
  <cp:lastModifiedBy>ภควดี ลักษมีวงศ์</cp:lastModifiedBy>
  <cp:lastPrinted>2016-08-13T05:18:54Z</cp:lastPrinted>
  <dcterms:created xsi:type="dcterms:W3CDTF">2013-05-08T08:11:00Z</dcterms:created>
  <dcterms:modified xsi:type="dcterms:W3CDTF">2017-06-20T02:40:00Z</dcterms:modified>
</cp:coreProperties>
</file>