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0.bin" ContentType="application/vnd.openxmlformats-officedocument.oleObject"/>
  <Override PartName="/xl/drawings/drawing4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120" yWindow="1335" windowWidth="22275" windowHeight="14760" tabRatio="921" activeTab="7"/>
  </bookViews>
  <sheets>
    <sheet name="Data Record (Pitch)" sheetId="22" r:id="rId1"/>
    <sheet name="Data Record (Major)" sheetId="32" r:id="rId2"/>
    <sheet name="Certificate" sheetId="30" r:id="rId3"/>
    <sheet name="Report" sheetId="31" r:id="rId4"/>
    <sheet name="Result (Pitch) " sheetId="26" r:id="rId5"/>
    <sheet name="Result (Major)" sheetId="33" r:id="rId6"/>
    <sheet name="Uncertainty Budget(Pitch)" sheetId="27" r:id="rId7"/>
    <sheet name="Uncertainty Budget(Major)" sheetId="28" r:id="rId8"/>
    <sheet name="Cert of STD " sheetId="29" r:id="rId9"/>
  </sheets>
  <externalReferences>
    <externalReference r:id="rId10"/>
  </externalReferences>
  <definedNames>
    <definedName name="_xlnm.Print_Area" localSheetId="2">Certificate!$A$1:$Z$37</definedName>
    <definedName name="_xlnm.Print_Area" localSheetId="1">'Data Record (Major)'!$A$1:$AC$41</definedName>
    <definedName name="_xlnm.Print_Area" localSheetId="0">'Data Record (Pitch)'!$A$1:$AD$51</definedName>
    <definedName name="_xlnm.Print_Area" localSheetId="3">Report!$A$1:$V$43</definedName>
    <definedName name="_xlnm.Print_Area" localSheetId="5">'Result (Major)'!$A$1:$W$21</definedName>
    <definedName name="_xlnm.Print_Area" localSheetId="4">'Result (Pitch) '!$A$1:$W$34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28" l="1"/>
  <c r="S7" i="28"/>
  <c r="R8" i="28"/>
  <c r="R7" i="28"/>
  <c r="X8" i="27"/>
  <c r="X7" i="27"/>
  <c r="W8" i="27"/>
  <c r="W7" i="27"/>
  <c r="Z43" i="22"/>
  <c r="Z29" i="22"/>
  <c r="W29" i="22"/>
  <c r="X24" i="22"/>
  <c r="AD9" i="29"/>
  <c r="AC9" i="29"/>
  <c r="AB9" i="29"/>
  <c r="W33" i="32"/>
  <c r="W23" i="32"/>
  <c r="K23" i="32"/>
  <c r="N23" i="32"/>
  <c r="T23" i="32"/>
  <c r="K24" i="32"/>
  <c r="N24" i="32"/>
  <c r="T24" i="32"/>
  <c r="K25" i="32"/>
  <c r="N25" i="32"/>
  <c r="T25" i="32"/>
  <c r="K26" i="32"/>
  <c r="N26" i="32"/>
  <c r="T26" i="32"/>
  <c r="K27" i="32"/>
  <c r="N27" i="32"/>
  <c r="T27" i="32"/>
  <c r="K28" i="32"/>
  <c r="N28" i="32"/>
  <c r="T28" i="32"/>
  <c r="C8" i="27"/>
  <c r="B9" i="28"/>
  <c r="N9" i="28"/>
  <c r="O9" i="28"/>
  <c r="D9" i="28"/>
  <c r="E9" i="28"/>
  <c r="Q9" i="28"/>
  <c r="G9" i="28"/>
  <c r="B10" i="28"/>
  <c r="N10" i="28"/>
  <c r="O10" i="28"/>
  <c r="D10" i="28"/>
  <c r="E10" i="28"/>
  <c r="G10" i="28"/>
  <c r="B11" i="28"/>
  <c r="N11" i="28"/>
  <c r="O11" i="28"/>
  <c r="D11" i="28"/>
  <c r="E11" i="28"/>
  <c r="Q11" i="28"/>
  <c r="G11" i="28"/>
  <c r="B12" i="28"/>
  <c r="N12" i="28"/>
  <c r="O12" i="28"/>
  <c r="D12" i="28"/>
  <c r="E12" i="28"/>
  <c r="G12" i="28"/>
  <c r="B13" i="28"/>
  <c r="N13" i="28"/>
  <c r="O13" i="28"/>
  <c r="D13" i="28"/>
  <c r="E13" i="28"/>
  <c r="Q13" i="28"/>
  <c r="G13" i="28"/>
  <c r="B14" i="28"/>
  <c r="N14" i="28"/>
  <c r="O14" i="28"/>
  <c r="D14" i="28"/>
  <c r="E14" i="28"/>
  <c r="G14" i="28"/>
  <c r="B15" i="28"/>
  <c r="N15" i="28"/>
  <c r="O15" i="28"/>
  <c r="D15" i="28"/>
  <c r="E15" i="28"/>
  <c r="Q15" i="28"/>
  <c r="G15" i="28"/>
  <c r="B16" i="28"/>
  <c r="N16" i="28"/>
  <c r="O16" i="28"/>
  <c r="D16" i="28"/>
  <c r="E16" i="28"/>
  <c r="G16" i="28"/>
  <c r="B17" i="28"/>
  <c r="N17" i="28"/>
  <c r="O17" i="28"/>
  <c r="D17" i="28"/>
  <c r="E17" i="28"/>
  <c r="Q17" i="28"/>
  <c r="G17" i="28"/>
  <c r="B18" i="28"/>
  <c r="N18" i="28"/>
  <c r="O18" i="28"/>
  <c r="D18" i="28"/>
  <c r="E18" i="28"/>
  <c r="G18" i="28"/>
  <c r="B19" i="28"/>
  <c r="N19" i="28"/>
  <c r="O19" i="28"/>
  <c r="D19" i="28"/>
  <c r="E19" i="28"/>
  <c r="Q19" i="28"/>
  <c r="B20" i="28"/>
  <c r="N20" i="28"/>
  <c r="O20" i="28"/>
  <c r="D20" i="28"/>
  <c r="E20" i="28"/>
  <c r="Q20" i="28"/>
  <c r="Q18" i="28"/>
  <c r="Q16" i="28"/>
  <c r="Q12" i="28"/>
  <c r="Q14" i="28"/>
  <c r="Q10" i="28"/>
  <c r="M7" i="27"/>
  <c r="G7" i="27"/>
  <c r="C7" i="27"/>
  <c r="U7" i="32"/>
  <c r="M7" i="32"/>
  <c r="C7" i="32"/>
  <c r="R6" i="32"/>
  <c r="Y2" i="32"/>
  <c r="W20" i="30"/>
  <c r="J16" i="30"/>
  <c r="J15" i="30"/>
  <c r="J14" i="30"/>
  <c r="J13" i="30"/>
  <c r="G50" i="22"/>
  <c r="G40" i="32"/>
  <c r="V21" i="26"/>
  <c r="V20" i="26"/>
  <c r="T21" i="26"/>
  <c r="T20" i="26"/>
  <c r="R21" i="26"/>
  <c r="R20" i="26"/>
  <c r="O21" i="26"/>
  <c r="O20" i="26"/>
  <c r="M21" i="26"/>
  <c r="M20" i="26"/>
  <c r="K21" i="26"/>
  <c r="K20" i="26"/>
  <c r="I21" i="26"/>
  <c r="I20" i="26"/>
  <c r="F21" i="26"/>
  <c r="F20" i="26"/>
  <c r="AA18" i="32"/>
  <c r="AA17" i="32"/>
  <c r="X18" i="32"/>
  <c r="X17" i="32"/>
  <c r="U18" i="32"/>
  <c r="U17" i="32"/>
  <c r="R18" i="32"/>
  <c r="R17" i="32"/>
  <c r="O18" i="32"/>
  <c r="O17" i="32"/>
  <c r="L18" i="32"/>
  <c r="L17" i="32"/>
  <c r="I18" i="32"/>
  <c r="I17" i="32"/>
  <c r="F18" i="32"/>
  <c r="F17" i="32"/>
  <c r="K38" i="32"/>
  <c r="N38" i="32"/>
  <c r="K37" i="32"/>
  <c r="N37" i="32"/>
  <c r="K36" i="32"/>
  <c r="N36" i="32"/>
  <c r="K35" i="32"/>
  <c r="N35" i="32"/>
  <c r="K34" i="32"/>
  <c r="N34" i="32"/>
  <c r="K33" i="32"/>
  <c r="N33" i="32"/>
  <c r="T33" i="32"/>
  <c r="T34" i="32"/>
  <c r="T35" i="32"/>
  <c r="T36" i="32"/>
  <c r="T37" i="32"/>
  <c r="T38" i="32"/>
  <c r="D8" i="28"/>
  <c r="D7" i="28"/>
  <c r="S36" i="30"/>
  <c r="H36" i="30"/>
  <c r="W21" i="30"/>
  <c r="H35" i="30"/>
  <c r="X38" i="22"/>
  <c r="W43" i="22"/>
  <c r="X37" i="22"/>
  <c r="X23" i="22"/>
  <c r="O7" i="27"/>
  <c r="K34" i="22"/>
  <c r="N34" i="22"/>
  <c r="K33" i="22"/>
  <c r="N33" i="22"/>
  <c r="K32" i="22"/>
  <c r="N32" i="22"/>
  <c r="K31" i="22"/>
  <c r="N31" i="22"/>
  <c r="K30" i="22"/>
  <c r="N30" i="22"/>
  <c r="K29" i="22"/>
  <c r="F19" i="29"/>
  <c r="F18" i="29"/>
  <c r="H17" i="28"/>
  <c r="I17" i="28"/>
  <c r="F17" i="29"/>
  <c r="H16" i="28"/>
  <c r="I16" i="28"/>
  <c r="R16" i="29"/>
  <c r="F16" i="29"/>
  <c r="H15" i="28"/>
  <c r="I15" i="28"/>
  <c r="R15" i="29"/>
  <c r="F15" i="29"/>
  <c r="H14" i="28"/>
  <c r="I14" i="28"/>
  <c r="R14" i="29"/>
  <c r="F14" i="29"/>
  <c r="H13" i="28"/>
  <c r="I13" i="28"/>
  <c r="R13" i="29"/>
  <c r="F13" i="29"/>
  <c r="H12" i="28"/>
  <c r="I12" i="28"/>
  <c r="R12" i="29"/>
  <c r="F12" i="29"/>
  <c r="H11" i="28"/>
  <c r="I11" i="28"/>
  <c r="R11" i="29"/>
  <c r="F11" i="29"/>
  <c r="H10" i="28"/>
  <c r="I10" i="28"/>
  <c r="R10" i="29"/>
  <c r="F10" i="29"/>
  <c r="H9" i="28"/>
  <c r="I9" i="28"/>
  <c r="R9" i="29"/>
  <c r="F9" i="29"/>
  <c r="H8" i="28"/>
  <c r="I8" i="28"/>
  <c r="R8" i="29"/>
  <c r="F8" i="29"/>
  <c r="R7" i="29"/>
  <c r="F7" i="29"/>
  <c r="R6" i="29"/>
  <c r="F6" i="29"/>
  <c r="R5" i="29"/>
  <c r="F5" i="29"/>
  <c r="R4" i="29"/>
  <c r="F4" i="29"/>
  <c r="M24" i="28"/>
  <c r="M23" i="28"/>
  <c r="M25" i="28"/>
  <c r="Q25" i="28"/>
  <c r="L7" i="28"/>
  <c r="L8" i="28"/>
  <c r="L9" i="28"/>
  <c r="G8" i="28"/>
  <c r="E8" i="28"/>
  <c r="Q8" i="28"/>
  <c r="B8" i="28"/>
  <c r="N8" i="28"/>
  <c r="O8" i="28"/>
  <c r="J7" i="28"/>
  <c r="J8" i="28"/>
  <c r="J9" i="28"/>
  <c r="H7" i="28"/>
  <c r="I7" i="28"/>
  <c r="G7" i="28"/>
  <c r="E7" i="28"/>
  <c r="B7" i="28"/>
  <c r="N7" i="28"/>
  <c r="O7" i="28"/>
  <c r="R24" i="27"/>
  <c r="R23" i="27"/>
  <c r="S20" i="27"/>
  <c r="T20" i="27"/>
  <c r="K20" i="27"/>
  <c r="L20" i="27"/>
  <c r="I20" i="27"/>
  <c r="J20" i="27"/>
  <c r="E20" i="27"/>
  <c r="F20" i="27"/>
  <c r="S19" i="27"/>
  <c r="T19" i="27"/>
  <c r="K19" i="27"/>
  <c r="L19" i="27"/>
  <c r="I19" i="27"/>
  <c r="J19" i="27"/>
  <c r="E19" i="27"/>
  <c r="F19" i="27"/>
  <c r="V19" i="27"/>
  <c r="S18" i="27"/>
  <c r="T18" i="27"/>
  <c r="K18" i="27"/>
  <c r="L18" i="27"/>
  <c r="J18" i="27"/>
  <c r="E18" i="27"/>
  <c r="F18" i="27"/>
  <c r="S17" i="27"/>
  <c r="T17" i="27"/>
  <c r="K17" i="27"/>
  <c r="L17" i="27"/>
  <c r="J17" i="27"/>
  <c r="E17" i="27"/>
  <c r="F17" i="27"/>
  <c r="S16" i="27"/>
  <c r="T16" i="27"/>
  <c r="K16" i="27"/>
  <c r="L16" i="27"/>
  <c r="J16" i="27"/>
  <c r="E16" i="27"/>
  <c r="F16" i="27"/>
  <c r="S15" i="27"/>
  <c r="T15" i="27"/>
  <c r="K15" i="27"/>
  <c r="L15" i="27"/>
  <c r="J15" i="27"/>
  <c r="E15" i="27"/>
  <c r="F15" i="27"/>
  <c r="S14" i="27"/>
  <c r="T14" i="27"/>
  <c r="K14" i="27"/>
  <c r="L14" i="27"/>
  <c r="J14" i="27"/>
  <c r="E14" i="27"/>
  <c r="F14" i="27"/>
  <c r="V14" i="27"/>
  <c r="S13" i="27"/>
  <c r="T13" i="27"/>
  <c r="K13" i="27"/>
  <c r="L13" i="27"/>
  <c r="J13" i="27"/>
  <c r="E13" i="27"/>
  <c r="F13" i="27"/>
  <c r="V13" i="27"/>
  <c r="S12" i="27"/>
  <c r="T12" i="27"/>
  <c r="K12" i="27"/>
  <c r="L12" i="27"/>
  <c r="J12" i="27"/>
  <c r="E12" i="27"/>
  <c r="F12" i="27"/>
  <c r="V12" i="27"/>
  <c r="S11" i="27"/>
  <c r="T11" i="27"/>
  <c r="K11" i="27"/>
  <c r="L11" i="27"/>
  <c r="J11" i="27"/>
  <c r="E11" i="27"/>
  <c r="F11" i="27"/>
  <c r="S10" i="27"/>
  <c r="T10" i="27"/>
  <c r="K10" i="27"/>
  <c r="L10" i="27"/>
  <c r="J10" i="27"/>
  <c r="E10" i="27"/>
  <c r="F10" i="27"/>
  <c r="S9" i="27"/>
  <c r="T9" i="27"/>
  <c r="K9" i="27"/>
  <c r="L9" i="27"/>
  <c r="J9" i="27"/>
  <c r="E9" i="27"/>
  <c r="F9" i="27"/>
  <c r="S8" i="27"/>
  <c r="T8" i="27"/>
  <c r="K8" i="27"/>
  <c r="L8" i="27"/>
  <c r="J8" i="27"/>
  <c r="S7" i="27"/>
  <c r="T7" i="27"/>
  <c r="O8" i="27"/>
  <c r="N7" i="27"/>
  <c r="K7" i="27"/>
  <c r="L7" i="27"/>
  <c r="J7" i="27"/>
  <c r="H7" i="27"/>
  <c r="G8" i="27"/>
  <c r="R25" i="27"/>
  <c r="V25" i="27"/>
  <c r="Q7" i="27"/>
  <c r="Q8" i="27"/>
  <c r="F19" i="28"/>
  <c r="G19" i="28"/>
  <c r="F20" i="28"/>
  <c r="G20" i="28"/>
  <c r="H18" i="28"/>
  <c r="I18" i="28"/>
  <c r="H19" i="28"/>
  <c r="I19" i="28"/>
  <c r="H20" i="28"/>
  <c r="I20" i="28"/>
  <c r="M9" i="28"/>
  <c r="L10" i="28"/>
  <c r="K9" i="28"/>
  <c r="P9" i="28"/>
  <c r="J10" i="28"/>
  <c r="K7" i="28"/>
  <c r="M7" i="28"/>
  <c r="P7" i="28"/>
  <c r="K14" i="33"/>
  <c r="J30" i="26"/>
  <c r="T30" i="22"/>
  <c r="N29" i="22"/>
  <c r="T29" i="22"/>
  <c r="T31" i="22"/>
  <c r="T32" i="22"/>
  <c r="T33" i="22"/>
  <c r="T34" i="22"/>
  <c r="O9" i="27"/>
  <c r="P8" i="27"/>
  <c r="H8" i="27"/>
  <c r="G9" i="27"/>
  <c r="R8" i="27"/>
  <c r="Q9" i="27"/>
  <c r="M8" i="27"/>
  <c r="P7" i="27"/>
  <c r="R7" i="27"/>
  <c r="V9" i="27"/>
  <c r="V10" i="27"/>
  <c r="V11" i="27"/>
  <c r="V15" i="27"/>
  <c r="Q7" i="28"/>
  <c r="V20" i="27"/>
  <c r="V16" i="27"/>
  <c r="V17" i="27"/>
  <c r="V18" i="27"/>
  <c r="K8" i="28"/>
  <c r="M8" i="28"/>
  <c r="R9" i="28"/>
  <c r="S9" i="28"/>
  <c r="T9" i="28"/>
  <c r="P8" i="28"/>
  <c r="T8" i="28"/>
  <c r="T14" i="33"/>
  <c r="K10" i="28"/>
  <c r="J11" i="28"/>
  <c r="M10" i="28"/>
  <c r="L11" i="28"/>
  <c r="J27" i="26"/>
  <c r="K11" i="33"/>
  <c r="T7" i="28"/>
  <c r="T11" i="33"/>
  <c r="N8" i="27"/>
  <c r="M9" i="27"/>
  <c r="Q10" i="27"/>
  <c r="R9" i="27"/>
  <c r="G10" i="27"/>
  <c r="H9" i="27"/>
  <c r="O10" i="27"/>
  <c r="P9" i="27"/>
  <c r="E7" i="27"/>
  <c r="F7" i="27"/>
  <c r="V7" i="27"/>
  <c r="M11" i="28"/>
  <c r="L12" i="28"/>
  <c r="K11" i="28"/>
  <c r="P11" i="28"/>
  <c r="J12" i="28"/>
  <c r="P10" i="28"/>
  <c r="M10" i="27"/>
  <c r="N9" i="27"/>
  <c r="U9" i="27"/>
  <c r="O11" i="27"/>
  <c r="P10" i="27"/>
  <c r="H10" i="27"/>
  <c r="G11" i="27"/>
  <c r="Q11" i="27"/>
  <c r="R10" i="27"/>
  <c r="U7" i="27"/>
  <c r="Y7" i="27"/>
  <c r="S27" i="26"/>
  <c r="R10" i="28"/>
  <c r="S10" i="28"/>
  <c r="T10" i="28"/>
  <c r="R11" i="28"/>
  <c r="S11" i="28"/>
  <c r="T11" i="28"/>
  <c r="K12" i="28"/>
  <c r="J13" i="28"/>
  <c r="M12" i="28"/>
  <c r="L13" i="28"/>
  <c r="W9" i="27"/>
  <c r="X9" i="27"/>
  <c r="Y9" i="27"/>
  <c r="H11" i="27"/>
  <c r="G12" i="27"/>
  <c r="M11" i="27"/>
  <c r="N10" i="27"/>
  <c r="U10" i="27"/>
  <c r="Q12" i="27"/>
  <c r="R11" i="27"/>
  <c r="O12" i="27"/>
  <c r="P11" i="27"/>
  <c r="P12" i="28"/>
  <c r="M13" i="28"/>
  <c r="L14" i="28"/>
  <c r="K13" i="28"/>
  <c r="P13" i="28"/>
  <c r="J14" i="28"/>
  <c r="W10" i="27"/>
  <c r="X10" i="27"/>
  <c r="Y10" i="27"/>
  <c r="O13" i="27"/>
  <c r="P12" i="27"/>
  <c r="G13" i="27"/>
  <c r="H12" i="27"/>
  <c r="Q13" i="27"/>
  <c r="R12" i="27"/>
  <c r="M12" i="27"/>
  <c r="N11" i="27"/>
  <c r="U11" i="27"/>
  <c r="K14" i="28"/>
  <c r="J15" i="28"/>
  <c r="M14" i="28"/>
  <c r="L15" i="28"/>
  <c r="R12" i="28"/>
  <c r="S12" i="28"/>
  <c r="T12" i="28"/>
  <c r="R13" i="28"/>
  <c r="S13" i="28"/>
  <c r="T13" i="28"/>
  <c r="M13" i="27"/>
  <c r="N12" i="27"/>
  <c r="W11" i="27"/>
  <c r="X11" i="27"/>
  <c r="Y11" i="27"/>
  <c r="R13" i="27"/>
  <c r="Q14" i="27"/>
  <c r="U12" i="27"/>
  <c r="G14" i="27"/>
  <c r="H13" i="27"/>
  <c r="P13" i="27"/>
  <c r="O14" i="27"/>
  <c r="P14" i="28"/>
  <c r="M15" i="28"/>
  <c r="L16" i="28"/>
  <c r="K15" i="28"/>
  <c r="P15" i="28"/>
  <c r="J16" i="28"/>
  <c r="P14" i="27"/>
  <c r="O15" i="27"/>
  <c r="G15" i="27"/>
  <c r="H14" i="27"/>
  <c r="R14" i="27"/>
  <c r="Q15" i="27"/>
  <c r="W12" i="27"/>
  <c r="X12" i="27"/>
  <c r="Y12" i="27"/>
  <c r="N13" i="27"/>
  <c r="U13" i="27"/>
  <c r="M14" i="27"/>
  <c r="K16" i="28"/>
  <c r="J17" i="28"/>
  <c r="M16" i="28"/>
  <c r="L17" i="28"/>
  <c r="R14" i="28"/>
  <c r="S14" i="28"/>
  <c r="T14" i="28"/>
  <c r="R15" i="28"/>
  <c r="S15" i="28"/>
  <c r="T15" i="28"/>
  <c r="W13" i="27"/>
  <c r="X13" i="27"/>
  <c r="Y13" i="27"/>
  <c r="N14" i="27"/>
  <c r="M15" i="27"/>
  <c r="Q16" i="27"/>
  <c r="R15" i="27"/>
  <c r="U14" i="27"/>
  <c r="O16" i="27"/>
  <c r="P15" i="27"/>
  <c r="G16" i="27"/>
  <c r="H15" i="27"/>
  <c r="P16" i="28"/>
  <c r="M17" i="28"/>
  <c r="L18" i="28"/>
  <c r="K17" i="28"/>
  <c r="P17" i="28"/>
  <c r="J18" i="28"/>
  <c r="H16" i="27"/>
  <c r="G17" i="27"/>
  <c r="O17" i="27"/>
  <c r="P16" i="27"/>
  <c r="M16" i="27"/>
  <c r="N15" i="27"/>
  <c r="U15" i="27"/>
  <c r="W14" i="27"/>
  <c r="X14" i="27"/>
  <c r="Y14" i="27"/>
  <c r="Q17" i="27"/>
  <c r="R16" i="27"/>
  <c r="J19" i="28"/>
  <c r="K18" i="28"/>
  <c r="L19" i="28"/>
  <c r="M18" i="28"/>
  <c r="R16" i="28"/>
  <c r="S16" i="28"/>
  <c r="T16" i="28"/>
  <c r="R17" i="28"/>
  <c r="S17" i="28"/>
  <c r="T17" i="28"/>
  <c r="W15" i="27"/>
  <c r="X15" i="27"/>
  <c r="Y15" i="27"/>
  <c r="M17" i="27"/>
  <c r="N16" i="27"/>
  <c r="U16" i="27"/>
  <c r="O18" i="27"/>
  <c r="P17" i="27"/>
  <c r="Q18" i="27"/>
  <c r="R17" i="27"/>
  <c r="H17" i="27"/>
  <c r="G18" i="27"/>
  <c r="M19" i="28"/>
  <c r="L20" i="28"/>
  <c r="M20" i="28"/>
  <c r="K19" i="28"/>
  <c r="P19" i="28"/>
  <c r="J20" i="28"/>
  <c r="K20" i="28"/>
  <c r="P20" i="28"/>
  <c r="P18" i="28"/>
  <c r="W16" i="27"/>
  <c r="X16" i="27"/>
  <c r="Y16" i="27"/>
  <c r="Q19" i="27"/>
  <c r="R18" i="27"/>
  <c r="H18" i="27"/>
  <c r="G19" i="27"/>
  <c r="O19" i="27"/>
  <c r="P18" i="27"/>
  <c r="M18" i="27"/>
  <c r="N17" i="27"/>
  <c r="U17" i="27"/>
  <c r="R18" i="28"/>
  <c r="S18" i="28"/>
  <c r="T18" i="28"/>
  <c r="R19" i="28"/>
  <c r="S19" i="28"/>
  <c r="T19" i="28"/>
  <c r="R20" i="28"/>
  <c r="S20" i="28"/>
  <c r="T20" i="28"/>
  <c r="W17" i="27"/>
  <c r="X17" i="27"/>
  <c r="Y17" i="27"/>
  <c r="M19" i="27"/>
  <c r="N18" i="27"/>
  <c r="U18" i="27"/>
  <c r="O20" i="27"/>
  <c r="P20" i="27"/>
  <c r="P19" i="27"/>
  <c r="Q20" i="27"/>
  <c r="R20" i="27"/>
  <c r="R19" i="27"/>
  <c r="G20" i="27"/>
  <c r="H20" i="27"/>
  <c r="H19" i="27"/>
  <c r="W18" i="27"/>
  <c r="X18" i="27"/>
  <c r="Y18" i="27"/>
  <c r="M20" i="27"/>
  <c r="N20" i="27"/>
  <c r="U20" i="27"/>
  <c r="N19" i="27"/>
  <c r="U19" i="27"/>
  <c r="W20" i="27"/>
  <c r="X20" i="27"/>
  <c r="Y20" i="27"/>
  <c r="W19" i="27"/>
  <c r="X19" i="27"/>
  <c r="Y19" i="27"/>
  <c r="K48" i="22"/>
  <c r="K47" i="22"/>
  <c r="K46" i="22"/>
  <c r="K45" i="22"/>
  <c r="K44" i="22"/>
  <c r="K43" i="22"/>
  <c r="W34" i="22"/>
  <c r="W33" i="22"/>
  <c r="W32" i="22"/>
  <c r="W31" i="22"/>
  <c r="W30" i="22"/>
  <c r="N47" i="22"/>
  <c r="T47" i="22"/>
  <c r="N44" i="22"/>
  <c r="T44" i="22"/>
  <c r="N46" i="22"/>
  <c r="T46" i="22"/>
  <c r="N43" i="22"/>
  <c r="T43" i="22"/>
  <c r="N45" i="22"/>
  <c r="T45" i="22"/>
  <c r="N48" i="22"/>
  <c r="T48" i="22"/>
  <c r="J29" i="26"/>
  <c r="K13" i="33"/>
  <c r="N12" i="33"/>
  <c r="M28" i="26"/>
  <c r="J28" i="26"/>
  <c r="K12" i="33"/>
  <c r="M27" i="26"/>
  <c r="N11" i="33"/>
  <c r="M29" i="26"/>
  <c r="N13" i="33"/>
  <c r="E8" i="27"/>
  <c r="F8" i="27"/>
  <c r="W47" i="22"/>
  <c r="W48" i="22"/>
  <c r="W44" i="22"/>
  <c r="W46" i="22"/>
  <c r="V8" i="27"/>
  <c r="U8" i="27"/>
  <c r="Y8" i="27"/>
  <c r="S30" i="26"/>
  <c r="M30" i="26"/>
  <c r="N14" i="33"/>
  <c r="M32" i="26"/>
  <c r="N16" i="33"/>
  <c r="J31" i="26"/>
  <c r="K15" i="33"/>
  <c r="M31" i="26"/>
  <c r="N15" i="33"/>
  <c r="Q11" i="33"/>
  <c r="P27" i="26"/>
  <c r="W45" i="22"/>
  <c r="K16" i="33"/>
  <c r="Q14" i="33"/>
  <c r="J32" i="26"/>
  <c r="P30" i="26"/>
  <c r="J5" i="30"/>
  <c r="H5" i="31"/>
  <c r="P1" i="32"/>
  <c r="W19" i="30"/>
  <c r="P2" i="32"/>
  <c r="F5" i="32"/>
  <c r="F6" i="32"/>
  <c r="J12" i="30"/>
  <c r="C11" i="33"/>
  <c r="B27" i="26"/>
  <c r="D8" i="32"/>
  <c r="A20" i="32"/>
  <c r="A17" i="22"/>
  <c r="A17" i="32"/>
  <c r="I5" i="33"/>
  <c r="I5" i="26"/>
  <c r="B20" i="26"/>
  <c r="B30" i="26"/>
  <c r="C14" i="33"/>
  <c r="A18" i="22"/>
  <c r="A18" i="32"/>
  <c r="J8" i="32"/>
  <c r="A30" i="32"/>
  <c r="B21" i="26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G4" authorId="0" shapeId="0">
      <text>
        <r>
          <rPr>
            <sz val="9"/>
            <color indexed="81"/>
            <rFont val="Tahoma"/>
            <family val="2"/>
          </rPr>
          <t>Certificate of Calubration
3 Wire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K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S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N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T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B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Three Wire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<sst xmlns="http://schemas.openxmlformats.org/spreadsheetml/2006/main" count="545" uniqueCount="179">
  <si>
    <t>Repeatability</t>
  </si>
  <si>
    <t>Uc</t>
  </si>
  <si>
    <t>Ui</t>
  </si>
  <si>
    <t>Nominal</t>
  </si>
  <si>
    <t>Value</t>
  </si>
  <si>
    <t>Average</t>
  </si>
  <si>
    <t>1. Measurement Results</t>
  </si>
  <si>
    <t>SP-SD-001</t>
  </si>
  <si>
    <t>mm</t>
  </si>
  <si>
    <t>Temperature Effect</t>
  </si>
  <si>
    <t xml:space="preserve">Resolution of ULM </t>
  </si>
  <si>
    <t>Uncertainty of  ULM</t>
  </si>
  <si>
    <t>Nominal Value</t>
  </si>
  <si>
    <t>µm</t>
  </si>
  <si>
    <t>Position</t>
  </si>
  <si>
    <t xml:space="preserve">Elastic Deformation </t>
  </si>
  <si>
    <t>Elastic Deformation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</si>
  <si>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</si>
  <si>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</si>
  <si>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</si>
  <si>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</si>
  <si>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</si>
  <si>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Uncertainty of  3 Wire</t>
  </si>
  <si>
    <t xml:space="preserve"> Flank Angle</t>
  </si>
  <si>
    <t>Description :</t>
  </si>
  <si>
    <t>3-wire diameter :</t>
  </si>
  <si>
    <t>Best diameter :</t>
  </si>
  <si>
    <t>Certificate of Calibration (Three Wire)</t>
  </si>
  <si>
    <t>SP-SD-002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</si>
  <si>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</si>
  <si>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 (ULM)</t>
  </si>
  <si>
    <t>M</t>
  </si>
  <si>
    <t>P</t>
  </si>
  <si>
    <t xml:space="preserve"> IPII</t>
  </si>
  <si>
    <t>Certificate of Calibration (Gauge Block)</t>
  </si>
  <si>
    <t>SP-SD-009</t>
  </si>
  <si>
    <t>ค่าที่ระบุ</t>
  </si>
  <si>
    <t>a</t>
  </si>
  <si>
    <r>
      <t>29</t>
    </r>
    <r>
      <rPr>
        <sz val="14"/>
        <color theme="1"/>
        <rFont val="Symbol"/>
        <family val="1"/>
        <charset val="2"/>
      </rPr>
      <t>°</t>
    </r>
  </si>
  <si>
    <r>
      <t>30</t>
    </r>
    <r>
      <rPr>
        <sz val="14"/>
        <color theme="1"/>
        <rFont val="Symbol"/>
        <family val="1"/>
        <charset val="2"/>
      </rPr>
      <t>°</t>
    </r>
  </si>
  <si>
    <r>
      <t>55</t>
    </r>
    <r>
      <rPr>
        <sz val="14"/>
        <color theme="1"/>
        <rFont val="Symbol"/>
        <family val="1"/>
        <charset val="2"/>
      </rPr>
      <t>°</t>
    </r>
  </si>
  <si>
    <r>
      <t>60</t>
    </r>
    <r>
      <rPr>
        <sz val="14"/>
        <color theme="1"/>
        <rFont val="Symbol"/>
        <family val="1"/>
        <charset val="2"/>
      </rPr>
      <t>°</t>
    </r>
  </si>
  <si>
    <t>มุมเอียงสันเกลียว ( Thread angle ) : ( ° )</t>
  </si>
  <si>
    <t>x</t>
  </si>
  <si>
    <t>Pitch Diameter [E]</t>
  </si>
  <si>
    <t>Thread angle:</t>
  </si>
  <si>
    <t>X</t>
  </si>
  <si>
    <t>Standard Reading</t>
  </si>
  <si>
    <t>Pitch Dia
[E]</t>
  </si>
  <si>
    <t>Y</t>
  </si>
  <si>
    <t xml:space="preserve"> GPII</t>
  </si>
  <si>
    <t>3-wire diameter (do)</t>
  </si>
  <si>
    <t>Best diameter (dD)</t>
  </si>
  <si>
    <t>Uncertainty of  Gauge Block</t>
  </si>
  <si>
    <t>SP METROLOGY SYSTEM THAILAND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</si>
  <si>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</si>
  <si>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</si>
  <si>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</si>
  <si>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</si>
  <si>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</si>
  <si>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</si>
  <si>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</si>
  <si>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</si>
  <si>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</si>
  <si>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Location</t>
  </si>
  <si>
    <t>In Lab</t>
  </si>
  <si>
    <t>On Site</t>
  </si>
  <si>
    <t>Customer Name :</t>
  </si>
  <si>
    <t>Equipment Name :</t>
  </si>
  <si>
    <t>Manufacturer :</t>
  </si>
  <si>
    <t>Model :</t>
  </si>
  <si>
    <t>Serial No. :</t>
  </si>
  <si>
    <t>ID No :</t>
  </si>
  <si>
    <t>Range :</t>
  </si>
  <si>
    <t>Overall Inspection</t>
  </si>
  <si>
    <t>Good</t>
  </si>
  <si>
    <t>Not Good</t>
  </si>
  <si>
    <t>Referance Standard :</t>
  </si>
  <si>
    <t>Due Date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</si>
  <si>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</si>
  <si>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</si>
  <si>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</si>
  <si>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</si>
  <si>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</si>
  <si>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</si>
  <si>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</si>
  <si>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</si>
  <si>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</si>
  <si>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</si>
  <si>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</si>
  <si>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</si>
  <si>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</si>
  <si>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</si>
  <si>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</si>
  <si>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</si>
  <si>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</si>
  <si>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</si>
  <si>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</si>
  <si>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</si>
  <si>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</si>
  <si>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</si>
  <si>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</si>
  <si>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</si>
  <si>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</si>
  <si>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</si>
  <si>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</si>
  <si>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</si>
  <si>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</si>
  <si>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</si>
  <si>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Thread Plug Gauge</t>
  </si>
  <si>
    <t>Symbol of Thread Plug Gauge</t>
  </si>
  <si>
    <t>Pitch Diameter</t>
  </si>
  <si>
    <t>Major Diameter</t>
  </si>
  <si>
    <t>Nominal Value (mm)</t>
  </si>
  <si>
    <t>Permissible Deviation (μm)</t>
  </si>
  <si>
    <t>Upper</t>
  </si>
  <si>
    <t>Lower</t>
  </si>
  <si>
    <t>Tolerance</t>
  </si>
  <si>
    <t>Measured Values (mm)</t>
  </si>
  <si>
    <t>x-axis</t>
  </si>
  <si>
    <t>y-axis</t>
  </si>
  <si>
    <t>1/5 T</t>
  </si>
  <si>
    <t>1/2 T</t>
  </si>
  <si>
    <t>4/5 T</t>
  </si>
  <si>
    <t>Uncertainty Budget of Thread Plug Gauge (Pitch)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</si>
  <si>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</si>
  <si>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</si>
  <si>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</si>
  <si>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</si>
  <si>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</si>
  <si>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Uncertainty Budget of Thread Plug Gauge (Major)</t>
  </si>
  <si>
    <t>1/5T</t>
  </si>
  <si>
    <t>1/2T</t>
  </si>
  <si>
    <t>4/5T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</si>
  <si>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</si>
  <si>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</si>
  <si>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</si>
  <si>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</si>
  <si>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</si>
  <si>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</si>
  <si>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</si>
  <si>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</si>
  <si>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</si>
  <si>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</si>
  <si>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</si>
  <si>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</si>
  <si>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</si>
  <si>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</si>
  <si>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</si>
  <si>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</si>
  <si>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Ms. Arunkamon Raramanus</t>
  </si>
  <si>
    <t>Mr.Sombut Srikampa</t>
  </si>
  <si>
    <t>Mr. Natthaphol Boonmee</t>
  </si>
  <si>
    <t xml:space="preserve">  </t>
  </si>
  <si>
    <t>Reference Standards</t>
  </si>
  <si>
    <t>Measurement Results Pitch Diameter</t>
  </si>
  <si>
    <r>
      <t>Page :</t>
    </r>
    <r>
      <rPr>
        <sz val="10"/>
        <rFont val="Gulim"/>
        <family val="2"/>
      </rPr>
      <t xml:space="preserve"> 3 of 4</t>
    </r>
  </si>
  <si>
    <t xml:space="preserve"> Positions</t>
  </si>
  <si>
    <t>Deviation
 (mm)</t>
  </si>
  <si>
    <t>Symbol of 
Thread Plug Gague</t>
  </si>
  <si>
    <t>Measurement Results Major Diameter</t>
  </si>
  <si>
    <t>ISOKU</t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</si>
  <si>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</si>
  <si>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</si>
  <si>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</si>
  <si>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</si>
  <si>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r>
      <t>Page :</t>
    </r>
    <r>
      <rPr>
        <sz val="10"/>
        <rFont val="Gulim"/>
        <family val="2"/>
      </rPr>
      <t xml:space="preserve"> 4 of 4</t>
    </r>
  </si>
  <si>
    <t>Calibrated By :</t>
  </si>
  <si>
    <t>SP-CPT-04-20</t>
  </si>
  <si>
    <r>
      <t>Page :</t>
    </r>
    <r>
      <rPr>
        <sz val="10"/>
        <rFont val="Gulim"/>
        <family val="2"/>
      </rPr>
      <t xml:space="preserve"> 2 of 4</t>
    </r>
  </si>
  <si>
    <t>Universal Length 
Measuring</t>
  </si>
  <si>
    <t>1000959-1</t>
  </si>
  <si>
    <t>SPR16090001-4</t>
  </si>
  <si>
    <t>TT</t>
  </si>
  <si>
    <t>AB465</t>
  </si>
  <si>
    <t>lalsmdglop-</t>
  </si>
  <si>
    <t>M15xP1.15 GRII</t>
  </si>
  <si>
    <t>M15xP1.15 IPII</t>
  </si>
  <si>
    <r>
      <t xml:space="preserve">Uncertainty
( </t>
    </r>
    <r>
      <rPr>
        <sz val="10"/>
        <rFont val="Calibri"/>
        <family val="2"/>
      </rPr>
      <t>±</t>
    </r>
    <r>
      <rPr>
        <sz val="10"/>
        <rFont val="Gulim"/>
        <family val="2"/>
      </rPr>
      <t xml:space="preserve"> ) </t>
    </r>
    <r>
      <rPr>
        <sz val="10"/>
        <rFont val="Calibri"/>
        <family val="2"/>
      </rPr>
      <t>µ</t>
    </r>
    <r>
      <rPr>
        <sz val="10"/>
        <rFont val="Gulim"/>
        <family val="2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</si>
</sst>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"/>
    <numFmt numFmtId="166" formatCode="0.000"/>
    <numFmt numFmtId="167" formatCode="0.0000"/>
    <numFmt numFmtId="168" formatCode="0.0E+00"/>
    <numFmt numFmtId="169" formatCode="0.00000"/>
    <numFmt numFmtId="170" formatCode="0.0000000"/>
    <numFmt numFmtId="171" formatCode="0.000000"/>
    <numFmt numFmtId="172" formatCode="dd\ mmmm\ yyyy"/>
    <numFmt numFmtId="173" formatCode="[$-809]dd\ mmmm\ yyyy;@"/>
    <numFmt numFmtId="174" formatCode="[$-1010409]d\ mmmm\ yyyy;@"/>
    <numFmt numFmtId="175" formatCode="0.000\ 0"/>
    <numFmt numFmtId="176" formatCode="0.00000000"/>
    <numFmt numFmtId="177" formatCode="[$-409]d\-mmm\-yy;@"/>
    <numFmt numFmtId="178" formatCode="[$-409]dd\-mmm\-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2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8"/>
      <name val="Angsana New"/>
      <family val="1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Angsana New"/>
      <family val="1"/>
    </font>
    <font>
      <sz val="12"/>
      <name val="Cordia New"/>
      <family val="2"/>
    </font>
    <font>
      <b/>
      <sz val="16"/>
      <name val="Cordia New"/>
      <family val="2"/>
    </font>
    <font>
      <sz val="14"/>
      <color theme="1"/>
      <name val="Cordia New"/>
      <family val="2"/>
    </font>
    <font>
      <sz val="10"/>
      <name val="Cordia New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16"/>
      <color rgb="FF002060"/>
      <name val="Cordia New"/>
      <family val="2"/>
    </font>
    <font>
      <sz val="11"/>
      <color theme="1"/>
      <name val="Cordia New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color theme="6" tint="-0.499984740745262"/>
      <name val="Cordia New"/>
      <family val="2"/>
    </font>
    <font>
      <sz val="14"/>
      <color theme="1"/>
      <name val="Angsana New"/>
      <family val="1"/>
    </font>
    <font>
      <sz val="14"/>
      <color theme="1"/>
      <name val="Symbol"/>
      <family val="1"/>
      <charset val="2"/>
    </font>
    <font>
      <b/>
      <u/>
      <sz val="14"/>
      <color theme="1"/>
      <name val="Angsana New"/>
      <family val="1"/>
    </font>
    <font>
      <sz val="12"/>
      <color theme="1"/>
      <name val="Cordia New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9"/>
      <name val="Gulim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sz val="11"/>
      <name val="Cordia New"/>
      <family val="2"/>
    </font>
    <font>
      <b/>
      <sz val="12"/>
      <name val="Gulim"/>
      <family val="2"/>
    </font>
    <font>
      <u/>
      <sz val="10"/>
      <color indexed="12"/>
      <name val="Arial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i/>
      <sz val="10"/>
      <name val="Gulim"/>
      <family val="2"/>
    </font>
    <font>
      <sz val="10"/>
      <color theme="6" tint="-0.499984740745262"/>
      <name val="Gulim"/>
      <family val="2"/>
    </font>
    <font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4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451">
    <xf numFmtId="0" fontId="0" fillId="0" borderId="0" xfId="0"/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6" fontId="10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0" xfId="16" applyFont="1" applyFill="1" applyBorder="1" applyAlignment="1">
      <alignment vertical="center"/>
    </xf>
    <xf numFmtId="0" fontId="14" fillId="0" borderId="0" xfId="16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166" fontId="5" fillId="4" borderId="0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166" fontId="8" fillId="4" borderId="0" xfId="0" applyNumberFormat="1" applyFont="1" applyFill="1" applyBorder="1" applyAlignment="1">
      <alignment horizontal="center" vertical="center"/>
    </xf>
    <xf numFmtId="168" fontId="7" fillId="4" borderId="0" xfId="0" applyNumberFormat="1" applyFont="1" applyFill="1" applyBorder="1" applyAlignment="1">
      <alignment horizontal="center" vertical="center"/>
    </xf>
    <xf numFmtId="2" fontId="7" fillId="4" borderId="0" xfId="0" applyNumberFormat="1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5" fillId="4" borderId="0" xfId="9" applyFont="1" applyFill="1" applyBorder="1" applyAlignment="1">
      <alignment horizontal="center" vertical="center"/>
    </xf>
    <xf numFmtId="166" fontId="12" fillId="4" borderId="0" xfId="9" applyNumberFormat="1" applyFont="1" applyFill="1" applyBorder="1" applyAlignment="1">
      <alignment horizontal="center" vertical="center"/>
    </xf>
    <xf numFmtId="0" fontId="16" fillId="4" borderId="0" xfId="9" applyFont="1" applyFill="1" applyBorder="1" applyAlignment="1">
      <alignment horizontal="center" vertical="center"/>
    </xf>
    <xf numFmtId="2" fontId="12" fillId="4" borderId="0" xfId="9" applyNumberFormat="1" applyFont="1" applyFill="1" applyBorder="1" applyAlignment="1">
      <alignment horizontal="center" vertical="center"/>
    </xf>
    <xf numFmtId="2" fontId="16" fillId="4" borderId="0" xfId="9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6" fontId="16" fillId="4" borderId="0" xfId="9" applyNumberFormat="1" applyFont="1" applyFill="1" applyBorder="1" applyAlignment="1">
      <alignment horizontal="center" vertical="center"/>
    </xf>
    <xf numFmtId="166" fontId="5" fillId="4" borderId="0" xfId="0" applyNumberFormat="1" applyFont="1" applyFill="1" applyBorder="1" applyAlignment="1">
      <alignment vertical="center"/>
    </xf>
    <xf numFmtId="0" fontId="17" fillId="0" borderId="0" xfId="19" applyFont="1" applyAlignment="1">
      <alignment horizontal="center" vertical="center"/>
    </xf>
    <xf numFmtId="0" fontId="17" fillId="2" borderId="0" xfId="19" applyFont="1" applyFill="1" applyAlignment="1">
      <alignment horizontal="center" vertical="center"/>
    </xf>
    <xf numFmtId="0" fontId="18" fillId="0" borderId="0" xfId="19" applyFont="1" applyAlignment="1" applyProtection="1">
      <alignment horizontal="center" vertical="center"/>
      <protection locked="0"/>
    </xf>
    <xf numFmtId="0" fontId="23" fillId="0" borderId="0" xfId="0" applyFont="1" applyBorder="1" applyAlignment="1">
      <alignment vertical="center"/>
    </xf>
    <xf numFmtId="0" fontId="22" fillId="7" borderId="3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2" fontId="22" fillId="4" borderId="3" xfId="0" applyNumberFormat="1" applyFont="1" applyFill="1" applyBorder="1" applyAlignment="1">
      <alignment horizontal="center" vertical="center"/>
    </xf>
    <xf numFmtId="166" fontId="22" fillId="4" borderId="3" xfId="0" applyNumberFormat="1" applyFont="1" applyFill="1" applyBorder="1" applyAlignment="1">
      <alignment horizontal="center" vertical="center"/>
    </xf>
    <xf numFmtId="169" fontId="22" fillId="4" borderId="3" xfId="0" applyNumberFormat="1" applyFont="1" applyFill="1" applyBorder="1" applyAlignment="1">
      <alignment horizontal="center" vertical="center"/>
    </xf>
    <xf numFmtId="171" fontId="27" fillId="4" borderId="3" xfId="0" applyNumberFormat="1" applyFont="1" applyFill="1" applyBorder="1" applyAlignment="1">
      <alignment horizontal="center" vertical="center"/>
    </xf>
    <xf numFmtId="170" fontId="22" fillId="4" borderId="3" xfId="0" applyNumberFormat="1" applyFont="1" applyFill="1" applyBorder="1" applyAlignment="1">
      <alignment horizontal="center" vertical="center"/>
    </xf>
    <xf numFmtId="167" fontId="22" fillId="4" borderId="12" xfId="0" applyNumberFormat="1" applyFont="1" applyFill="1" applyBorder="1" applyAlignment="1">
      <alignment horizontal="center" vertical="center"/>
    </xf>
    <xf numFmtId="168" fontId="22" fillId="4" borderId="12" xfId="0" applyNumberFormat="1" applyFont="1" applyFill="1" applyBorder="1" applyAlignment="1">
      <alignment horizontal="center" vertical="center"/>
    </xf>
    <xf numFmtId="1" fontId="22" fillId="0" borderId="13" xfId="19" applyNumberFormat="1" applyFont="1" applyBorder="1" applyAlignment="1" applyProtection="1">
      <alignment horizontal="right" vertical="center"/>
      <protection locked="0"/>
    </xf>
    <xf numFmtId="1" fontId="22" fillId="0" borderId="14" xfId="19" applyNumberFormat="1" applyFont="1" applyBorder="1" applyAlignment="1" applyProtection="1">
      <alignment horizontal="center" vertical="center"/>
      <protection locked="0"/>
    </xf>
    <xf numFmtId="0" fontId="22" fillId="3" borderId="13" xfId="19" applyFont="1" applyFill="1" applyBorder="1" applyAlignment="1" applyProtection="1">
      <alignment horizontal="right" vertical="center"/>
      <protection locked="0"/>
    </xf>
    <xf numFmtId="0" fontId="22" fillId="3" borderId="14" xfId="19" applyFont="1" applyFill="1" applyBorder="1" applyAlignment="1" applyProtection="1">
      <alignment horizontal="center" vertical="center"/>
      <protection locked="0"/>
    </xf>
    <xf numFmtId="0" fontId="22" fillId="6" borderId="13" xfId="19" applyFont="1" applyFill="1" applyBorder="1" applyAlignment="1" applyProtection="1">
      <alignment horizontal="center" vertical="center"/>
      <protection locked="0"/>
    </xf>
    <xf numFmtId="0" fontId="22" fillId="6" borderId="14" xfId="19" applyFont="1" applyFill="1" applyBorder="1" applyAlignment="1" applyProtection="1">
      <alignment horizontal="left" vertical="center"/>
      <protection locked="0"/>
    </xf>
    <xf numFmtId="2" fontId="22" fillId="0" borderId="13" xfId="19" applyNumberFormat="1" applyFont="1" applyBorder="1" applyAlignment="1" applyProtection="1">
      <alignment horizontal="right" vertical="center"/>
      <protection locked="0"/>
    </xf>
    <xf numFmtId="0" fontId="22" fillId="3" borderId="14" xfId="19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0" fillId="0" borderId="3" xfId="0" applyFont="1" applyFill="1" applyBorder="1" applyAlignment="1">
      <alignment horizontal="center"/>
    </xf>
    <xf numFmtId="0" fontId="24" fillId="0" borderId="3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3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166" fontId="5" fillId="4" borderId="3" xfId="0" applyNumberFormat="1" applyFont="1" applyFill="1" applyBorder="1" applyAlignment="1">
      <alignment vertical="center"/>
    </xf>
    <xf numFmtId="0" fontId="18" fillId="0" borderId="0" xfId="19" applyFont="1" applyAlignment="1">
      <alignment horizontal="center" vertical="center"/>
    </xf>
    <xf numFmtId="0" fontId="18" fillId="2" borderId="0" xfId="20" applyFont="1" applyFill="1" applyAlignment="1">
      <alignment horizontal="left" vertical="center" shrinkToFit="1"/>
    </xf>
    <xf numFmtId="0" fontId="18" fillId="0" borderId="0" xfId="19" applyFont="1" applyAlignment="1">
      <alignment horizontal="center" vertical="center" shrinkToFit="1"/>
    </xf>
    <xf numFmtId="0" fontId="18" fillId="0" borderId="0" xfId="19" applyFont="1" applyAlignment="1">
      <alignment horizontal="center" vertical="center"/>
    </xf>
    <xf numFmtId="0" fontId="18" fillId="0" borderId="0" xfId="19" applyFont="1" applyFill="1" applyAlignment="1">
      <alignment horizontal="center" vertical="center"/>
    </xf>
    <xf numFmtId="0" fontId="18" fillId="0" borderId="0" xfId="19" applyFont="1" applyFill="1" applyAlignment="1">
      <alignment vertical="center"/>
    </xf>
    <xf numFmtId="167" fontId="18" fillId="0" borderId="0" xfId="20" applyNumberFormat="1" applyFont="1" applyFill="1" applyAlignment="1">
      <alignment horizontal="center" vertical="center"/>
    </xf>
    <xf numFmtId="2" fontId="35" fillId="0" borderId="11" xfId="19" applyNumberFormat="1" applyFont="1" applyBorder="1" applyAlignment="1" applyProtection="1">
      <alignment horizontal="center" vertical="center"/>
      <protection locked="0"/>
    </xf>
    <xf numFmtId="0" fontId="35" fillId="3" borderId="13" xfId="19" applyFont="1" applyFill="1" applyBorder="1" applyAlignment="1" applyProtection="1">
      <alignment horizontal="right" vertical="center"/>
      <protection locked="0"/>
    </xf>
    <xf numFmtId="0" fontId="35" fillId="3" borderId="14" xfId="19" applyFont="1" applyFill="1" applyBorder="1" applyAlignment="1" applyProtection="1">
      <alignment horizontal="center" vertical="center"/>
      <protection locked="0"/>
    </xf>
    <xf numFmtId="0" fontId="35" fillId="6" borderId="13" xfId="19" applyFont="1" applyFill="1" applyBorder="1" applyAlignment="1" applyProtection="1">
      <alignment horizontal="center" vertical="center"/>
      <protection locked="0"/>
    </xf>
    <xf numFmtId="0" fontId="35" fillId="6" borderId="14" xfId="19" applyFont="1" applyFill="1" applyBorder="1" applyAlignment="1" applyProtection="1">
      <alignment horizontal="left" vertical="center"/>
      <protection locked="0"/>
    </xf>
    <xf numFmtId="166" fontId="35" fillId="0" borderId="3" xfId="19" applyNumberFormat="1" applyFont="1" applyBorder="1" applyAlignment="1" applyProtection="1">
      <alignment horizontal="center" vertical="center"/>
      <protection locked="0"/>
    </xf>
    <xf numFmtId="2" fontId="35" fillId="0" borderId="3" xfId="19" applyNumberFormat="1" applyFont="1" applyBorder="1" applyAlignment="1" applyProtection="1">
      <alignment horizontal="center" vertical="center"/>
      <protection locked="0"/>
    </xf>
    <xf numFmtId="0" fontId="35" fillId="3" borderId="14" xfId="19" applyFont="1" applyFill="1" applyBorder="1" applyAlignment="1" applyProtection="1">
      <alignment horizontal="right" vertical="center"/>
      <protection locked="0"/>
    </xf>
    <xf numFmtId="0" fontId="18" fillId="0" borderId="0" xfId="20" applyFont="1" applyFill="1" applyAlignment="1">
      <alignment vertical="center"/>
    </xf>
    <xf numFmtId="0" fontId="35" fillId="3" borderId="14" xfId="19" applyFont="1" applyFill="1" applyBorder="1" applyAlignment="1" applyProtection="1">
      <alignment horizontal="left" vertical="center"/>
      <protection locked="0"/>
    </xf>
    <xf numFmtId="169" fontId="35" fillId="11" borderId="13" xfId="19" applyNumberFormat="1" applyFont="1" applyFill="1" applyBorder="1" applyAlignment="1" applyProtection="1">
      <alignment horizontal="right" vertical="center"/>
      <protection locked="0"/>
    </xf>
    <xf numFmtId="0" fontId="35" fillId="11" borderId="14" xfId="19" applyFont="1" applyFill="1" applyBorder="1" applyAlignment="1" applyProtection="1">
      <alignment horizontal="left" vertical="center"/>
      <protection locked="0"/>
    </xf>
    <xf numFmtId="1" fontId="35" fillId="0" borderId="3" xfId="19" applyNumberFormat="1" applyFont="1" applyBorder="1" applyAlignment="1" applyProtection="1">
      <alignment horizontal="center" vertical="center"/>
      <protection locked="0"/>
    </xf>
    <xf numFmtId="165" fontId="35" fillId="0" borderId="3" xfId="19" applyNumberFormat="1" applyFont="1" applyBorder="1" applyAlignment="1" applyProtection="1">
      <alignment horizontal="center" vertical="center"/>
      <protection locked="0"/>
    </xf>
    <xf numFmtId="0" fontId="18" fillId="0" borderId="0" xfId="19" applyFont="1" applyAlignment="1" applyProtection="1">
      <alignment horizontal="center"/>
      <protection locked="0"/>
    </xf>
    <xf numFmtId="0" fontId="18" fillId="0" borderId="0" xfId="19" applyFont="1" applyAlignment="1">
      <alignment horizontal="center" vertical="center" shrinkToFit="1"/>
    </xf>
    <xf numFmtId="0" fontId="18" fillId="0" borderId="0" xfId="19" applyFont="1" applyAlignment="1">
      <alignment horizontal="center" vertical="center"/>
    </xf>
    <xf numFmtId="0" fontId="18" fillId="0" borderId="0" xfId="19" applyFont="1" applyFill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20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18" fillId="0" borderId="0" xfId="19" applyFont="1" applyAlignment="1">
      <alignment vertical="center"/>
    </xf>
    <xf numFmtId="169" fontId="2" fillId="0" borderId="4" xfId="0" applyNumberFormat="1" applyFont="1" applyBorder="1" applyAlignment="1">
      <alignment vertical="center"/>
    </xf>
    <xf numFmtId="169" fontId="2" fillId="0" borderId="0" xfId="0" applyNumberFormat="1" applyFont="1" applyBorder="1" applyAlignment="1">
      <alignment vertical="center"/>
    </xf>
    <xf numFmtId="0" fontId="29" fillId="0" borderId="0" xfId="16" applyFont="1" applyFill="1" applyBorder="1" applyAlignment="1">
      <alignment horizontal="center" vertical="center" textRotation="180"/>
    </xf>
    <xf numFmtId="0" fontId="37" fillId="0" borderId="0" xfId="16" applyFont="1" applyFill="1" applyBorder="1" applyAlignment="1">
      <alignment vertical="center"/>
    </xf>
    <xf numFmtId="167" fontId="41" fillId="4" borderId="3" xfId="0" applyNumberFormat="1" applyFont="1" applyFill="1" applyBorder="1" applyAlignment="1">
      <alignment horizontal="center" vertical="center"/>
    </xf>
    <xf numFmtId="0" fontId="43" fillId="0" borderId="0" xfId="16" applyFont="1" applyFill="1" applyAlignment="1"/>
    <xf numFmtId="0" fontId="43" fillId="0" borderId="0" xfId="16" applyFont="1" applyFill="1" applyBorder="1" applyAlignment="1"/>
    <xf numFmtId="0" fontId="24" fillId="0" borderId="0" xfId="16" applyFont="1" applyFill="1" applyAlignment="1">
      <alignment vertical="center"/>
    </xf>
    <xf numFmtId="172" fontId="43" fillId="0" borderId="0" xfId="16" applyNumberFormat="1" applyFont="1" applyFill="1" applyBorder="1" applyAlignment="1"/>
    <xf numFmtId="0" fontId="43" fillId="0" borderId="0" xfId="16" applyFont="1" applyFill="1" applyAlignment="1">
      <alignment horizontal="center"/>
    </xf>
    <xf numFmtId="0" fontId="43" fillId="0" borderId="0" xfId="16" applyFont="1" applyFill="1" applyAlignment="1">
      <alignment horizontal="left"/>
    </xf>
    <xf numFmtId="0" fontId="43" fillId="0" borderId="0" xfId="0" applyFont="1" applyFill="1" applyBorder="1" applyAlignment="1"/>
    <xf numFmtId="0" fontId="43" fillId="0" borderId="0" xfId="0" applyFont="1" applyFill="1" applyBorder="1" applyAlignment="1">
      <alignment vertical="center"/>
    </xf>
    <xf numFmtId="0" fontId="43" fillId="0" borderId="0" xfId="0" applyFont="1" applyFill="1" applyAlignment="1">
      <alignment vertical="center"/>
    </xf>
    <xf numFmtId="0" fontId="43" fillId="0" borderId="4" xfId="0" applyFont="1" applyFill="1" applyBorder="1" applyAlignment="1"/>
    <xf numFmtId="0" fontId="43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43" fillId="0" borderId="0" xfId="0" applyFont="1" applyFill="1" applyAlignment="1"/>
    <xf numFmtId="0" fontId="43" fillId="0" borderId="0" xfId="0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47" fillId="0" borderId="0" xfId="0" applyFont="1" applyBorder="1" applyAlignment="1">
      <alignment horizontal="center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 vertical="center"/>
    </xf>
    <xf numFmtId="0" fontId="48" fillId="0" borderId="0" xfId="1" applyFont="1" applyAlignment="1">
      <alignment vertical="center"/>
    </xf>
    <xf numFmtId="0" fontId="49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50" fillId="0" borderId="0" xfId="1" applyFont="1" applyAlignment="1">
      <alignment vertical="center"/>
    </xf>
    <xf numFmtId="0" fontId="51" fillId="0" borderId="0" xfId="1" applyFont="1" applyBorder="1" applyAlignment="1">
      <alignment vertical="center"/>
    </xf>
    <xf numFmtId="0" fontId="52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2" fillId="0" borderId="0" xfId="1" applyFont="1" applyBorder="1" applyAlignment="1">
      <alignment vertical="center"/>
    </xf>
    <xf numFmtId="0" fontId="53" fillId="0" borderId="0" xfId="3" applyFont="1" applyBorder="1" applyAlignment="1">
      <alignment horizontal="left" vertical="center"/>
    </xf>
    <xf numFmtId="0" fontId="12" fillId="0" borderId="0" xfId="3" applyFont="1" applyBorder="1" applyAlignment="1">
      <alignment horizontal="left" vertical="center"/>
    </xf>
    <xf numFmtId="0" fontId="11" fillId="0" borderId="0" xfId="3" applyFont="1" applyBorder="1" applyAlignment="1">
      <alignment horizontal="left" vertical="center"/>
    </xf>
    <xf numFmtId="0" fontId="50" fillId="0" borderId="0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1" fontId="13" fillId="0" borderId="0" xfId="2" applyNumberFormat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2" fillId="0" borderId="0" xfId="1" quotePrefix="1" applyFont="1" applyAlignment="1">
      <alignment vertical="center"/>
    </xf>
    <xf numFmtId="0" fontId="11" fillId="0" borderId="0" xfId="6" applyFont="1" applyBorder="1" applyAlignment="1">
      <alignment vertical="center"/>
    </xf>
    <xf numFmtId="0" fontId="50" fillId="0" borderId="0" xfId="1" applyFont="1" applyAlignment="1">
      <alignment horizontal="right" vertical="center"/>
    </xf>
    <xf numFmtId="0" fontId="55" fillId="0" borderId="0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quotePrefix="1" applyFont="1" applyBorder="1" applyAlignment="1">
      <alignment vertical="center"/>
    </xf>
    <xf numFmtId="0" fontId="11" fillId="0" borderId="0" xfId="1" quotePrefix="1" applyFont="1" applyBorder="1" applyAlignment="1">
      <alignment vertical="center" shrinkToFit="1"/>
    </xf>
    <xf numFmtId="0" fontId="2" fillId="0" borderId="0" xfId="1" applyFont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8" fillId="17" borderId="11" xfId="0" applyFont="1" applyFill="1" applyBorder="1" applyAlignment="1">
      <alignment horizontal="center" vertical="center"/>
    </xf>
    <xf numFmtId="0" fontId="61" fillId="17" borderId="12" xfId="0" applyFont="1" applyFill="1" applyBorder="1" applyAlignment="1">
      <alignment horizontal="center" vertical="center"/>
    </xf>
    <xf numFmtId="0" fontId="22" fillId="17" borderId="3" xfId="0" applyFont="1" applyFill="1" applyBorder="1" applyAlignment="1">
      <alignment horizontal="center" vertical="center"/>
    </xf>
    <xf numFmtId="176" fontId="27" fillId="4" borderId="3" xfId="0" applyNumberFormat="1" applyFont="1" applyFill="1" applyBorder="1" applyAlignment="1">
      <alignment horizontal="center" vertical="center"/>
    </xf>
    <xf numFmtId="169" fontId="26" fillId="4" borderId="3" xfId="0" applyNumberFormat="1" applyFont="1" applyFill="1" applyBorder="1" applyAlignment="1">
      <alignment horizontal="center" vertical="center"/>
    </xf>
    <xf numFmtId="169" fontId="41" fillId="4" borderId="3" xfId="0" applyNumberFormat="1" applyFont="1" applyFill="1" applyBorder="1" applyAlignment="1">
      <alignment horizontal="center" vertical="center"/>
    </xf>
    <xf numFmtId="2" fontId="32" fillId="17" borderId="3" xfId="0" applyNumberFormat="1" applyFont="1" applyFill="1" applyBorder="1" applyAlignment="1">
      <alignment horizontal="center" vertical="center"/>
    </xf>
    <xf numFmtId="170" fontId="24" fillId="3" borderId="3" xfId="0" applyNumberFormat="1" applyFont="1" applyFill="1" applyBorder="1" applyAlignment="1">
      <alignment horizontal="center" vertical="center"/>
    </xf>
    <xf numFmtId="165" fontId="32" fillId="17" borderId="3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64" fillId="0" borderId="0" xfId="1" applyFont="1" applyBorder="1" applyAlignment="1">
      <alignment vertical="center"/>
    </xf>
    <xf numFmtId="0" fontId="64" fillId="0" borderId="0" xfId="1" applyFont="1" applyAlignment="1">
      <alignment vertical="center"/>
    </xf>
    <xf numFmtId="0" fontId="64" fillId="0" borderId="0" xfId="1" applyFont="1" applyAlignment="1">
      <alignment horizontal="center" vertical="center"/>
    </xf>
    <xf numFmtId="0" fontId="65" fillId="0" borderId="0" xfId="1" applyFont="1" applyBorder="1" applyAlignment="1">
      <alignment vertical="center"/>
    </xf>
    <xf numFmtId="0" fontId="65" fillId="0" borderId="0" xfId="1" applyFont="1" applyAlignment="1">
      <alignment vertical="center"/>
    </xf>
    <xf numFmtId="0" fontId="64" fillId="0" borderId="0" xfId="1" applyFont="1" applyAlignment="1">
      <alignment horizontal="right" vertical="center"/>
    </xf>
    <xf numFmtId="0" fontId="64" fillId="0" borderId="0" xfId="1" applyFont="1" applyBorder="1" applyAlignment="1">
      <alignment horizontal="center" vertical="center"/>
    </xf>
    <xf numFmtId="0" fontId="64" fillId="0" borderId="0" xfId="2" applyFont="1" applyBorder="1" applyAlignment="1">
      <alignment vertical="center"/>
    </xf>
    <xf numFmtId="0" fontId="65" fillId="0" borderId="0" xfId="2" applyFont="1" applyBorder="1" applyAlignment="1">
      <alignment vertical="center"/>
    </xf>
    <xf numFmtId="0" fontId="66" fillId="0" borderId="0" xfId="3" applyFont="1" applyBorder="1" applyAlignment="1">
      <alignment horizontal="left" vertical="center"/>
    </xf>
    <xf numFmtId="0" fontId="65" fillId="0" borderId="0" xfId="3" applyFont="1" applyBorder="1" applyAlignment="1">
      <alignment horizontal="left" vertical="center"/>
    </xf>
    <xf numFmtId="0" fontId="65" fillId="0" borderId="0" xfId="2" applyFont="1" applyBorder="1" applyAlignment="1">
      <alignment horizontal="left" vertical="center"/>
    </xf>
    <xf numFmtId="0" fontId="65" fillId="0" borderId="0" xfId="3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0" xfId="2" applyFont="1" applyBorder="1" applyAlignment="1">
      <alignment vertical="center"/>
    </xf>
    <xf numFmtId="0" fontId="12" fillId="0" borderId="0" xfId="3" applyFont="1" applyFill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center" vertical="center"/>
    </xf>
    <xf numFmtId="0" fontId="12" fillId="0" borderId="1" xfId="3" applyFont="1" applyBorder="1" applyAlignment="1">
      <alignment horizontal="left" vertical="center"/>
    </xf>
    <xf numFmtId="164" fontId="11" fillId="0" borderId="1" xfId="4" applyFont="1" applyFill="1" applyBorder="1" applyAlignment="1" applyProtection="1">
      <alignment vertical="center"/>
      <protection locked="0"/>
    </xf>
    <xf numFmtId="0" fontId="11" fillId="0" borderId="1" xfId="1" applyFont="1" applyBorder="1" applyAlignment="1">
      <alignment horizontal="left" vertical="center"/>
    </xf>
    <xf numFmtId="0" fontId="11" fillId="0" borderId="0" xfId="1" applyFont="1" applyBorder="1" applyAlignment="1">
      <alignment horizontal="left" vertical="center"/>
    </xf>
    <xf numFmtId="0" fontId="13" fillId="0" borderId="0" xfId="2" applyFont="1" applyBorder="1" applyAlignment="1">
      <alignment horizontal="center" vertical="center"/>
    </xf>
    <xf numFmtId="0" fontId="13" fillId="0" borderId="0" xfId="3" applyFont="1" applyFill="1" applyBorder="1" applyAlignment="1">
      <alignment horizontal="left"/>
    </xf>
    <xf numFmtId="0" fontId="11" fillId="0" borderId="0" xfId="1" applyFont="1" applyAlignment="1">
      <alignment horizontal="left" vertical="center"/>
    </xf>
    <xf numFmtId="0" fontId="64" fillId="0" borderId="0" xfId="2" applyFont="1" applyBorder="1" applyAlignment="1">
      <alignment horizontal="left" vertical="center"/>
    </xf>
    <xf numFmtId="1" fontId="12" fillId="0" borderId="0" xfId="2" quotePrefix="1" applyNumberFormat="1" applyFont="1" applyBorder="1" applyAlignment="1">
      <alignment vertical="center"/>
    </xf>
    <xf numFmtId="1" fontId="65" fillId="0" borderId="0" xfId="2" applyNumberFormat="1" applyFont="1" applyBorder="1" applyAlignment="1">
      <alignment horizontal="left" vertical="center"/>
    </xf>
    <xf numFmtId="1" fontId="65" fillId="0" borderId="0" xfId="2" quotePrefix="1" applyNumberFormat="1" applyFont="1" applyBorder="1" applyAlignment="1">
      <alignment horizontal="left" vertical="center"/>
    </xf>
    <xf numFmtId="1" fontId="12" fillId="0" borderId="0" xfId="2" quotePrefix="1" applyNumberFormat="1" applyFont="1" applyBorder="1" applyAlignment="1">
      <alignment horizontal="left" vertical="center"/>
    </xf>
    <xf numFmtId="173" fontId="12" fillId="0" borderId="0" xfId="2" quotePrefix="1" applyNumberFormat="1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67" fillId="0" borderId="0" xfId="2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177" fontId="65" fillId="0" borderId="0" xfId="2" quotePrefix="1" applyNumberFormat="1" applyFont="1" applyBorder="1" applyAlignment="1">
      <alignment horizontal="left" vertical="center"/>
    </xf>
    <xf numFmtId="0" fontId="13" fillId="0" borderId="0" xfId="1" applyFont="1" applyBorder="1" applyAlignment="1">
      <alignment vertical="center"/>
    </xf>
    <xf numFmtId="0" fontId="13" fillId="0" borderId="0" xfId="1" applyFont="1" applyBorder="1" applyAlignment="1">
      <alignment horizontal="center" vertical="center"/>
    </xf>
    <xf numFmtId="9" fontId="67" fillId="0" borderId="0" xfId="2" applyNumberFormat="1" applyFont="1" applyBorder="1" applyAlignment="1">
      <alignment horizontal="left" vertical="center"/>
    </xf>
    <xf numFmtId="173" fontId="12" fillId="0" borderId="0" xfId="2" applyNumberFormat="1" applyFont="1" applyBorder="1" applyAlignment="1">
      <alignment vertical="center"/>
    </xf>
    <xf numFmtId="0" fontId="13" fillId="0" borderId="0" xfId="2" applyFont="1" applyBorder="1" applyAlignment="1">
      <alignment horizontal="left" vertical="center"/>
    </xf>
    <xf numFmtId="173" fontId="65" fillId="0" borderId="0" xfId="2" applyNumberFormat="1" applyFont="1" applyBorder="1" applyAlignment="1">
      <alignment horizontal="left" vertical="center"/>
    </xf>
    <xf numFmtId="0" fontId="12" fillId="0" borderId="0" xfId="6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68" fillId="0" borderId="0" xfId="23" applyFont="1"/>
    <xf numFmtId="0" fontId="14" fillId="0" borderId="0" xfId="17" applyFont="1" applyFill="1" applyAlignment="1">
      <alignment vertical="center"/>
    </xf>
    <xf numFmtId="172" fontId="65" fillId="0" borderId="0" xfId="1" applyNumberFormat="1" applyFont="1" applyAlignment="1">
      <alignment vertical="center"/>
    </xf>
    <xf numFmtId="0" fontId="65" fillId="0" borderId="1" xfId="1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65" fillId="0" borderId="0" xfId="1" applyFont="1" applyBorder="1" applyAlignment="1">
      <alignment horizontal="left" vertical="center"/>
    </xf>
    <xf numFmtId="0" fontId="65" fillId="0" borderId="0" xfId="1" applyFont="1" applyAlignment="1">
      <alignment horizontal="center" vertical="center"/>
    </xf>
    <xf numFmtId="2" fontId="65" fillId="0" borderId="0" xfId="2" applyNumberFormat="1" applyFont="1" applyBorder="1" applyAlignment="1">
      <alignment vertical="center"/>
    </xf>
    <xf numFmtId="0" fontId="69" fillId="0" borderId="0" xfId="23" applyFont="1" applyFill="1" applyBorder="1" applyAlignment="1">
      <alignment vertical="center"/>
    </xf>
    <xf numFmtId="0" fontId="2" fillId="0" borderId="0" xfId="23" applyFont="1" applyAlignment="1">
      <alignment vertical="center"/>
    </xf>
    <xf numFmtId="0" fontId="3" fillId="0" borderId="0" xfId="23"/>
    <xf numFmtId="0" fontId="14" fillId="0" borderId="0" xfId="23" applyFont="1" applyFill="1" applyAlignment="1">
      <alignment vertical="center"/>
    </xf>
    <xf numFmtId="0" fontId="24" fillId="0" borderId="0" xfId="23" applyFont="1" applyAlignment="1">
      <alignment vertical="center"/>
    </xf>
    <xf numFmtId="164" fontId="12" fillId="0" borderId="0" xfId="4" applyFont="1" applyFill="1" applyBorder="1" applyAlignment="1" applyProtection="1">
      <alignment vertical="center"/>
      <protection locked="0"/>
    </xf>
    <xf numFmtId="0" fontId="12" fillId="0" borderId="0" xfId="1" applyFont="1" applyBorder="1" applyAlignment="1">
      <alignment horizontal="left" vertical="center"/>
    </xf>
    <xf numFmtId="0" fontId="73" fillId="0" borderId="0" xfId="2" applyFont="1" applyBorder="1" applyAlignment="1">
      <alignment horizontal="left" vertical="center"/>
    </xf>
    <xf numFmtId="174" fontId="13" fillId="0" borderId="0" xfId="2" applyNumberFormat="1" applyFont="1" applyBorder="1" applyAlignment="1">
      <alignment horizontal="left" vertical="center"/>
    </xf>
    <xf numFmtId="172" fontId="12" fillId="0" borderId="0" xfId="2" applyNumberFormat="1" applyFont="1" applyBorder="1" applyAlignment="1">
      <alignment horizontal="left" vertical="center"/>
    </xf>
    <xf numFmtId="0" fontId="14" fillId="0" borderId="0" xfId="2" applyFont="1" applyBorder="1" applyAlignment="1">
      <alignment horizontal="left" vertical="center"/>
    </xf>
    <xf numFmtId="0" fontId="12" fillId="0" borderId="0" xfId="2" applyFont="1" applyBorder="1" applyAlignment="1">
      <alignment horizontal="left" vertical="center"/>
    </xf>
    <xf numFmtId="0" fontId="12" fillId="0" borderId="0" xfId="5" applyFont="1" applyBorder="1" applyAlignment="1">
      <alignment vertical="center"/>
    </xf>
    <xf numFmtId="172" fontId="12" fillId="0" borderId="0" xfId="1" applyNumberFormat="1" applyFont="1" applyBorder="1" applyAlignment="1">
      <alignment vertical="center"/>
    </xf>
    <xf numFmtId="0" fontId="12" fillId="0" borderId="0" xfId="1" applyFont="1" applyAlignment="1">
      <alignment horizontal="right" vertical="center"/>
    </xf>
    <xf numFmtId="2" fontId="12" fillId="0" borderId="0" xfId="2" applyNumberFormat="1" applyFont="1" applyBorder="1" applyAlignment="1">
      <alignment vertical="center"/>
    </xf>
    <xf numFmtId="1" fontId="12" fillId="0" borderId="0" xfId="2" applyNumberFormat="1" applyFont="1" applyBorder="1" applyAlignment="1">
      <alignment vertical="center"/>
    </xf>
    <xf numFmtId="0" fontId="12" fillId="0" borderId="0" xfId="1" quotePrefix="1" applyFont="1" applyBorder="1" applyAlignment="1">
      <alignment vertical="center" shrinkToFit="1"/>
    </xf>
    <xf numFmtId="0" fontId="14" fillId="0" borderId="0" xfId="0" applyFont="1"/>
    <xf numFmtId="0" fontId="12" fillId="0" borderId="0" xfId="2" applyNumberFormat="1" applyFont="1" applyBorder="1" applyAlignment="1">
      <alignment vertical="center"/>
    </xf>
    <xf numFmtId="0" fontId="14" fillId="0" borderId="0" xfId="0" applyFont="1" applyAlignment="1"/>
    <xf numFmtId="0" fontId="12" fillId="0" borderId="0" xfId="2" applyNumberFormat="1" applyFont="1" applyAlignment="1">
      <alignment vertical="center"/>
    </xf>
    <xf numFmtId="0" fontId="12" fillId="0" borderId="0" xfId="2" applyNumberFormat="1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0" xfId="21" applyFont="1" applyAlignment="1">
      <alignment horizontal="left"/>
    </xf>
    <xf numFmtId="0" fontId="12" fillId="0" borderId="0" xfId="21" applyFont="1" applyFill="1" applyBorder="1" applyAlignment="1"/>
    <xf numFmtId="0" fontId="12" fillId="0" borderId="0" xfId="0" applyFont="1" applyAlignment="1">
      <alignment vertical="center"/>
    </xf>
    <xf numFmtId="0" fontId="14" fillId="0" borderId="9" xfId="16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17" quotePrefix="1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7" applyNumberFormat="1" applyFont="1" applyAlignment="1">
      <alignment vertical="center"/>
    </xf>
    <xf numFmtId="0" fontId="12" fillId="0" borderId="0" xfId="7" applyNumberFormat="1" applyFont="1" applyBorder="1" applyAlignment="1">
      <alignment horizontal="center" vertical="center"/>
    </xf>
    <xf numFmtId="0" fontId="12" fillId="0" borderId="0" xfId="2" quotePrefix="1" applyNumberFormat="1" applyFont="1" applyBorder="1" applyAlignment="1">
      <alignment vertical="center"/>
    </xf>
    <xf numFmtId="0" fontId="72" fillId="0" borderId="0" xfId="8" applyNumberFormat="1" applyFont="1" applyBorder="1" applyAlignment="1">
      <alignment vertical="center" shrinkToFit="1"/>
    </xf>
    <xf numFmtId="0" fontId="74" fillId="0" borderId="0" xfId="16" applyFont="1" applyFill="1" applyBorder="1" applyAlignment="1">
      <alignment vertical="center"/>
    </xf>
    <xf numFmtId="0" fontId="14" fillId="0" borderId="1" xfId="17" applyFont="1" applyFill="1" applyBorder="1" applyAlignment="1">
      <alignment vertical="center"/>
    </xf>
    <xf numFmtId="0" fontId="14" fillId="0" borderId="0" xfId="17" applyFont="1" applyFill="1" applyAlignment="1">
      <alignment horizontal="left" vertical="center"/>
    </xf>
    <xf numFmtId="0" fontId="14" fillId="0" borderId="0" xfId="17" applyFont="1" applyFill="1" applyBorder="1" applyAlignment="1">
      <alignment vertical="center"/>
    </xf>
    <xf numFmtId="16" fontId="65" fillId="0" borderId="0" xfId="2" quotePrefix="1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 shrinkToFit="1"/>
    </xf>
    <xf numFmtId="0" fontId="12" fillId="0" borderId="0" xfId="17" quotePrefix="1" applyNumberFormat="1" applyFont="1" applyBorder="1" applyAlignment="1">
      <alignment vertical="center"/>
    </xf>
    <xf numFmtId="0" fontId="43" fillId="0" borderId="1" xfId="16" applyFont="1" applyFill="1" applyBorder="1" applyAlignment="1">
      <alignment horizontal="center"/>
    </xf>
    <xf numFmtId="0" fontId="43" fillId="0" borderId="0" xfId="16" applyFont="1" applyFill="1" applyBorder="1" applyAlignment="1">
      <alignment horizontal="center"/>
    </xf>
    <xf numFmtId="177" fontId="43" fillId="0" borderId="0" xfId="16" applyNumberFormat="1" applyFont="1" applyFill="1" applyBorder="1" applyAlignment="1"/>
    <xf numFmtId="0" fontId="43" fillId="0" borderId="0" xfId="0" applyFont="1" applyFill="1" applyBorder="1" applyAlignment="1">
      <alignment horizontal="left"/>
    </xf>
    <xf numFmtId="169" fontId="27" fillId="4" borderId="3" xfId="0" applyNumberFormat="1" applyFont="1" applyFill="1" applyBorder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69" fontId="12" fillId="0" borderId="5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6" xfId="0" applyNumberFormat="1" applyFont="1" applyBorder="1" applyAlignment="1">
      <alignment horizontal="center" vertical="center"/>
    </xf>
    <xf numFmtId="0" fontId="43" fillId="0" borderId="1" xfId="16" applyFont="1" applyFill="1" applyBorder="1" applyAlignment="1">
      <alignment horizontal="left"/>
    </xf>
    <xf numFmtId="177" fontId="43" fillId="0" borderId="1" xfId="16" applyNumberFormat="1" applyFont="1" applyFill="1" applyBorder="1" applyAlignment="1">
      <alignment horizontal="left"/>
    </xf>
    <xf numFmtId="0" fontId="43" fillId="0" borderId="1" xfId="0" applyFont="1" applyFill="1" applyBorder="1" applyAlignment="1">
      <alignment horizontal="left"/>
    </xf>
    <xf numFmtId="0" fontId="43" fillId="0" borderId="2" xfId="0" applyFont="1" applyFill="1" applyBorder="1" applyAlignment="1">
      <alignment horizontal="left"/>
    </xf>
    <xf numFmtId="16" fontId="14" fillId="0" borderId="1" xfId="0" quotePrefix="1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3" fillId="0" borderId="4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47" fillId="0" borderId="3" xfId="21" applyFont="1" applyBorder="1" applyAlignment="1">
      <alignment horizontal="center" vertical="center" wrapText="1"/>
    </xf>
    <xf numFmtId="0" fontId="47" fillId="0" borderId="12" xfId="21" applyFont="1" applyBorder="1" applyAlignment="1">
      <alignment horizontal="center" vertical="center" wrapText="1"/>
    </xf>
    <xf numFmtId="0" fontId="47" fillId="0" borderId="13" xfId="21" applyFont="1" applyBorder="1" applyAlignment="1">
      <alignment horizontal="center" vertical="center" shrinkToFit="1"/>
    </xf>
    <xf numFmtId="0" fontId="47" fillId="0" borderId="2" xfId="21" applyFont="1" applyBorder="1" applyAlignment="1">
      <alignment horizontal="center" vertical="center" shrinkToFit="1"/>
    </xf>
    <xf numFmtId="0" fontId="47" fillId="0" borderId="14" xfId="21" applyFont="1" applyBorder="1" applyAlignment="1">
      <alignment horizontal="center" vertical="center" shrinkToFit="1"/>
    </xf>
    <xf numFmtId="0" fontId="47" fillId="0" borderId="9" xfId="21" applyFont="1" applyBorder="1" applyAlignment="1">
      <alignment horizontal="center" vertical="center" wrapText="1"/>
    </xf>
    <xf numFmtId="0" fontId="47" fillId="0" borderId="0" xfId="21" applyFont="1" applyBorder="1" applyAlignment="1">
      <alignment horizontal="center" vertical="center" wrapText="1"/>
    </xf>
    <xf numFmtId="0" fontId="47" fillId="0" borderId="10" xfId="21" applyFont="1" applyBorder="1" applyAlignment="1">
      <alignment horizontal="center" vertical="center" wrapText="1"/>
    </xf>
    <xf numFmtId="0" fontId="47" fillId="0" borderId="7" xfId="21" applyFont="1" applyBorder="1" applyAlignment="1">
      <alignment horizontal="center" vertical="center" wrapText="1"/>
    </xf>
    <xf numFmtId="0" fontId="47" fillId="0" borderId="1" xfId="21" applyFont="1" applyBorder="1" applyAlignment="1">
      <alignment horizontal="center" vertical="center" wrapText="1"/>
    </xf>
    <xf numFmtId="0" fontId="47" fillId="0" borderId="8" xfId="21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shrinkToFit="1"/>
    </xf>
    <xf numFmtId="0" fontId="47" fillId="0" borderId="2" xfId="0" applyFont="1" applyBorder="1" applyAlignment="1">
      <alignment horizontal="center" vertical="center" shrinkToFit="1"/>
    </xf>
    <xf numFmtId="0" fontId="47" fillId="0" borderId="14" xfId="0" applyFont="1" applyBorder="1" applyAlignment="1">
      <alignment horizontal="center" vertical="center" shrinkToFit="1"/>
    </xf>
    <xf numFmtId="0" fontId="47" fillId="0" borderId="13" xfId="21" applyFont="1" applyBorder="1" applyAlignment="1">
      <alignment horizontal="center" vertical="center"/>
    </xf>
    <xf numFmtId="0" fontId="47" fillId="0" borderId="2" xfId="21" applyFont="1" applyBorder="1" applyAlignment="1">
      <alignment horizontal="center" vertical="center"/>
    </xf>
    <xf numFmtId="0" fontId="47" fillId="0" borderId="14" xfId="21" applyFont="1" applyBorder="1" applyAlignment="1">
      <alignment horizontal="center" vertical="center"/>
    </xf>
    <xf numFmtId="0" fontId="14" fillId="0" borderId="0" xfId="17" applyFont="1" applyFill="1" applyAlignment="1">
      <alignment horizontal="left" vertical="center"/>
    </xf>
    <xf numFmtId="0" fontId="47" fillId="0" borderId="3" xfId="21" applyFont="1" applyBorder="1" applyAlignment="1">
      <alignment horizontal="center" vertical="center"/>
    </xf>
    <xf numFmtId="0" fontId="14" fillId="0" borderId="3" xfId="16" applyFont="1" applyFill="1" applyBorder="1" applyAlignment="1">
      <alignment horizontal="center" vertical="center"/>
    </xf>
    <xf numFmtId="166" fontId="47" fillId="0" borderId="3" xfId="21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169" fontId="12" fillId="0" borderId="0" xfId="0" applyNumberFormat="1" applyFont="1" applyBorder="1" applyAlignment="1">
      <alignment horizontal="center" vertical="center"/>
    </xf>
    <xf numFmtId="169" fontId="12" fillId="0" borderId="10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21" xfId="0" applyNumberFormat="1" applyFont="1" applyBorder="1" applyAlignment="1">
      <alignment horizontal="center" vertical="center"/>
    </xf>
    <xf numFmtId="169" fontId="12" fillId="0" borderId="22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0" fontId="18" fillId="0" borderId="0" xfId="19" applyFont="1" applyFill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47" fillId="0" borderId="9" xfId="21" applyFont="1" applyBorder="1" applyAlignment="1">
      <alignment horizontal="center" vertical="center" shrinkToFit="1"/>
    </xf>
    <xf numFmtId="0" fontId="47" fillId="0" borderId="0" xfId="21" applyFont="1" applyBorder="1" applyAlignment="1">
      <alignment horizontal="center" vertical="center" shrinkToFit="1"/>
    </xf>
    <xf numFmtId="0" fontId="47" fillId="0" borderId="10" xfId="21" applyFont="1" applyBorder="1" applyAlignment="1">
      <alignment horizontal="center" vertical="center" shrinkToFit="1"/>
    </xf>
    <xf numFmtId="0" fontId="46" fillId="16" borderId="0" xfId="16" applyFont="1" applyFill="1" applyBorder="1" applyAlignment="1">
      <alignment horizontal="center" vertical="center"/>
    </xf>
    <xf numFmtId="0" fontId="24" fillId="15" borderId="0" xfId="16" applyFont="1" applyFill="1" applyBorder="1" applyAlignment="1">
      <alignment horizontal="center" vertical="center"/>
    </xf>
    <xf numFmtId="0" fontId="42" fillId="14" borderId="0" xfId="16" applyFont="1" applyFill="1" applyBorder="1" applyAlignment="1">
      <alignment horizontal="center" vertical="center"/>
    </xf>
    <xf numFmtId="177" fontId="43" fillId="0" borderId="2" xfId="16" applyNumberFormat="1" applyFont="1" applyFill="1" applyBorder="1" applyAlignment="1">
      <alignment horizontal="left"/>
    </xf>
    <xf numFmtId="0" fontId="43" fillId="11" borderId="0" xfId="0" applyFont="1" applyFill="1" applyBorder="1" applyAlignment="1">
      <alignment horizontal="center"/>
    </xf>
    <xf numFmtId="169" fontId="2" fillId="0" borderId="0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4" fillId="0" borderId="5" xfId="16" applyFont="1" applyFill="1" applyBorder="1" applyAlignment="1">
      <alignment horizontal="center" vertical="center" wrapText="1"/>
    </xf>
    <xf numFmtId="0" fontId="14" fillId="0" borderId="4" xfId="16" applyFont="1" applyFill="1" applyBorder="1" applyAlignment="1">
      <alignment horizontal="center" vertical="center"/>
    </xf>
    <xf numFmtId="0" fontId="14" fillId="0" borderId="6" xfId="16" applyFont="1" applyFill="1" applyBorder="1" applyAlignment="1">
      <alignment horizontal="center" vertical="center"/>
    </xf>
    <xf numFmtId="0" fontId="14" fillId="0" borderId="7" xfId="16" applyFont="1" applyFill="1" applyBorder="1" applyAlignment="1">
      <alignment horizontal="center" vertical="center"/>
    </xf>
    <xf numFmtId="0" fontId="14" fillId="0" borderId="1" xfId="16" applyFont="1" applyFill="1" applyBorder="1" applyAlignment="1">
      <alignment horizontal="center" vertical="center"/>
    </xf>
    <xf numFmtId="0" fontId="14" fillId="0" borderId="8" xfId="16" applyFont="1" applyFill="1" applyBorder="1" applyAlignment="1">
      <alignment horizontal="center" vertical="center"/>
    </xf>
    <xf numFmtId="0" fontId="37" fillId="0" borderId="0" xfId="16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8" fillId="0" borderId="0" xfId="19" applyFont="1" applyAlignment="1">
      <alignment horizontal="left" vertical="center"/>
    </xf>
    <xf numFmtId="0" fontId="18" fillId="13" borderId="0" xfId="20" applyFont="1" applyFill="1" applyAlignment="1">
      <alignment horizontal="center" vertical="center" shrinkToFit="1"/>
    </xf>
    <xf numFmtId="0" fontId="18" fillId="0" borderId="0" xfId="19" applyFont="1" applyAlignment="1">
      <alignment vertical="center"/>
    </xf>
    <xf numFmtId="167" fontId="18" fillId="13" borderId="0" xfId="20" applyNumberFormat="1" applyFont="1" applyFill="1" applyAlignment="1">
      <alignment horizontal="center" vertical="center"/>
    </xf>
    <xf numFmtId="0" fontId="14" fillId="0" borderId="5" xfId="16" applyFont="1" applyFill="1" applyBorder="1" applyAlignment="1">
      <alignment horizontal="center" vertical="center"/>
    </xf>
    <xf numFmtId="0" fontId="18" fillId="0" borderId="0" xfId="19" applyFont="1" applyAlignment="1">
      <alignment vertical="center" shrinkToFit="1"/>
    </xf>
    <xf numFmtId="0" fontId="18" fillId="2" borderId="0" xfId="20" applyFont="1" applyFill="1" applyAlignment="1">
      <alignment vertical="center" shrinkToFit="1"/>
    </xf>
    <xf numFmtId="166" fontId="18" fillId="3" borderId="0" xfId="19" applyNumberFormat="1" applyFont="1" applyFill="1" applyAlignment="1">
      <alignment horizontal="center" vertical="center"/>
    </xf>
    <xf numFmtId="169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18" fillId="0" borderId="0" xfId="19" applyFont="1" applyAlignment="1">
      <alignment horizontal="center" vertical="center" shrinkToFit="1"/>
    </xf>
    <xf numFmtId="0" fontId="18" fillId="13" borderId="0" xfId="20" applyFont="1" applyFill="1" applyAlignment="1">
      <alignment horizontal="center" vertical="center"/>
    </xf>
    <xf numFmtId="0" fontId="18" fillId="12" borderId="0" xfId="19" applyFont="1" applyFill="1" applyAlignment="1">
      <alignment horizontal="center" vertical="center"/>
    </xf>
    <xf numFmtId="0" fontId="18" fillId="0" borderId="0" xfId="19" applyFont="1" applyAlignment="1">
      <alignment horizontal="center" vertical="center"/>
    </xf>
    <xf numFmtId="0" fontId="18" fillId="13" borderId="0" xfId="19" applyFont="1" applyFill="1" applyAlignment="1">
      <alignment horizontal="center" vertical="center"/>
    </xf>
    <xf numFmtId="0" fontId="47" fillId="0" borderId="3" xfId="22" applyFont="1" applyBorder="1" applyAlignment="1" applyProtection="1">
      <alignment horizontal="center" vertical="center"/>
      <protection locked="0"/>
    </xf>
    <xf numFmtId="0" fontId="47" fillId="0" borderId="3" xfId="21" applyFont="1" applyBorder="1" applyAlignment="1">
      <alignment horizontal="center" vertical="center" shrinkToFit="1"/>
    </xf>
    <xf numFmtId="0" fontId="47" fillId="0" borderId="3" xfId="0" applyFont="1" applyBorder="1" applyAlignment="1">
      <alignment horizontal="center" vertical="center" shrinkToFit="1"/>
    </xf>
    <xf numFmtId="166" fontId="47" fillId="0" borderId="13" xfId="21" applyNumberFormat="1" applyFont="1" applyBorder="1" applyAlignment="1">
      <alignment horizontal="center" vertical="center"/>
    </xf>
    <xf numFmtId="166" fontId="47" fillId="0" borderId="2" xfId="21" applyNumberFormat="1" applyFont="1" applyBorder="1" applyAlignment="1">
      <alignment horizontal="center" vertical="center"/>
    </xf>
    <xf numFmtId="166" fontId="47" fillId="0" borderId="14" xfId="21" applyNumberFormat="1" applyFont="1" applyBorder="1" applyAlignment="1">
      <alignment horizontal="center" vertical="center"/>
    </xf>
    <xf numFmtId="0" fontId="65" fillId="0" borderId="0" xfId="1" applyFont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11" fillId="0" borderId="0" xfId="1" quotePrefix="1" applyFont="1" applyBorder="1" applyAlignment="1">
      <alignment horizontal="center" vertical="center" shrinkToFit="1"/>
    </xf>
    <xf numFmtId="0" fontId="63" fillId="0" borderId="0" xfId="1" applyFont="1" applyAlignment="1">
      <alignment horizontal="center" vertical="center"/>
    </xf>
    <xf numFmtId="1" fontId="65" fillId="0" borderId="0" xfId="2" quotePrefix="1" applyNumberFormat="1" applyFont="1" applyBorder="1" applyAlignment="1">
      <alignment horizontal="left" vertical="center"/>
    </xf>
    <xf numFmtId="177" fontId="65" fillId="0" borderId="0" xfId="2" quotePrefix="1" applyNumberFormat="1" applyFont="1" applyBorder="1" applyAlignment="1">
      <alignment horizontal="left" vertical="center"/>
    </xf>
    <xf numFmtId="177" fontId="65" fillId="0" borderId="0" xfId="2" applyNumberFormat="1" applyFont="1" applyBorder="1" applyAlignment="1">
      <alignment horizontal="left" vertical="center"/>
    </xf>
    <xf numFmtId="178" fontId="65" fillId="0" borderId="0" xfId="1" applyNumberFormat="1" applyFont="1" applyAlignment="1">
      <alignment horizontal="left" vertical="center"/>
    </xf>
    <xf numFmtId="0" fontId="12" fillId="0" borderId="0" xfId="1" quotePrefix="1" applyFont="1" applyBorder="1" applyAlignment="1">
      <alignment horizontal="center" vertical="center" shrinkToFit="1"/>
    </xf>
    <xf numFmtId="173" fontId="12" fillId="0" borderId="0" xfId="2" quotePrefix="1" applyNumberFormat="1" applyFont="1" applyBorder="1" applyAlignment="1">
      <alignment horizontal="left" vertical="center"/>
    </xf>
    <xf numFmtId="173" fontId="12" fillId="0" borderId="0" xfId="2" applyNumberFormat="1" applyFont="1" applyBorder="1" applyAlignment="1">
      <alignment horizontal="left" vertical="center"/>
    </xf>
    <xf numFmtId="174" fontId="12" fillId="0" borderId="0" xfId="1" applyNumberFormat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/>
    </xf>
    <xf numFmtId="0" fontId="12" fillId="0" borderId="0" xfId="1" applyFont="1" applyBorder="1" applyAlignment="1">
      <alignment horizontal="center" vertical="center"/>
    </xf>
    <xf numFmtId="0" fontId="70" fillId="0" borderId="0" xfId="1" applyFont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71" fillId="0" borderId="0" xfId="1" applyFont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12" fillId="0" borderId="3" xfId="1" quotePrefix="1" applyFont="1" applyBorder="1" applyAlignment="1">
      <alignment horizontal="center" vertical="center"/>
    </xf>
    <xf numFmtId="177" fontId="12" fillId="0" borderId="3" xfId="1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6" fontId="12" fillId="0" borderId="5" xfId="0" quotePrefix="1" applyNumberFormat="1" applyFont="1" applyBorder="1" applyAlignment="1">
      <alignment horizontal="center" vertical="center"/>
    </xf>
    <xf numFmtId="166" fontId="12" fillId="0" borderId="4" xfId="0" quotePrefix="1" applyNumberFormat="1" applyFont="1" applyBorder="1" applyAlignment="1">
      <alignment horizontal="center" vertical="center"/>
    </xf>
    <xf numFmtId="166" fontId="12" fillId="0" borderId="6" xfId="0" quotePrefix="1" applyNumberFormat="1" applyFont="1" applyBorder="1" applyAlignment="1">
      <alignment horizontal="center" vertical="center"/>
    </xf>
    <xf numFmtId="166" fontId="12" fillId="0" borderId="9" xfId="0" quotePrefix="1" applyNumberFormat="1" applyFont="1" applyBorder="1" applyAlignment="1">
      <alignment horizontal="center" vertical="center"/>
    </xf>
    <xf numFmtId="166" fontId="12" fillId="0" borderId="0" xfId="0" quotePrefix="1" applyNumberFormat="1" applyFont="1" applyBorder="1" applyAlignment="1">
      <alignment horizontal="center" vertical="center"/>
    </xf>
    <xf numFmtId="166" fontId="12" fillId="0" borderId="10" xfId="0" quotePrefix="1" applyNumberFormat="1" applyFont="1" applyBorder="1" applyAlignment="1">
      <alignment horizontal="center" vertical="center"/>
    </xf>
    <xf numFmtId="166" fontId="12" fillId="0" borderId="7" xfId="0" quotePrefix="1" applyNumberFormat="1" applyFont="1" applyBorder="1" applyAlignment="1">
      <alignment horizontal="center" vertical="center"/>
    </xf>
    <xf numFmtId="166" fontId="12" fillId="0" borderId="1" xfId="0" quotePrefix="1" applyNumberFormat="1" applyFont="1" applyBorder="1" applyAlignment="1">
      <alignment horizontal="center" vertical="center"/>
    </xf>
    <xf numFmtId="166" fontId="12" fillId="0" borderId="8" xfId="0" quotePrefix="1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 wrapText="1"/>
    </xf>
    <xf numFmtId="175" fontId="12" fillId="0" borderId="28" xfId="0" applyNumberFormat="1" applyFont="1" applyFill="1" applyBorder="1" applyAlignment="1">
      <alignment horizontal="center" vertical="center"/>
    </xf>
    <xf numFmtId="175" fontId="12" fillId="0" borderId="27" xfId="0" applyNumberFormat="1" applyFont="1" applyFill="1" applyBorder="1" applyAlignment="1">
      <alignment horizontal="center" vertical="center"/>
    </xf>
    <xf numFmtId="175" fontId="12" fillId="0" borderId="12" xfId="0" applyNumberFormat="1" applyFont="1" applyFill="1" applyBorder="1" applyAlignment="1">
      <alignment horizontal="center" vertical="center"/>
    </xf>
    <xf numFmtId="175" fontId="12" fillId="0" borderId="11" xfId="0" applyNumberFormat="1" applyFont="1" applyFill="1" applyBorder="1" applyAlignment="1">
      <alignment horizontal="center" vertical="center"/>
    </xf>
    <xf numFmtId="0" fontId="12" fillId="0" borderId="3" xfId="21" applyFont="1" applyBorder="1" applyAlignment="1">
      <alignment horizontal="center" vertical="center"/>
    </xf>
    <xf numFmtId="166" fontId="12" fillId="0" borderId="3" xfId="21" applyNumberFormat="1" applyFont="1" applyBorder="1" applyAlignment="1">
      <alignment horizontal="center" vertical="center"/>
    </xf>
    <xf numFmtId="0" fontId="12" fillId="0" borderId="3" xfId="2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shrinkToFit="1"/>
    </xf>
    <xf numFmtId="0" fontId="12" fillId="0" borderId="3" xfId="21" applyFont="1" applyBorder="1" applyAlignment="1">
      <alignment horizontal="center" vertical="center" shrinkToFit="1"/>
    </xf>
    <xf numFmtId="175" fontId="12" fillId="0" borderId="24" xfId="0" applyNumberFormat="1" applyFont="1" applyFill="1" applyBorder="1" applyAlignment="1">
      <alignment horizontal="center" vertical="center"/>
    </xf>
    <xf numFmtId="175" fontId="12" fillId="0" borderId="25" xfId="0" applyNumberFormat="1" applyFont="1" applyFill="1" applyBorder="1" applyAlignment="1">
      <alignment horizontal="center" vertical="center"/>
    </xf>
    <xf numFmtId="175" fontId="12" fillId="0" borderId="26" xfId="0" applyNumberFormat="1" applyFont="1" applyFill="1" applyBorder="1" applyAlignment="1">
      <alignment horizontal="center" vertical="center"/>
    </xf>
    <xf numFmtId="0" fontId="70" fillId="0" borderId="0" xfId="2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/>
    </xf>
    <xf numFmtId="0" fontId="12" fillId="0" borderId="0" xfId="17" quotePrefix="1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shrinkToFit="1"/>
    </xf>
    <xf numFmtId="165" fontId="22" fillId="4" borderId="13" xfId="0" applyNumberFormat="1" applyFont="1" applyFill="1" applyBorder="1" applyAlignment="1">
      <alignment horizontal="center" vertical="center"/>
    </xf>
    <xf numFmtId="165" fontId="22" fillId="4" borderId="14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67" fontId="22" fillId="4" borderId="13" xfId="0" applyNumberFormat="1" applyFont="1" applyFill="1" applyBorder="1" applyAlignment="1">
      <alignment horizontal="center" vertical="center"/>
    </xf>
    <xf numFmtId="167" fontId="22" fillId="4" borderId="14" xfId="0" applyNumberFormat="1" applyFont="1" applyFill="1" applyBorder="1" applyAlignment="1">
      <alignment horizontal="center" vertical="center"/>
    </xf>
    <xf numFmtId="0" fontId="47" fillId="9" borderId="7" xfId="0" applyFont="1" applyFill="1" applyBorder="1" applyAlignment="1">
      <alignment horizontal="center" vertical="center"/>
    </xf>
    <xf numFmtId="0" fontId="47" fillId="9" borderId="8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54" fillId="9" borderId="5" xfId="0" applyFont="1" applyFill="1" applyBorder="1" applyAlignment="1">
      <alignment horizontal="center" vertical="center"/>
    </xf>
    <xf numFmtId="0" fontId="54" fillId="9" borderId="6" xfId="0" applyFont="1" applyFill="1" applyBorder="1" applyAlignment="1">
      <alignment horizontal="center" vertical="center"/>
    </xf>
    <xf numFmtId="0" fontId="22" fillId="9" borderId="5" xfId="9" applyFont="1" applyFill="1" applyBorder="1" applyAlignment="1">
      <alignment horizontal="center" vertical="center"/>
    </xf>
    <xf numFmtId="0" fontId="22" fillId="9" borderId="6" xfId="9" applyFont="1" applyFill="1" applyBorder="1" applyAlignment="1">
      <alignment horizontal="center" vertical="center"/>
    </xf>
    <xf numFmtId="0" fontId="47" fillId="9" borderId="11" xfId="0" applyFont="1" applyFill="1" applyBorder="1" applyAlignment="1">
      <alignment horizontal="center" vertical="center"/>
    </xf>
    <xf numFmtId="0" fontId="47" fillId="9" borderId="12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5" fillId="9" borderId="6" xfId="0" applyFont="1" applyFill="1" applyBorder="1" applyAlignment="1">
      <alignment horizontal="center" vertical="center"/>
    </xf>
    <xf numFmtId="0" fontId="34" fillId="10" borderId="13" xfId="19" applyFont="1" applyFill="1" applyBorder="1" applyAlignment="1" applyProtection="1">
      <alignment horizontal="center" vertical="center"/>
      <protection locked="0"/>
    </xf>
    <xf numFmtId="0" fontId="34" fillId="10" borderId="2" xfId="19" applyFont="1" applyFill="1" applyBorder="1" applyAlignment="1" applyProtection="1">
      <alignment horizontal="center" vertical="center"/>
      <protection locked="0"/>
    </xf>
    <xf numFmtId="0" fontId="34" fillId="10" borderId="14" xfId="19" applyFont="1" applyFill="1" applyBorder="1" applyAlignment="1" applyProtection="1">
      <alignment horizontal="center" vertical="center"/>
      <protection locked="0"/>
    </xf>
    <xf numFmtId="0" fontId="28" fillId="5" borderId="13" xfId="19" applyFont="1" applyFill="1" applyBorder="1" applyAlignment="1" applyProtection="1">
      <alignment horizontal="center" vertical="center"/>
      <protection locked="0"/>
    </xf>
    <xf numFmtId="0" fontId="28" fillId="5" borderId="2" xfId="19" applyFont="1" applyFill="1" applyBorder="1" applyAlignment="1" applyProtection="1">
      <alignment horizontal="center" vertical="center"/>
      <protection locked="0"/>
    </xf>
    <xf numFmtId="0" fontId="28" fillId="5" borderId="14" xfId="19" applyFont="1" applyFill="1" applyBorder="1" applyAlignment="1" applyProtection="1">
      <alignment horizontal="center" vertical="center"/>
      <protection locked="0"/>
    </xf>
  </cellXfs>
  <cellStyles count="24">
    <cellStyle name="Comma 2" xfId="4"/>
    <cellStyle name="Hyperlink" xfId="22" builtinId="8"/>
    <cellStyle name="Normal" xfId="0" builtinId="0"/>
    <cellStyle name="Normal - Style1" xfId="23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21"/>
    <cellStyle name="Normal 4" xfId="1"/>
    <cellStyle name="Normal 4 2" xfId="10"/>
    <cellStyle name="Normal 4 7" xfId="13"/>
    <cellStyle name="Normal 5" xfId="20"/>
    <cellStyle name="Normal 6" xfId="11"/>
    <cellStyle name="Normal 6 2" xfId="17"/>
    <cellStyle name="Normal 7" xfId="12"/>
    <cellStyle name="Normal 7 2" xfId="18"/>
    <cellStyle name="Normal_Uncertainty Budget" xfId="19"/>
    <cellStyle name="ปกติ 2" xfId="15"/>
    <cellStyle name="ปกติ 2 2" xfId="3"/>
    <cellStyle name="ปกติ 3" xfId="16"/>
    <cellStyle name="ปกติ_Cert.(ตัวอย่าง DMM)" xf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0001250" y="8896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43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0" y="2834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23</xdr:row>
          <xdr:rowOff>0</xdr:rowOff>
        </xdr:from>
        <xdr:to>
          <xdr:col>33</xdr:col>
          <xdr:colOff>152400</xdr:colOff>
          <xdr:row>23</xdr:row>
          <xdr:rowOff>219075</xdr:rowOff>
        </xdr:to>
        <xdr:sp macro="" textlink="">
          <xdr:nvSpPr>
            <xdr:cNvPr id="9225" name="Object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24</xdr:row>
          <xdr:rowOff>0</xdr:rowOff>
        </xdr:from>
        <xdr:to>
          <xdr:col>33</xdr:col>
          <xdr:colOff>161925</xdr:colOff>
          <xdr:row>24</xdr:row>
          <xdr:rowOff>219075</xdr:rowOff>
        </xdr:to>
        <xdr:sp macro="" textlink="">
          <xdr:nvSpPr>
            <xdr:cNvPr id="9224" name="Object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23</xdr:row>
          <xdr:rowOff>219075</xdr:rowOff>
        </xdr:from>
        <xdr:to>
          <xdr:col>16</xdr:col>
          <xdr:colOff>180975</xdr:colOff>
          <xdr:row>25</xdr:row>
          <xdr:rowOff>0</xdr:rowOff>
        </xdr:to>
        <xdr:sp macro="" textlink="">
          <xdr:nvSpPr>
            <xdr:cNvPr id="9226" name="Object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0</xdr:colOff>
          <xdr:row>19</xdr:row>
          <xdr:rowOff>28575</xdr:rowOff>
        </xdr:from>
        <xdr:to>
          <xdr:col>34</xdr:col>
          <xdr:colOff>180975</xdr:colOff>
          <xdr:row>19</xdr:row>
          <xdr:rowOff>266700</xdr:rowOff>
        </xdr:to>
        <xdr:sp macro="" textlink="">
          <xdr:nvSpPr>
            <xdr:cNvPr id="9228" name="Object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37</xdr:row>
          <xdr:rowOff>0</xdr:rowOff>
        </xdr:from>
        <xdr:to>
          <xdr:col>33</xdr:col>
          <xdr:colOff>152400</xdr:colOff>
          <xdr:row>37</xdr:row>
          <xdr:rowOff>219075</xdr:rowOff>
        </xdr:to>
        <xdr:sp macro="" textlink="">
          <xdr:nvSpPr>
            <xdr:cNvPr id="9229" name="Object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38</xdr:row>
          <xdr:rowOff>0</xdr:rowOff>
        </xdr:from>
        <xdr:to>
          <xdr:col>33</xdr:col>
          <xdr:colOff>161925</xdr:colOff>
          <xdr:row>38</xdr:row>
          <xdr:rowOff>219075</xdr:rowOff>
        </xdr:to>
        <xdr:sp macro="" textlink="">
          <xdr:nvSpPr>
            <xdr:cNvPr id="9230" name="Object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37</xdr:row>
          <xdr:rowOff>219075</xdr:rowOff>
        </xdr:from>
        <xdr:to>
          <xdr:col>16</xdr:col>
          <xdr:colOff>180975</xdr:colOff>
          <xdr:row>39</xdr:row>
          <xdr:rowOff>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37</xdr:row>
          <xdr:rowOff>0</xdr:rowOff>
        </xdr:from>
        <xdr:to>
          <xdr:col>33</xdr:col>
          <xdr:colOff>152400</xdr:colOff>
          <xdr:row>37</xdr:row>
          <xdr:rowOff>219075</xdr:rowOff>
        </xdr:to>
        <xdr:sp macro="" textlink="">
          <xdr:nvSpPr>
            <xdr:cNvPr id="9232" name="Object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38</xdr:row>
          <xdr:rowOff>0</xdr:rowOff>
        </xdr:from>
        <xdr:to>
          <xdr:col>33</xdr:col>
          <xdr:colOff>161925</xdr:colOff>
          <xdr:row>38</xdr:row>
          <xdr:rowOff>219075</xdr:rowOff>
        </xdr:to>
        <xdr:sp macro="" textlink="">
          <xdr:nvSpPr>
            <xdr:cNvPr id="9233" name="Object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85725</xdr:rowOff>
        </xdr:from>
        <xdr:to>
          <xdr:col>23</xdr:col>
          <xdr:colOff>190500</xdr:colOff>
          <xdr:row>3</xdr:row>
          <xdr:rowOff>276225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66675</xdr:rowOff>
        </xdr:from>
        <xdr:to>
          <xdr:col>15</xdr:col>
          <xdr:colOff>190500</xdr:colOff>
          <xdr:row>4</xdr:row>
          <xdr:rowOff>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6</xdr:col>
          <xdr:colOff>190500</xdr:colOff>
          <xdr:row>8</xdr:row>
          <xdr:rowOff>276225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47625</xdr:rowOff>
        </xdr:from>
        <xdr:to>
          <xdr:col>10</xdr:col>
          <xdr:colOff>190500</xdr:colOff>
          <xdr:row>8</xdr:row>
          <xdr:rowOff>266700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85725</xdr:rowOff>
        </xdr:from>
        <xdr:to>
          <xdr:col>23</xdr:col>
          <xdr:colOff>190500</xdr:colOff>
          <xdr:row>3</xdr:row>
          <xdr:rowOff>276225</xdr:rowOff>
        </xdr:to>
        <xdr:sp macro="" textlink="">
          <xdr:nvSpPr>
            <xdr:cNvPr id="9335" name="Check Box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0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66675</xdr:rowOff>
        </xdr:from>
        <xdr:to>
          <xdr:col>15</xdr:col>
          <xdr:colOff>190500</xdr:colOff>
          <xdr:row>4</xdr:row>
          <xdr:rowOff>0</xdr:rowOff>
        </xdr:to>
        <xdr:sp macro="" textlink="">
          <xdr:nvSpPr>
            <xdr:cNvPr id="9336" name="Check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0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6</xdr:col>
          <xdr:colOff>190500</xdr:colOff>
          <xdr:row>8</xdr:row>
          <xdr:rowOff>276225</xdr:rowOff>
        </xdr:to>
        <xdr:sp macro="" textlink="">
          <xdr:nvSpPr>
            <xdr:cNvPr id="9337" name="Check Box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0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47625</xdr:rowOff>
        </xdr:from>
        <xdr:to>
          <xdr:col>10</xdr:col>
          <xdr:colOff>190500</xdr:colOff>
          <xdr:row>8</xdr:row>
          <xdr:rowOff>266700</xdr:rowOff>
        </xdr:to>
        <xdr:sp macro="" textlink="">
          <xdr:nvSpPr>
            <xdr:cNvPr id="9338" name="Check Box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0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10934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33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11763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85725</xdr:rowOff>
        </xdr:from>
        <xdr:to>
          <xdr:col>23</xdr:col>
          <xdr:colOff>190500</xdr:colOff>
          <xdr:row>3</xdr:row>
          <xdr:rowOff>276225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01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66675</xdr:rowOff>
        </xdr:from>
        <xdr:to>
          <xdr:col>15</xdr:col>
          <xdr:colOff>190500</xdr:colOff>
          <xdr:row>4</xdr:row>
          <xdr:rowOff>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01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66675</xdr:rowOff>
        </xdr:from>
        <xdr:to>
          <xdr:col>6</xdr:col>
          <xdr:colOff>190500</xdr:colOff>
          <xdr:row>8</xdr:row>
          <xdr:rowOff>276225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01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47625</xdr:rowOff>
        </xdr:from>
        <xdr:to>
          <xdr:col>10</xdr:col>
          <xdr:colOff>190500</xdr:colOff>
          <xdr:row>8</xdr:row>
          <xdr:rowOff>266700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01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4</xdr:row>
          <xdr:rowOff>238125</xdr:rowOff>
        </xdr:from>
        <xdr:to>
          <xdr:col>21</xdr:col>
          <xdr:colOff>85725</xdr:colOff>
          <xdr:row>16</xdr:row>
          <xdr:rowOff>28575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4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25</xdr:row>
          <xdr:rowOff>0</xdr:rowOff>
        </xdr:from>
        <xdr:to>
          <xdr:col>19</xdr:col>
          <xdr:colOff>409575</xdr:colOff>
          <xdr:row>27</xdr:row>
          <xdr:rowOff>28575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6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28575</xdr:colOff>
          <xdr:row>22</xdr:row>
          <xdr:rowOff>9525</xdr:rowOff>
        </xdr:from>
        <xdr:to>
          <xdr:col>22</xdr:col>
          <xdr:colOff>0</xdr:colOff>
          <xdr:row>24</xdr:row>
          <xdr:rowOff>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6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25</xdr:row>
          <xdr:rowOff>0</xdr:rowOff>
        </xdr:from>
        <xdr:to>
          <xdr:col>14</xdr:col>
          <xdr:colOff>409575</xdr:colOff>
          <xdr:row>27</xdr:row>
          <xdr:rowOff>28575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7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28575</xdr:colOff>
          <xdr:row>22</xdr:row>
          <xdr:rowOff>9525</xdr:rowOff>
        </xdr:from>
        <xdr:to>
          <xdr:col>17</xdr:col>
          <xdr:colOff>0</xdr:colOff>
          <xdr:row>24</xdr:row>
          <xdr:rowOff>0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7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MC\01_Dimension\SP-CPD-04-20_Thread%20Plug%20Gau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(pitch)"/>
      <sheetName val="Data Record(major)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5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ctrlProp" Target="../ctrlProps/ctrlProp4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ctrlProp" Target="../ctrlProps/ctrlProp8.xml"/><Relationship Id="rId5" Type="http://schemas.openxmlformats.org/officeDocument/2006/relationships/image" Target="../media/image1.wmf"/><Relationship Id="rId15" Type="http://schemas.openxmlformats.org/officeDocument/2006/relationships/oleObject" Target="../embeddings/oleObject8.bin"/><Relationship Id="rId23" Type="http://schemas.openxmlformats.org/officeDocument/2006/relationships/ctrlProp" Target="../ctrlProps/ctrlProp7.xml"/><Relationship Id="rId10" Type="http://schemas.openxmlformats.org/officeDocument/2006/relationships/oleObject" Target="../embeddings/oleObject4.bin"/><Relationship Id="rId19" Type="http://schemas.openxmlformats.org/officeDocument/2006/relationships/ctrlProp" Target="../ctrlProps/ctrlProp3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7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1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53"/>
  <sheetViews>
    <sheetView view="pageBreakPreview" topLeftCell="A29" zoomScaleSheetLayoutView="100" workbookViewId="0">
      <selection activeCell="Z29" sqref="Z29:AD34"/>
    </sheetView>
  </sheetViews>
  <sheetFormatPr defaultColWidth="7.42578125" defaultRowHeight="18.75" customHeight="1"/>
  <cols>
    <col min="1" max="33" width="3.42578125" style="11" customWidth="1"/>
    <col min="34" max="38" width="7.7109375" style="11" customWidth="1"/>
    <col min="39" max="44" width="3.42578125" style="11" customWidth="1"/>
    <col min="45" max="209" width="7.42578125" style="11"/>
    <col min="210" max="210" width="1.42578125" style="11" customWidth="1"/>
    <col min="211" max="214" width="3.42578125" style="11" customWidth="1"/>
    <col min="215" max="218" width="5.42578125" style="11" customWidth="1"/>
    <col min="219" max="234" width="4" style="11" customWidth="1"/>
    <col min="235" max="274" width="3.42578125" style="11" customWidth="1"/>
    <col min="275" max="465" width="7.42578125" style="11"/>
    <col min="466" max="466" width="1.42578125" style="11" customWidth="1"/>
    <col min="467" max="470" width="3.42578125" style="11" customWidth="1"/>
    <col min="471" max="474" width="5.42578125" style="11" customWidth="1"/>
    <col min="475" max="490" width="4" style="11" customWidth="1"/>
    <col min="491" max="530" width="3.42578125" style="11" customWidth="1"/>
    <col min="531" max="721" width="7.42578125" style="11"/>
    <col min="722" max="722" width="1.42578125" style="11" customWidth="1"/>
    <col min="723" max="726" width="3.42578125" style="11" customWidth="1"/>
    <col min="727" max="730" width="5.42578125" style="11" customWidth="1"/>
    <col min="731" max="746" width="4" style="11" customWidth="1"/>
    <col min="747" max="786" width="3.42578125" style="11" customWidth="1"/>
    <col min="787" max="977" width="7.42578125" style="11"/>
    <col min="978" max="978" width="1.42578125" style="11" customWidth="1"/>
    <col min="979" max="982" width="3.42578125" style="11" customWidth="1"/>
    <col min="983" max="986" width="5.42578125" style="11" customWidth="1"/>
    <col min="987" max="1002" width="4" style="11" customWidth="1"/>
    <col min="1003" max="1042" width="3.42578125" style="11" customWidth="1"/>
    <col min="1043" max="1233" width="7.42578125" style="11"/>
    <col min="1234" max="1234" width="1.42578125" style="11" customWidth="1"/>
    <col min="1235" max="1238" width="3.42578125" style="11" customWidth="1"/>
    <col min="1239" max="1242" width="5.42578125" style="11" customWidth="1"/>
    <col min="1243" max="1258" width="4" style="11" customWidth="1"/>
    <col min="1259" max="1298" width="3.42578125" style="11" customWidth="1"/>
    <col min="1299" max="1489" width="7.42578125" style="11"/>
    <col min="1490" max="1490" width="1.42578125" style="11" customWidth="1"/>
    <col min="1491" max="1494" width="3.42578125" style="11" customWidth="1"/>
    <col min="1495" max="1498" width="5.42578125" style="11" customWidth="1"/>
    <col min="1499" max="1514" width="4" style="11" customWidth="1"/>
    <col min="1515" max="1554" width="3.42578125" style="11" customWidth="1"/>
    <col min="1555" max="1745" width="7.42578125" style="11"/>
    <col min="1746" max="1746" width="1.42578125" style="11" customWidth="1"/>
    <col min="1747" max="1750" width="3.42578125" style="11" customWidth="1"/>
    <col min="1751" max="1754" width="5.42578125" style="11" customWidth="1"/>
    <col min="1755" max="1770" width="4" style="11" customWidth="1"/>
    <col min="1771" max="1810" width="3.42578125" style="11" customWidth="1"/>
    <col min="1811" max="2001" width="7.42578125" style="11"/>
    <col min="2002" max="2002" width="1.42578125" style="11" customWidth="1"/>
    <col min="2003" max="2006" width="3.42578125" style="11" customWidth="1"/>
    <col min="2007" max="2010" width="5.42578125" style="11" customWidth="1"/>
    <col min="2011" max="2026" width="4" style="11" customWidth="1"/>
    <col min="2027" max="2066" width="3.42578125" style="11" customWidth="1"/>
    <col min="2067" max="2257" width="7.42578125" style="11"/>
    <col min="2258" max="2258" width="1.42578125" style="11" customWidth="1"/>
    <col min="2259" max="2262" width="3.42578125" style="11" customWidth="1"/>
    <col min="2263" max="2266" width="5.42578125" style="11" customWidth="1"/>
    <col min="2267" max="2282" width="4" style="11" customWidth="1"/>
    <col min="2283" max="2322" width="3.42578125" style="11" customWidth="1"/>
    <col min="2323" max="2513" width="7.42578125" style="11"/>
    <col min="2514" max="2514" width="1.42578125" style="11" customWidth="1"/>
    <col min="2515" max="2518" width="3.42578125" style="11" customWidth="1"/>
    <col min="2519" max="2522" width="5.42578125" style="11" customWidth="1"/>
    <col min="2523" max="2538" width="4" style="11" customWidth="1"/>
    <col min="2539" max="2578" width="3.42578125" style="11" customWidth="1"/>
    <col min="2579" max="2769" width="7.42578125" style="11"/>
    <col min="2770" max="2770" width="1.42578125" style="11" customWidth="1"/>
    <col min="2771" max="2774" width="3.42578125" style="11" customWidth="1"/>
    <col min="2775" max="2778" width="5.42578125" style="11" customWidth="1"/>
    <col min="2779" max="2794" width="4" style="11" customWidth="1"/>
    <col min="2795" max="2834" width="3.42578125" style="11" customWidth="1"/>
    <col min="2835" max="3025" width="7.42578125" style="11"/>
    <col min="3026" max="3026" width="1.42578125" style="11" customWidth="1"/>
    <col min="3027" max="3030" width="3.42578125" style="11" customWidth="1"/>
    <col min="3031" max="3034" width="5.42578125" style="11" customWidth="1"/>
    <col min="3035" max="3050" width="4" style="11" customWidth="1"/>
    <col min="3051" max="3090" width="3.42578125" style="11" customWidth="1"/>
    <col min="3091" max="3281" width="7.42578125" style="11"/>
    <col min="3282" max="3282" width="1.42578125" style="11" customWidth="1"/>
    <col min="3283" max="3286" width="3.42578125" style="11" customWidth="1"/>
    <col min="3287" max="3290" width="5.42578125" style="11" customWidth="1"/>
    <col min="3291" max="3306" width="4" style="11" customWidth="1"/>
    <col min="3307" max="3346" width="3.42578125" style="11" customWidth="1"/>
    <col min="3347" max="3537" width="7.42578125" style="11"/>
    <col min="3538" max="3538" width="1.42578125" style="11" customWidth="1"/>
    <col min="3539" max="3542" width="3.42578125" style="11" customWidth="1"/>
    <col min="3543" max="3546" width="5.42578125" style="11" customWidth="1"/>
    <col min="3547" max="3562" width="4" style="11" customWidth="1"/>
    <col min="3563" max="3602" width="3.42578125" style="11" customWidth="1"/>
    <col min="3603" max="3793" width="7.42578125" style="11"/>
    <col min="3794" max="3794" width="1.42578125" style="11" customWidth="1"/>
    <col min="3795" max="3798" width="3.42578125" style="11" customWidth="1"/>
    <col min="3799" max="3802" width="5.42578125" style="11" customWidth="1"/>
    <col min="3803" max="3818" width="4" style="11" customWidth="1"/>
    <col min="3819" max="3858" width="3.42578125" style="11" customWidth="1"/>
    <col min="3859" max="4049" width="7.42578125" style="11"/>
    <col min="4050" max="4050" width="1.42578125" style="11" customWidth="1"/>
    <col min="4051" max="4054" width="3.42578125" style="11" customWidth="1"/>
    <col min="4055" max="4058" width="5.42578125" style="11" customWidth="1"/>
    <col min="4059" max="4074" width="4" style="11" customWidth="1"/>
    <col min="4075" max="4114" width="3.42578125" style="11" customWidth="1"/>
    <col min="4115" max="4305" width="7.42578125" style="11"/>
    <col min="4306" max="4306" width="1.42578125" style="11" customWidth="1"/>
    <col min="4307" max="4310" width="3.42578125" style="11" customWidth="1"/>
    <col min="4311" max="4314" width="5.42578125" style="11" customWidth="1"/>
    <col min="4315" max="4330" width="4" style="11" customWidth="1"/>
    <col min="4331" max="4370" width="3.42578125" style="11" customWidth="1"/>
    <col min="4371" max="4561" width="7.42578125" style="11"/>
    <col min="4562" max="4562" width="1.42578125" style="11" customWidth="1"/>
    <col min="4563" max="4566" width="3.42578125" style="11" customWidth="1"/>
    <col min="4567" max="4570" width="5.42578125" style="11" customWidth="1"/>
    <col min="4571" max="4586" width="4" style="11" customWidth="1"/>
    <col min="4587" max="4626" width="3.42578125" style="11" customWidth="1"/>
    <col min="4627" max="4817" width="7.42578125" style="11"/>
    <col min="4818" max="4818" width="1.42578125" style="11" customWidth="1"/>
    <col min="4819" max="4822" width="3.42578125" style="11" customWidth="1"/>
    <col min="4823" max="4826" width="5.42578125" style="11" customWidth="1"/>
    <col min="4827" max="4842" width="4" style="11" customWidth="1"/>
    <col min="4843" max="4882" width="3.42578125" style="11" customWidth="1"/>
    <col min="4883" max="5073" width="7.42578125" style="11"/>
    <col min="5074" max="5074" width="1.42578125" style="11" customWidth="1"/>
    <col min="5075" max="5078" width="3.42578125" style="11" customWidth="1"/>
    <col min="5079" max="5082" width="5.42578125" style="11" customWidth="1"/>
    <col min="5083" max="5098" width="4" style="11" customWidth="1"/>
    <col min="5099" max="5138" width="3.42578125" style="11" customWidth="1"/>
    <col min="5139" max="5329" width="7.42578125" style="11"/>
    <col min="5330" max="5330" width="1.42578125" style="11" customWidth="1"/>
    <col min="5331" max="5334" width="3.42578125" style="11" customWidth="1"/>
    <col min="5335" max="5338" width="5.42578125" style="11" customWidth="1"/>
    <col min="5339" max="5354" width="4" style="11" customWidth="1"/>
    <col min="5355" max="5394" width="3.42578125" style="11" customWidth="1"/>
    <col min="5395" max="5585" width="7.42578125" style="11"/>
    <col min="5586" max="5586" width="1.42578125" style="11" customWidth="1"/>
    <col min="5587" max="5590" width="3.42578125" style="11" customWidth="1"/>
    <col min="5591" max="5594" width="5.42578125" style="11" customWidth="1"/>
    <col min="5595" max="5610" width="4" style="11" customWidth="1"/>
    <col min="5611" max="5650" width="3.42578125" style="11" customWidth="1"/>
    <col min="5651" max="5841" width="7.42578125" style="11"/>
    <col min="5842" max="5842" width="1.42578125" style="11" customWidth="1"/>
    <col min="5843" max="5846" width="3.42578125" style="11" customWidth="1"/>
    <col min="5847" max="5850" width="5.42578125" style="11" customWidth="1"/>
    <col min="5851" max="5866" width="4" style="11" customWidth="1"/>
    <col min="5867" max="5906" width="3.42578125" style="11" customWidth="1"/>
    <col min="5907" max="6097" width="7.42578125" style="11"/>
    <col min="6098" max="6098" width="1.42578125" style="11" customWidth="1"/>
    <col min="6099" max="6102" width="3.42578125" style="11" customWidth="1"/>
    <col min="6103" max="6106" width="5.42578125" style="11" customWidth="1"/>
    <col min="6107" max="6122" width="4" style="11" customWidth="1"/>
    <col min="6123" max="6162" width="3.42578125" style="11" customWidth="1"/>
    <col min="6163" max="6353" width="7.42578125" style="11"/>
    <col min="6354" max="6354" width="1.42578125" style="11" customWidth="1"/>
    <col min="6355" max="6358" width="3.42578125" style="11" customWidth="1"/>
    <col min="6359" max="6362" width="5.42578125" style="11" customWidth="1"/>
    <col min="6363" max="6378" width="4" style="11" customWidth="1"/>
    <col min="6379" max="6418" width="3.42578125" style="11" customWidth="1"/>
    <col min="6419" max="6609" width="7.42578125" style="11"/>
    <col min="6610" max="6610" width="1.42578125" style="11" customWidth="1"/>
    <col min="6611" max="6614" width="3.42578125" style="11" customWidth="1"/>
    <col min="6615" max="6618" width="5.42578125" style="11" customWidth="1"/>
    <col min="6619" max="6634" width="4" style="11" customWidth="1"/>
    <col min="6635" max="6674" width="3.42578125" style="11" customWidth="1"/>
    <col min="6675" max="6865" width="7.42578125" style="11"/>
    <col min="6866" max="6866" width="1.42578125" style="11" customWidth="1"/>
    <col min="6867" max="6870" width="3.42578125" style="11" customWidth="1"/>
    <col min="6871" max="6874" width="5.42578125" style="11" customWidth="1"/>
    <col min="6875" max="6890" width="4" style="11" customWidth="1"/>
    <col min="6891" max="6930" width="3.42578125" style="11" customWidth="1"/>
    <col min="6931" max="7121" width="7.42578125" style="11"/>
    <col min="7122" max="7122" width="1.42578125" style="11" customWidth="1"/>
    <col min="7123" max="7126" width="3.42578125" style="11" customWidth="1"/>
    <col min="7127" max="7130" width="5.42578125" style="11" customWidth="1"/>
    <col min="7131" max="7146" width="4" style="11" customWidth="1"/>
    <col min="7147" max="7186" width="3.42578125" style="11" customWidth="1"/>
    <col min="7187" max="7377" width="7.42578125" style="11"/>
    <col min="7378" max="7378" width="1.42578125" style="11" customWidth="1"/>
    <col min="7379" max="7382" width="3.42578125" style="11" customWidth="1"/>
    <col min="7383" max="7386" width="5.42578125" style="11" customWidth="1"/>
    <col min="7387" max="7402" width="4" style="11" customWidth="1"/>
    <col min="7403" max="7442" width="3.42578125" style="11" customWidth="1"/>
    <col min="7443" max="7633" width="7.42578125" style="11"/>
    <col min="7634" max="7634" width="1.42578125" style="11" customWidth="1"/>
    <col min="7635" max="7638" width="3.42578125" style="11" customWidth="1"/>
    <col min="7639" max="7642" width="5.42578125" style="11" customWidth="1"/>
    <col min="7643" max="7658" width="4" style="11" customWidth="1"/>
    <col min="7659" max="7698" width="3.42578125" style="11" customWidth="1"/>
    <col min="7699" max="7889" width="7.42578125" style="11"/>
    <col min="7890" max="7890" width="1.42578125" style="11" customWidth="1"/>
    <col min="7891" max="7894" width="3.42578125" style="11" customWidth="1"/>
    <col min="7895" max="7898" width="5.42578125" style="11" customWidth="1"/>
    <col min="7899" max="7914" width="4" style="11" customWidth="1"/>
    <col min="7915" max="7954" width="3.42578125" style="11" customWidth="1"/>
    <col min="7955" max="8145" width="7.42578125" style="11"/>
    <col min="8146" max="8146" width="1.42578125" style="11" customWidth="1"/>
    <col min="8147" max="8150" width="3.42578125" style="11" customWidth="1"/>
    <col min="8151" max="8154" width="5.42578125" style="11" customWidth="1"/>
    <col min="8155" max="8170" width="4" style="11" customWidth="1"/>
    <col min="8171" max="8210" width="3.42578125" style="11" customWidth="1"/>
    <col min="8211" max="8401" width="7.42578125" style="11"/>
    <col min="8402" max="8402" width="1.42578125" style="11" customWidth="1"/>
    <col min="8403" max="8406" width="3.42578125" style="11" customWidth="1"/>
    <col min="8407" max="8410" width="5.42578125" style="11" customWidth="1"/>
    <col min="8411" max="8426" width="4" style="11" customWidth="1"/>
    <col min="8427" max="8466" width="3.42578125" style="11" customWidth="1"/>
    <col min="8467" max="8657" width="7.42578125" style="11"/>
    <col min="8658" max="8658" width="1.42578125" style="11" customWidth="1"/>
    <col min="8659" max="8662" width="3.42578125" style="11" customWidth="1"/>
    <col min="8663" max="8666" width="5.42578125" style="11" customWidth="1"/>
    <col min="8667" max="8682" width="4" style="11" customWidth="1"/>
    <col min="8683" max="8722" width="3.42578125" style="11" customWidth="1"/>
    <col min="8723" max="8913" width="7.42578125" style="11"/>
    <col min="8914" max="8914" width="1.42578125" style="11" customWidth="1"/>
    <col min="8915" max="8918" width="3.42578125" style="11" customWidth="1"/>
    <col min="8919" max="8922" width="5.42578125" style="11" customWidth="1"/>
    <col min="8923" max="8938" width="4" style="11" customWidth="1"/>
    <col min="8939" max="8978" width="3.42578125" style="11" customWidth="1"/>
    <col min="8979" max="9169" width="7.42578125" style="11"/>
    <col min="9170" max="9170" width="1.42578125" style="11" customWidth="1"/>
    <col min="9171" max="9174" width="3.42578125" style="11" customWidth="1"/>
    <col min="9175" max="9178" width="5.42578125" style="11" customWidth="1"/>
    <col min="9179" max="9194" width="4" style="11" customWidth="1"/>
    <col min="9195" max="9234" width="3.42578125" style="11" customWidth="1"/>
    <col min="9235" max="9425" width="7.42578125" style="11"/>
    <col min="9426" max="9426" width="1.42578125" style="11" customWidth="1"/>
    <col min="9427" max="9430" width="3.42578125" style="11" customWidth="1"/>
    <col min="9431" max="9434" width="5.42578125" style="11" customWidth="1"/>
    <col min="9435" max="9450" width="4" style="11" customWidth="1"/>
    <col min="9451" max="9490" width="3.42578125" style="11" customWidth="1"/>
    <col min="9491" max="9681" width="7.42578125" style="11"/>
    <col min="9682" max="9682" width="1.42578125" style="11" customWidth="1"/>
    <col min="9683" max="9686" width="3.42578125" style="11" customWidth="1"/>
    <col min="9687" max="9690" width="5.42578125" style="11" customWidth="1"/>
    <col min="9691" max="9706" width="4" style="11" customWidth="1"/>
    <col min="9707" max="9746" width="3.42578125" style="11" customWidth="1"/>
    <col min="9747" max="9937" width="7.42578125" style="11"/>
    <col min="9938" max="9938" width="1.42578125" style="11" customWidth="1"/>
    <col min="9939" max="9942" width="3.42578125" style="11" customWidth="1"/>
    <col min="9943" max="9946" width="5.42578125" style="11" customWidth="1"/>
    <col min="9947" max="9962" width="4" style="11" customWidth="1"/>
    <col min="9963" max="10002" width="3.42578125" style="11" customWidth="1"/>
    <col min="10003" max="10193" width="7.42578125" style="11"/>
    <col min="10194" max="10194" width="1.42578125" style="11" customWidth="1"/>
    <col min="10195" max="10198" width="3.42578125" style="11" customWidth="1"/>
    <col min="10199" max="10202" width="5.42578125" style="11" customWidth="1"/>
    <col min="10203" max="10218" width="4" style="11" customWidth="1"/>
    <col min="10219" max="10258" width="3.42578125" style="11" customWidth="1"/>
    <col min="10259" max="10449" width="7.42578125" style="11"/>
    <col min="10450" max="10450" width="1.42578125" style="11" customWidth="1"/>
    <col min="10451" max="10454" width="3.42578125" style="11" customWidth="1"/>
    <col min="10455" max="10458" width="5.42578125" style="11" customWidth="1"/>
    <col min="10459" max="10474" width="4" style="11" customWidth="1"/>
    <col min="10475" max="10514" width="3.42578125" style="11" customWidth="1"/>
    <col min="10515" max="10705" width="7.42578125" style="11"/>
    <col min="10706" max="10706" width="1.42578125" style="11" customWidth="1"/>
    <col min="10707" max="10710" width="3.42578125" style="11" customWidth="1"/>
    <col min="10711" max="10714" width="5.42578125" style="11" customWidth="1"/>
    <col min="10715" max="10730" width="4" style="11" customWidth="1"/>
    <col min="10731" max="10770" width="3.42578125" style="11" customWidth="1"/>
    <col min="10771" max="10961" width="7.42578125" style="11"/>
    <col min="10962" max="10962" width="1.42578125" style="11" customWidth="1"/>
    <col min="10963" max="10966" width="3.42578125" style="11" customWidth="1"/>
    <col min="10967" max="10970" width="5.42578125" style="11" customWidth="1"/>
    <col min="10971" max="10986" width="4" style="11" customWidth="1"/>
    <col min="10987" max="11026" width="3.42578125" style="11" customWidth="1"/>
    <col min="11027" max="11217" width="7.42578125" style="11"/>
    <col min="11218" max="11218" width="1.42578125" style="11" customWidth="1"/>
    <col min="11219" max="11222" width="3.42578125" style="11" customWidth="1"/>
    <col min="11223" max="11226" width="5.42578125" style="11" customWidth="1"/>
    <col min="11227" max="11242" width="4" style="11" customWidth="1"/>
    <col min="11243" max="11282" width="3.42578125" style="11" customWidth="1"/>
    <col min="11283" max="11473" width="7.42578125" style="11"/>
    <col min="11474" max="11474" width="1.42578125" style="11" customWidth="1"/>
    <col min="11475" max="11478" width="3.42578125" style="11" customWidth="1"/>
    <col min="11479" max="11482" width="5.42578125" style="11" customWidth="1"/>
    <col min="11483" max="11498" width="4" style="11" customWidth="1"/>
    <col min="11499" max="11538" width="3.42578125" style="11" customWidth="1"/>
    <col min="11539" max="11729" width="7.42578125" style="11"/>
    <col min="11730" max="11730" width="1.42578125" style="11" customWidth="1"/>
    <col min="11731" max="11734" width="3.42578125" style="11" customWidth="1"/>
    <col min="11735" max="11738" width="5.42578125" style="11" customWidth="1"/>
    <col min="11739" max="11754" width="4" style="11" customWidth="1"/>
    <col min="11755" max="11794" width="3.42578125" style="11" customWidth="1"/>
    <col min="11795" max="11985" width="7.42578125" style="11"/>
    <col min="11986" max="11986" width="1.42578125" style="11" customWidth="1"/>
    <col min="11987" max="11990" width="3.42578125" style="11" customWidth="1"/>
    <col min="11991" max="11994" width="5.42578125" style="11" customWidth="1"/>
    <col min="11995" max="12010" width="4" style="11" customWidth="1"/>
    <col min="12011" max="12050" width="3.42578125" style="11" customWidth="1"/>
    <col min="12051" max="12241" width="7.42578125" style="11"/>
    <col min="12242" max="12242" width="1.42578125" style="11" customWidth="1"/>
    <col min="12243" max="12246" width="3.42578125" style="11" customWidth="1"/>
    <col min="12247" max="12250" width="5.42578125" style="11" customWidth="1"/>
    <col min="12251" max="12266" width="4" style="11" customWidth="1"/>
    <col min="12267" max="12306" width="3.42578125" style="11" customWidth="1"/>
    <col min="12307" max="12497" width="7.42578125" style="11"/>
    <col min="12498" max="12498" width="1.42578125" style="11" customWidth="1"/>
    <col min="12499" max="12502" width="3.42578125" style="11" customWidth="1"/>
    <col min="12503" max="12506" width="5.42578125" style="11" customWidth="1"/>
    <col min="12507" max="12522" width="4" style="11" customWidth="1"/>
    <col min="12523" max="12562" width="3.42578125" style="11" customWidth="1"/>
    <col min="12563" max="12753" width="7.42578125" style="11"/>
    <col min="12754" max="12754" width="1.42578125" style="11" customWidth="1"/>
    <col min="12755" max="12758" width="3.42578125" style="11" customWidth="1"/>
    <col min="12759" max="12762" width="5.42578125" style="11" customWidth="1"/>
    <col min="12763" max="12778" width="4" style="11" customWidth="1"/>
    <col min="12779" max="12818" width="3.42578125" style="11" customWidth="1"/>
    <col min="12819" max="13009" width="7.42578125" style="11"/>
    <col min="13010" max="13010" width="1.42578125" style="11" customWidth="1"/>
    <col min="13011" max="13014" width="3.42578125" style="11" customWidth="1"/>
    <col min="13015" max="13018" width="5.42578125" style="11" customWidth="1"/>
    <col min="13019" max="13034" width="4" style="11" customWidth="1"/>
    <col min="13035" max="13074" width="3.42578125" style="11" customWidth="1"/>
    <col min="13075" max="13265" width="7.42578125" style="11"/>
    <col min="13266" max="13266" width="1.42578125" style="11" customWidth="1"/>
    <col min="13267" max="13270" width="3.42578125" style="11" customWidth="1"/>
    <col min="13271" max="13274" width="5.42578125" style="11" customWidth="1"/>
    <col min="13275" max="13290" width="4" style="11" customWidth="1"/>
    <col min="13291" max="13330" width="3.42578125" style="11" customWidth="1"/>
    <col min="13331" max="13521" width="7.42578125" style="11"/>
    <col min="13522" max="13522" width="1.42578125" style="11" customWidth="1"/>
    <col min="13523" max="13526" width="3.42578125" style="11" customWidth="1"/>
    <col min="13527" max="13530" width="5.42578125" style="11" customWidth="1"/>
    <col min="13531" max="13546" width="4" style="11" customWidth="1"/>
    <col min="13547" max="13586" width="3.42578125" style="11" customWidth="1"/>
    <col min="13587" max="13777" width="7.42578125" style="11"/>
    <col min="13778" max="13778" width="1.42578125" style="11" customWidth="1"/>
    <col min="13779" max="13782" width="3.42578125" style="11" customWidth="1"/>
    <col min="13783" max="13786" width="5.42578125" style="11" customWidth="1"/>
    <col min="13787" max="13802" width="4" style="11" customWidth="1"/>
    <col min="13803" max="13842" width="3.42578125" style="11" customWidth="1"/>
    <col min="13843" max="14033" width="7.42578125" style="11"/>
    <col min="14034" max="14034" width="1.42578125" style="11" customWidth="1"/>
    <col min="14035" max="14038" width="3.42578125" style="11" customWidth="1"/>
    <col min="14039" max="14042" width="5.42578125" style="11" customWidth="1"/>
    <col min="14043" max="14058" width="4" style="11" customWidth="1"/>
    <col min="14059" max="14098" width="3.42578125" style="11" customWidth="1"/>
    <col min="14099" max="14289" width="7.42578125" style="11"/>
    <col min="14290" max="14290" width="1.42578125" style="11" customWidth="1"/>
    <col min="14291" max="14294" width="3.42578125" style="11" customWidth="1"/>
    <col min="14295" max="14298" width="5.42578125" style="11" customWidth="1"/>
    <col min="14299" max="14314" width="4" style="11" customWidth="1"/>
    <col min="14315" max="14354" width="3.42578125" style="11" customWidth="1"/>
    <col min="14355" max="14545" width="7.42578125" style="11"/>
    <col min="14546" max="14546" width="1.42578125" style="11" customWidth="1"/>
    <col min="14547" max="14550" width="3.42578125" style="11" customWidth="1"/>
    <col min="14551" max="14554" width="5.42578125" style="11" customWidth="1"/>
    <col min="14555" max="14570" width="4" style="11" customWidth="1"/>
    <col min="14571" max="14610" width="3.42578125" style="11" customWidth="1"/>
    <col min="14611" max="14801" width="7.42578125" style="11"/>
    <col min="14802" max="14802" width="1.42578125" style="11" customWidth="1"/>
    <col min="14803" max="14806" width="3.42578125" style="11" customWidth="1"/>
    <col min="14807" max="14810" width="5.42578125" style="11" customWidth="1"/>
    <col min="14811" max="14826" width="4" style="11" customWidth="1"/>
    <col min="14827" max="14866" width="3.42578125" style="11" customWidth="1"/>
    <col min="14867" max="15057" width="7.42578125" style="11"/>
    <col min="15058" max="15058" width="1.42578125" style="11" customWidth="1"/>
    <col min="15059" max="15062" width="3.42578125" style="11" customWidth="1"/>
    <col min="15063" max="15066" width="5.42578125" style="11" customWidth="1"/>
    <col min="15067" max="15082" width="4" style="11" customWidth="1"/>
    <col min="15083" max="15122" width="3.42578125" style="11" customWidth="1"/>
    <col min="15123" max="15313" width="7.42578125" style="11"/>
    <col min="15314" max="15314" width="1.42578125" style="11" customWidth="1"/>
    <col min="15315" max="15318" width="3.42578125" style="11" customWidth="1"/>
    <col min="15319" max="15322" width="5.42578125" style="11" customWidth="1"/>
    <col min="15323" max="15338" width="4" style="11" customWidth="1"/>
    <col min="15339" max="15378" width="3.42578125" style="11" customWidth="1"/>
    <col min="15379" max="15569" width="7.42578125" style="11"/>
    <col min="15570" max="15570" width="1.42578125" style="11" customWidth="1"/>
    <col min="15571" max="15574" width="3.42578125" style="11" customWidth="1"/>
    <col min="15575" max="15578" width="5.42578125" style="11" customWidth="1"/>
    <col min="15579" max="15594" width="4" style="11" customWidth="1"/>
    <col min="15595" max="15634" width="3.42578125" style="11" customWidth="1"/>
    <col min="15635" max="15825" width="7.42578125" style="11"/>
    <col min="15826" max="15826" width="1.42578125" style="11" customWidth="1"/>
    <col min="15827" max="15830" width="3.42578125" style="11" customWidth="1"/>
    <col min="15831" max="15834" width="5.42578125" style="11" customWidth="1"/>
    <col min="15835" max="15850" width="4" style="11" customWidth="1"/>
    <col min="15851" max="15890" width="3.42578125" style="11" customWidth="1"/>
    <col min="15891" max="16081" width="7.42578125" style="11"/>
    <col min="16082" max="16082" width="1.42578125" style="11" customWidth="1"/>
    <col min="16083" max="16086" width="3.42578125" style="11" customWidth="1"/>
    <col min="16087" max="16090" width="5.42578125" style="11" customWidth="1"/>
    <col min="16091" max="16106" width="4" style="11" customWidth="1"/>
    <col min="16107" max="16146" width="3.42578125" style="11" customWidth="1"/>
    <col min="16147" max="16384" width="7.42578125" style="11"/>
  </cols>
  <sheetData>
    <row r="1" spans="1:33" ht="23.1" customHeight="1">
      <c r="A1" s="313" t="s">
        <v>54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100" t="s">
        <v>55</v>
      </c>
      <c r="M1" s="100"/>
      <c r="N1" s="100"/>
      <c r="O1" s="100"/>
      <c r="P1" s="263" t="s">
        <v>172</v>
      </c>
      <c r="Q1" s="263"/>
      <c r="R1" s="263"/>
      <c r="S1" s="263"/>
      <c r="T1" s="263"/>
      <c r="U1" s="101"/>
      <c r="V1" s="101"/>
      <c r="W1" s="100"/>
      <c r="Y1" s="101" t="s">
        <v>56</v>
      </c>
      <c r="Z1" s="101"/>
      <c r="AA1" s="253">
        <v>1</v>
      </c>
      <c r="AB1" s="254" t="s">
        <v>57</v>
      </c>
      <c r="AC1" s="253">
        <v>1</v>
      </c>
    </row>
    <row r="2" spans="1:33" ht="23.1" customHeight="1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101" t="s">
        <v>58</v>
      </c>
      <c r="M2" s="100"/>
      <c r="N2" s="101"/>
      <c r="O2" s="100"/>
      <c r="P2" s="314">
        <v>42634</v>
      </c>
      <c r="Q2" s="314"/>
      <c r="R2" s="314"/>
      <c r="S2" s="314"/>
      <c r="T2" s="314"/>
      <c r="U2" s="101" t="s">
        <v>59</v>
      </c>
      <c r="W2" s="100"/>
      <c r="X2" s="103"/>
      <c r="Y2" s="264">
        <v>42635</v>
      </c>
      <c r="Z2" s="264"/>
      <c r="AA2" s="264"/>
      <c r="AB2" s="264"/>
      <c r="AC2" s="255"/>
      <c r="AD2" s="255"/>
      <c r="AE2" s="255"/>
    </row>
    <row r="3" spans="1:33" ht="23.1" customHeight="1">
      <c r="A3" s="312" t="s">
        <v>60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100" t="s">
        <v>61</v>
      </c>
      <c r="M3" s="100"/>
      <c r="N3" s="100"/>
      <c r="O3" s="100"/>
      <c r="P3" s="100"/>
      <c r="Q3" s="253">
        <v>20</v>
      </c>
      <c r="R3" s="104" t="s">
        <v>62</v>
      </c>
      <c r="S3" s="253">
        <v>50</v>
      </c>
      <c r="T3" s="105" t="s">
        <v>63</v>
      </c>
      <c r="V3" s="101"/>
      <c r="X3" s="100"/>
      <c r="Y3" s="100"/>
      <c r="Z3" s="100"/>
      <c r="AA3" s="100"/>
      <c r="AB3" s="100"/>
      <c r="AC3" s="100"/>
      <c r="AD3" s="100"/>
      <c r="AE3" s="102"/>
    </row>
    <row r="4" spans="1:33" ht="23.1" customHeight="1">
      <c r="A4" s="311" t="s">
        <v>109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100" t="s">
        <v>64</v>
      </c>
      <c r="M4" s="100"/>
      <c r="N4" s="100"/>
      <c r="O4" s="100"/>
      <c r="P4" s="100"/>
      <c r="Q4" s="100">
        <v>50</v>
      </c>
      <c r="R4" s="100"/>
      <c r="S4" s="100"/>
      <c r="T4" s="100"/>
      <c r="U4" s="100"/>
      <c r="V4" s="100"/>
      <c r="W4" s="100"/>
      <c r="X4" s="100"/>
      <c r="Y4" s="100" t="s">
        <v>66</v>
      </c>
      <c r="Z4" s="100"/>
      <c r="AA4" s="100"/>
      <c r="AB4" s="100"/>
      <c r="AC4" s="100"/>
      <c r="AD4" s="100"/>
      <c r="AE4" s="102"/>
    </row>
    <row r="5" spans="1:33" ht="23.1" customHeight="1">
      <c r="A5" s="106" t="s">
        <v>67</v>
      </c>
      <c r="B5" s="107"/>
      <c r="C5" s="107"/>
      <c r="D5" s="107"/>
      <c r="E5" s="107"/>
      <c r="F5" s="265" t="s">
        <v>173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106"/>
      <c r="Y5" s="106"/>
      <c r="Z5" s="106"/>
      <c r="AA5" s="106"/>
      <c r="AB5" s="106"/>
      <c r="AC5" s="106"/>
      <c r="AD5" s="108"/>
      <c r="AE5" s="52"/>
    </row>
    <row r="6" spans="1:33" ht="23.1" customHeight="1">
      <c r="A6" s="106" t="s">
        <v>68</v>
      </c>
      <c r="B6" s="107"/>
      <c r="C6" s="107"/>
      <c r="D6" s="107"/>
      <c r="E6" s="107"/>
      <c r="F6" s="266" t="s">
        <v>109</v>
      </c>
      <c r="G6" s="266"/>
      <c r="H6" s="266"/>
      <c r="I6" s="266"/>
      <c r="J6" s="266"/>
      <c r="K6" s="266"/>
      <c r="L6" s="266"/>
      <c r="M6" s="266"/>
      <c r="N6" s="109" t="s">
        <v>69</v>
      </c>
      <c r="O6" s="109"/>
      <c r="Q6" s="110"/>
      <c r="R6" s="266" t="s">
        <v>161</v>
      </c>
      <c r="S6" s="266"/>
      <c r="T6" s="266"/>
      <c r="U6" s="266"/>
      <c r="V6" s="266"/>
      <c r="W6" s="266"/>
      <c r="X6" s="106"/>
      <c r="Y6" s="106"/>
      <c r="Z6" s="106"/>
      <c r="AA6" s="106"/>
      <c r="AB6" s="106"/>
      <c r="AC6" s="106"/>
      <c r="AD6" s="108"/>
      <c r="AE6" s="52"/>
    </row>
    <row r="7" spans="1:33" ht="23.1" customHeight="1">
      <c r="A7" s="106" t="s">
        <v>70</v>
      </c>
      <c r="B7" s="52"/>
      <c r="C7" s="267" t="s">
        <v>174</v>
      </c>
      <c r="D7" s="267"/>
      <c r="E7" s="267"/>
      <c r="F7" s="267"/>
      <c r="G7" s="267"/>
      <c r="H7" s="267"/>
      <c r="I7" s="267"/>
      <c r="J7" s="106" t="s">
        <v>71</v>
      </c>
      <c r="K7" s="106"/>
      <c r="L7" s="106"/>
      <c r="M7" s="268">
        <v>12378</v>
      </c>
      <c r="N7" s="268"/>
      <c r="O7" s="268"/>
      <c r="P7" s="268"/>
      <c r="Q7" s="268"/>
      <c r="R7" s="268"/>
      <c r="S7" s="269" t="s">
        <v>72</v>
      </c>
      <c r="T7" s="269"/>
      <c r="U7" s="265" t="s">
        <v>175</v>
      </c>
      <c r="V7" s="265"/>
      <c r="W7" s="265"/>
      <c r="X7" s="265"/>
      <c r="Y7" s="265"/>
      <c r="AD7" s="108"/>
      <c r="AE7" s="111"/>
    </row>
    <row r="8" spans="1:33" ht="23.1" customHeight="1">
      <c r="A8" s="112" t="s">
        <v>73</v>
      </c>
      <c r="B8" s="108"/>
      <c r="C8" s="107"/>
      <c r="D8" s="315" t="s">
        <v>176</v>
      </c>
      <c r="E8" s="315"/>
      <c r="F8" s="315"/>
      <c r="G8" s="315"/>
      <c r="H8" s="315"/>
      <c r="I8" s="106"/>
      <c r="J8" s="315" t="s">
        <v>177</v>
      </c>
      <c r="K8" s="315"/>
      <c r="L8" s="315"/>
      <c r="M8" s="315"/>
      <c r="N8" s="315"/>
      <c r="O8" s="107"/>
      <c r="P8" s="107"/>
      <c r="Q8" s="107"/>
      <c r="R8" s="107"/>
      <c r="S8" s="107"/>
      <c r="T8" s="157"/>
      <c r="U8" s="157"/>
      <c r="V8" s="157"/>
      <c r="W8" s="113"/>
      <c r="X8" s="107"/>
      <c r="Y8" s="107"/>
      <c r="Z8" s="107"/>
      <c r="AA8" s="107"/>
      <c r="AB8" s="107"/>
      <c r="AC8" s="107"/>
      <c r="AD8" s="108"/>
      <c r="AE8" s="52"/>
    </row>
    <row r="9" spans="1:33" ht="23.1" customHeight="1">
      <c r="A9" s="114" t="s">
        <v>74</v>
      </c>
      <c r="B9" s="114"/>
      <c r="C9" s="114"/>
      <c r="D9" s="114"/>
      <c r="E9" s="114"/>
      <c r="F9" s="112"/>
      <c r="G9" s="112"/>
      <c r="H9" s="112" t="s">
        <v>75</v>
      </c>
      <c r="I9" s="52"/>
      <c r="J9" s="115"/>
      <c r="K9" s="52"/>
      <c r="L9" s="112" t="s">
        <v>76</v>
      </c>
      <c r="M9" s="52"/>
      <c r="N9" s="112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108"/>
      <c r="AE9" s="111"/>
    </row>
    <row r="10" spans="1:33" ht="5.0999999999999996" customHeight="1">
      <c r="A10" s="116"/>
      <c r="B10" s="116"/>
      <c r="C10" s="116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8"/>
      <c r="AB10" s="108"/>
      <c r="AC10" s="108"/>
      <c r="AD10" s="108"/>
      <c r="AE10" s="111"/>
    </row>
    <row r="11" spans="1:33" ht="21" customHeight="1">
      <c r="A11" s="112" t="s">
        <v>77</v>
      </c>
      <c r="B11" s="112"/>
      <c r="C11" s="112"/>
      <c r="D11" s="112"/>
      <c r="E11" s="112"/>
      <c r="F11" s="270"/>
      <c r="G11" s="270"/>
      <c r="H11" s="270"/>
      <c r="I11" s="270"/>
      <c r="J11" s="270"/>
      <c r="K11" s="270"/>
      <c r="L11" s="270"/>
      <c r="M11" s="270"/>
      <c r="N11" s="256" t="s">
        <v>78</v>
      </c>
      <c r="O11" s="108"/>
      <c r="P11" s="108"/>
      <c r="Q11" s="270"/>
      <c r="R11" s="270"/>
      <c r="S11" s="270"/>
      <c r="T11" s="270"/>
      <c r="U11" s="270"/>
      <c r="V11" s="270"/>
      <c r="W11" s="107"/>
      <c r="X11" s="107"/>
      <c r="Y11" s="107"/>
      <c r="Z11" s="107"/>
      <c r="AA11" s="107"/>
      <c r="AB11" s="107"/>
      <c r="AC11" s="107"/>
      <c r="AD11" s="108"/>
      <c r="AE11" s="60"/>
    </row>
    <row r="12" spans="1:33" ht="21" customHeight="1">
      <c r="A12" s="112" t="s">
        <v>77</v>
      </c>
      <c r="B12" s="112"/>
      <c r="C12" s="112"/>
      <c r="D12" s="112"/>
      <c r="E12" s="112"/>
      <c r="F12" s="270"/>
      <c r="G12" s="270"/>
      <c r="H12" s="270"/>
      <c r="I12" s="270"/>
      <c r="J12" s="270"/>
      <c r="K12" s="270"/>
      <c r="L12" s="270"/>
      <c r="M12" s="270"/>
      <c r="N12" s="256" t="s">
        <v>78</v>
      </c>
      <c r="O12" s="108"/>
      <c r="P12" s="108"/>
      <c r="Q12" s="270"/>
      <c r="R12" s="270"/>
      <c r="S12" s="270"/>
      <c r="T12" s="270"/>
      <c r="U12" s="270"/>
      <c r="V12" s="270"/>
      <c r="W12" s="107"/>
      <c r="X12" s="107"/>
      <c r="Y12" s="107"/>
      <c r="Z12" s="107"/>
      <c r="AA12" s="107"/>
      <c r="AB12" s="107"/>
      <c r="AC12" s="107"/>
      <c r="AD12" s="108"/>
      <c r="AE12" s="60"/>
    </row>
    <row r="13" spans="1:33" ht="18.75" customHeight="1">
      <c r="AC13" s="107"/>
      <c r="AD13" s="107"/>
      <c r="AE13" s="107"/>
      <c r="AF13" s="108"/>
      <c r="AG13" s="52"/>
    </row>
    <row r="14" spans="1:33" ht="21" customHeight="1">
      <c r="A14" s="271" t="s">
        <v>110</v>
      </c>
      <c r="B14" s="271"/>
      <c r="C14" s="271"/>
      <c r="D14" s="271"/>
      <c r="E14" s="271"/>
      <c r="F14" s="285" t="s">
        <v>111</v>
      </c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7"/>
      <c r="R14" s="285" t="s">
        <v>112</v>
      </c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7"/>
      <c r="AD14" s="107"/>
      <c r="AE14" s="107"/>
      <c r="AF14" s="108"/>
      <c r="AG14" s="52"/>
    </row>
    <row r="15" spans="1:33" ht="21" customHeight="1">
      <c r="A15" s="271"/>
      <c r="B15" s="271"/>
      <c r="C15" s="271"/>
      <c r="D15" s="271"/>
      <c r="E15" s="271"/>
      <c r="F15" s="272" t="s">
        <v>113</v>
      </c>
      <c r="G15" s="272"/>
      <c r="H15" s="272"/>
      <c r="I15" s="282" t="s">
        <v>114</v>
      </c>
      <c r="J15" s="283"/>
      <c r="K15" s="283"/>
      <c r="L15" s="283"/>
      <c r="M15" s="283"/>
      <c r="N15" s="283"/>
      <c r="O15" s="283"/>
      <c r="P15" s="283"/>
      <c r="Q15" s="284"/>
      <c r="R15" s="276" t="s">
        <v>113</v>
      </c>
      <c r="S15" s="277"/>
      <c r="T15" s="278"/>
      <c r="U15" s="282" t="s">
        <v>114</v>
      </c>
      <c r="V15" s="283"/>
      <c r="W15" s="283"/>
      <c r="X15" s="283"/>
      <c r="Y15" s="283"/>
      <c r="Z15" s="283"/>
      <c r="AA15" s="283"/>
      <c r="AB15" s="283"/>
      <c r="AC15" s="284"/>
      <c r="AD15" s="107"/>
      <c r="AE15" s="107"/>
      <c r="AF15" s="108"/>
      <c r="AG15" s="52"/>
    </row>
    <row r="16" spans="1:33" ht="21" customHeight="1">
      <c r="A16" s="271"/>
      <c r="B16" s="271"/>
      <c r="C16" s="271"/>
      <c r="D16" s="271"/>
      <c r="E16" s="271"/>
      <c r="F16" s="271"/>
      <c r="G16" s="271"/>
      <c r="H16" s="271"/>
      <c r="I16" s="273" t="s">
        <v>115</v>
      </c>
      <c r="J16" s="274"/>
      <c r="K16" s="275"/>
      <c r="L16" s="273" t="s">
        <v>116</v>
      </c>
      <c r="M16" s="274"/>
      <c r="N16" s="275"/>
      <c r="O16" s="273" t="s">
        <v>117</v>
      </c>
      <c r="P16" s="274"/>
      <c r="Q16" s="275"/>
      <c r="R16" s="279"/>
      <c r="S16" s="280"/>
      <c r="T16" s="281"/>
      <c r="U16" s="308" t="s">
        <v>115</v>
      </c>
      <c r="V16" s="309"/>
      <c r="W16" s="310"/>
      <c r="X16" s="308" t="s">
        <v>116</v>
      </c>
      <c r="Y16" s="309"/>
      <c r="Z16" s="310"/>
      <c r="AA16" s="273" t="s">
        <v>117</v>
      </c>
      <c r="AB16" s="274"/>
      <c r="AC16" s="275"/>
      <c r="AD16" s="107"/>
      <c r="AE16" s="107"/>
      <c r="AF16" s="108"/>
      <c r="AG16" s="52"/>
    </row>
    <row r="17" spans="1:38" ht="21" customHeight="1">
      <c r="A17" s="352" t="str">
        <f>D8</f>
        <v>M15xP1.15 GRII</v>
      </c>
      <c r="B17" s="352"/>
      <c r="C17" s="352"/>
      <c r="D17" s="352"/>
      <c r="E17" s="352"/>
      <c r="F17" s="291">
        <v>14.231999999999999</v>
      </c>
      <c r="G17" s="291"/>
      <c r="H17" s="291"/>
      <c r="I17" s="289">
        <v>23</v>
      </c>
      <c r="J17" s="289"/>
      <c r="K17" s="289"/>
      <c r="L17" s="289">
        <v>12</v>
      </c>
      <c r="M17" s="289"/>
      <c r="N17" s="289"/>
      <c r="O17" s="289">
        <v>16</v>
      </c>
      <c r="P17" s="289"/>
      <c r="Q17" s="289"/>
      <c r="R17" s="291">
        <v>14.222</v>
      </c>
      <c r="S17" s="291"/>
      <c r="T17" s="291"/>
      <c r="U17" s="289">
        <v>10</v>
      </c>
      <c r="V17" s="289"/>
      <c r="W17" s="289"/>
      <c r="X17" s="289">
        <v>11</v>
      </c>
      <c r="Y17" s="289"/>
      <c r="Z17" s="289"/>
      <c r="AA17" s="290">
        <v>11</v>
      </c>
      <c r="AB17" s="290"/>
      <c r="AC17" s="290"/>
      <c r="AD17" s="107"/>
      <c r="AE17" s="107"/>
      <c r="AF17" s="108"/>
      <c r="AG17" s="52"/>
    </row>
    <row r="18" spans="1:38" ht="21" customHeight="1">
      <c r="A18" s="352" t="str">
        <f>J8</f>
        <v>M15xP1.15 IPII</v>
      </c>
      <c r="B18" s="352"/>
      <c r="C18" s="352"/>
      <c r="D18" s="352"/>
      <c r="E18" s="352"/>
      <c r="F18" s="291">
        <v>14.282999999999999</v>
      </c>
      <c r="G18" s="291"/>
      <c r="H18" s="291"/>
      <c r="I18" s="289">
        <v>45</v>
      </c>
      <c r="J18" s="289"/>
      <c r="K18" s="289"/>
      <c r="L18" s="289">
        <v>10</v>
      </c>
      <c r="M18" s="289"/>
      <c r="N18" s="289"/>
      <c r="O18" s="289">
        <v>35</v>
      </c>
      <c r="P18" s="289"/>
      <c r="Q18" s="289"/>
      <c r="R18" s="291">
        <v>14.212</v>
      </c>
      <c r="S18" s="291"/>
      <c r="T18" s="291"/>
      <c r="U18" s="289">
        <v>10</v>
      </c>
      <c r="V18" s="289"/>
      <c r="W18" s="289"/>
      <c r="X18" s="289">
        <v>11</v>
      </c>
      <c r="Y18" s="289"/>
      <c r="Z18" s="289"/>
      <c r="AA18" s="290">
        <v>11</v>
      </c>
      <c r="AB18" s="290"/>
      <c r="AC18" s="290"/>
      <c r="AD18" s="107"/>
      <c r="AE18" s="107"/>
      <c r="AF18" s="108"/>
      <c r="AG18" s="52"/>
    </row>
    <row r="19" spans="1:38" s="52" customFormat="1" ht="18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F19" s="53"/>
    </row>
    <row r="20" spans="1:38" ht="23.25">
      <c r="A20" s="33" t="s">
        <v>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AH20" s="326" t="s">
        <v>42</v>
      </c>
      <c r="AI20" s="326"/>
      <c r="AJ20" s="326"/>
      <c r="AK20" s="326"/>
      <c r="AL20" s="326"/>
    </row>
    <row r="21" spans="1:38" ht="12" customHeight="1" thickBot="1">
      <c r="A21" s="33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S21" s="10"/>
      <c r="AH21" s="52"/>
    </row>
    <row r="22" spans="1:38" s="62" customFormat="1" ht="24" customHeight="1" thickBot="1">
      <c r="A22" s="347" t="s">
        <v>24</v>
      </c>
      <c r="B22" s="347"/>
      <c r="C22" s="347"/>
      <c r="D22" s="347"/>
      <c r="E22" s="347"/>
      <c r="F22" s="77" t="s">
        <v>31</v>
      </c>
      <c r="G22" s="348">
        <v>10</v>
      </c>
      <c r="H22" s="348"/>
      <c r="I22" s="62" t="s">
        <v>43</v>
      </c>
      <c r="J22" s="77" t="s">
        <v>32</v>
      </c>
      <c r="K22" s="348">
        <v>1.25</v>
      </c>
      <c r="L22" s="348"/>
      <c r="N22" s="349" t="s">
        <v>50</v>
      </c>
      <c r="O22" s="349"/>
      <c r="Q22" s="65"/>
      <c r="R22" s="339" t="s">
        <v>44</v>
      </c>
      <c r="S22" s="339"/>
      <c r="T22" s="339"/>
      <c r="U22" s="339"/>
      <c r="V22" s="339"/>
      <c r="W22" s="94"/>
      <c r="X22" s="338">
        <v>9.1880000000000006</v>
      </c>
      <c r="Y22" s="338"/>
      <c r="Z22" s="338"/>
      <c r="AA22" s="337" t="s">
        <v>8</v>
      </c>
      <c r="AB22" s="337"/>
      <c r="AC22" s="63"/>
      <c r="AF22" s="85"/>
      <c r="AH22" s="87" t="s">
        <v>36</v>
      </c>
      <c r="AI22" s="91" t="s">
        <v>37</v>
      </c>
      <c r="AJ22" s="88"/>
      <c r="AK22" s="88"/>
      <c r="AL22" s="92"/>
    </row>
    <row r="23" spans="1:38" s="62" customFormat="1" ht="24" customHeight="1" thickBot="1">
      <c r="A23" s="350" t="s">
        <v>45</v>
      </c>
      <c r="B23" s="350"/>
      <c r="C23" s="350"/>
      <c r="D23" s="350"/>
      <c r="E23" s="350"/>
      <c r="G23" s="351">
        <v>60</v>
      </c>
      <c r="H23" s="351"/>
      <c r="I23" s="67"/>
      <c r="R23" s="343" t="s">
        <v>52</v>
      </c>
      <c r="S23" s="343"/>
      <c r="T23" s="343"/>
      <c r="U23" s="343"/>
      <c r="V23" s="343"/>
      <c r="X23" s="344">
        <f>'Cert of STD '!I14</f>
        <v>0.72499999999999998</v>
      </c>
      <c r="Y23" s="344"/>
      <c r="Z23" s="344"/>
      <c r="AA23" s="337" t="s">
        <v>8</v>
      </c>
      <c r="AB23" s="337"/>
      <c r="AF23" s="85"/>
      <c r="AH23" s="93"/>
      <c r="AI23" s="89" t="s">
        <v>38</v>
      </c>
      <c r="AJ23" s="89" t="s">
        <v>39</v>
      </c>
      <c r="AK23" s="89" t="s">
        <v>40</v>
      </c>
      <c r="AL23" s="89" t="s">
        <v>41</v>
      </c>
    </row>
    <row r="24" spans="1:38" s="65" customFormat="1" ht="24" thickBot="1">
      <c r="B24" s="66"/>
      <c r="C24" s="66"/>
      <c r="D24" s="66"/>
      <c r="E24" s="66"/>
      <c r="F24" s="66"/>
      <c r="G24" s="301"/>
      <c r="H24" s="301"/>
      <c r="I24" s="67"/>
      <c r="J24" s="64"/>
      <c r="K24" s="64"/>
      <c r="L24" s="64"/>
      <c r="M24" s="64"/>
      <c r="N24" s="64"/>
      <c r="O24" s="68"/>
      <c r="P24" s="68"/>
      <c r="Q24" s="68"/>
      <c r="R24" s="342" t="s">
        <v>51</v>
      </c>
      <c r="S24" s="342"/>
      <c r="T24" s="342"/>
      <c r="U24" s="342"/>
      <c r="V24" s="342"/>
      <c r="W24" s="62"/>
      <c r="X24" s="340">
        <f>(X22/2)*(COS(G23/2))</f>
        <v>0.70863116078356114</v>
      </c>
      <c r="Y24" s="340"/>
      <c r="Z24" s="340"/>
      <c r="AA24" s="337" t="s">
        <v>8</v>
      </c>
      <c r="AB24" s="337"/>
      <c r="AC24" s="63"/>
      <c r="AF24" s="85"/>
      <c r="AH24" s="93"/>
      <c r="AI24" s="89">
        <v>1.9334</v>
      </c>
      <c r="AJ24" s="89">
        <v>1.8660000000000001</v>
      </c>
      <c r="AK24" s="89">
        <v>0.96050000000000002</v>
      </c>
      <c r="AL24" s="89">
        <v>0.86599999999999999</v>
      </c>
    </row>
    <row r="25" spans="1:38" s="65" customFormat="1" ht="24" thickBot="1">
      <c r="B25" s="66"/>
      <c r="C25" s="66"/>
      <c r="D25" s="66"/>
      <c r="E25" s="66"/>
      <c r="F25" s="66"/>
      <c r="G25" s="301"/>
      <c r="H25" s="301"/>
      <c r="I25" s="67"/>
      <c r="J25" s="64"/>
      <c r="K25" s="64"/>
      <c r="L25" s="64"/>
      <c r="M25" s="64"/>
      <c r="N25" s="64"/>
      <c r="O25" s="68"/>
      <c r="P25" s="68"/>
      <c r="Q25" s="68"/>
      <c r="AF25" s="85"/>
      <c r="AH25" s="93"/>
      <c r="AI25" s="89">
        <v>4.9939</v>
      </c>
      <c r="AJ25" s="89">
        <v>4.8636999999999997</v>
      </c>
      <c r="AK25" s="89">
        <v>3.1657000000000002</v>
      </c>
      <c r="AL25" s="89">
        <v>3</v>
      </c>
    </row>
    <row r="26" spans="1:38" ht="23.25" customHeight="1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AH26" s="90"/>
      <c r="AI26"/>
      <c r="AJ26"/>
      <c r="AK26"/>
      <c r="AL26"/>
    </row>
    <row r="27" spans="1:38" ht="21.75" customHeight="1">
      <c r="A27" s="302" t="s">
        <v>3</v>
      </c>
      <c r="B27" s="303"/>
      <c r="C27" s="303"/>
      <c r="D27" s="304"/>
      <c r="E27" s="302" t="s">
        <v>14</v>
      </c>
      <c r="F27" s="303"/>
      <c r="G27" s="304"/>
      <c r="H27" s="334" t="s">
        <v>47</v>
      </c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6"/>
      <c r="T27" s="303" t="s">
        <v>5</v>
      </c>
      <c r="U27" s="303"/>
      <c r="V27" s="304"/>
      <c r="W27" s="327" t="s">
        <v>48</v>
      </c>
      <c r="X27" s="328"/>
      <c r="Y27" s="329"/>
      <c r="Z27" s="341" t="s">
        <v>0</v>
      </c>
      <c r="AA27" s="328"/>
      <c r="AB27" s="328"/>
      <c r="AC27" s="328"/>
      <c r="AD27" s="329"/>
      <c r="AG27" s="333"/>
      <c r="AH27" s="333"/>
      <c r="AI27" s="333"/>
    </row>
    <row r="28" spans="1:38" ht="20.100000000000001" customHeight="1">
      <c r="A28" s="305"/>
      <c r="B28" s="306"/>
      <c r="C28" s="306"/>
      <c r="D28" s="307"/>
      <c r="E28" s="305"/>
      <c r="F28" s="306"/>
      <c r="G28" s="307"/>
      <c r="H28" s="334" t="s">
        <v>134</v>
      </c>
      <c r="I28" s="335"/>
      <c r="J28" s="336"/>
      <c r="K28" s="334" t="s">
        <v>135</v>
      </c>
      <c r="L28" s="335"/>
      <c r="M28" s="336"/>
      <c r="N28" s="334" t="s">
        <v>136</v>
      </c>
      <c r="O28" s="335"/>
      <c r="P28" s="336"/>
      <c r="Q28" s="334" t="s">
        <v>137</v>
      </c>
      <c r="R28" s="335"/>
      <c r="S28" s="336"/>
      <c r="T28" s="306"/>
      <c r="U28" s="306"/>
      <c r="V28" s="307"/>
      <c r="W28" s="330"/>
      <c r="X28" s="331"/>
      <c r="Y28" s="332"/>
      <c r="Z28" s="330"/>
      <c r="AA28" s="331"/>
      <c r="AB28" s="331"/>
      <c r="AC28" s="331"/>
      <c r="AD28" s="332"/>
      <c r="AG28" s="333"/>
      <c r="AH28" s="333"/>
      <c r="AI28" s="333"/>
    </row>
    <row r="29" spans="1:38" ht="20.100000000000001" customHeight="1">
      <c r="A29" s="317" t="s">
        <v>46</v>
      </c>
      <c r="B29" s="318"/>
      <c r="C29" s="318"/>
      <c r="D29" s="319"/>
      <c r="E29" s="260" t="s">
        <v>131</v>
      </c>
      <c r="F29" s="261"/>
      <c r="G29" s="262"/>
      <c r="H29" s="260">
        <v>10</v>
      </c>
      <c r="I29" s="261"/>
      <c r="J29" s="262"/>
      <c r="K29" s="260">
        <f t="shared" ref="K29:K34" si="0">H29</f>
        <v>10</v>
      </c>
      <c r="L29" s="261"/>
      <c r="M29" s="262"/>
      <c r="N29" s="260">
        <f t="shared" ref="N29:N34" si="1">K29</f>
        <v>10</v>
      </c>
      <c r="O29" s="261"/>
      <c r="P29" s="262"/>
      <c r="Q29" s="260">
        <v>10</v>
      </c>
      <c r="R29" s="261"/>
      <c r="S29" s="262"/>
      <c r="T29" s="260">
        <f>AVERAGE(H29:S29)</f>
        <v>10</v>
      </c>
      <c r="U29" s="261"/>
      <c r="V29" s="262"/>
      <c r="W29" s="260">
        <f>(T29-(3*X24)+(0.866025*K22))</f>
        <v>8.9566377676493172</v>
      </c>
      <c r="X29" s="261"/>
      <c r="Y29" s="262"/>
      <c r="Z29" s="260">
        <f>MAX(_xlfn.STDEV.S(H29:S29),_xlfn.STDEV.S(H30:S30),_xlfn.STDEV.S(H31:S31),_xlfn.STDEV.S(H32:S32),_xlfn.STDEV.S(H33:S33),_xlfn.STDEV.S(H34:S34))/SQRT(4)</f>
        <v>0</v>
      </c>
      <c r="AA29" s="261"/>
      <c r="AB29" s="261"/>
      <c r="AC29" s="261"/>
      <c r="AD29" s="262"/>
      <c r="AG29" s="316"/>
      <c r="AH29" s="316"/>
      <c r="AI29" s="316"/>
    </row>
    <row r="30" spans="1:38" ht="20.100000000000001" customHeight="1">
      <c r="A30" s="320"/>
      <c r="B30" s="321"/>
      <c r="C30" s="321"/>
      <c r="D30" s="322"/>
      <c r="E30" s="292" t="s">
        <v>132</v>
      </c>
      <c r="F30" s="293"/>
      <c r="G30" s="294"/>
      <c r="H30" s="292">
        <v>10</v>
      </c>
      <c r="I30" s="293"/>
      <c r="J30" s="294"/>
      <c r="K30" s="292">
        <f t="shared" si="0"/>
        <v>10</v>
      </c>
      <c r="L30" s="293"/>
      <c r="M30" s="294"/>
      <c r="N30" s="292">
        <f t="shared" si="1"/>
        <v>10</v>
      </c>
      <c r="O30" s="293"/>
      <c r="P30" s="294"/>
      <c r="Q30" s="292">
        <v>10</v>
      </c>
      <c r="R30" s="293"/>
      <c r="S30" s="294"/>
      <c r="T30" s="292">
        <f t="shared" ref="T30:T34" si="2">AVERAGE(H30:S30)</f>
        <v>10</v>
      </c>
      <c r="U30" s="293"/>
      <c r="V30" s="294"/>
      <c r="W30" s="292">
        <f>(Q30-(3*X24)+(0.866025*K22))</f>
        <v>8.9566377676493172</v>
      </c>
      <c r="X30" s="293"/>
      <c r="Y30" s="294"/>
      <c r="Z30" s="292"/>
      <c r="AA30" s="293"/>
      <c r="AB30" s="293"/>
      <c r="AC30" s="293"/>
      <c r="AD30" s="294"/>
      <c r="AG30" s="316"/>
      <c r="AH30" s="316"/>
      <c r="AI30" s="316"/>
    </row>
    <row r="31" spans="1:38" ht="20.100000000000001" customHeight="1">
      <c r="A31" s="323"/>
      <c r="B31" s="324"/>
      <c r="C31" s="324"/>
      <c r="D31" s="325"/>
      <c r="E31" s="295" t="s">
        <v>133</v>
      </c>
      <c r="F31" s="296"/>
      <c r="G31" s="297"/>
      <c r="H31" s="298">
        <v>10</v>
      </c>
      <c r="I31" s="299"/>
      <c r="J31" s="300"/>
      <c r="K31" s="298">
        <f t="shared" si="0"/>
        <v>10</v>
      </c>
      <c r="L31" s="299"/>
      <c r="M31" s="300"/>
      <c r="N31" s="298">
        <f t="shared" si="1"/>
        <v>10</v>
      </c>
      <c r="O31" s="299"/>
      <c r="P31" s="300"/>
      <c r="Q31" s="298">
        <v>10</v>
      </c>
      <c r="R31" s="299"/>
      <c r="S31" s="300"/>
      <c r="T31" s="292">
        <f t="shared" si="2"/>
        <v>10</v>
      </c>
      <c r="U31" s="293"/>
      <c r="V31" s="294"/>
      <c r="W31" s="298">
        <f>(Q31-(3*X24)+(0.866025*K22))</f>
        <v>8.9566377676493172</v>
      </c>
      <c r="X31" s="299"/>
      <c r="Y31" s="300"/>
      <c r="Z31" s="292"/>
      <c r="AA31" s="293"/>
      <c r="AB31" s="293"/>
      <c r="AC31" s="293"/>
      <c r="AD31" s="294"/>
      <c r="AG31" s="316"/>
      <c r="AH31" s="316"/>
      <c r="AI31" s="316"/>
    </row>
    <row r="32" spans="1:38" ht="20.100000000000001" customHeight="1">
      <c r="A32" s="317" t="s">
        <v>49</v>
      </c>
      <c r="B32" s="318"/>
      <c r="C32" s="318"/>
      <c r="D32" s="319"/>
      <c r="E32" s="260" t="s">
        <v>131</v>
      </c>
      <c r="F32" s="261"/>
      <c r="G32" s="262"/>
      <c r="H32" s="260">
        <v>10</v>
      </c>
      <c r="I32" s="261"/>
      <c r="J32" s="262"/>
      <c r="K32" s="260">
        <f t="shared" si="0"/>
        <v>10</v>
      </c>
      <c r="L32" s="261"/>
      <c r="M32" s="262"/>
      <c r="N32" s="260">
        <f t="shared" si="1"/>
        <v>10</v>
      </c>
      <c r="O32" s="261"/>
      <c r="P32" s="262"/>
      <c r="Q32" s="260">
        <v>10</v>
      </c>
      <c r="R32" s="261"/>
      <c r="S32" s="262"/>
      <c r="T32" s="260">
        <f t="shared" si="2"/>
        <v>10</v>
      </c>
      <c r="U32" s="261"/>
      <c r="V32" s="262"/>
      <c r="W32" s="260">
        <f>(Q32-(3*X24)+(0.866025*K22))</f>
        <v>8.9566377676493172</v>
      </c>
      <c r="X32" s="261"/>
      <c r="Y32" s="262"/>
      <c r="Z32" s="292"/>
      <c r="AA32" s="293"/>
      <c r="AB32" s="293"/>
      <c r="AC32" s="293"/>
      <c r="AD32" s="294"/>
      <c r="AG32" s="316"/>
      <c r="AH32" s="316"/>
      <c r="AI32" s="316"/>
    </row>
    <row r="33" spans="1:38" ht="20.100000000000001" customHeight="1">
      <c r="A33" s="320"/>
      <c r="B33" s="321"/>
      <c r="C33" s="321"/>
      <c r="D33" s="322"/>
      <c r="E33" s="292" t="s">
        <v>132</v>
      </c>
      <c r="F33" s="293"/>
      <c r="G33" s="294"/>
      <c r="H33" s="292">
        <v>10</v>
      </c>
      <c r="I33" s="293"/>
      <c r="J33" s="294"/>
      <c r="K33" s="292">
        <f t="shared" si="0"/>
        <v>10</v>
      </c>
      <c r="L33" s="293"/>
      <c r="M33" s="294"/>
      <c r="N33" s="292">
        <f t="shared" si="1"/>
        <v>10</v>
      </c>
      <c r="O33" s="293"/>
      <c r="P33" s="294"/>
      <c r="Q33" s="292">
        <v>10</v>
      </c>
      <c r="R33" s="293"/>
      <c r="S33" s="294"/>
      <c r="T33" s="292">
        <f t="shared" si="2"/>
        <v>10</v>
      </c>
      <c r="U33" s="293"/>
      <c r="V33" s="294"/>
      <c r="W33" s="292">
        <f>(Q33-(3*X24)+(0.866025*K22))</f>
        <v>8.9566377676493172</v>
      </c>
      <c r="X33" s="293"/>
      <c r="Y33" s="294"/>
      <c r="Z33" s="292"/>
      <c r="AA33" s="293"/>
      <c r="AB33" s="293"/>
      <c r="AC33" s="293"/>
      <c r="AD33" s="294"/>
      <c r="AG33" s="316"/>
      <c r="AH33" s="316"/>
      <c r="AI33" s="316"/>
    </row>
    <row r="34" spans="1:38" ht="20.100000000000001" customHeight="1">
      <c r="A34" s="323"/>
      <c r="B34" s="324"/>
      <c r="C34" s="324"/>
      <c r="D34" s="325"/>
      <c r="E34" s="295" t="s">
        <v>133</v>
      </c>
      <c r="F34" s="296"/>
      <c r="G34" s="297"/>
      <c r="H34" s="295">
        <v>10</v>
      </c>
      <c r="I34" s="296"/>
      <c r="J34" s="297"/>
      <c r="K34" s="295">
        <f t="shared" si="0"/>
        <v>10</v>
      </c>
      <c r="L34" s="296"/>
      <c r="M34" s="297"/>
      <c r="N34" s="295">
        <f t="shared" si="1"/>
        <v>10</v>
      </c>
      <c r="O34" s="296"/>
      <c r="P34" s="297"/>
      <c r="Q34" s="295">
        <v>10</v>
      </c>
      <c r="R34" s="296"/>
      <c r="S34" s="297"/>
      <c r="T34" s="295">
        <f t="shared" si="2"/>
        <v>10</v>
      </c>
      <c r="U34" s="296"/>
      <c r="V34" s="297"/>
      <c r="W34" s="295">
        <f>(Q34-(3*X24)+(0.866025*K22))</f>
        <v>8.9566377676493172</v>
      </c>
      <c r="X34" s="296"/>
      <c r="Y34" s="297"/>
      <c r="Z34" s="295"/>
      <c r="AA34" s="296"/>
      <c r="AB34" s="296"/>
      <c r="AC34" s="296"/>
      <c r="AD34" s="297"/>
      <c r="AG34" s="316"/>
      <c r="AH34" s="316"/>
      <c r="AI34" s="316"/>
    </row>
    <row r="35" spans="1:38" ht="22.5" thickBot="1">
      <c r="A35" s="346"/>
      <c r="B35" s="346"/>
      <c r="C35" s="346"/>
      <c r="D35" s="97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95"/>
      <c r="AA35" s="95"/>
      <c r="AB35" s="95"/>
      <c r="AC35" s="10"/>
      <c r="AD35" s="10"/>
      <c r="AG35" s="96"/>
      <c r="AH35" s="96"/>
      <c r="AI35" s="96"/>
    </row>
    <row r="36" spans="1:38" s="85" customFormat="1" ht="24" customHeight="1" thickBot="1">
      <c r="A36" s="347" t="s">
        <v>24</v>
      </c>
      <c r="B36" s="347"/>
      <c r="C36" s="347"/>
      <c r="D36" s="347"/>
      <c r="E36" s="347"/>
      <c r="F36" s="77" t="s">
        <v>31</v>
      </c>
      <c r="G36" s="348">
        <v>10</v>
      </c>
      <c r="H36" s="348"/>
      <c r="I36" s="85" t="s">
        <v>43</v>
      </c>
      <c r="J36" s="77" t="s">
        <v>32</v>
      </c>
      <c r="K36" s="348">
        <v>1.25</v>
      </c>
      <c r="L36" s="348"/>
      <c r="N36" s="349" t="s">
        <v>33</v>
      </c>
      <c r="O36" s="349"/>
      <c r="R36" s="339" t="s">
        <v>44</v>
      </c>
      <c r="S36" s="339"/>
      <c r="T36" s="339"/>
      <c r="U36" s="339"/>
      <c r="V36" s="339"/>
      <c r="W36" s="94"/>
      <c r="X36" s="338">
        <v>9.1880000000000006</v>
      </c>
      <c r="Y36" s="338"/>
      <c r="Z36" s="338"/>
      <c r="AA36" s="337" t="s">
        <v>8</v>
      </c>
      <c r="AB36" s="337"/>
      <c r="AC36" s="63"/>
      <c r="AG36" s="96"/>
      <c r="AH36" s="87" t="s">
        <v>36</v>
      </c>
      <c r="AI36" s="91" t="s">
        <v>37</v>
      </c>
      <c r="AJ36" s="88"/>
      <c r="AK36" s="88"/>
      <c r="AL36" s="92"/>
    </row>
    <row r="37" spans="1:38" s="85" customFormat="1" ht="24" customHeight="1" thickBot="1">
      <c r="A37" s="350" t="s">
        <v>45</v>
      </c>
      <c r="B37" s="350"/>
      <c r="C37" s="350"/>
      <c r="D37" s="350"/>
      <c r="E37" s="350"/>
      <c r="G37" s="351">
        <v>60</v>
      </c>
      <c r="H37" s="351"/>
      <c r="I37" s="67"/>
      <c r="R37" s="343" t="s">
        <v>26</v>
      </c>
      <c r="S37" s="343"/>
      <c r="T37" s="343"/>
      <c r="U37" s="343"/>
      <c r="V37" s="343"/>
      <c r="X37" s="344">
        <f>'Cert of STD '!I14</f>
        <v>0.72499999999999998</v>
      </c>
      <c r="Y37" s="344"/>
      <c r="Z37" s="344"/>
      <c r="AA37" s="337" t="s">
        <v>8</v>
      </c>
      <c r="AB37" s="337"/>
      <c r="AG37" s="96"/>
      <c r="AH37" s="93"/>
      <c r="AI37" s="89" t="s">
        <v>38</v>
      </c>
      <c r="AJ37" s="89" t="s">
        <v>39</v>
      </c>
      <c r="AK37" s="89" t="s">
        <v>40</v>
      </c>
      <c r="AL37" s="89" t="s">
        <v>41</v>
      </c>
    </row>
    <row r="38" spans="1:38" s="85" customFormat="1" ht="24" thickBot="1">
      <c r="B38" s="86"/>
      <c r="C38" s="86"/>
      <c r="D38" s="86"/>
      <c r="E38" s="86"/>
      <c r="F38" s="86"/>
      <c r="G38" s="301"/>
      <c r="H38" s="301"/>
      <c r="I38" s="67"/>
      <c r="J38" s="84"/>
      <c r="K38" s="84"/>
      <c r="L38" s="84"/>
      <c r="M38" s="84"/>
      <c r="N38" s="84"/>
      <c r="O38" s="68"/>
      <c r="P38" s="68"/>
      <c r="Q38" s="68"/>
      <c r="R38" s="342" t="s">
        <v>25</v>
      </c>
      <c r="S38" s="342"/>
      <c r="T38" s="342"/>
      <c r="U38" s="342"/>
      <c r="V38" s="342"/>
      <c r="X38" s="340">
        <f>(X36/2)*(COS(G37/2))</f>
        <v>0.70863116078356114</v>
      </c>
      <c r="Y38" s="340"/>
      <c r="Z38" s="340"/>
      <c r="AA38" s="337" t="s">
        <v>8</v>
      </c>
      <c r="AB38" s="337"/>
      <c r="AC38" s="63"/>
      <c r="AH38" s="93"/>
      <c r="AI38" s="89">
        <v>1.9334</v>
      </c>
      <c r="AJ38" s="89">
        <v>1.8660000000000001</v>
      </c>
      <c r="AK38" s="89">
        <v>0.96050000000000002</v>
      </c>
      <c r="AL38" s="89">
        <v>0.86599999999999999</v>
      </c>
    </row>
    <row r="39" spans="1:38" s="85" customFormat="1" ht="24" thickBot="1">
      <c r="B39" s="86"/>
      <c r="C39" s="86"/>
      <c r="D39" s="86"/>
      <c r="E39" s="86"/>
      <c r="F39" s="86"/>
      <c r="G39" s="301"/>
      <c r="H39" s="301"/>
      <c r="I39" s="67"/>
      <c r="J39" s="84"/>
      <c r="K39" s="84"/>
      <c r="L39" s="84"/>
      <c r="M39" s="84"/>
      <c r="N39" s="84"/>
      <c r="O39" s="68"/>
      <c r="P39" s="68"/>
      <c r="Q39" s="68"/>
      <c r="AH39" s="93"/>
      <c r="AI39" s="89">
        <v>4.9939</v>
      </c>
      <c r="AJ39" s="89">
        <v>4.8636999999999997</v>
      </c>
      <c r="AK39" s="89">
        <v>3.1657000000000002</v>
      </c>
      <c r="AL39" s="89">
        <v>3</v>
      </c>
    </row>
    <row r="40" spans="1:38" ht="23.25" customHeight="1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AH40" s="90"/>
      <c r="AI40"/>
      <c r="AJ40"/>
      <c r="AK40"/>
      <c r="AL40"/>
    </row>
    <row r="41" spans="1:38">
      <c r="A41" s="302" t="s">
        <v>3</v>
      </c>
      <c r="B41" s="303"/>
      <c r="C41" s="303"/>
      <c r="D41" s="304"/>
      <c r="E41" s="302" t="s">
        <v>14</v>
      </c>
      <c r="F41" s="303"/>
      <c r="G41" s="304"/>
      <c r="H41" s="334" t="s">
        <v>47</v>
      </c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6"/>
      <c r="T41" s="303" t="s">
        <v>5</v>
      </c>
      <c r="U41" s="303"/>
      <c r="V41" s="304"/>
      <c r="W41" s="327" t="s">
        <v>48</v>
      </c>
      <c r="X41" s="328"/>
      <c r="Y41" s="329"/>
      <c r="Z41" s="341" t="s">
        <v>0</v>
      </c>
      <c r="AA41" s="328"/>
      <c r="AB41" s="328"/>
      <c r="AC41" s="328"/>
      <c r="AD41" s="329"/>
      <c r="AG41" s="98"/>
      <c r="AH41" s="98"/>
      <c r="AI41" s="98"/>
    </row>
    <row r="42" spans="1:38" ht="20.100000000000001" customHeight="1">
      <c r="A42" s="305"/>
      <c r="B42" s="306"/>
      <c r="C42" s="306"/>
      <c r="D42" s="307"/>
      <c r="E42" s="305"/>
      <c r="F42" s="306"/>
      <c r="G42" s="307"/>
      <c r="H42" s="334" t="s">
        <v>134</v>
      </c>
      <c r="I42" s="335"/>
      <c r="J42" s="336"/>
      <c r="K42" s="334" t="s">
        <v>135</v>
      </c>
      <c r="L42" s="335"/>
      <c r="M42" s="336"/>
      <c r="N42" s="334" t="s">
        <v>136</v>
      </c>
      <c r="O42" s="335"/>
      <c r="P42" s="336"/>
      <c r="Q42" s="334" t="s">
        <v>137</v>
      </c>
      <c r="R42" s="335"/>
      <c r="S42" s="336"/>
      <c r="T42" s="306"/>
      <c r="U42" s="306"/>
      <c r="V42" s="307"/>
      <c r="W42" s="330"/>
      <c r="X42" s="331"/>
      <c r="Y42" s="332"/>
      <c r="Z42" s="330"/>
      <c r="AA42" s="331"/>
      <c r="AB42" s="331"/>
      <c r="AC42" s="331"/>
      <c r="AD42" s="332"/>
      <c r="AG42" s="98"/>
      <c r="AH42" s="98"/>
      <c r="AI42" s="98"/>
    </row>
    <row r="43" spans="1:38" ht="20.100000000000001" customHeight="1">
      <c r="A43" s="317" t="s">
        <v>46</v>
      </c>
      <c r="B43" s="318"/>
      <c r="C43" s="318"/>
      <c r="D43" s="319"/>
      <c r="E43" s="260" t="s">
        <v>131</v>
      </c>
      <c r="F43" s="261"/>
      <c r="G43" s="262"/>
      <c r="H43" s="260">
        <v>10</v>
      </c>
      <c r="I43" s="261"/>
      <c r="J43" s="262"/>
      <c r="K43" s="260">
        <f t="shared" ref="K43:K48" si="3">H43</f>
        <v>10</v>
      </c>
      <c r="L43" s="261"/>
      <c r="M43" s="262"/>
      <c r="N43" s="260">
        <f t="shared" ref="N43:N48" si="4">K43</f>
        <v>10</v>
      </c>
      <c r="O43" s="261"/>
      <c r="P43" s="262"/>
      <c r="Q43" s="260">
        <v>10</v>
      </c>
      <c r="R43" s="261"/>
      <c r="S43" s="262"/>
      <c r="T43" s="260">
        <f>AVERAGE(H43:S43)</f>
        <v>10</v>
      </c>
      <c r="U43" s="261"/>
      <c r="V43" s="262"/>
      <c r="W43" s="260">
        <f>(Q43-(3*X38)+(0.866025*K36))</f>
        <v>8.9566377676493172</v>
      </c>
      <c r="X43" s="261"/>
      <c r="Y43" s="262"/>
      <c r="Z43" s="260">
        <f>MAX(_xlfn.STDEV.S(H43:S43),_xlfn.STDEV.S(H44:S44),_xlfn.STDEV.S(H45:S45),_xlfn.STDEV.S(H46:S46),_xlfn.STDEV.S(H47:S47),_xlfn.STDEV.S(H48:S48))/SQRT(4)</f>
        <v>0</v>
      </c>
      <c r="AA43" s="261"/>
      <c r="AB43" s="261"/>
      <c r="AC43" s="261"/>
      <c r="AD43" s="262"/>
      <c r="AG43" s="316"/>
      <c r="AH43" s="316"/>
      <c r="AI43" s="316"/>
    </row>
    <row r="44" spans="1:38" ht="20.100000000000001" customHeight="1">
      <c r="A44" s="320"/>
      <c r="B44" s="321"/>
      <c r="C44" s="321"/>
      <c r="D44" s="322"/>
      <c r="E44" s="292" t="s">
        <v>132</v>
      </c>
      <c r="F44" s="293"/>
      <c r="G44" s="294"/>
      <c r="H44" s="292">
        <v>10</v>
      </c>
      <c r="I44" s="293"/>
      <c r="J44" s="294"/>
      <c r="K44" s="292">
        <f t="shared" si="3"/>
        <v>10</v>
      </c>
      <c r="L44" s="293"/>
      <c r="M44" s="294"/>
      <c r="N44" s="292">
        <f t="shared" si="4"/>
        <v>10</v>
      </c>
      <c r="O44" s="293"/>
      <c r="P44" s="294"/>
      <c r="Q44" s="292">
        <v>10</v>
      </c>
      <c r="R44" s="293"/>
      <c r="S44" s="294"/>
      <c r="T44" s="292">
        <f t="shared" ref="T44:T48" si="5">AVERAGE(H44:S44)</f>
        <v>10</v>
      </c>
      <c r="U44" s="293"/>
      <c r="V44" s="294"/>
      <c r="W44" s="292">
        <f>(Q44-(3*X38)+(0.866025*K36))</f>
        <v>8.9566377676493172</v>
      </c>
      <c r="X44" s="293"/>
      <c r="Y44" s="294"/>
      <c r="Z44" s="292"/>
      <c r="AA44" s="293"/>
      <c r="AB44" s="293"/>
      <c r="AC44" s="293"/>
      <c r="AD44" s="294"/>
      <c r="AG44" s="316"/>
      <c r="AH44" s="316"/>
      <c r="AI44" s="316"/>
    </row>
    <row r="45" spans="1:38" ht="20.100000000000001" customHeight="1">
      <c r="A45" s="323"/>
      <c r="B45" s="324"/>
      <c r="C45" s="324"/>
      <c r="D45" s="325"/>
      <c r="E45" s="295" t="s">
        <v>133</v>
      </c>
      <c r="F45" s="296"/>
      <c r="G45" s="297"/>
      <c r="H45" s="298">
        <v>10</v>
      </c>
      <c r="I45" s="299"/>
      <c r="J45" s="300"/>
      <c r="K45" s="298">
        <f t="shared" si="3"/>
        <v>10</v>
      </c>
      <c r="L45" s="299"/>
      <c r="M45" s="300"/>
      <c r="N45" s="298">
        <f t="shared" si="4"/>
        <v>10</v>
      </c>
      <c r="O45" s="299"/>
      <c r="P45" s="300"/>
      <c r="Q45" s="298">
        <v>10</v>
      </c>
      <c r="R45" s="299"/>
      <c r="S45" s="300"/>
      <c r="T45" s="292">
        <f t="shared" si="5"/>
        <v>10</v>
      </c>
      <c r="U45" s="293"/>
      <c r="V45" s="294"/>
      <c r="W45" s="298">
        <f>(Q45-(3*X38)+(0.866025*K36))</f>
        <v>8.9566377676493172</v>
      </c>
      <c r="X45" s="299"/>
      <c r="Y45" s="300"/>
      <c r="Z45" s="292"/>
      <c r="AA45" s="293"/>
      <c r="AB45" s="293"/>
      <c r="AC45" s="293"/>
      <c r="AD45" s="294"/>
      <c r="AG45" s="316"/>
      <c r="AH45" s="316"/>
      <c r="AI45" s="316"/>
    </row>
    <row r="46" spans="1:38" ht="20.100000000000001" customHeight="1">
      <c r="A46" s="317" t="s">
        <v>49</v>
      </c>
      <c r="B46" s="318"/>
      <c r="C46" s="318"/>
      <c r="D46" s="319"/>
      <c r="E46" s="260" t="s">
        <v>131</v>
      </c>
      <c r="F46" s="261"/>
      <c r="G46" s="262"/>
      <c r="H46" s="260">
        <v>10</v>
      </c>
      <c r="I46" s="261"/>
      <c r="J46" s="262"/>
      <c r="K46" s="260">
        <f t="shared" si="3"/>
        <v>10</v>
      </c>
      <c r="L46" s="261"/>
      <c r="M46" s="262"/>
      <c r="N46" s="260">
        <f t="shared" si="4"/>
        <v>10</v>
      </c>
      <c r="O46" s="261"/>
      <c r="P46" s="262"/>
      <c r="Q46" s="260">
        <v>10</v>
      </c>
      <c r="R46" s="261"/>
      <c r="S46" s="262"/>
      <c r="T46" s="260">
        <f t="shared" si="5"/>
        <v>10</v>
      </c>
      <c r="U46" s="261"/>
      <c r="V46" s="262"/>
      <c r="W46" s="260">
        <f>(Q46-(3*X38)+(0.866025*K36))</f>
        <v>8.9566377676493172</v>
      </c>
      <c r="X46" s="261"/>
      <c r="Y46" s="262"/>
      <c r="Z46" s="292"/>
      <c r="AA46" s="293"/>
      <c r="AB46" s="293"/>
      <c r="AC46" s="293"/>
      <c r="AD46" s="294"/>
      <c r="AG46" s="316"/>
      <c r="AH46" s="316"/>
      <c r="AI46" s="316"/>
    </row>
    <row r="47" spans="1:38" ht="20.100000000000001" customHeight="1">
      <c r="A47" s="320"/>
      <c r="B47" s="321"/>
      <c r="C47" s="321"/>
      <c r="D47" s="322"/>
      <c r="E47" s="292" t="s">
        <v>132</v>
      </c>
      <c r="F47" s="293"/>
      <c r="G47" s="294"/>
      <c r="H47" s="292">
        <v>10</v>
      </c>
      <c r="I47" s="293"/>
      <c r="J47" s="294"/>
      <c r="K47" s="292">
        <f t="shared" si="3"/>
        <v>10</v>
      </c>
      <c r="L47" s="293"/>
      <c r="M47" s="294"/>
      <c r="N47" s="292">
        <f t="shared" si="4"/>
        <v>10</v>
      </c>
      <c r="O47" s="293"/>
      <c r="P47" s="294"/>
      <c r="Q47" s="292">
        <v>10</v>
      </c>
      <c r="R47" s="293"/>
      <c r="S47" s="294"/>
      <c r="T47" s="292">
        <f t="shared" si="5"/>
        <v>10</v>
      </c>
      <c r="U47" s="293"/>
      <c r="V47" s="294"/>
      <c r="W47" s="292">
        <f>(Q47-(3*X38)+(0.866025*K36))</f>
        <v>8.9566377676493172</v>
      </c>
      <c r="X47" s="293"/>
      <c r="Y47" s="294"/>
      <c r="Z47" s="292"/>
      <c r="AA47" s="293"/>
      <c r="AB47" s="293"/>
      <c r="AC47" s="293"/>
      <c r="AD47" s="294"/>
      <c r="AG47" s="316"/>
      <c r="AH47" s="316"/>
      <c r="AI47" s="316"/>
    </row>
    <row r="48" spans="1:38" ht="20.100000000000001" customHeight="1">
      <c r="A48" s="323"/>
      <c r="B48" s="324"/>
      <c r="C48" s="324"/>
      <c r="D48" s="325"/>
      <c r="E48" s="295" t="s">
        <v>133</v>
      </c>
      <c r="F48" s="296"/>
      <c r="G48" s="297"/>
      <c r="H48" s="295">
        <v>10</v>
      </c>
      <c r="I48" s="296"/>
      <c r="J48" s="297"/>
      <c r="K48" s="295">
        <f t="shared" si="3"/>
        <v>10</v>
      </c>
      <c r="L48" s="296"/>
      <c r="M48" s="297"/>
      <c r="N48" s="295">
        <f t="shared" si="4"/>
        <v>10</v>
      </c>
      <c r="O48" s="296"/>
      <c r="P48" s="297"/>
      <c r="Q48" s="295">
        <v>10</v>
      </c>
      <c r="R48" s="296"/>
      <c r="S48" s="297"/>
      <c r="T48" s="295">
        <f t="shared" si="5"/>
        <v>10</v>
      </c>
      <c r="U48" s="296"/>
      <c r="V48" s="297"/>
      <c r="W48" s="295">
        <f>(Q48-(3*X38)+(0.866025*K36))</f>
        <v>8.9566377676493172</v>
      </c>
      <c r="X48" s="296"/>
      <c r="Y48" s="297"/>
      <c r="Z48" s="295"/>
      <c r="AA48" s="296"/>
      <c r="AB48" s="296"/>
      <c r="AC48" s="296"/>
      <c r="AD48" s="297"/>
      <c r="AG48" s="316"/>
      <c r="AH48" s="316"/>
      <c r="AI48" s="316"/>
    </row>
    <row r="50" spans="2:14" ht="18.75" customHeight="1">
      <c r="B50" s="288" t="s">
        <v>167</v>
      </c>
      <c r="C50" s="288"/>
      <c r="D50" s="288"/>
      <c r="E50" s="288"/>
      <c r="F50" s="203"/>
      <c r="G50" s="247" t="str">
        <f>G53</f>
        <v>Ms. Arunkamon Raramanus</v>
      </c>
      <c r="H50" s="247"/>
      <c r="I50" s="247"/>
      <c r="J50" s="247"/>
      <c r="K50" s="247"/>
      <c r="L50" s="247"/>
      <c r="M50" s="247"/>
      <c r="N50" s="247"/>
    </row>
    <row r="51" spans="2:14" ht="18.75" customHeight="1">
      <c r="B51" s="248"/>
      <c r="C51" s="248"/>
      <c r="D51" s="248"/>
      <c r="E51" s="248"/>
      <c r="F51" s="203"/>
      <c r="G51" s="249"/>
      <c r="H51" s="249"/>
      <c r="I51" s="249"/>
      <c r="J51" s="249"/>
      <c r="K51" s="249"/>
      <c r="L51" s="249"/>
      <c r="M51" s="249"/>
      <c r="N51" s="249"/>
    </row>
    <row r="53" spans="2:14" ht="18.75" customHeight="1">
      <c r="E53" s="126">
        <v>11</v>
      </c>
      <c r="F53" s="126"/>
      <c r="G53" s="236" t="s">
        <v>150</v>
      </c>
      <c r="H53" s="228"/>
      <c r="I53" s="203"/>
    </row>
  </sheetData>
  <mergeCells count="210">
    <mergeCell ref="A22:E22"/>
    <mergeCell ref="K22:L22"/>
    <mergeCell ref="N22:O22"/>
    <mergeCell ref="F17:H17"/>
    <mergeCell ref="A17:E17"/>
    <mergeCell ref="F18:H18"/>
    <mergeCell ref="A18:E18"/>
    <mergeCell ref="E33:G33"/>
    <mergeCell ref="H33:J33"/>
    <mergeCell ref="K33:M33"/>
    <mergeCell ref="N33:P33"/>
    <mergeCell ref="A32:D34"/>
    <mergeCell ref="A23:E23"/>
    <mergeCell ref="E34:G34"/>
    <mergeCell ref="H34:J34"/>
    <mergeCell ref="K34:M34"/>
    <mergeCell ref="N34:P34"/>
    <mergeCell ref="G23:H23"/>
    <mergeCell ref="G24:H24"/>
    <mergeCell ref="G25:H25"/>
    <mergeCell ref="N28:P28"/>
    <mergeCell ref="G22:H22"/>
    <mergeCell ref="Q33:S33"/>
    <mergeCell ref="T33:V33"/>
    <mergeCell ref="W33:Y33"/>
    <mergeCell ref="E29:G29"/>
    <mergeCell ref="H29:J29"/>
    <mergeCell ref="K29:M29"/>
    <mergeCell ref="N29:P29"/>
    <mergeCell ref="Q29:S29"/>
    <mergeCell ref="T29:V29"/>
    <mergeCell ref="E30:G30"/>
    <mergeCell ref="N31:P31"/>
    <mergeCell ref="Q31:S31"/>
    <mergeCell ref="T31:V31"/>
    <mergeCell ref="W31:Y31"/>
    <mergeCell ref="Q32:S32"/>
    <mergeCell ref="T32:V32"/>
    <mergeCell ref="W32:Y32"/>
    <mergeCell ref="E31:G31"/>
    <mergeCell ref="H31:J31"/>
    <mergeCell ref="K31:M31"/>
    <mergeCell ref="A37:E37"/>
    <mergeCell ref="G37:H37"/>
    <mergeCell ref="R37:V37"/>
    <mergeCell ref="X37:Z37"/>
    <mergeCell ref="AA37:AB37"/>
    <mergeCell ref="G38:H38"/>
    <mergeCell ref="R38:V38"/>
    <mergeCell ref="X38:Z38"/>
    <mergeCell ref="AA38:AB38"/>
    <mergeCell ref="A35:C35"/>
    <mergeCell ref="A29:D31"/>
    <mergeCell ref="A27:D28"/>
    <mergeCell ref="E27:G28"/>
    <mergeCell ref="A36:E36"/>
    <mergeCell ref="G36:H36"/>
    <mergeCell ref="K36:L36"/>
    <mergeCell ref="AG29:AI31"/>
    <mergeCell ref="AG32:AI34"/>
    <mergeCell ref="N36:O36"/>
    <mergeCell ref="R36:V36"/>
    <mergeCell ref="X36:Z36"/>
    <mergeCell ref="AA36:AB36"/>
    <mergeCell ref="E35:G35"/>
    <mergeCell ref="H35:J35"/>
    <mergeCell ref="K35:M35"/>
    <mergeCell ref="N35:P35"/>
    <mergeCell ref="Q35:S35"/>
    <mergeCell ref="T35:V35"/>
    <mergeCell ref="E32:G32"/>
    <mergeCell ref="H32:J32"/>
    <mergeCell ref="K32:M32"/>
    <mergeCell ref="N32:P32"/>
    <mergeCell ref="W30:Y30"/>
    <mergeCell ref="Q34:S34"/>
    <mergeCell ref="T34:V34"/>
    <mergeCell ref="W34:Y34"/>
    <mergeCell ref="W41:Y42"/>
    <mergeCell ref="Z41:AD42"/>
    <mergeCell ref="H42:J42"/>
    <mergeCell ref="K42:M42"/>
    <mergeCell ref="N42:P42"/>
    <mergeCell ref="Q42:S42"/>
    <mergeCell ref="H41:S41"/>
    <mergeCell ref="T41:V42"/>
    <mergeCell ref="W35:Y35"/>
    <mergeCell ref="AH20:AL20"/>
    <mergeCell ref="W27:Y28"/>
    <mergeCell ref="W29:Y29"/>
    <mergeCell ref="H30:J30"/>
    <mergeCell ref="K30:M30"/>
    <mergeCell ref="N30:P30"/>
    <mergeCell ref="Q30:S30"/>
    <mergeCell ref="T30:V30"/>
    <mergeCell ref="AG27:AI28"/>
    <mergeCell ref="H27:S27"/>
    <mergeCell ref="T27:V28"/>
    <mergeCell ref="AA22:AB22"/>
    <mergeCell ref="AA24:AB24"/>
    <mergeCell ref="H28:J28"/>
    <mergeCell ref="K28:M28"/>
    <mergeCell ref="X22:Z22"/>
    <mergeCell ref="R22:V22"/>
    <mergeCell ref="X24:Z24"/>
    <mergeCell ref="Q28:S28"/>
    <mergeCell ref="Z27:AD28"/>
    <mergeCell ref="R24:V24"/>
    <mergeCell ref="R23:V23"/>
    <mergeCell ref="AA23:AB23"/>
    <mergeCell ref="X23:Z23"/>
    <mergeCell ref="AG43:AI45"/>
    <mergeCell ref="N43:P43"/>
    <mergeCell ref="Q43:S43"/>
    <mergeCell ref="A46:D48"/>
    <mergeCell ref="E46:G46"/>
    <mergeCell ref="H46:J46"/>
    <mergeCell ref="K46:M46"/>
    <mergeCell ref="N46:P46"/>
    <mergeCell ref="Q46:S46"/>
    <mergeCell ref="T46:V46"/>
    <mergeCell ref="W46:Y46"/>
    <mergeCell ref="A43:D45"/>
    <mergeCell ref="E44:G44"/>
    <mergeCell ref="H44:J44"/>
    <mergeCell ref="K44:M44"/>
    <mergeCell ref="N44:P44"/>
    <mergeCell ref="Q44:S44"/>
    <mergeCell ref="T44:V44"/>
    <mergeCell ref="W44:Y44"/>
    <mergeCell ref="E45:G45"/>
    <mergeCell ref="H45:J45"/>
    <mergeCell ref="K45:M45"/>
    <mergeCell ref="N45:P45"/>
    <mergeCell ref="Q45:S45"/>
    <mergeCell ref="AG46:AI48"/>
    <mergeCell ref="E47:G47"/>
    <mergeCell ref="H47:J47"/>
    <mergeCell ref="K47:M47"/>
    <mergeCell ref="N47:P47"/>
    <mergeCell ref="Q47:S47"/>
    <mergeCell ref="T47:V47"/>
    <mergeCell ref="W47:Y47"/>
    <mergeCell ref="E48:G48"/>
    <mergeCell ref="H48:J48"/>
    <mergeCell ref="K48:M48"/>
    <mergeCell ref="N48:P48"/>
    <mergeCell ref="Q48:S48"/>
    <mergeCell ref="T48:V48"/>
    <mergeCell ref="W48:Y48"/>
    <mergeCell ref="R14:AC14"/>
    <mergeCell ref="U15:AC15"/>
    <mergeCell ref="U16:W16"/>
    <mergeCell ref="X16:Z16"/>
    <mergeCell ref="AA16:AC16"/>
    <mergeCell ref="A4:K4"/>
    <mergeCell ref="A3:K3"/>
    <mergeCell ref="A1:K2"/>
    <mergeCell ref="O9:AC9"/>
    <mergeCell ref="P2:T2"/>
    <mergeCell ref="D8:H8"/>
    <mergeCell ref="J8:N8"/>
    <mergeCell ref="B50:E50"/>
    <mergeCell ref="U17:W17"/>
    <mergeCell ref="X17:Z17"/>
    <mergeCell ref="AA17:AC17"/>
    <mergeCell ref="U18:W18"/>
    <mergeCell ref="X18:Z18"/>
    <mergeCell ref="AA18:AC18"/>
    <mergeCell ref="R17:T17"/>
    <mergeCell ref="R18:T18"/>
    <mergeCell ref="I17:K17"/>
    <mergeCell ref="I18:K18"/>
    <mergeCell ref="L17:N17"/>
    <mergeCell ref="L18:N18"/>
    <mergeCell ref="O17:Q17"/>
    <mergeCell ref="O18:Q18"/>
    <mergeCell ref="Z29:AD34"/>
    <mergeCell ref="Z43:AD48"/>
    <mergeCell ref="E43:G43"/>
    <mergeCell ref="H43:J43"/>
    <mergeCell ref="T45:V45"/>
    <mergeCell ref="W45:Y45"/>
    <mergeCell ref="G39:H39"/>
    <mergeCell ref="A41:D42"/>
    <mergeCell ref="E41:G42"/>
    <mergeCell ref="K43:M43"/>
    <mergeCell ref="T43:V43"/>
    <mergeCell ref="W43:Y43"/>
    <mergeCell ref="P1:T1"/>
    <mergeCell ref="Y2:AB2"/>
    <mergeCell ref="F5:W5"/>
    <mergeCell ref="F6:M6"/>
    <mergeCell ref="R6:W6"/>
    <mergeCell ref="C7:I7"/>
    <mergeCell ref="M7:R7"/>
    <mergeCell ref="S7:T7"/>
    <mergeCell ref="U7:Y7"/>
    <mergeCell ref="F11:M11"/>
    <mergeCell ref="Q11:V11"/>
    <mergeCell ref="F12:M12"/>
    <mergeCell ref="Q12:V12"/>
    <mergeCell ref="A14:E16"/>
    <mergeCell ref="F15:H16"/>
    <mergeCell ref="I16:K16"/>
    <mergeCell ref="L16:N16"/>
    <mergeCell ref="O16:Q16"/>
    <mergeCell ref="R15:T16"/>
    <mergeCell ref="I15:Q15"/>
    <mergeCell ref="F14:Q14"/>
  </mergeCells>
  <pageMargins left="0.43307086614173229" right="0.43307086614173229" top="0.51181102362204722" bottom="0.51181102362204722" header="0.31496062992125984" footer="0.31496062992125984"/>
  <pageSetup paperSize="9" scale="74" orientation="portrait" horizontalDpi="360" verticalDpi="360" r:id="rId1"/>
  <headerFooter>
    <oddFooter>&amp;R&amp;"Gulim,Regular"&amp;10SP-FMD-04-20 Rev.0 Effective date 4-Nov-15</oddFooter>
  </headerFooter>
  <colBreaks count="1" manualBreakCount="1">
    <brk id="30" max="50" man="1"/>
  </colBreaks>
  <drawing r:id="rId2"/>
  <legacyDrawing r:id="rId3"/>
  <oleObjects>
    <mc:AlternateContent xmlns:mc="http://schemas.openxmlformats.org/markup-compatibility/2006">
      <mc:Choice Requires="x14">
        <oleObject progId="Equation.3" shapeId="9225" r:id="rId4">
          <objectPr defaultSize="0" autoPict="0" r:id="rId5">
            <anchor moveWithCells="1" sizeWithCells="1">
              <from>
                <xdr:col>33</xdr:col>
                <xdr:colOff>0</xdr:colOff>
                <xdr:row>23</xdr:row>
                <xdr:rowOff>0</xdr:rowOff>
              </from>
              <to>
                <xdr:col>33</xdr:col>
                <xdr:colOff>152400</xdr:colOff>
                <xdr:row>23</xdr:row>
                <xdr:rowOff>219075</xdr:rowOff>
              </to>
            </anchor>
          </objectPr>
        </oleObject>
      </mc:Choice>
      <mc:Fallback>
        <oleObject progId="Equation.3" shapeId="9225" r:id="rId4"/>
      </mc:Fallback>
    </mc:AlternateContent>
    <mc:AlternateContent xmlns:mc="http://schemas.openxmlformats.org/markup-compatibility/2006">
      <mc:Choice Requires="x14">
        <oleObject progId="Equation.3" shapeId="9224" r:id="rId6">
          <objectPr defaultSize="0" autoPict="0" r:id="rId7">
            <anchor moveWithCells="1" sizeWithCells="1">
              <from>
                <xdr:col>33</xdr:col>
                <xdr:colOff>0</xdr:colOff>
                <xdr:row>24</xdr:row>
                <xdr:rowOff>0</xdr:rowOff>
              </from>
              <to>
                <xdr:col>33</xdr:col>
                <xdr:colOff>161925</xdr:colOff>
                <xdr:row>24</xdr:row>
                <xdr:rowOff>219075</xdr:rowOff>
              </to>
            </anchor>
          </objectPr>
        </oleObject>
      </mc:Choice>
      <mc:Fallback>
        <oleObject progId="Equation.3" shapeId="9224" r:id="rId6"/>
      </mc:Fallback>
    </mc:AlternateContent>
    <mc:AlternateContent xmlns:mc="http://schemas.openxmlformats.org/markup-compatibility/2006">
      <mc:Choice Requires="x14">
        <oleObject progId="Equation.3" shapeId="9226" r:id="rId8">
          <objectPr defaultSize="0" autoPict="0" r:id="rId9">
            <anchor moveWithCells="1" sizeWithCells="1">
              <from>
                <xdr:col>0</xdr:col>
                <xdr:colOff>219075</xdr:colOff>
                <xdr:row>23</xdr:row>
                <xdr:rowOff>219075</xdr:rowOff>
              </from>
              <to>
                <xdr:col>16</xdr:col>
                <xdr:colOff>180975</xdr:colOff>
                <xdr:row>25</xdr:row>
                <xdr:rowOff>0</xdr:rowOff>
              </to>
            </anchor>
          </objectPr>
        </oleObject>
      </mc:Choice>
      <mc:Fallback>
        <oleObject progId="Equation.3" shapeId="9226" r:id="rId8"/>
      </mc:Fallback>
    </mc:AlternateContent>
    <mc:AlternateContent xmlns:mc="http://schemas.openxmlformats.org/markup-compatibility/2006">
      <mc:Choice Requires="x14">
        <oleObject progId="Equation.3" shapeId="9228" r:id="rId10">
          <objectPr defaultSize="0" autoPict="0" r:id="rId11">
            <anchor moveWithCells="1" sizeWithCells="1">
              <from>
                <xdr:col>34</xdr:col>
                <xdr:colOff>0</xdr:colOff>
                <xdr:row>19</xdr:row>
                <xdr:rowOff>28575</xdr:rowOff>
              </from>
              <to>
                <xdr:col>34</xdr:col>
                <xdr:colOff>180975</xdr:colOff>
                <xdr:row>19</xdr:row>
                <xdr:rowOff>266700</xdr:rowOff>
              </to>
            </anchor>
          </objectPr>
        </oleObject>
      </mc:Choice>
      <mc:Fallback>
        <oleObject progId="Equation.3" shapeId="9228" r:id="rId10"/>
      </mc:Fallback>
    </mc:AlternateContent>
    <mc:AlternateContent xmlns:mc="http://schemas.openxmlformats.org/markup-compatibility/2006">
      <mc:Choice Requires="x14">
        <oleObject progId="Equation.3" shapeId="9229" r:id="rId12">
          <objectPr defaultSize="0" autoPict="0" r:id="rId5">
            <anchor moveWithCells="1" sizeWithCells="1">
              <from>
                <xdr:col>33</xdr:col>
                <xdr:colOff>0</xdr:colOff>
                <xdr:row>37</xdr:row>
                <xdr:rowOff>0</xdr:rowOff>
              </from>
              <to>
                <xdr:col>33</xdr:col>
                <xdr:colOff>152400</xdr:colOff>
                <xdr:row>37</xdr:row>
                <xdr:rowOff>219075</xdr:rowOff>
              </to>
            </anchor>
          </objectPr>
        </oleObject>
      </mc:Choice>
      <mc:Fallback>
        <oleObject progId="Equation.3" shapeId="9229" r:id="rId12"/>
      </mc:Fallback>
    </mc:AlternateContent>
    <mc:AlternateContent xmlns:mc="http://schemas.openxmlformats.org/markup-compatibility/2006">
      <mc:Choice Requires="x14">
        <oleObject progId="Equation.3" shapeId="9230" r:id="rId13">
          <objectPr defaultSize="0" autoPict="0" r:id="rId7">
            <anchor moveWithCells="1" sizeWithCells="1">
              <from>
                <xdr:col>33</xdr:col>
                <xdr:colOff>0</xdr:colOff>
                <xdr:row>38</xdr:row>
                <xdr:rowOff>0</xdr:rowOff>
              </from>
              <to>
                <xdr:col>33</xdr:col>
                <xdr:colOff>161925</xdr:colOff>
                <xdr:row>38</xdr:row>
                <xdr:rowOff>219075</xdr:rowOff>
              </to>
            </anchor>
          </objectPr>
        </oleObject>
      </mc:Choice>
      <mc:Fallback>
        <oleObject progId="Equation.3" shapeId="9230" r:id="rId13"/>
      </mc:Fallback>
    </mc:AlternateContent>
    <mc:AlternateContent xmlns:mc="http://schemas.openxmlformats.org/markup-compatibility/2006">
      <mc:Choice Requires="x14">
        <oleObject progId="Equation.3" shapeId="9231" r:id="rId14">
          <objectPr defaultSize="0" autoPict="0" r:id="rId9">
            <anchor moveWithCells="1" sizeWithCells="1">
              <from>
                <xdr:col>0</xdr:col>
                <xdr:colOff>219075</xdr:colOff>
                <xdr:row>37</xdr:row>
                <xdr:rowOff>219075</xdr:rowOff>
              </from>
              <to>
                <xdr:col>16</xdr:col>
                <xdr:colOff>180975</xdr:colOff>
                <xdr:row>39</xdr:row>
                <xdr:rowOff>0</xdr:rowOff>
              </to>
            </anchor>
          </objectPr>
        </oleObject>
      </mc:Choice>
      <mc:Fallback>
        <oleObject progId="Equation.3" shapeId="9231" r:id="rId14"/>
      </mc:Fallback>
    </mc:AlternateContent>
    <mc:AlternateContent xmlns:mc="http://schemas.openxmlformats.org/markup-compatibility/2006">
      <mc:Choice Requires="x14">
        <oleObject progId="Equation.3" shapeId="9232" r:id="rId15">
          <objectPr defaultSize="0" autoPict="0" r:id="rId5">
            <anchor moveWithCells="1" sizeWithCells="1">
              <from>
                <xdr:col>33</xdr:col>
                <xdr:colOff>0</xdr:colOff>
                <xdr:row>37</xdr:row>
                <xdr:rowOff>0</xdr:rowOff>
              </from>
              <to>
                <xdr:col>33</xdr:col>
                <xdr:colOff>152400</xdr:colOff>
                <xdr:row>37</xdr:row>
                <xdr:rowOff>219075</xdr:rowOff>
              </to>
            </anchor>
          </objectPr>
        </oleObject>
      </mc:Choice>
      <mc:Fallback>
        <oleObject progId="Equation.3" shapeId="9232" r:id="rId15"/>
      </mc:Fallback>
    </mc:AlternateContent>
    <mc:AlternateContent xmlns:mc="http://schemas.openxmlformats.org/markup-compatibility/2006">
      <mc:Choice Requires="x14">
        <oleObject progId="Equation.3" shapeId="9233" r:id="rId16">
          <objectPr defaultSize="0" autoPict="0" r:id="rId7">
            <anchor moveWithCells="1" sizeWithCells="1">
              <from>
                <xdr:col>33</xdr:col>
                <xdr:colOff>0</xdr:colOff>
                <xdr:row>38</xdr:row>
                <xdr:rowOff>0</xdr:rowOff>
              </from>
              <to>
                <xdr:col>33</xdr:col>
                <xdr:colOff>161925</xdr:colOff>
                <xdr:row>38</xdr:row>
                <xdr:rowOff>219075</xdr:rowOff>
              </to>
            </anchor>
          </objectPr>
        </oleObject>
      </mc:Choice>
      <mc:Fallback>
        <oleObject progId="Equation.3" shapeId="9233" r:id="rId1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4" r:id="rId17" name="Check Box 18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85725</xdr:rowOff>
                  </from>
                  <to>
                    <xdr:col>23</xdr:col>
                    <xdr:colOff>190500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8" name="Check Box 19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66675</xdr:rowOff>
                  </from>
                  <to>
                    <xdr:col>15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9" name="Check Box 20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6</xdr:col>
                    <xdr:colOff>190500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0" name="Check Box 21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47625</xdr:rowOff>
                  </from>
                  <to>
                    <xdr:col>10</xdr:col>
                    <xdr:colOff>190500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21" name="Check Box 119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85725</xdr:rowOff>
                  </from>
                  <to>
                    <xdr:col>23</xdr:col>
                    <xdr:colOff>190500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22" name="Check Box 120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66675</xdr:rowOff>
                  </from>
                  <to>
                    <xdr:col>15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23" name="Check Box 121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6</xdr:col>
                    <xdr:colOff>190500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24" name="Check Box 122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47625</xdr:rowOff>
                  </from>
                  <to>
                    <xdr:col>10</xdr:col>
                    <xdr:colOff>190500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G43"/>
  <sheetViews>
    <sheetView view="pageBreakPreview" topLeftCell="A19" zoomScaleSheetLayoutView="100" workbookViewId="0">
      <selection activeCell="W23" sqref="W23:AA28"/>
    </sheetView>
  </sheetViews>
  <sheetFormatPr defaultColWidth="7.42578125" defaultRowHeight="18.75" customHeight="1"/>
  <cols>
    <col min="1" max="28" width="3.42578125" style="11" customWidth="1"/>
    <col min="29" max="33" width="3.7109375" style="11" customWidth="1"/>
    <col min="34" max="204" width="7.42578125" style="11"/>
    <col min="205" max="205" width="1.42578125" style="11" customWidth="1"/>
    <col min="206" max="209" width="3.42578125" style="11" customWidth="1"/>
    <col min="210" max="213" width="5.42578125" style="11" customWidth="1"/>
    <col min="214" max="229" width="4" style="11" customWidth="1"/>
    <col min="230" max="269" width="3.42578125" style="11" customWidth="1"/>
    <col min="270" max="460" width="7.42578125" style="11"/>
    <col min="461" max="461" width="1.42578125" style="11" customWidth="1"/>
    <col min="462" max="465" width="3.42578125" style="11" customWidth="1"/>
    <col min="466" max="469" width="5.42578125" style="11" customWidth="1"/>
    <col min="470" max="485" width="4" style="11" customWidth="1"/>
    <col min="486" max="525" width="3.42578125" style="11" customWidth="1"/>
    <col min="526" max="716" width="7.42578125" style="11"/>
    <col min="717" max="717" width="1.42578125" style="11" customWidth="1"/>
    <col min="718" max="721" width="3.42578125" style="11" customWidth="1"/>
    <col min="722" max="725" width="5.42578125" style="11" customWidth="1"/>
    <col min="726" max="741" width="4" style="11" customWidth="1"/>
    <col min="742" max="781" width="3.42578125" style="11" customWidth="1"/>
    <col min="782" max="972" width="7.42578125" style="11"/>
    <col min="973" max="973" width="1.42578125" style="11" customWidth="1"/>
    <col min="974" max="977" width="3.42578125" style="11" customWidth="1"/>
    <col min="978" max="981" width="5.42578125" style="11" customWidth="1"/>
    <col min="982" max="997" width="4" style="11" customWidth="1"/>
    <col min="998" max="1037" width="3.42578125" style="11" customWidth="1"/>
    <col min="1038" max="1228" width="7.42578125" style="11"/>
    <col min="1229" max="1229" width="1.42578125" style="11" customWidth="1"/>
    <col min="1230" max="1233" width="3.42578125" style="11" customWidth="1"/>
    <col min="1234" max="1237" width="5.42578125" style="11" customWidth="1"/>
    <col min="1238" max="1253" width="4" style="11" customWidth="1"/>
    <col min="1254" max="1293" width="3.42578125" style="11" customWidth="1"/>
    <col min="1294" max="1484" width="7.42578125" style="11"/>
    <col min="1485" max="1485" width="1.42578125" style="11" customWidth="1"/>
    <col min="1486" max="1489" width="3.42578125" style="11" customWidth="1"/>
    <col min="1490" max="1493" width="5.42578125" style="11" customWidth="1"/>
    <col min="1494" max="1509" width="4" style="11" customWidth="1"/>
    <col min="1510" max="1549" width="3.42578125" style="11" customWidth="1"/>
    <col min="1550" max="1740" width="7.42578125" style="11"/>
    <col min="1741" max="1741" width="1.42578125" style="11" customWidth="1"/>
    <col min="1742" max="1745" width="3.42578125" style="11" customWidth="1"/>
    <col min="1746" max="1749" width="5.42578125" style="11" customWidth="1"/>
    <col min="1750" max="1765" width="4" style="11" customWidth="1"/>
    <col min="1766" max="1805" width="3.42578125" style="11" customWidth="1"/>
    <col min="1806" max="1996" width="7.42578125" style="11"/>
    <col min="1997" max="1997" width="1.42578125" style="11" customWidth="1"/>
    <col min="1998" max="2001" width="3.42578125" style="11" customWidth="1"/>
    <col min="2002" max="2005" width="5.42578125" style="11" customWidth="1"/>
    <col min="2006" max="2021" width="4" style="11" customWidth="1"/>
    <col min="2022" max="2061" width="3.42578125" style="11" customWidth="1"/>
    <col min="2062" max="2252" width="7.42578125" style="11"/>
    <col min="2253" max="2253" width="1.42578125" style="11" customWidth="1"/>
    <col min="2254" max="2257" width="3.42578125" style="11" customWidth="1"/>
    <col min="2258" max="2261" width="5.42578125" style="11" customWidth="1"/>
    <col min="2262" max="2277" width="4" style="11" customWidth="1"/>
    <col min="2278" max="2317" width="3.42578125" style="11" customWidth="1"/>
    <col min="2318" max="2508" width="7.42578125" style="11"/>
    <col min="2509" max="2509" width="1.42578125" style="11" customWidth="1"/>
    <col min="2510" max="2513" width="3.42578125" style="11" customWidth="1"/>
    <col min="2514" max="2517" width="5.42578125" style="11" customWidth="1"/>
    <col min="2518" max="2533" width="4" style="11" customWidth="1"/>
    <col min="2534" max="2573" width="3.42578125" style="11" customWidth="1"/>
    <col min="2574" max="2764" width="7.42578125" style="11"/>
    <col min="2765" max="2765" width="1.42578125" style="11" customWidth="1"/>
    <col min="2766" max="2769" width="3.42578125" style="11" customWidth="1"/>
    <col min="2770" max="2773" width="5.42578125" style="11" customWidth="1"/>
    <col min="2774" max="2789" width="4" style="11" customWidth="1"/>
    <col min="2790" max="2829" width="3.42578125" style="11" customWidth="1"/>
    <col min="2830" max="3020" width="7.42578125" style="11"/>
    <col min="3021" max="3021" width="1.42578125" style="11" customWidth="1"/>
    <col min="3022" max="3025" width="3.42578125" style="11" customWidth="1"/>
    <col min="3026" max="3029" width="5.42578125" style="11" customWidth="1"/>
    <col min="3030" max="3045" width="4" style="11" customWidth="1"/>
    <col min="3046" max="3085" width="3.42578125" style="11" customWidth="1"/>
    <col min="3086" max="3276" width="7.42578125" style="11"/>
    <col min="3277" max="3277" width="1.42578125" style="11" customWidth="1"/>
    <col min="3278" max="3281" width="3.42578125" style="11" customWidth="1"/>
    <col min="3282" max="3285" width="5.42578125" style="11" customWidth="1"/>
    <col min="3286" max="3301" width="4" style="11" customWidth="1"/>
    <col min="3302" max="3341" width="3.42578125" style="11" customWidth="1"/>
    <col min="3342" max="3532" width="7.42578125" style="11"/>
    <col min="3533" max="3533" width="1.42578125" style="11" customWidth="1"/>
    <col min="3534" max="3537" width="3.42578125" style="11" customWidth="1"/>
    <col min="3538" max="3541" width="5.42578125" style="11" customWidth="1"/>
    <col min="3542" max="3557" width="4" style="11" customWidth="1"/>
    <col min="3558" max="3597" width="3.42578125" style="11" customWidth="1"/>
    <col min="3598" max="3788" width="7.42578125" style="11"/>
    <col min="3789" max="3789" width="1.42578125" style="11" customWidth="1"/>
    <col min="3790" max="3793" width="3.42578125" style="11" customWidth="1"/>
    <col min="3794" max="3797" width="5.42578125" style="11" customWidth="1"/>
    <col min="3798" max="3813" width="4" style="11" customWidth="1"/>
    <col min="3814" max="3853" width="3.42578125" style="11" customWidth="1"/>
    <col min="3854" max="4044" width="7.42578125" style="11"/>
    <col min="4045" max="4045" width="1.42578125" style="11" customWidth="1"/>
    <col min="4046" max="4049" width="3.42578125" style="11" customWidth="1"/>
    <col min="4050" max="4053" width="5.42578125" style="11" customWidth="1"/>
    <col min="4054" max="4069" width="4" style="11" customWidth="1"/>
    <col min="4070" max="4109" width="3.42578125" style="11" customWidth="1"/>
    <col min="4110" max="4300" width="7.42578125" style="11"/>
    <col min="4301" max="4301" width="1.42578125" style="11" customWidth="1"/>
    <col min="4302" max="4305" width="3.42578125" style="11" customWidth="1"/>
    <col min="4306" max="4309" width="5.42578125" style="11" customWidth="1"/>
    <col min="4310" max="4325" width="4" style="11" customWidth="1"/>
    <col min="4326" max="4365" width="3.42578125" style="11" customWidth="1"/>
    <col min="4366" max="4556" width="7.42578125" style="11"/>
    <col min="4557" max="4557" width="1.42578125" style="11" customWidth="1"/>
    <col min="4558" max="4561" width="3.42578125" style="11" customWidth="1"/>
    <col min="4562" max="4565" width="5.42578125" style="11" customWidth="1"/>
    <col min="4566" max="4581" width="4" style="11" customWidth="1"/>
    <col min="4582" max="4621" width="3.42578125" style="11" customWidth="1"/>
    <col min="4622" max="4812" width="7.42578125" style="11"/>
    <col min="4813" max="4813" width="1.42578125" style="11" customWidth="1"/>
    <col min="4814" max="4817" width="3.42578125" style="11" customWidth="1"/>
    <col min="4818" max="4821" width="5.42578125" style="11" customWidth="1"/>
    <col min="4822" max="4837" width="4" style="11" customWidth="1"/>
    <col min="4838" max="4877" width="3.42578125" style="11" customWidth="1"/>
    <col min="4878" max="5068" width="7.42578125" style="11"/>
    <col min="5069" max="5069" width="1.42578125" style="11" customWidth="1"/>
    <col min="5070" max="5073" width="3.42578125" style="11" customWidth="1"/>
    <col min="5074" max="5077" width="5.42578125" style="11" customWidth="1"/>
    <col min="5078" max="5093" width="4" style="11" customWidth="1"/>
    <col min="5094" max="5133" width="3.42578125" style="11" customWidth="1"/>
    <col min="5134" max="5324" width="7.42578125" style="11"/>
    <col min="5325" max="5325" width="1.42578125" style="11" customWidth="1"/>
    <col min="5326" max="5329" width="3.42578125" style="11" customWidth="1"/>
    <col min="5330" max="5333" width="5.42578125" style="11" customWidth="1"/>
    <col min="5334" max="5349" width="4" style="11" customWidth="1"/>
    <col min="5350" max="5389" width="3.42578125" style="11" customWidth="1"/>
    <col min="5390" max="5580" width="7.42578125" style="11"/>
    <col min="5581" max="5581" width="1.42578125" style="11" customWidth="1"/>
    <col min="5582" max="5585" width="3.42578125" style="11" customWidth="1"/>
    <col min="5586" max="5589" width="5.42578125" style="11" customWidth="1"/>
    <col min="5590" max="5605" width="4" style="11" customWidth="1"/>
    <col min="5606" max="5645" width="3.42578125" style="11" customWidth="1"/>
    <col min="5646" max="5836" width="7.42578125" style="11"/>
    <col min="5837" max="5837" width="1.42578125" style="11" customWidth="1"/>
    <col min="5838" max="5841" width="3.42578125" style="11" customWidth="1"/>
    <col min="5842" max="5845" width="5.42578125" style="11" customWidth="1"/>
    <col min="5846" max="5861" width="4" style="11" customWidth="1"/>
    <col min="5862" max="5901" width="3.42578125" style="11" customWidth="1"/>
    <col min="5902" max="6092" width="7.42578125" style="11"/>
    <col min="6093" max="6093" width="1.42578125" style="11" customWidth="1"/>
    <col min="6094" max="6097" width="3.42578125" style="11" customWidth="1"/>
    <col min="6098" max="6101" width="5.42578125" style="11" customWidth="1"/>
    <col min="6102" max="6117" width="4" style="11" customWidth="1"/>
    <col min="6118" max="6157" width="3.42578125" style="11" customWidth="1"/>
    <col min="6158" max="6348" width="7.42578125" style="11"/>
    <col min="6349" max="6349" width="1.42578125" style="11" customWidth="1"/>
    <col min="6350" max="6353" width="3.42578125" style="11" customWidth="1"/>
    <col min="6354" max="6357" width="5.42578125" style="11" customWidth="1"/>
    <col min="6358" max="6373" width="4" style="11" customWidth="1"/>
    <col min="6374" max="6413" width="3.42578125" style="11" customWidth="1"/>
    <col min="6414" max="6604" width="7.42578125" style="11"/>
    <col min="6605" max="6605" width="1.42578125" style="11" customWidth="1"/>
    <col min="6606" max="6609" width="3.42578125" style="11" customWidth="1"/>
    <col min="6610" max="6613" width="5.42578125" style="11" customWidth="1"/>
    <col min="6614" max="6629" width="4" style="11" customWidth="1"/>
    <col min="6630" max="6669" width="3.42578125" style="11" customWidth="1"/>
    <col min="6670" max="6860" width="7.42578125" style="11"/>
    <col min="6861" max="6861" width="1.42578125" style="11" customWidth="1"/>
    <col min="6862" max="6865" width="3.42578125" style="11" customWidth="1"/>
    <col min="6866" max="6869" width="5.42578125" style="11" customWidth="1"/>
    <col min="6870" max="6885" width="4" style="11" customWidth="1"/>
    <col min="6886" max="6925" width="3.42578125" style="11" customWidth="1"/>
    <col min="6926" max="7116" width="7.42578125" style="11"/>
    <col min="7117" max="7117" width="1.42578125" style="11" customWidth="1"/>
    <col min="7118" max="7121" width="3.42578125" style="11" customWidth="1"/>
    <col min="7122" max="7125" width="5.42578125" style="11" customWidth="1"/>
    <col min="7126" max="7141" width="4" style="11" customWidth="1"/>
    <col min="7142" max="7181" width="3.42578125" style="11" customWidth="1"/>
    <col min="7182" max="7372" width="7.42578125" style="11"/>
    <col min="7373" max="7373" width="1.42578125" style="11" customWidth="1"/>
    <col min="7374" max="7377" width="3.42578125" style="11" customWidth="1"/>
    <col min="7378" max="7381" width="5.42578125" style="11" customWidth="1"/>
    <col min="7382" max="7397" width="4" style="11" customWidth="1"/>
    <col min="7398" max="7437" width="3.42578125" style="11" customWidth="1"/>
    <col min="7438" max="7628" width="7.42578125" style="11"/>
    <col min="7629" max="7629" width="1.42578125" style="11" customWidth="1"/>
    <col min="7630" max="7633" width="3.42578125" style="11" customWidth="1"/>
    <col min="7634" max="7637" width="5.42578125" style="11" customWidth="1"/>
    <col min="7638" max="7653" width="4" style="11" customWidth="1"/>
    <col min="7654" max="7693" width="3.42578125" style="11" customWidth="1"/>
    <col min="7694" max="7884" width="7.42578125" style="11"/>
    <col min="7885" max="7885" width="1.42578125" style="11" customWidth="1"/>
    <col min="7886" max="7889" width="3.42578125" style="11" customWidth="1"/>
    <col min="7890" max="7893" width="5.42578125" style="11" customWidth="1"/>
    <col min="7894" max="7909" width="4" style="11" customWidth="1"/>
    <col min="7910" max="7949" width="3.42578125" style="11" customWidth="1"/>
    <col min="7950" max="8140" width="7.42578125" style="11"/>
    <col min="8141" max="8141" width="1.42578125" style="11" customWidth="1"/>
    <col min="8142" max="8145" width="3.42578125" style="11" customWidth="1"/>
    <col min="8146" max="8149" width="5.42578125" style="11" customWidth="1"/>
    <col min="8150" max="8165" width="4" style="11" customWidth="1"/>
    <col min="8166" max="8205" width="3.42578125" style="11" customWidth="1"/>
    <col min="8206" max="8396" width="7.42578125" style="11"/>
    <col min="8397" max="8397" width="1.42578125" style="11" customWidth="1"/>
    <col min="8398" max="8401" width="3.42578125" style="11" customWidth="1"/>
    <col min="8402" max="8405" width="5.42578125" style="11" customWidth="1"/>
    <col min="8406" max="8421" width="4" style="11" customWidth="1"/>
    <col min="8422" max="8461" width="3.42578125" style="11" customWidth="1"/>
    <col min="8462" max="8652" width="7.42578125" style="11"/>
    <col min="8653" max="8653" width="1.42578125" style="11" customWidth="1"/>
    <col min="8654" max="8657" width="3.42578125" style="11" customWidth="1"/>
    <col min="8658" max="8661" width="5.42578125" style="11" customWidth="1"/>
    <col min="8662" max="8677" width="4" style="11" customWidth="1"/>
    <col min="8678" max="8717" width="3.42578125" style="11" customWidth="1"/>
    <col min="8718" max="8908" width="7.42578125" style="11"/>
    <col min="8909" max="8909" width="1.42578125" style="11" customWidth="1"/>
    <col min="8910" max="8913" width="3.42578125" style="11" customWidth="1"/>
    <col min="8914" max="8917" width="5.42578125" style="11" customWidth="1"/>
    <col min="8918" max="8933" width="4" style="11" customWidth="1"/>
    <col min="8934" max="8973" width="3.42578125" style="11" customWidth="1"/>
    <col min="8974" max="9164" width="7.42578125" style="11"/>
    <col min="9165" max="9165" width="1.42578125" style="11" customWidth="1"/>
    <col min="9166" max="9169" width="3.42578125" style="11" customWidth="1"/>
    <col min="9170" max="9173" width="5.42578125" style="11" customWidth="1"/>
    <col min="9174" max="9189" width="4" style="11" customWidth="1"/>
    <col min="9190" max="9229" width="3.42578125" style="11" customWidth="1"/>
    <col min="9230" max="9420" width="7.42578125" style="11"/>
    <col min="9421" max="9421" width="1.42578125" style="11" customWidth="1"/>
    <col min="9422" max="9425" width="3.42578125" style="11" customWidth="1"/>
    <col min="9426" max="9429" width="5.42578125" style="11" customWidth="1"/>
    <col min="9430" max="9445" width="4" style="11" customWidth="1"/>
    <col min="9446" max="9485" width="3.42578125" style="11" customWidth="1"/>
    <col min="9486" max="9676" width="7.42578125" style="11"/>
    <col min="9677" max="9677" width="1.42578125" style="11" customWidth="1"/>
    <col min="9678" max="9681" width="3.42578125" style="11" customWidth="1"/>
    <col min="9682" max="9685" width="5.42578125" style="11" customWidth="1"/>
    <col min="9686" max="9701" width="4" style="11" customWidth="1"/>
    <col min="9702" max="9741" width="3.42578125" style="11" customWidth="1"/>
    <col min="9742" max="9932" width="7.42578125" style="11"/>
    <col min="9933" max="9933" width="1.42578125" style="11" customWidth="1"/>
    <col min="9934" max="9937" width="3.42578125" style="11" customWidth="1"/>
    <col min="9938" max="9941" width="5.42578125" style="11" customWidth="1"/>
    <col min="9942" max="9957" width="4" style="11" customWidth="1"/>
    <col min="9958" max="9997" width="3.42578125" style="11" customWidth="1"/>
    <col min="9998" max="10188" width="7.42578125" style="11"/>
    <col min="10189" max="10189" width="1.42578125" style="11" customWidth="1"/>
    <col min="10190" max="10193" width="3.42578125" style="11" customWidth="1"/>
    <col min="10194" max="10197" width="5.42578125" style="11" customWidth="1"/>
    <col min="10198" max="10213" width="4" style="11" customWidth="1"/>
    <col min="10214" max="10253" width="3.42578125" style="11" customWidth="1"/>
    <col min="10254" max="10444" width="7.42578125" style="11"/>
    <col min="10445" max="10445" width="1.42578125" style="11" customWidth="1"/>
    <col min="10446" max="10449" width="3.42578125" style="11" customWidth="1"/>
    <col min="10450" max="10453" width="5.42578125" style="11" customWidth="1"/>
    <col min="10454" max="10469" width="4" style="11" customWidth="1"/>
    <col min="10470" max="10509" width="3.42578125" style="11" customWidth="1"/>
    <col min="10510" max="10700" width="7.42578125" style="11"/>
    <col min="10701" max="10701" width="1.42578125" style="11" customWidth="1"/>
    <col min="10702" max="10705" width="3.42578125" style="11" customWidth="1"/>
    <col min="10706" max="10709" width="5.42578125" style="11" customWidth="1"/>
    <col min="10710" max="10725" width="4" style="11" customWidth="1"/>
    <col min="10726" max="10765" width="3.42578125" style="11" customWidth="1"/>
    <col min="10766" max="10956" width="7.42578125" style="11"/>
    <col min="10957" max="10957" width="1.42578125" style="11" customWidth="1"/>
    <col min="10958" max="10961" width="3.42578125" style="11" customWidth="1"/>
    <col min="10962" max="10965" width="5.42578125" style="11" customWidth="1"/>
    <col min="10966" max="10981" width="4" style="11" customWidth="1"/>
    <col min="10982" max="11021" width="3.42578125" style="11" customWidth="1"/>
    <col min="11022" max="11212" width="7.42578125" style="11"/>
    <col min="11213" max="11213" width="1.42578125" style="11" customWidth="1"/>
    <col min="11214" max="11217" width="3.42578125" style="11" customWidth="1"/>
    <col min="11218" max="11221" width="5.42578125" style="11" customWidth="1"/>
    <col min="11222" max="11237" width="4" style="11" customWidth="1"/>
    <col min="11238" max="11277" width="3.42578125" style="11" customWidth="1"/>
    <col min="11278" max="11468" width="7.42578125" style="11"/>
    <col min="11469" max="11469" width="1.42578125" style="11" customWidth="1"/>
    <col min="11470" max="11473" width="3.42578125" style="11" customWidth="1"/>
    <col min="11474" max="11477" width="5.42578125" style="11" customWidth="1"/>
    <col min="11478" max="11493" width="4" style="11" customWidth="1"/>
    <col min="11494" max="11533" width="3.42578125" style="11" customWidth="1"/>
    <col min="11534" max="11724" width="7.42578125" style="11"/>
    <col min="11725" max="11725" width="1.42578125" style="11" customWidth="1"/>
    <col min="11726" max="11729" width="3.42578125" style="11" customWidth="1"/>
    <col min="11730" max="11733" width="5.42578125" style="11" customWidth="1"/>
    <col min="11734" max="11749" width="4" style="11" customWidth="1"/>
    <col min="11750" max="11789" width="3.42578125" style="11" customWidth="1"/>
    <col min="11790" max="11980" width="7.42578125" style="11"/>
    <col min="11981" max="11981" width="1.42578125" style="11" customWidth="1"/>
    <col min="11982" max="11985" width="3.42578125" style="11" customWidth="1"/>
    <col min="11986" max="11989" width="5.42578125" style="11" customWidth="1"/>
    <col min="11990" max="12005" width="4" style="11" customWidth="1"/>
    <col min="12006" max="12045" width="3.42578125" style="11" customWidth="1"/>
    <col min="12046" max="12236" width="7.42578125" style="11"/>
    <col min="12237" max="12237" width="1.42578125" style="11" customWidth="1"/>
    <col min="12238" max="12241" width="3.42578125" style="11" customWidth="1"/>
    <col min="12242" max="12245" width="5.42578125" style="11" customWidth="1"/>
    <col min="12246" max="12261" width="4" style="11" customWidth="1"/>
    <col min="12262" max="12301" width="3.42578125" style="11" customWidth="1"/>
    <col min="12302" max="12492" width="7.42578125" style="11"/>
    <col min="12493" max="12493" width="1.42578125" style="11" customWidth="1"/>
    <col min="12494" max="12497" width="3.42578125" style="11" customWidth="1"/>
    <col min="12498" max="12501" width="5.42578125" style="11" customWidth="1"/>
    <col min="12502" max="12517" width="4" style="11" customWidth="1"/>
    <col min="12518" max="12557" width="3.42578125" style="11" customWidth="1"/>
    <col min="12558" max="12748" width="7.42578125" style="11"/>
    <col min="12749" max="12749" width="1.42578125" style="11" customWidth="1"/>
    <col min="12750" max="12753" width="3.42578125" style="11" customWidth="1"/>
    <col min="12754" max="12757" width="5.42578125" style="11" customWidth="1"/>
    <col min="12758" max="12773" width="4" style="11" customWidth="1"/>
    <col min="12774" max="12813" width="3.42578125" style="11" customWidth="1"/>
    <col min="12814" max="13004" width="7.42578125" style="11"/>
    <col min="13005" max="13005" width="1.42578125" style="11" customWidth="1"/>
    <col min="13006" max="13009" width="3.42578125" style="11" customWidth="1"/>
    <col min="13010" max="13013" width="5.42578125" style="11" customWidth="1"/>
    <col min="13014" max="13029" width="4" style="11" customWidth="1"/>
    <col min="13030" max="13069" width="3.42578125" style="11" customWidth="1"/>
    <col min="13070" max="13260" width="7.42578125" style="11"/>
    <col min="13261" max="13261" width="1.42578125" style="11" customWidth="1"/>
    <col min="13262" max="13265" width="3.42578125" style="11" customWidth="1"/>
    <col min="13266" max="13269" width="5.42578125" style="11" customWidth="1"/>
    <col min="13270" max="13285" width="4" style="11" customWidth="1"/>
    <col min="13286" max="13325" width="3.42578125" style="11" customWidth="1"/>
    <col min="13326" max="13516" width="7.42578125" style="11"/>
    <col min="13517" max="13517" width="1.42578125" style="11" customWidth="1"/>
    <col min="13518" max="13521" width="3.42578125" style="11" customWidth="1"/>
    <col min="13522" max="13525" width="5.42578125" style="11" customWidth="1"/>
    <col min="13526" max="13541" width="4" style="11" customWidth="1"/>
    <col min="13542" max="13581" width="3.42578125" style="11" customWidth="1"/>
    <col min="13582" max="13772" width="7.42578125" style="11"/>
    <col min="13773" max="13773" width="1.42578125" style="11" customWidth="1"/>
    <col min="13774" max="13777" width="3.42578125" style="11" customWidth="1"/>
    <col min="13778" max="13781" width="5.42578125" style="11" customWidth="1"/>
    <col min="13782" max="13797" width="4" style="11" customWidth="1"/>
    <col min="13798" max="13837" width="3.42578125" style="11" customWidth="1"/>
    <col min="13838" max="14028" width="7.42578125" style="11"/>
    <col min="14029" max="14029" width="1.42578125" style="11" customWidth="1"/>
    <col min="14030" max="14033" width="3.42578125" style="11" customWidth="1"/>
    <col min="14034" max="14037" width="5.42578125" style="11" customWidth="1"/>
    <col min="14038" max="14053" width="4" style="11" customWidth="1"/>
    <col min="14054" max="14093" width="3.42578125" style="11" customWidth="1"/>
    <col min="14094" max="14284" width="7.42578125" style="11"/>
    <col min="14285" max="14285" width="1.42578125" style="11" customWidth="1"/>
    <col min="14286" max="14289" width="3.42578125" style="11" customWidth="1"/>
    <col min="14290" max="14293" width="5.42578125" style="11" customWidth="1"/>
    <col min="14294" max="14309" width="4" style="11" customWidth="1"/>
    <col min="14310" max="14349" width="3.42578125" style="11" customWidth="1"/>
    <col min="14350" max="14540" width="7.42578125" style="11"/>
    <col min="14541" max="14541" width="1.42578125" style="11" customWidth="1"/>
    <col min="14542" max="14545" width="3.42578125" style="11" customWidth="1"/>
    <col min="14546" max="14549" width="5.42578125" style="11" customWidth="1"/>
    <col min="14550" max="14565" width="4" style="11" customWidth="1"/>
    <col min="14566" max="14605" width="3.42578125" style="11" customWidth="1"/>
    <col min="14606" max="14796" width="7.42578125" style="11"/>
    <col min="14797" max="14797" width="1.42578125" style="11" customWidth="1"/>
    <col min="14798" max="14801" width="3.42578125" style="11" customWidth="1"/>
    <col min="14802" max="14805" width="5.42578125" style="11" customWidth="1"/>
    <col min="14806" max="14821" width="4" style="11" customWidth="1"/>
    <col min="14822" max="14861" width="3.42578125" style="11" customWidth="1"/>
    <col min="14862" max="15052" width="7.42578125" style="11"/>
    <col min="15053" max="15053" width="1.42578125" style="11" customWidth="1"/>
    <col min="15054" max="15057" width="3.42578125" style="11" customWidth="1"/>
    <col min="15058" max="15061" width="5.42578125" style="11" customWidth="1"/>
    <col min="15062" max="15077" width="4" style="11" customWidth="1"/>
    <col min="15078" max="15117" width="3.42578125" style="11" customWidth="1"/>
    <col min="15118" max="15308" width="7.42578125" style="11"/>
    <col min="15309" max="15309" width="1.42578125" style="11" customWidth="1"/>
    <col min="15310" max="15313" width="3.42578125" style="11" customWidth="1"/>
    <col min="15314" max="15317" width="5.42578125" style="11" customWidth="1"/>
    <col min="15318" max="15333" width="4" style="11" customWidth="1"/>
    <col min="15334" max="15373" width="3.42578125" style="11" customWidth="1"/>
    <col min="15374" max="15564" width="7.42578125" style="11"/>
    <col min="15565" max="15565" width="1.42578125" style="11" customWidth="1"/>
    <col min="15566" max="15569" width="3.42578125" style="11" customWidth="1"/>
    <col min="15570" max="15573" width="5.42578125" style="11" customWidth="1"/>
    <col min="15574" max="15589" width="4" style="11" customWidth="1"/>
    <col min="15590" max="15629" width="3.42578125" style="11" customWidth="1"/>
    <col min="15630" max="15820" width="7.42578125" style="11"/>
    <col min="15821" max="15821" width="1.42578125" style="11" customWidth="1"/>
    <col min="15822" max="15825" width="3.42578125" style="11" customWidth="1"/>
    <col min="15826" max="15829" width="5.42578125" style="11" customWidth="1"/>
    <col min="15830" max="15845" width="4" style="11" customWidth="1"/>
    <col min="15846" max="15885" width="3.42578125" style="11" customWidth="1"/>
    <col min="15886" max="16076" width="7.42578125" style="11"/>
    <col min="16077" max="16077" width="1.42578125" style="11" customWidth="1"/>
    <col min="16078" max="16081" width="3.42578125" style="11" customWidth="1"/>
    <col min="16082" max="16085" width="5.42578125" style="11" customWidth="1"/>
    <col min="16086" max="16101" width="4" style="11" customWidth="1"/>
    <col min="16102" max="16141" width="3.42578125" style="11" customWidth="1"/>
    <col min="16142" max="16384" width="7.42578125" style="11"/>
  </cols>
  <sheetData>
    <row r="1" spans="1:33" ht="23.1" customHeight="1">
      <c r="A1" s="313" t="s">
        <v>54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100" t="s">
        <v>55</v>
      </c>
      <c r="M1" s="100"/>
      <c r="N1" s="100"/>
      <c r="O1" s="100"/>
      <c r="P1" s="263" t="str">
        <f>'Data Record (Pitch)'!P1</f>
        <v>SPR16090001-4</v>
      </c>
      <c r="Q1" s="263"/>
      <c r="R1" s="263"/>
      <c r="S1" s="263"/>
      <c r="T1" s="263"/>
      <c r="U1" s="101"/>
      <c r="V1" s="101"/>
      <c r="W1" s="100"/>
      <c r="Y1" s="101" t="s">
        <v>56</v>
      </c>
      <c r="Z1" s="101"/>
      <c r="AA1" s="253">
        <v>1</v>
      </c>
      <c r="AB1" s="254" t="s">
        <v>57</v>
      </c>
      <c r="AC1" s="253">
        <v>1</v>
      </c>
    </row>
    <row r="2" spans="1:33" ht="23.1" customHeight="1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101" t="s">
        <v>58</v>
      </c>
      <c r="M2" s="100"/>
      <c r="N2" s="101"/>
      <c r="O2" s="100"/>
      <c r="P2" s="314">
        <f>'Data Record (Pitch)'!P2</f>
        <v>42634</v>
      </c>
      <c r="Q2" s="314"/>
      <c r="R2" s="314"/>
      <c r="S2" s="314"/>
      <c r="T2" s="314"/>
      <c r="U2" s="101" t="s">
        <v>59</v>
      </c>
      <c r="W2" s="100"/>
      <c r="X2" s="103"/>
      <c r="Y2" s="264">
        <f>'Data Record (Pitch)'!Y2</f>
        <v>42635</v>
      </c>
      <c r="Z2" s="264"/>
      <c r="AA2" s="264"/>
      <c r="AB2" s="264"/>
      <c r="AC2" s="255"/>
      <c r="AD2" s="255"/>
      <c r="AE2" s="255"/>
    </row>
    <row r="3" spans="1:33" ht="23.1" customHeight="1">
      <c r="A3" s="312" t="s">
        <v>60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100" t="s">
        <v>61</v>
      </c>
      <c r="M3" s="100"/>
      <c r="N3" s="100"/>
      <c r="O3" s="100"/>
      <c r="P3" s="100"/>
      <c r="Q3" s="253">
        <v>20</v>
      </c>
      <c r="R3" s="104" t="s">
        <v>62</v>
      </c>
      <c r="S3" s="253">
        <v>50</v>
      </c>
      <c r="T3" s="105" t="s">
        <v>63</v>
      </c>
      <c r="V3" s="101"/>
      <c r="X3" s="100"/>
      <c r="Y3" s="100"/>
      <c r="Z3" s="100"/>
      <c r="AA3" s="100"/>
      <c r="AB3" s="100"/>
      <c r="AC3" s="100"/>
      <c r="AD3" s="100"/>
      <c r="AE3" s="102"/>
    </row>
    <row r="4" spans="1:33" ht="23.1" customHeight="1">
      <c r="A4" s="311" t="s">
        <v>109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100" t="s">
        <v>64</v>
      </c>
      <c r="M4" s="100"/>
      <c r="N4" s="100"/>
      <c r="O4" s="100"/>
      <c r="P4" s="100"/>
      <c r="Q4" s="100" t="s">
        <v>65</v>
      </c>
      <c r="R4" s="100"/>
      <c r="S4" s="100"/>
      <c r="T4" s="100"/>
      <c r="U4" s="100"/>
      <c r="V4" s="100"/>
      <c r="W4" s="100"/>
      <c r="X4" s="100"/>
      <c r="Y4" s="100" t="s">
        <v>66</v>
      </c>
      <c r="Z4" s="100"/>
      <c r="AA4" s="100"/>
      <c r="AB4" s="100"/>
      <c r="AC4" s="100"/>
      <c r="AD4" s="100"/>
      <c r="AE4" s="102"/>
    </row>
    <row r="5" spans="1:33" ht="23.1" customHeight="1">
      <c r="A5" s="106" t="s">
        <v>67</v>
      </c>
      <c r="B5" s="107"/>
      <c r="C5" s="107"/>
      <c r="D5" s="107"/>
      <c r="E5" s="107"/>
      <c r="F5" s="265" t="str">
        <f>'Data Record (Pitch)'!F5</f>
        <v>TT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106"/>
      <c r="Y5" s="106"/>
      <c r="Z5" s="106"/>
      <c r="AA5" s="106"/>
      <c r="AB5" s="106"/>
      <c r="AC5" s="106"/>
      <c r="AD5" s="108"/>
      <c r="AE5" s="52"/>
    </row>
    <row r="6" spans="1:33" ht="23.1" customHeight="1">
      <c r="A6" s="106" t="s">
        <v>68</v>
      </c>
      <c r="B6" s="107"/>
      <c r="C6" s="107"/>
      <c r="D6" s="107"/>
      <c r="E6" s="107"/>
      <c r="F6" s="266" t="str">
        <f>'Data Record (Pitch)'!F6</f>
        <v>Thread Plug Gauge</v>
      </c>
      <c r="G6" s="266"/>
      <c r="H6" s="266"/>
      <c r="I6" s="266"/>
      <c r="J6" s="266"/>
      <c r="K6" s="266"/>
      <c r="L6" s="266"/>
      <c r="M6" s="266"/>
      <c r="N6" s="109" t="s">
        <v>69</v>
      </c>
      <c r="O6" s="109"/>
      <c r="Q6" s="110"/>
      <c r="R6" s="266" t="str">
        <f>'Data Record (Pitch)'!R6</f>
        <v>ISOKU</v>
      </c>
      <c r="S6" s="266"/>
      <c r="T6" s="266"/>
      <c r="U6" s="266"/>
      <c r="V6" s="266"/>
      <c r="W6" s="266"/>
      <c r="X6" s="106"/>
      <c r="Y6" s="106"/>
      <c r="Z6" s="106"/>
      <c r="AA6" s="106"/>
      <c r="AB6" s="106"/>
      <c r="AC6" s="106"/>
      <c r="AD6" s="108"/>
      <c r="AE6" s="52"/>
    </row>
    <row r="7" spans="1:33" ht="23.1" customHeight="1">
      <c r="A7" s="106" t="s">
        <v>70</v>
      </c>
      <c r="B7" s="52"/>
      <c r="C7" s="267" t="str">
        <f>'Data Record (Pitch)'!C7</f>
        <v>AB465</v>
      </c>
      <c r="D7" s="267"/>
      <c r="E7" s="267"/>
      <c r="F7" s="267"/>
      <c r="G7" s="267"/>
      <c r="H7" s="267"/>
      <c r="I7" s="267"/>
      <c r="J7" s="106" t="s">
        <v>71</v>
      </c>
      <c r="K7" s="106"/>
      <c r="L7" s="106"/>
      <c r="M7" s="268">
        <f>'Data Record (Pitch)'!M7</f>
        <v>12378</v>
      </c>
      <c r="N7" s="268"/>
      <c r="O7" s="268"/>
      <c r="P7" s="268"/>
      <c r="Q7" s="268"/>
      <c r="R7" s="268"/>
      <c r="S7" s="269" t="s">
        <v>72</v>
      </c>
      <c r="T7" s="269"/>
      <c r="U7" s="265" t="str">
        <f>'Data Record (Pitch)'!U7</f>
        <v>lalsmdglop-</v>
      </c>
      <c r="V7" s="265"/>
      <c r="W7" s="265"/>
      <c r="X7" s="265"/>
      <c r="Y7" s="265"/>
      <c r="AD7" s="108"/>
      <c r="AE7" s="111"/>
    </row>
    <row r="8" spans="1:33" ht="23.1" customHeight="1">
      <c r="A8" s="112" t="s">
        <v>73</v>
      </c>
      <c r="B8" s="108"/>
      <c r="C8" s="107"/>
      <c r="D8" s="315" t="str">
        <f>'Data Record (Pitch)'!D8</f>
        <v>M15xP1.15 GRII</v>
      </c>
      <c r="E8" s="315"/>
      <c r="F8" s="315"/>
      <c r="G8" s="315"/>
      <c r="H8" s="315"/>
      <c r="I8" s="106"/>
      <c r="J8" s="315" t="str">
        <f>'Data Record (Pitch)'!J8</f>
        <v>M15xP1.15 IPII</v>
      </c>
      <c r="K8" s="315"/>
      <c r="L8" s="315"/>
      <c r="M8" s="315"/>
      <c r="N8" s="315"/>
      <c r="O8" s="107"/>
      <c r="P8" s="107"/>
      <c r="Q8" s="107"/>
      <c r="R8" s="107"/>
      <c r="S8" s="107"/>
      <c r="T8" s="157"/>
      <c r="U8" s="157"/>
      <c r="V8" s="157"/>
      <c r="W8" s="113"/>
      <c r="X8" s="107"/>
      <c r="Y8" s="107"/>
      <c r="Z8" s="107"/>
      <c r="AA8" s="107"/>
      <c r="AB8" s="107"/>
      <c r="AC8" s="107"/>
      <c r="AD8" s="108"/>
      <c r="AE8" s="52"/>
    </row>
    <row r="9" spans="1:33" ht="23.1" customHeight="1">
      <c r="A9" s="114" t="s">
        <v>74</v>
      </c>
      <c r="B9" s="114"/>
      <c r="C9" s="114"/>
      <c r="D9" s="114"/>
      <c r="E9" s="114"/>
      <c r="F9" s="112"/>
      <c r="G9" s="112"/>
      <c r="H9" s="112" t="s">
        <v>75</v>
      </c>
      <c r="I9" s="52"/>
      <c r="J9" s="115"/>
      <c r="K9" s="52"/>
      <c r="L9" s="112" t="s">
        <v>76</v>
      </c>
      <c r="M9" s="52"/>
      <c r="N9" s="112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108"/>
      <c r="AE9" s="111"/>
    </row>
    <row r="10" spans="1:33" ht="5.0999999999999996" customHeight="1">
      <c r="A10" s="116"/>
      <c r="B10" s="116"/>
      <c r="C10" s="116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8"/>
      <c r="AB10" s="108"/>
      <c r="AC10" s="108"/>
      <c r="AD10" s="108"/>
      <c r="AE10" s="111"/>
    </row>
    <row r="11" spans="1:33" ht="21" customHeight="1">
      <c r="A11" s="112" t="s">
        <v>77</v>
      </c>
      <c r="B11" s="112"/>
      <c r="C11" s="112"/>
      <c r="D11" s="112"/>
      <c r="E11" s="112"/>
      <c r="F11" s="270"/>
      <c r="G11" s="270"/>
      <c r="H11" s="270"/>
      <c r="I11" s="270"/>
      <c r="J11" s="270"/>
      <c r="K11" s="270"/>
      <c r="L11" s="270"/>
      <c r="M11" s="270"/>
      <c r="N11" s="256" t="s">
        <v>78</v>
      </c>
      <c r="O11" s="108"/>
      <c r="P11" s="108"/>
      <c r="Q11" s="270"/>
      <c r="R11" s="270"/>
      <c r="S11" s="270"/>
      <c r="T11" s="270"/>
      <c r="U11" s="270"/>
      <c r="V11" s="270"/>
      <c r="W11" s="107"/>
      <c r="X11" s="107"/>
      <c r="Y11" s="107"/>
      <c r="Z11" s="107"/>
      <c r="AA11" s="107"/>
      <c r="AB11" s="107"/>
      <c r="AC11" s="107"/>
      <c r="AD11" s="108"/>
      <c r="AE11" s="60"/>
    </row>
    <row r="12" spans="1:33" ht="21" customHeight="1">
      <c r="A12" s="112" t="s">
        <v>77</v>
      </c>
      <c r="B12" s="112"/>
      <c r="C12" s="112"/>
      <c r="D12" s="112"/>
      <c r="E12" s="112"/>
      <c r="F12" s="270"/>
      <c r="G12" s="270"/>
      <c r="H12" s="270"/>
      <c r="I12" s="270"/>
      <c r="J12" s="270"/>
      <c r="K12" s="270"/>
      <c r="L12" s="270"/>
      <c r="M12" s="270"/>
      <c r="N12" s="256" t="s">
        <v>78</v>
      </c>
      <c r="O12" s="108"/>
      <c r="P12" s="108"/>
      <c r="Q12" s="270"/>
      <c r="R12" s="270"/>
      <c r="S12" s="270"/>
      <c r="T12" s="270"/>
      <c r="U12" s="270"/>
      <c r="V12" s="270"/>
      <c r="W12" s="107"/>
      <c r="X12" s="107"/>
      <c r="Y12" s="107"/>
      <c r="Z12" s="107"/>
      <c r="AA12" s="107"/>
      <c r="AB12" s="107"/>
      <c r="AC12" s="107"/>
      <c r="AD12" s="108"/>
      <c r="AE12" s="60"/>
    </row>
    <row r="13" spans="1:33" ht="8.1" customHeight="1">
      <c r="AC13" s="107"/>
      <c r="AD13" s="107"/>
      <c r="AE13" s="107"/>
      <c r="AF13" s="108"/>
      <c r="AG13" s="52"/>
    </row>
    <row r="14" spans="1:33" ht="21" customHeight="1">
      <c r="A14" s="271" t="s">
        <v>110</v>
      </c>
      <c r="B14" s="271"/>
      <c r="C14" s="271"/>
      <c r="D14" s="271"/>
      <c r="E14" s="271"/>
      <c r="F14" s="289" t="s">
        <v>111</v>
      </c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 t="s">
        <v>112</v>
      </c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  <c r="AD14" s="107"/>
      <c r="AE14" s="107"/>
      <c r="AF14" s="108"/>
      <c r="AG14" s="52"/>
    </row>
    <row r="15" spans="1:33" ht="21" customHeight="1">
      <c r="A15" s="271"/>
      <c r="B15" s="271"/>
      <c r="C15" s="271"/>
      <c r="D15" s="271"/>
      <c r="E15" s="271"/>
      <c r="F15" s="276" t="s">
        <v>113</v>
      </c>
      <c r="G15" s="277"/>
      <c r="H15" s="278"/>
      <c r="I15" s="354" t="s">
        <v>114</v>
      </c>
      <c r="J15" s="354"/>
      <c r="K15" s="354"/>
      <c r="L15" s="354"/>
      <c r="M15" s="354"/>
      <c r="N15" s="354"/>
      <c r="O15" s="354"/>
      <c r="P15" s="354"/>
      <c r="Q15" s="354"/>
      <c r="R15" s="271" t="s">
        <v>113</v>
      </c>
      <c r="S15" s="271"/>
      <c r="T15" s="271"/>
      <c r="U15" s="354" t="s">
        <v>114</v>
      </c>
      <c r="V15" s="354"/>
      <c r="W15" s="354"/>
      <c r="X15" s="354"/>
      <c r="Y15" s="354"/>
      <c r="Z15" s="354"/>
      <c r="AA15" s="354"/>
      <c r="AB15" s="354"/>
      <c r="AC15" s="354"/>
      <c r="AD15" s="107"/>
      <c r="AE15" s="107"/>
      <c r="AF15" s="108"/>
      <c r="AG15" s="52"/>
    </row>
    <row r="16" spans="1:33" ht="21" customHeight="1">
      <c r="A16" s="271"/>
      <c r="B16" s="271"/>
      <c r="C16" s="271"/>
      <c r="D16" s="271"/>
      <c r="E16" s="271"/>
      <c r="F16" s="279"/>
      <c r="G16" s="280"/>
      <c r="H16" s="281"/>
      <c r="I16" s="353" t="s">
        <v>115</v>
      </c>
      <c r="J16" s="353"/>
      <c r="K16" s="353"/>
      <c r="L16" s="353" t="s">
        <v>116</v>
      </c>
      <c r="M16" s="353"/>
      <c r="N16" s="353"/>
      <c r="O16" s="353" t="s">
        <v>117</v>
      </c>
      <c r="P16" s="353"/>
      <c r="Q16" s="353"/>
      <c r="R16" s="271"/>
      <c r="S16" s="271"/>
      <c r="T16" s="271"/>
      <c r="U16" s="353" t="s">
        <v>115</v>
      </c>
      <c r="V16" s="353"/>
      <c r="W16" s="353"/>
      <c r="X16" s="353" t="s">
        <v>116</v>
      </c>
      <c r="Y16" s="353"/>
      <c r="Z16" s="353"/>
      <c r="AA16" s="353" t="s">
        <v>117</v>
      </c>
      <c r="AB16" s="353"/>
      <c r="AC16" s="353"/>
      <c r="AD16" s="107"/>
      <c r="AE16" s="107"/>
      <c r="AF16" s="108"/>
      <c r="AG16" s="52"/>
    </row>
    <row r="17" spans="1:33" ht="21" customHeight="1">
      <c r="A17" s="352" t="str">
        <f>'Data Record (Pitch)'!A17</f>
        <v>M15xP1.15 GRII</v>
      </c>
      <c r="B17" s="352"/>
      <c r="C17" s="352"/>
      <c r="D17" s="352"/>
      <c r="E17" s="352"/>
      <c r="F17" s="355">
        <f>'Data Record (Pitch)'!F17</f>
        <v>14.231999999999999</v>
      </c>
      <c r="G17" s="356"/>
      <c r="H17" s="357"/>
      <c r="I17" s="289">
        <f>'Data Record (Pitch)'!I17</f>
        <v>23</v>
      </c>
      <c r="J17" s="289"/>
      <c r="K17" s="289"/>
      <c r="L17" s="289">
        <f>'Data Record (Pitch)'!L17</f>
        <v>12</v>
      </c>
      <c r="M17" s="289"/>
      <c r="N17" s="289"/>
      <c r="O17" s="289">
        <f>'Data Record (Pitch)'!O17</f>
        <v>16</v>
      </c>
      <c r="P17" s="289"/>
      <c r="Q17" s="289"/>
      <c r="R17" s="291">
        <f>'Data Record (Pitch)'!R17</f>
        <v>14.222</v>
      </c>
      <c r="S17" s="291"/>
      <c r="T17" s="291"/>
      <c r="U17" s="289">
        <f>'Data Record (Pitch)'!U17</f>
        <v>10</v>
      </c>
      <c r="V17" s="289"/>
      <c r="W17" s="289"/>
      <c r="X17" s="289">
        <f>'Data Record (Pitch)'!X17</f>
        <v>11</v>
      </c>
      <c r="Y17" s="289"/>
      <c r="Z17" s="289"/>
      <c r="AA17" s="289">
        <f>'Data Record (Pitch)'!AA17</f>
        <v>11</v>
      </c>
      <c r="AB17" s="289"/>
      <c r="AC17" s="289"/>
      <c r="AD17" s="107"/>
      <c r="AE17" s="107"/>
      <c r="AF17" s="108"/>
      <c r="AG17" s="52"/>
    </row>
    <row r="18" spans="1:33" ht="21" customHeight="1">
      <c r="A18" s="352" t="str">
        <f>'Data Record (Pitch)'!A18</f>
        <v>M15xP1.15 IPII</v>
      </c>
      <c r="B18" s="352"/>
      <c r="C18" s="352"/>
      <c r="D18" s="352"/>
      <c r="E18" s="352"/>
      <c r="F18" s="355">
        <f>'Data Record (Pitch)'!F18</f>
        <v>14.282999999999999</v>
      </c>
      <c r="G18" s="356"/>
      <c r="H18" s="357"/>
      <c r="I18" s="289">
        <f>'Data Record (Pitch)'!I18</f>
        <v>45</v>
      </c>
      <c r="J18" s="289"/>
      <c r="K18" s="289"/>
      <c r="L18" s="289">
        <f>'Data Record (Pitch)'!L18</f>
        <v>10</v>
      </c>
      <c r="M18" s="289"/>
      <c r="N18" s="289"/>
      <c r="O18" s="289">
        <f>'Data Record (Pitch)'!O18</f>
        <v>35</v>
      </c>
      <c r="P18" s="289"/>
      <c r="Q18" s="289"/>
      <c r="R18" s="291">
        <f>'Data Record (Pitch)'!R18</f>
        <v>14.212</v>
      </c>
      <c r="S18" s="291"/>
      <c r="T18" s="291"/>
      <c r="U18" s="289">
        <f>'Data Record (Pitch)'!U18</f>
        <v>10</v>
      </c>
      <c r="V18" s="289"/>
      <c r="W18" s="289"/>
      <c r="X18" s="289">
        <f>'Data Record (Pitch)'!X18</f>
        <v>11</v>
      </c>
      <c r="Y18" s="289"/>
      <c r="Z18" s="289"/>
      <c r="AA18" s="289">
        <f>'Data Record (Pitch)'!AA18</f>
        <v>11</v>
      </c>
      <c r="AB18" s="289"/>
      <c r="AC18" s="289"/>
      <c r="AD18" s="107"/>
      <c r="AE18" s="107"/>
      <c r="AF18" s="108"/>
      <c r="AG18" s="52"/>
    </row>
    <row r="19" spans="1:33" s="52" customFormat="1" ht="18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F19" s="53"/>
    </row>
    <row r="20" spans="1:33" ht="23.25" customHeight="1">
      <c r="A20" s="13" t="str">
        <f>D8</f>
        <v>M15xP1.15 GRII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33" ht="21.75" customHeight="1">
      <c r="A21" s="302" t="s">
        <v>3</v>
      </c>
      <c r="B21" s="303"/>
      <c r="C21" s="303"/>
      <c r="D21" s="304"/>
      <c r="E21" s="302" t="s">
        <v>14</v>
      </c>
      <c r="F21" s="303"/>
      <c r="G21" s="304"/>
      <c r="H21" s="334" t="s">
        <v>47</v>
      </c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6"/>
      <c r="T21" s="303" t="s">
        <v>5</v>
      </c>
      <c r="U21" s="303"/>
      <c r="V21" s="304"/>
      <c r="W21" s="341" t="s">
        <v>0</v>
      </c>
      <c r="X21" s="328"/>
      <c r="Y21" s="328"/>
      <c r="Z21" s="328"/>
      <c r="AA21" s="329"/>
      <c r="AG21" s="333"/>
    </row>
    <row r="22" spans="1:33" ht="20.100000000000001" customHeight="1">
      <c r="A22" s="305"/>
      <c r="B22" s="306"/>
      <c r="C22" s="306"/>
      <c r="D22" s="307"/>
      <c r="E22" s="305"/>
      <c r="F22" s="306"/>
      <c r="G22" s="307"/>
      <c r="H22" s="334" t="s">
        <v>134</v>
      </c>
      <c r="I22" s="335"/>
      <c r="J22" s="336"/>
      <c r="K22" s="334" t="s">
        <v>135</v>
      </c>
      <c r="L22" s="335"/>
      <c r="M22" s="336"/>
      <c r="N22" s="334" t="s">
        <v>136</v>
      </c>
      <c r="O22" s="335"/>
      <c r="P22" s="336"/>
      <c r="Q22" s="334" t="s">
        <v>137</v>
      </c>
      <c r="R22" s="335"/>
      <c r="S22" s="336"/>
      <c r="T22" s="306"/>
      <c r="U22" s="306"/>
      <c r="V22" s="307"/>
      <c r="W22" s="330"/>
      <c r="X22" s="331"/>
      <c r="Y22" s="331"/>
      <c r="Z22" s="331"/>
      <c r="AA22" s="332"/>
      <c r="AG22" s="333"/>
    </row>
    <row r="23" spans="1:33" ht="20.100000000000001" customHeight="1">
      <c r="A23" s="317" t="s">
        <v>46</v>
      </c>
      <c r="B23" s="318"/>
      <c r="C23" s="318"/>
      <c r="D23" s="319"/>
      <c r="E23" s="260" t="s">
        <v>131</v>
      </c>
      <c r="F23" s="261"/>
      <c r="G23" s="262"/>
      <c r="H23" s="260">
        <v>10</v>
      </c>
      <c r="I23" s="261"/>
      <c r="J23" s="262"/>
      <c r="K23" s="260">
        <f t="shared" ref="K23:K28" si="0">H23</f>
        <v>10</v>
      </c>
      <c r="L23" s="261"/>
      <c r="M23" s="262"/>
      <c r="N23" s="260">
        <f t="shared" ref="N23:N28" si="1">K23</f>
        <v>10</v>
      </c>
      <c r="O23" s="261"/>
      <c r="P23" s="262"/>
      <c r="Q23" s="260">
        <v>10</v>
      </c>
      <c r="R23" s="261"/>
      <c r="S23" s="262"/>
      <c r="T23" s="260">
        <f>AVERAGE(H23:S23)</f>
        <v>10</v>
      </c>
      <c r="U23" s="261"/>
      <c r="V23" s="262"/>
      <c r="W23" s="260">
        <f>MAX(_xlfn.STDEV.S(H23:S23),_xlfn.STDEV.S(H24:S24),_xlfn.STDEV.S(H25:S25),_xlfn.STDEV.S(H26:S26),_xlfn.STDEV.S(H27:S27),_xlfn.STDEV.S(H28:S28))/SQRT(4)</f>
        <v>0</v>
      </c>
      <c r="X23" s="261"/>
      <c r="Y23" s="261"/>
      <c r="Z23" s="261"/>
      <c r="AA23" s="262"/>
      <c r="AG23" s="316"/>
    </row>
    <row r="24" spans="1:33" ht="20.100000000000001" customHeight="1">
      <c r="A24" s="320"/>
      <c r="B24" s="321"/>
      <c r="C24" s="321"/>
      <c r="D24" s="322"/>
      <c r="E24" s="292" t="s">
        <v>132</v>
      </c>
      <c r="F24" s="293"/>
      <c r="G24" s="294"/>
      <c r="H24" s="292">
        <v>10</v>
      </c>
      <c r="I24" s="293"/>
      <c r="J24" s="294"/>
      <c r="K24" s="292">
        <f t="shared" si="0"/>
        <v>10</v>
      </c>
      <c r="L24" s="293"/>
      <c r="M24" s="294"/>
      <c r="N24" s="292">
        <f t="shared" si="1"/>
        <v>10</v>
      </c>
      <c r="O24" s="293"/>
      <c r="P24" s="294"/>
      <c r="Q24" s="292">
        <v>10</v>
      </c>
      <c r="R24" s="293"/>
      <c r="S24" s="294"/>
      <c r="T24" s="292">
        <f t="shared" ref="T24:T28" si="2">AVERAGE(H24:S24)</f>
        <v>10</v>
      </c>
      <c r="U24" s="293"/>
      <c r="V24" s="294"/>
      <c r="W24" s="292"/>
      <c r="X24" s="293"/>
      <c r="Y24" s="293"/>
      <c r="Z24" s="293"/>
      <c r="AA24" s="294"/>
      <c r="AG24" s="316"/>
    </row>
    <row r="25" spans="1:33" ht="20.100000000000001" customHeight="1">
      <c r="A25" s="323"/>
      <c r="B25" s="324"/>
      <c r="C25" s="324"/>
      <c r="D25" s="325"/>
      <c r="E25" s="295" t="s">
        <v>133</v>
      </c>
      <c r="F25" s="296"/>
      <c r="G25" s="297"/>
      <c r="H25" s="298">
        <v>10</v>
      </c>
      <c r="I25" s="299"/>
      <c r="J25" s="300"/>
      <c r="K25" s="298">
        <f t="shared" si="0"/>
        <v>10</v>
      </c>
      <c r="L25" s="299"/>
      <c r="M25" s="300"/>
      <c r="N25" s="298">
        <f t="shared" si="1"/>
        <v>10</v>
      </c>
      <c r="O25" s="299"/>
      <c r="P25" s="300"/>
      <c r="Q25" s="298">
        <v>10</v>
      </c>
      <c r="R25" s="299"/>
      <c r="S25" s="300"/>
      <c r="T25" s="292">
        <f t="shared" si="2"/>
        <v>10</v>
      </c>
      <c r="U25" s="293"/>
      <c r="V25" s="294"/>
      <c r="W25" s="292"/>
      <c r="X25" s="293"/>
      <c r="Y25" s="293"/>
      <c r="Z25" s="293"/>
      <c r="AA25" s="294"/>
      <c r="AG25" s="316"/>
    </row>
    <row r="26" spans="1:33" ht="20.100000000000001" customHeight="1">
      <c r="A26" s="317" t="s">
        <v>49</v>
      </c>
      <c r="B26" s="318"/>
      <c r="C26" s="318"/>
      <c r="D26" s="319"/>
      <c r="E26" s="260" t="s">
        <v>131</v>
      </c>
      <c r="F26" s="261"/>
      <c r="G26" s="262"/>
      <c r="H26" s="260">
        <v>10</v>
      </c>
      <c r="I26" s="261"/>
      <c r="J26" s="262"/>
      <c r="K26" s="260">
        <f t="shared" si="0"/>
        <v>10</v>
      </c>
      <c r="L26" s="261"/>
      <c r="M26" s="262"/>
      <c r="N26" s="260">
        <f t="shared" si="1"/>
        <v>10</v>
      </c>
      <c r="O26" s="261"/>
      <c r="P26" s="262"/>
      <c r="Q26" s="260">
        <v>10</v>
      </c>
      <c r="R26" s="261"/>
      <c r="S26" s="262"/>
      <c r="T26" s="260">
        <f t="shared" si="2"/>
        <v>10</v>
      </c>
      <c r="U26" s="261"/>
      <c r="V26" s="262"/>
      <c r="W26" s="292"/>
      <c r="X26" s="293"/>
      <c r="Y26" s="293"/>
      <c r="Z26" s="293"/>
      <c r="AA26" s="294"/>
      <c r="AG26" s="316"/>
    </row>
    <row r="27" spans="1:33" ht="20.100000000000001" customHeight="1">
      <c r="A27" s="320"/>
      <c r="B27" s="321"/>
      <c r="C27" s="321"/>
      <c r="D27" s="322"/>
      <c r="E27" s="292" t="s">
        <v>132</v>
      </c>
      <c r="F27" s="293"/>
      <c r="G27" s="294"/>
      <c r="H27" s="292">
        <v>10</v>
      </c>
      <c r="I27" s="293"/>
      <c r="J27" s="294"/>
      <c r="K27" s="292">
        <f t="shared" si="0"/>
        <v>10</v>
      </c>
      <c r="L27" s="293"/>
      <c r="M27" s="294"/>
      <c r="N27" s="292">
        <f t="shared" si="1"/>
        <v>10</v>
      </c>
      <c r="O27" s="293"/>
      <c r="P27" s="294"/>
      <c r="Q27" s="292">
        <v>10</v>
      </c>
      <c r="R27" s="293"/>
      <c r="S27" s="294"/>
      <c r="T27" s="292">
        <f t="shared" si="2"/>
        <v>10</v>
      </c>
      <c r="U27" s="293"/>
      <c r="V27" s="294"/>
      <c r="W27" s="292"/>
      <c r="X27" s="293"/>
      <c r="Y27" s="293"/>
      <c r="Z27" s="293"/>
      <c r="AA27" s="294"/>
      <c r="AG27" s="316"/>
    </row>
    <row r="28" spans="1:33" ht="20.100000000000001" customHeight="1">
      <c r="A28" s="323"/>
      <c r="B28" s="324"/>
      <c r="C28" s="324"/>
      <c r="D28" s="325"/>
      <c r="E28" s="295" t="s">
        <v>133</v>
      </c>
      <c r="F28" s="296"/>
      <c r="G28" s="297"/>
      <c r="H28" s="295">
        <v>10</v>
      </c>
      <c r="I28" s="296"/>
      <c r="J28" s="297"/>
      <c r="K28" s="295">
        <f t="shared" si="0"/>
        <v>10</v>
      </c>
      <c r="L28" s="296"/>
      <c r="M28" s="297"/>
      <c r="N28" s="295">
        <f t="shared" si="1"/>
        <v>10</v>
      </c>
      <c r="O28" s="296"/>
      <c r="P28" s="297"/>
      <c r="Q28" s="295">
        <v>10</v>
      </c>
      <c r="R28" s="296"/>
      <c r="S28" s="297"/>
      <c r="T28" s="295">
        <f t="shared" si="2"/>
        <v>10</v>
      </c>
      <c r="U28" s="296"/>
      <c r="V28" s="297"/>
      <c r="W28" s="295"/>
      <c r="X28" s="296"/>
      <c r="Y28" s="296"/>
      <c r="Z28" s="296"/>
      <c r="AA28" s="297"/>
      <c r="AB28" s="237"/>
      <c r="AG28" s="316"/>
    </row>
    <row r="29" spans="1:33" ht="21.75">
      <c r="A29" s="346"/>
      <c r="B29" s="346"/>
      <c r="C29" s="346"/>
      <c r="D29" s="97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95"/>
      <c r="AA29" s="95"/>
      <c r="AB29" s="96"/>
      <c r="AC29" s="10"/>
      <c r="AD29" s="10"/>
      <c r="AG29" s="96"/>
    </row>
    <row r="30" spans="1:33" ht="23.25" customHeight="1">
      <c r="A30" s="13" t="str">
        <f>J8</f>
        <v>M15xP1.15 IPII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33" ht="21.75" customHeight="1">
      <c r="A31" s="302" t="s">
        <v>3</v>
      </c>
      <c r="B31" s="303"/>
      <c r="C31" s="303"/>
      <c r="D31" s="304"/>
      <c r="E31" s="302" t="s">
        <v>14</v>
      </c>
      <c r="F31" s="303"/>
      <c r="G31" s="304"/>
      <c r="H31" s="334" t="s">
        <v>47</v>
      </c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6"/>
      <c r="T31" s="303" t="s">
        <v>5</v>
      </c>
      <c r="U31" s="303"/>
      <c r="V31" s="304"/>
      <c r="W31" s="341" t="s">
        <v>0</v>
      </c>
      <c r="X31" s="328"/>
      <c r="Y31" s="328"/>
      <c r="Z31" s="328"/>
      <c r="AA31" s="329"/>
      <c r="AG31" s="246"/>
    </row>
    <row r="32" spans="1:33" ht="20.100000000000001" customHeight="1">
      <c r="A32" s="305"/>
      <c r="B32" s="306"/>
      <c r="C32" s="306"/>
      <c r="D32" s="307"/>
      <c r="E32" s="305"/>
      <c r="F32" s="306"/>
      <c r="G32" s="307"/>
      <c r="H32" s="334" t="s">
        <v>134</v>
      </c>
      <c r="I32" s="335"/>
      <c r="J32" s="336"/>
      <c r="K32" s="334" t="s">
        <v>135</v>
      </c>
      <c r="L32" s="335"/>
      <c r="M32" s="336"/>
      <c r="N32" s="334" t="s">
        <v>136</v>
      </c>
      <c r="O32" s="335"/>
      <c r="P32" s="336"/>
      <c r="Q32" s="334" t="s">
        <v>137</v>
      </c>
      <c r="R32" s="335"/>
      <c r="S32" s="336"/>
      <c r="T32" s="306"/>
      <c r="U32" s="306"/>
      <c r="V32" s="307"/>
      <c r="W32" s="330"/>
      <c r="X32" s="331"/>
      <c r="Y32" s="331"/>
      <c r="Z32" s="331"/>
      <c r="AA32" s="332"/>
      <c r="AG32" s="246"/>
    </row>
    <row r="33" spans="1:33" ht="20.100000000000001" customHeight="1">
      <c r="A33" s="317" t="s">
        <v>46</v>
      </c>
      <c r="B33" s="318"/>
      <c r="C33" s="318"/>
      <c r="D33" s="319"/>
      <c r="E33" s="260" t="s">
        <v>131</v>
      </c>
      <c r="F33" s="261"/>
      <c r="G33" s="262"/>
      <c r="H33" s="260">
        <v>10</v>
      </c>
      <c r="I33" s="261"/>
      <c r="J33" s="262"/>
      <c r="K33" s="260">
        <f t="shared" ref="K33:K38" si="3">H33</f>
        <v>10</v>
      </c>
      <c r="L33" s="261"/>
      <c r="M33" s="262"/>
      <c r="N33" s="260">
        <f t="shared" ref="N33:N38" si="4">K33</f>
        <v>10</v>
      </c>
      <c r="O33" s="261"/>
      <c r="P33" s="262"/>
      <c r="Q33" s="260">
        <v>10</v>
      </c>
      <c r="R33" s="261"/>
      <c r="S33" s="262"/>
      <c r="T33" s="260">
        <f>AVERAGE(H33:S33)</f>
        <v>10</v>
      </c>
      <c r="U33" s="261"/>
      <c r="V33" s="262"/>
      <c r="W33" s="260">
        <f>MAX(_xlfn.STDEV.S(H33:S33),_xlfn.STDEV.S(H34:S34),_xlfn.STDEV.S(H35:S35),_xlfn.STDEV.S(H36:S36),_xlfn.STDEV.S(H37:S37),_xlfn.STDEV.S(H38:S38))/SQRT(4)</f>
        <v>0</v>
      </c>
      <c r="X33" s="261"/>
      <c r="Y33" s="261"/>
      <c r="Z33" s="261"/>
      <c r="AA33" s="262"/>
      <c r="AG33" s="293"/>
    </row>
    <row r="34" spans="1:33" ht="20.100000000000001" customHeight="1">
      <c r="A34" s="320"/>
      <c r="B34" s="321"/>
      <c r="C34" s="321"/>
      <c r="D34" s="322"/>
      <c r="E34" s="292" t="s">
        <v>132</v>
      </c>
      <c r="F34" s="293"/>
      <c r="G34" s="294"/>
      <c r="H34" s="292">
        <v>10</v>
      </c>
      <c r="I34" s="293"/>
      <c r="J34" s="294"/>
      <c r="K34" s="292">
        <f t="shared" si="3"/>
        <v>10</v>
      </c>
      <c r="L34" s="293"/>
      <c r="M34" s="294"/>
      <c r="N34" s="292">
        <f t="shared" si="4"/>
        <v>10</v>
      </c>
      <c r="O34" s="293"/>
      <c r="P34" s="294"/>
      <c r="Q34" s="292">
        <v>10</v>
      </c>
      <c r="R34" s="293"/>
      <c r="S34" s="294"/>
      <c r="T34" s="292">
        <f t="shared" ref="T34:T38" si="5">AVERAGE(H34:S34)</f>
        <v>10</v>
      </c>
      <c r="U34" s="293"/>
      <c r="V34" s="294"/>
      <c r="W34" s="292"/>
      <c r="X34" s="293"/>
      <c r="Y34" s="293"/>
      <c r="Z34" s="293"/>
      <c r="AA34" s="294"/>
      <c r="AG34" s="293"/>
    </row>
    <row r="35" spans="1:33" ht="20.100000000000001" customHeight="1">
      <c r="A35" s="323"/>
      <c r="B35" s="324"/>
      <c r="C35" s="324"/>
      <c r="D35" s="325"/>
      <c r="E35" s="295" t="s">
        <v>133</v>
      </c>
      <c r="F35" s="296"/>
      <c r="G35" s="297"/>
      <c r="H35" s="298">
        <v>10</v>
      </c>
      <c r="I35" s="299"/>
      <c r="J35" s="300"/>
      <c r="K35" s="298">
        <f t="shared" si="3"/>
        <v>10</v>
      </c>
      <c r="L35" s="299"/>
      <c r="M35" s="300"/>
      <c r="N35" s="298">
        <f t="shared" si="4"/>
        <v>10</v>
      </c>
      <c r="O35" s="299"/>
      <c r="P35" s="300"/>
      <c r="Q35" s="298">
        <v>10</v>
      </c>
      <c r="R35" s="299"/>
      <c r="S35" s="300"/>
      <c r="T35" s="292">
        <f t="shared" si="5"/>
        <v>10</v>
      </c>
      <c r="U35" s="293"/>
      <c r="V35" s="294"/>
      <c r="W35" s="292"/>
      <c r="X35" s="293"/>
      <c r="Y35" s="293"/>
      <c r="Z35" s="293"/>
      <c r="AA35" s="294"/>
      <c r="AG35" s="293"/>
    </row>
    <row r="36" spans="1:33" ht="20.100000000000001" customHeight="1">
      <c r="A36" s="317" t="s">
        <v>49</v>
      </c>
      <c r="B36" s="318"/>
      <c r="C36" s="318"/>
      <c r="D36" s="319"/>
      <c r="E36" s="260" t="s">
        <v>131</v>
      </c>
      <c r="F36" s="261"/>
      <c r="G36" s="262"/>
      <c r="H36" s="260">
        <v>10</v>
      </c>
      <c r="I36" s="261"/>
      <c r="J36" s="262"/>
      <c r="K36" s="260">
        <f t="shared" si="3"/>
        <v>10</v>
      </c>
      <c r="L36" s="261"/>
      <c r="M36" s="262"/>
      <c r="N36" s="260">
        <f t="shared" si="4"/>
        <v>10</v>
      </c>
      <c r="O36" s="261"/>
      <c r="P36" s="262"/>
      <c r="Q36" s="260">
        <v>10</v>
      </c>
      <c r="R36" s="261"/>
      <c r="S36" s="262"/>
      <c r="T36" s="260">
        <f t="shared" si="5"/>
        <v>10</v>
      </c>
      <c r="U36" s="261"/>
      <c r="V36" s="262"/>
      <c r="W36" s="292"/>
      <c r="X36" s="293"/>
      <c r="Y36" s="293"/>
      <c r="Z36" s="293"/>
      <c r="AA36" s="294"/>
      <c r="AG36" s="293"/>
    </row>
    <row r="37" spans="1:33" ht="20.100000000000001" customHeight="1">
      <c r="A37" s="320"/>
      <c r="B37" s="321"/>
      <c r="C37" s="321"/>
      <c r="D37" s="322"/>
      <c r="E37" s="292" t="s">
        <v>132</v>
      </c>
      <c r="F37" s="293"/>
      <c r="G37" s="294"/>
      <c r="H37" s="292">
        <v>10</v>
      </c>
      <c r="I37" s="293"/>
      <c r="J37" s="294"/>
      <c r="K37" s="292">
        <f t="shared" si="3"/>
        <v>10</v>
      </c>
      <c r="L37" s="293"/>
      <c r="M37" s="294"/>
      <c r="N37" s="292">
        <f t="shared" si="4"/>
        <v>10</v>
      </c>
      <c r="O37" s="293"/>
      <c r="P37" s="294"/>
      <c r="Q37" s="292">
        <v>10</v>
      </c>
      <c r="R37" s="293"/>
      <c r="S37" s="294"/>
      <c r="T37" s="292">
        <f t="shared" si="5"/>
        <v>10</v>
      </c>
      <c r="U37" s="293"/>
      <c r="V37" s="294"/>
      <c r="W37" s="292"/>
      <c r="X37" s="293"/>
      <c r="Y37" s="293"/>
      <c r="Z37" s="293"/>
      <c r="AA37" s="294"/>
      <c r="AG37" s="293"/>
    </row>
    <row r="38" spans="1:33" ht="20.100000000000001" customHeight="1">
      <c r="A38" s="323"/>
      <c r="B38" s="324"/>
      <c r="C38" s="324"/>
      <c r="D38" s="325"/>
      <c r="E38" s="295" t="s">
        <v>133</v>
      </c>
      <c r="F38" s="296"/>
      <c r="G38" s="297"/>
      <c r="H38" s="295">
        <v>10</v>
      </c>
      <c r="I38" s="296"/>
      <c r="J38" s="297"/>
      <c r="K38" s="295">
        <f t="shared" si="3"/>
        <v>10</v>
      </c>
      <c r="L38" s="296"/>
      <c r="M38" s="297"/>
      <c r="N38" s="295">
        <f t="shared" si="4"/>
        <v>10</v>
      </c>
      <c r="O38" s="296"/>
      <c r="P38" s="297"/>
      <c r="Q38" s="295">
        <v>10</v>
      </c>
      <c r="R38" s="296"/>
      <c r="S38" s="297"/>
      <c r="T38" s="295">
        <f t="shared" si="5"/>
        <v>10</v>
      </c>
      <c r="U38" s="296"/>
      <c r="V38" s="297"/>
      <c r="W38" s="295"/>
      <c r="X38" s="296"/>
      <c r="Y38" s="296"/>
      <c r="Z38" s="296"/>
      <c r="AA38" s="297"/>
      <c r="AG38" s="293"/>
    </row>
    <row r="40" spans="1:33" ht="18.75" customHeight="1">
      <c r="B40" s="288" t="s">
        <v>167</v>
      </c>
      <c r="C40" s="288"/>
      <c r="D40" s="288"/>
      <c r="E40" s="288"/>
      <c r="F40" s="203"/>
      <c r="G40" s="247" t="str">
        <f>G43</f>
        <v>Ms. Arunkamon Raramanus</v>
      </c>
      <c r="H40" s="247"/>
      <c r="I40" s="247"/>
      <c r="J40" s="247"/>
      <c r="K40" s="247"/>
      <c r="L40" s="247"/>
      <c r="M40" s="247"/>
      <c r="N40" s="247"/>
    </row>
    <row r="41" spans="1:33" ht="18.75" customHeight="1">
      <c r="B41" s="248"/>
      <c r="C41" s="248"/>
      <c r="D41" s="248"/>
      <c r="E41" s="248"/>
      <c r="F41" s="203"/>
      <c r="G41" s="249"/>
      <c r="H41" s="249"/>
      <c r="I41" s="249"/>
      <c r="J41" s="249"/>
      <c r="K41" s="249"/>
      <c r="L41" s="249"/>
      <c r="M41" s="249"/>
      <c r="N41" s="249"/>
    </row>
    <row r="43" spans="1:33" ht="18.75" customHeight="1">
      <c r="E43" s="126">
        <v>11</v>
      </c>
      <c r="F43" s="126"/>
      <c r="G43" s="236" t="s">
        <v>150</v>
      </c>
      <c r="H43" s="228"/>
      <c r="I43" s="203"/>
    </row>
  </sheetData>
  <mergeCells count="161">
    <mergeCell ref="A3:K3"/>
    <mergeCell ref="A4:K4"/>
    <mergeCell ref="A1:K2"/>
    <mergeCell ref="P1:T1"/>
    <mergeCell ref="P2:T2"/>
    <mergeCell ref="Y2:AB2"/>
    <mergeCell ref="F5:W5"/>
    <mergeCell ref="F6:M6"/>
    <mergeCell ref="R6:W6"/>
    <mergeCell ref="T25:V25"/>
    <mergeCell ref="T23:V23"/>
    <mergeCell ref="AG23:AG25"/>
    <mergeCell ref="E24:G24"/>
    <mergeCell ref="O9:AC9"/>
    <mergeCell ref="S7:T7"/>
    <mergeCell ref="D8:H8"/>
    <mergeCell ref="J8:N8"/>
    <mergeCell ref="C7:I7"/>
    <mergeCell ref="M7:R7"/>
    <mergeCell ref="U7:Y7"/>
    <mergeCell ref="F11:M11"/>
    <mergeCell ref="Q11:V11"/>
    <mergeCell ref="F12:M12"/>
    <mergeCell ref="Q12:V12"/>
    <mergeCell ref="AG21:AG22"/>
    <mergeCell ref="H22:J22"/>
    <mergeCell ref="K22:M22"/>
    <mergeCell ref="N22:P22"/>
    <mergeCell ref="Q22:S22"/>
    <mergeCell ref="A21:D22"/>
    <mergeCell ref="E21:G22"/>
    <mergeCell ref="H21:S21"/>
    <mergeCell ref="T21:V22"/>
    <mergeCell ref="H24:J24"/>
    <mergeCell ref="K24:M24"/>
    <mergeCell ref="N24:P24"/>
    <mergeCell ref="Q24:S24"/>
    <mergeCell ref="T24:V24"/>
    <mergeCell ref="A29:C29"/>
    <mergeCell ref="E29:G29"/>
    <mergeCell ref="H29:J29"/>
    <mergeCell ref="K29:M29"/>
    <mergeCell ref="N29:P29"/>
    <mergeCell ref="Q29:S29"/>
    <mergeCell ref="T29:V29"/>
    <mergeCell ref="T26:V26"/>
    <mergeCell ref="A23:D25"/>
    <mergeCell ref="E23:G23"/>
    <mergeCell ref="H23:J23"/>
    <mergeCell ref="K23:M23"/>
    <mergeCell ref="N23:P23"/>
    <mergeCell ref="Q23:S23"/>
    <mergeCell ref="E25:G25"/>
    <mergeCell ref="H25:J25"/>
    <mergeCell ref="K25:M25"/>
    <mergeCell ref="N25:P25"/>
    <mergeCell ref="Q25:S25"/>
    <mergeCell ref="AG26:AG28"/>
    <mergeCell ref="E27:G27"/>
    <mergeCell ref="H27:J27"/>
    <mergeCell ref="K27:M27"/>
    <mergeCell ref="N27:P27"/>
    <mergeCell ref="Q27:S27"/>
    <mergeCell ref="T27:V27"/>
    <mergeCell ref="A26:D28"/>
    <mergeCell ref="E26:G26"/>
    <mergeCell ref="H26:J26"/>
    <mergeCell ref="K26:M26"/>
    <mergeCell ref="N26:P26"/>
    <mergeCell ref="Q26:S26"/>
    <mergeCell ref="E28:G28"/>
    <mergeCell ref="H28:J28"/>
    <mergeCell ref="K28:M28"/>
    <mergeCell ref="A33:D35"/>
    <mergeCell ref="E33:G33"/>
    <mergeCell ref="H33:J33"/>
    <mergeCell ref="K33:M33"/>
    <mergeCell ref="N33:P33"/>
    <mergeCell ref="A31:D32"/>
    <mergeCell ref="E31:G32"/>
    <mergeCell ref="H31:S31"/>
    <mergeCell ref="T31:V32"/>
    <mergeCell ref="E35:G35"/>
    <mergeCell ref="H35:J35"/>
    <mergeCell ref="K35:M35"/>
    <mergeCell ref="N35:P35"/>
    <mergeCell ref="Q35:S35"/>
    <mergeCell ref="T35:V35"/>
    <mergeCell ref="Q33:S33"/>
    <mergeCell ref="T33:V33"/>
    <mergeCell ref="AG33:AG35"/>
    <mergeCell ref="E34:G34"/>
    <mergeCell ref="H34:J34"/>
    <mergeCell ref="K34:M34"/>
    <mergeCell ref="N34:P34"/>
    <mergeCell ref="Q34:S34"/>
    <mergeCell ref="AG36:AG38"/>
    <mergeCell ref="E37:G37"/>
    <mergeCell ref="H37:J37"/>
    <mergeCell ref="K37:M37"/>
    <mergeCell ref="N37:P37"/>
    <mergeCell ref="Q37:S37"/>
    <mergeCell ref="T37:V37"/>
    <mergeCell ref="A36:D38"/>
    <mergeCell ref="E36:G36"/>
    <mergeCell ref="H36:J36"/>
    <mergeCell ref="K36:M36"/>
    <mergeCell ref="N36:P36"/>
    <mergeCell ref="Q36:S36"/>
    <mergeCell ref="E38:G38"/>
    <mergeCell ref="H38:J38"/>
    <mergeCell ref="K38:M38"/>
    <mergeCell ref="N38:P38"/>
    <mergeCell ref="L16:N16"/>
    <mergeCell ref="I16:K16"/>
    <mergeCell ref="L18:N18"/>
    <mergeCell ref="L17:N17"/>
    <mergeCell ref="Q38:S38"/>
    <mergeCell ref="T38:V38"/>
    <mergeCell ref="W21:AA22"/>
    <mergeCell ref="W23:AA28"/>
    <mergeCell ref="W31:AA32"/>
    <mergeCell ref="W33:AA38"/>
    <mergeCell ref="T36:V36"/>
    <mergeCell ref="T34:V34"/>
    <mergeCell ref="H32:J32"/>
    <mergeCell ref="K32:M32"/>
    <mergeCell ref="N32:P32"/>
    <mergeCell ref="Q32:S32"/>
    <mergeCell ref="W29:Y29"/>
    <mergeCell ref="Q28:S28"/>
    <mergeCell ref="T28:V28"/>
    <mergeCell ref="N28:P28"/>
    <mergeCell ref="F18:H18"/>
    <mergeCell ref="O18:Q18"/>
    <mergeCell ref="F17:H17"/>
    <mergeCell ref="O17:Q17"/>
    <mergeCell ref="U17:W17"/>
    <mergeCell ref="B40:E40"/>
    <mergeCell ref="AA16:AC16"/>
    <mergeCell ref="X16:Z16"/>
    <mergeCell ref="U16:W16"/>
    <mergeCell ref="R14:AC14"/>
    <mergeCell ref="U15:AC15"/>
    <mergeCell ref="AA18:AC18"/>
    <mergeCell ref="AA17:AC17"/>
    <mergeCell ref="X18:Z18"/>
    <mergeCell ref="X17:Z17"/>
    <mergeCell ref="U18:W18"/>
    <mergeCell ref="I18:K18"/>
    <mergeCell ref="I17:K17"/>
    <mergeCell ref="F14:Q14"/>
    <mergeCell ref="R18:T18"/>
    <mergeCell ref="R17:T17"/>
    <mergeCell ref="R15:T16"/>
    <mergeCell ref="A14:E16"/>
    <mergeCell ref="A18:E18"/>
    <mergeCell ref="A17:E17"/>
    <mergeCell ref="F15:H16"/>
    <mergeCell ref="I15:Q15"/>
    <mergeCell ref="O16:Q16"/>
  </mergeCells>
  <pageMargins left="0.43307086614173229" right="0.43307086614173229" top="0.51181102362204722" bottom="0.51181102362204722" header="0.31496062992125984" footer="0.31496062992125984"/>
  <pageSetup paperSize="9" scale="88" orientation="portrait" horizontalDpi="360" verticalDpi="360" r:id="rId1"/>
  <headerFooter>
    <oddFooter>&amp;R&amp;"Gulim,Regular"&amp;10SP-FMD-04-20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86" r:id="rId4" name="Check Box 10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85725</xdr:rowOff>
                  </from>
                  <to>
                    <xdr:col>23</xdr:col>
                    <xdr:colOff>190500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5" name="Check Box 11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66675</xdr:rowOff>
                  </from>
                  <to>
                    <xdr:col>15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6" name="Check Box 12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66675</xdr:rowOff>
                  </from>
                  <to>
                    <xdr:col>6</xdr:col>
                    <xdr:colOff>190500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7" name="Check Box 13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47625</xdr:rowOff>
                  </from>
                  <to>
                    <xdr:col>10</xdr:col>
                    <xdr:colOff>190500</xdr:colOff>
                    <xdr:row>8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SheetLayoutView="100" workbookViewId="0">
      <selection activeCell="J5" sqref="J5"/>
    </sheetView>
  </sheetViews>
  <sheetFormatPr defaultColWidth="9.140625" defaultRowHeight="20.25"/>
  <cols>
    <col min="1" max="14" width="3.7109375" style="118" customWidth="1"/>
    <col min="15" max="28" width="3.42578125" style="118" customWidth="1"/>
    <col min="29" max="31" width="3.7109375" style="118" customWidth="1"/>
    <col min="32" max="256" width="9.140625" style="118"/>
    <col min="257" max="270" width="3.7109375" style="118" customWidth="1"/>
    <col min="271" max="284" width="3.42578125" style="118" customWidth="1"/>
    <col min="285" max="287" width="3.7109375" style="118" customWidth="1"/>
    <col min="288" max="512" width="9.140625" style="118"/>
    <col min="513" max="526" width="3.7109375" style="118" customWidth="1"/>
    <col min="527" max="540" width="3.42578125" style="118" customWidth="1"/>
    <col min="541" max="543" width="3.7109375" style="118" customWidth="1"/>
    <col min="544" max="768" width="9.140625" style="118"/>
    <col min="769" max="782" width="3.7109375" style="118" customWidth="1"/>
    <col min="783" max="796" width="3.42578125" style="118" customWidth="1"/>
    <col min="797" max="799" width="3.7109375" style="118" customWidth="1"/>
    <col min="800" max="1024" width="9.140625" style="118"/>
    <col min="1025" max="1038" width="3.7109375" style="118" customWidth="1"/>
    <col min="1039" max="1052" width="3.42578125" style="118" customWidth="1"/>
    <col min="1053" max="1055" width="3.7109375" style="118" customWidth="1"/>
    <col min="1056" max="1280" width="9.140625" style="118"/>
    <col min="1281" max="1294" width="3.7109375" style="118" customWidth="1"/>
    <col min="1295" max="1308" width="3.42578125" style="118" customWidth="1"/>
    <col min="1309" max="1311" width="3.7109375" style="118" customWidth="1"/>
    <col min="1312" max="1536" width="9.140625" style="118"/>
    <col min="1537" max="1550" width="3.7109375" style="118" customWidth="1"/>
    <col min="1551" max="1564" width="3.42578125" style="118" customWidth="1"/>
    <col min="1565" max="1567" width="3.7109375" style="118" customWidth="1"/>
    <col min="1568" max="1792" width="9.140625" style="118"/>
    <col min="1793" max="1806" width="3.7109375" style="118" customWidth="1"/>
    <col min="1807" max="1820" width="3.42578125" style="118" customWidth="1"/>
    <col min="1821" max="1823" width="3.7109375" style="118" customWidth="1"/>
    <col min="1824" max="2048" width="9.140625" style="118"/>
    <col min="2049" max="2062" width="3.7109375" style="118" customWidth="1"/>
    <col min="2063" max="2076" width="3.42578125" style="118" customWidth="1"/>
    <col min="2077" max="2079" width="3.7109375" style="118" customWidth="1"/>
    <col min="2080" max="2304" width="9.140625" style="118"/>
    <col min="2305" max="2318" width="3.7109375" style="118" customWidth="1"/>
    <col min="2319" max="2332" width="3.42578125" style="118" customWidth="1"/>
    <col min="2333" max="2335" width="3.7109375" style="118" customWidth="1"/>
    <col min="2336" max="2560" width="9.140625" style="118"/>
    <col min="2561" max="2574" width="3.7109375" style="118" customWidth="1"/>
    <col min="2575" max="2588" width="3.42578125" style="118" customWidth="1"/>
    <col min="2589" max="2591" width="3.7109375" style="118" customWidth="1"/>
    <col min="2592" max="2816" width="9.140625" style="118"/>
    <col min="2817" max="2830" width="3.7109375" style="118" customWidth="1"/>
    <col min="2831" max="2844" width="3.42578125" style="118" customWidth="1"/>
    <col min="2845" max="2847" width="3.7109375" style="118" customWidth="1"/>
    <col min="2848" max="3072" width="9.140625" style="118"/>
    <col min="3073" max="3086" width="3.7109375" style="118" customWidth="1"/>
    <col min="3087" max="3100" width="3.42578125" style="118" customWidth="1"/>
    <col min="3101" max="3103" width="3.7109375" style="118" customWidth="1"/>
    <col min="3104" max="3328" width="9.140625" style="118"/>
    <col min="3329" max="3342" width="3.7109375" style="118" customWidth="1"/>
    <col min="3343" max="3356" width="3.42578125" style="118" customWidth="1"/>
    <col min="3357" max="3359" width="3.7109375" style="118" customWidth="1"/>
    <col min="3360" max="3584" width="9.140625" style="118"/>
    <col min="3585" max="3598" width="3.7109375" style="118" customWidth="1"/>
    <col min="3599" max="3612" width="3.42578125" style="118" customWidth="1"/>
    <col min="3613" max="3615" width="3.7109375" style="118" customWidth="1"/>
    <col min="3616" max="3840" width="9.140625" style="118"/>
    <col min="3841" max="3854" width="3.7109375" style="118" customWidth="1"/>
    <col min="3855" max="3868" width="3.42578125" style="118" customWidth="1"/>
    <col min="3869" max="3871" width="3.7109375" style="118" customWidth="1"/>
    <col min="3872" max="4096" width="9.140625" style="118"/>
    <col min="4097" max="4110" width="3.7109375" style="118" customWidth="1"/>
    <col min="4111" max="4124" width="3.42578125" style="118" customWidth="1"/>
    <col min="4125" max="4127" width="3.7109375" style="118" customWidth="1"/>
    <col min="4128" max="4352" width="9.140625" style="118"/>
    <col min="4353" max="4366" width="3.7109375" style="118" customWidth="1"/>
    <col min="4367" max="4380" width="3.42578125" style="118" customWidth="1"/>
    <col min="4381" max="4383" width="3.7109375" style="118" customWidth="1"/>
    <col min="4384" max="4608" width="9.140625" style="118"/>
    <col min="4609" max="4622" width="3.7109375" style="118" customWidth="1"/>
    <col min="4623" max="4636" width="3.42578125" style="118" customWidth="1"/>
    <col min="4637" max="4639" width="3.7109375" style="118" customWidth="1"/>
    <col min="4640" max="4864" width="9.140625" style="118"/>
    <col min="4865" max="4878" width="3.7109375" style="118" customWidth="1"/>
    <col min="4879" max="4892" width="3.42578125" style="118" customWidth="1"/>
    <col min="4893" max="4895" width="3.7109375" style="118" customWidth="1"/>
    <col min="4896" max="5120" width="9.140625" style="118"/>
    <col min="5121" max="5134" width="3.7109375" style="118" customWidth="1"/>
    <col min="5135" max="5148" width="3.42578125" style="118" customWidth="1"/>
    <col min="5149" max="5151" width="3.7109375" style="118" customWidth="1"/>
    <col min="5152" max="5376" width="9.140625" style="118"/>
    <col min="5377" max="5390" width="3.7109375" style="118" customWidth="1"/>
    <col min="5391" max="5404" width="3.42578125" style="118" customWidth="1"/>
    <col min="5405" max="5407" width="3.7109375" style="118" customWidth="1"/>
    <col min="5408" max="5632" width="9.140625" style="118"/>
    <col min="5633" max="5646" width="3.7109375" style="118" customWidth="1"/>
    <col min="5647" max="5660" width="3.42578125" style="118" customWidth="1"/>
    <col min="5661" max="5663" width="3.7109375" style="118" customWidth="1"/>
    <col min="5664" max="5888" width="9.140625" style="118"/>
    <col min="5889" max="5902" width="3.7109375" style="118" customWidth="1"/>
    <col min="5903" max="5916" width="3.42578125" style="118" customWidth="1"/>
    <col min="5917" max="5919" width="3.7109375" style="118" customWidth="1"/>
    <col min="5920" max="6144" width="9.140625" style="118"/>
    <col min="6145" max="6158" width="3.7109375" style="118" customWidth="1"/>
    <col min="6159" max="6172" width="3.42578125" style="118" customWidth="1"/>
    <col min="6173" max="6175" width="3.7109375" style="118" customWidth="1"/>
    <col min="6176" max="6400" width="9.140625" style="118"/>
    <col min="6401" max="6414" width="3.7109375" style="118" customWidth="1"/>
    <col min="6415" max="6428" width="3.42578125" style="118" customWidth="1"/>
    <col min="6429" max="6431" width="3.7109375" style="118" customWidth="1"/>
    <col min="6432" max="6656" width="9.140625" style="118"/>
    <col min="6657" max="6670" width="3.7109375" style="118" customWidth="1"/>
    <col min="6671" max="6684" width="3.42578125" style="118" customWidth="1"/>
    <col min="6685" max="6687" width="3.7109375" style="118" customWidth="1"/>
    <col min="6688" max="6912" width="9.140625" style="118"/>
    <col min="6913" max="6926" width="3.7109375" style="118" customWidth="1"/>
    <col min="6927" max="6940" width="3.42578125" style="118" customWidth="1"/>
    <col min="6941" max="6943" width="3.7109375" style="118" customWidth="1"/>
    <col min="6944" max="7168" width="9.140625" style="118"/>
    <col min="7169" max="7182" width="3.7109375" style="118" customWidth="1"/>
    <col min="7183" max="7196" width="3.42578125" style="118" customWidth="1"/>
    <col min="7197" max="7199" width="3.7109375" style="118" customWidth="1"/>
    <col min="7200" max="7424" width="9.140625" style="118"/>
    <col min="7425" max="7438" width="3.7109375" style="118" customWidth="1"/>
    <col min="7439" max="7452" width="3.42578125" style="118" customWidth="1"/>
    <col min="7453" max="7455" width="3.7109375" style="118" customWidth="1"/>
    <col min="7456" max="7680" width="9.140625" style="118"/>
    <col min="7681" max="7694" width="3.7109375" style="118" customWidth="1"/>
    <col min="7695" max="7708" width="3.42578125" style="118" customWidth="1"/>
    <col min="7709" max="7711" width="3.7109375" style="118" customWidth="1"/>
    <col min="7712" max="7936" width="9.140625" style="118"/>
    <col min="7937" max="7950" width="3.7109375" style="118" customWidth="1"/>
    <col min="7951" max="7964" width="3.42578125" style="118" customWidth="1"/>
    <col min="7965" max="7967" width="3.7109375" style="118" customWidth="1"/>
    <col min="7968" max="8192" width="9.140625" style="118"/>
    <col min="8193" max="8206" width="3.7109375" style="118" customWidth="1"/>
    <col min="8207" max="8220" width="3.42578125" style="118" customWidth="1"/>
    <col min="8221" max="8223" width="3.7109375" style="118" customWidth="1"/>
    <col min="8224" max="8448" width="9.140625" style="118"/>
    <col min="8449" max="8462" width="3.7109375" style="118" customWidth="1"/>
    <col min="8463" max="8476" width="3.42578125" style="118" customWidth="1"/>
    <col min="8477" max="8479" width="3.7109375" style="118" customWidth="1"/>
    <col min="8480" max="8704" width="9.140625" style="118"/>
    <col min="8705" max="8718" width="3.7109375" style="118" customWidth="1"/>
    <col min="8719" max="8732" width="3.42578125" style="118" customWidth="1"/>
    <col min="8733" max="8735" width="3.7109375" style="118" customWidth="1"/>
    <col min="8736" max="8960" width="9.140625" style="118"/>
    <col min="8961" max="8974" width="3.7109375" style="118" customWidth="1"/>
    <col min="8975" max="8988" width="3.42578125" style="118" customWidth="1"/>
    <col min="8989" max="8991" width="3.7109375" style="118" customWidth="1"/>
    <col min="8992" max="9216" width="9.140625" style="118"/>
    <col min="9217" max="9230" width="3.7109375" style="118" customWidth="1"/>
    <col min="9231" max="9244" width="3.42578125" style="118" customWidth="1"/>
    <col min="9245" max="9247" width="3.7109375" style="118" customWidth="1"/>
    <col min="9248" max="9472" width="9.140625" style="118"/>
    <col min="9473" max="9486" width="3.7109375" style="118" customWidth="1"/>
    <col min="9487" max="9500" width="3.42578125" style="118" customWidth="1"/>
    <col min="9501" max="9503" width="3.7109375" style="118" customWidth="1"/>
    <col min="9504" max="9728" width="9.140625" style="118"/>
    <col min="9729" max="9742" width="3.7109375" style="118" customWidth="1"/>
    <col min="9743" max="9756" width="3.42578125" style="118" customWidth="1"/>
    <col min="9757" max="9759" width="3.7109375" style="118" customWidth="1"/>
    <col min="9760" max="9984" width="9.140625" style="118"/>
    <col min="9985" max="9998" width="3.7109375" style="118" customWidth="1"/>
    <col min="9999" max="10012" width="3.42578125" style="118" customWidth="1"/>
    <col min="10013" max="10015" width="3.7109375" style="118" customWidth="1"/>
    <col min="10016" max="10240" width="9.140625" style="118"/>
    <col min="10241" max="10254" width="3.7109375" style="118" customWidth="1"/>
    <col min="10255" max="10268" width="3.42578125" style="118" customWidth="1"/>
    <col min="10269" max="10271" width="3.7109375" style="118" customWidth="1"/>
    <col min="10272" max="10496" width="9.140625" style="118"/>
    <col min="10497" max="10510" width="3.7109375" style="118" customWidth="1"/>
    <col min="10511" max="10524" width="3.42578125" style="118" customWidth="1"/>
    <col min="10525" max="10527" width="3.7109375" style="118" customWidth="1"/>
    <col min="10528" max="10752" width="9.140625" style="118"/>
    <col min="10753" max="10766" width="3.7109375" style="118" customWidth="1"/>
    <col min="10767" max="10780" width="3.42578125" style="118" customWidth="1"/>
    <col min="10781" max="10783" width="3.7109375" style="118" customWidth="1"/>
    <col min="10784" max="11008" width="9.140625" style="118"/>
    <col min="11009" max="11022" width="3.7109375" style="118" customWidth="1"/>
    <col min="11023" max="11036" width="3.42578125" style="118" customWidth="1"/>
    <col min="11037" max="11039" width="3.7109375" style="118" customWidth="1"/>
    <col min="11040" max="11264" width="9.140625" style="118"/>
    <col min="11265" max="11278" width="3.7109375" style="118" customWidth="1"/>
    <col min="11279" max="11292" width="3.42578125" style="118" customWidth="1"/>
    <col min="11293" max="11295" width="3.7109375" style="118" customWidth="1"/>
    <col min="11296" max="11520" width="9.140625" style="118"/>
    <col min="11521" max="11534" width="3.7109375" style="118" customWidth="1"/>
    <col min="11535" max="11548" width="3.42578125" style="118" customWidth="1"/>
    <col min="11549" max="11551" width="3.7109375" style="118" customWidth="1"/>
    <col min="11552" max="11776" width="9.140625" style="118"/>
    <col min="11777" max="11790" width="3.7109375" style="118" customWidth="1"/>
    <col min="11791" max="11804" width="3.42578125" style="118" customWidth="1"/>
    <col min="11805" max="11807" width="3.7109375" style="118" customWidth="1"/>
    <col min="11808" max="12032" width="9.140625" style="118"/>
    <col min="12033" max="12046" width="3.7109375" style="118" customWidth="1"/>
    <col min="12047" max="12060" width="3.42578125" style="118" customWidth="1"/>
    <col min="12061" max="12063" width="3.7109375" style="118" customWidth="1"/>
    <col min="12064" max="12288" width="9.140625" style="118"/>
    <col min="12289" max="12302" width="3.7109375" style="118" customWidth="1"/>
    <col min="12303" max="12316" width="3.42578125" style="118" customWidth="1"/>
    <col min="12317" max="12319" width="3.7109375" style="118" customWidth="1"/>
    <col min="12320" max="12544" width="9.140625" style="118"/>
    <col min="12545" max="12558" width="3.7109375" style="118" customWidth="1"/>
    <col min="12559" max="12572" width="3.42578125" style="118" customWidth="1"/>
    <col min="12573" max="12575" width="3.7109375" style="118" customWidth="1"/>
    <col min="12576" max="12800" width="9.140625" style="118"/>
    <col min="12801" max="12814" width="3.7109375" style="118" customWidth="1"/>
    <col min="12815" max="12828" width="3.42578125" style="118" customWidth="1"/>
    <col min="12829" max="12831" width="3.7109375" style="118" customWidth="1"/>
    <col min="12832" max="13056" width="9.140625" style="118"/>
    <col min="13057" max="13070" width="3.7109375" style="118" customWidth="1"/>
    <col min="13071" max="13084" width="3.42578125" style="118" customWidth="1"/>
    <col min="13085" max="13087" width="3.7109375" style="118" customWidth="1"/>
    <col min="13088" max="13312" width="9.140625" style="118"/>
    <col min="13313" max="13326" width="3.7109375" style="118" customWidth="1"/>
    <col min="13327" max="13340" width="3.42578125" style="118" customWidth="1"/>
    <col min="13341" max="13343" width="3.7109375" style="118" customWidth="1"/>
    <col min="13344" max="13568" width="9.140625" style="118"/>
    <col min="13569" max="13582" width="3.7109375" style="118" customWidth="1"/>
    <col min="13583" max="13596" width="3.42578125" style="118" customWidth="1"/>
    <col min="13597" max="13599" width="3.7109375" style="118" customWidth="1"/>
    <col min="13600" max="13824" width="9.140625" style="118"/>
    <col min="13825" max="13838" width="3.7109375" style="118" customWidth="1"/>
    <col min="13839" max="13852" width="3.42578125" style="118" customWidth="1"/>
    <col min="13853" max="13855" width="3.7109375" style="118" customWidth="1"/>
    <col min="13856" max="14080" width="9.140625" style="118"/>
    <col min="14081" max="14094" width="3.7109375" style="118" customWidth="1"/>
    <col min="14095" max="14108" width="3.42578125" style="118" customWidth="1"/>
    <col min="14109" max="14111" width="3.7109375" style="118" customWidth="1"/>
    <col min="14112" max="14336" width="9.140625" style="118"/>
    <col min="14337" max="14350" width="3.7109375" style="118" customWidth="1"/>
    <col min="14351" max="14364" width="3.42578125" style="118" customWidth="1"/>
    <col min="14365" max="14367" width="3.7109375" style="118" customWidth="1"/>
    <col min="14368" max="14592" width="9.140625" style="118"/>
    <col min="14593" max="14606" width="3.7109375" style="118" customWidth="1"/>
    <col min="14607" max="14620" width="3.42578125" style="118" customWidth="1"/>
    <col min="14621" max="14623" width="3.7109375" style="118" customWidth="1"/>
    <col min="14624" max="14848" width="9.140625" style="118"/>
    <col min="14849" max="14862" width="3.7109375" style="118" customWidth="1"/>
    <col min="14863" max="14876" width="3.42578125" style="118" customWidth="1"/>
    <col min="14877" max="14879" width="3.7109375" style="118" customWidth="1"/>
    <col min="14880" max="15104" width="9.140625" style="118"/>
    <col min="15105" max="15118" width="3.7109375" style="118" customWidth="1"/>
    <col min="15119" max="15132" width="3.42578125" style="118" customWidth="1"/>
    <col min="15133" max="15135" width="3.7109375" style="118" customWidth="1"/>
    <col min="15136" max="15360" width="9.140625" style="118"/>
    <col min="15361" max="15374" width="3.7109375" style="118" customWidth="1"/>
    <col min="15375" max="15388" width="3.42578125" style="118" customWidth="1"/>
    <col min="15389" max="15391" width="3.7109375" style="118" customWidth="1"/>
    <col min="15392" max="15616" width="9.140625" style="118"/>
    <col min="15617" max="15630" width="3.7109375" style="118" customWidth="1"/>
    <col min="15631" max="15644" width="3.42578125" style="118" customWidth="1"/>
    <col min="15645" max="15647" width="3.7109375" style="118" customWidth="1"/>
    <col min="15648" max="15872" width="9.140625" style="118"/>
    <col min="15873" max="15886" width="3.7109375" style="118" customWidth="1"/>
    <col min="15887" max="15900" width="3.42578125" style="118" customWidth="1"/>
    <col min="15901" max="15903" width="3.7109375" style="118" customWidth="1"/>
    <col min="15904" max="16128" width="9.140625" style="118"/>
    <col min="16129" max="16142" width="3.7109375" style="118" customWidth="1"/>
    <col min="16143" max="16156" width="3.42578125" style="118" customWidth="1"/>
    <col min="16157" max="16159" width="3.7109375" style="118" customWidth="1"/>
    <col min="16160" max="16384" width="9.140625" style="118"/>
  </cols>
  <sheetData>
    <row r="1" spans="1:256" ht="12.95" customHeight="1"/>
    <row r="2" spans="1:256" ht="12.95" customHeight="1"/>
    <row r="3" spans="1:256" ht="35.25" customHeight="1">
      <c r="A3" s="361" t="s">
        <v>79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</row>
    <row r="4" spans="1:256" ht="19.5" customHeigh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</row>
    <row r="5" spans="1:256" ht="24" customHeight="1">
      <c r="A5" s="121"/>
      <c r="B5" s="121"/>
      <c r="C5" s="158" t="s">
        <v>80</v>
      </c>
      <c r="D5" s="158"/>
      <c r="E5" s="159"/>
      <c r="F5" s="158"/>
      <c r="G5" s="159"/>
      <c r="H5" s="159"/>
      <c r="I5" s="160" t="s">
        <v>81</v>
      </c>
      <c r="J5" s="161" t="str">
        <f>'Data Record (Pitch)'!P1</f>
        <v>SPR16090001-4</v>
      </c>
      <c r="K5" s="162"/>
      <c r="L5" s="162"/>
      <c r="M5" s="161"/>
      <c r="N5" s="161"/>
      <c r="O5" s="161"/>
      <c r="P5" s="161"/>
      <c r="Q5" s="161"/>
      <c r="R5" s="162"/>
      <c r="S5" s="162"/>
      <c r="T5" s="162"/>
      <c r="U5" s="162"/>
      <c r="V5" s="162"/>
      <c r="W5" s="162"/>
      <c r="X5" s="120"/>
      <c r="Y5" s="163" t="s">
        <v>138</v>
      </c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</row>
    <row r="6" spans="1:256" ht="24" customHeight="1">
      <c r="A6" s="121"/>
      <c r="B6" s="121"/>
      <c r="C6" s="159"/>
      <c r="D6" s="159"/>
      <c r="E6" s="159"/>
      <c r="F6" s="158"/>
      <c r="G6" s="164"/>
      <c r="H6" s="164"/>
      <c r="I6" s="158"/>
      <c r="J6" s="161"/>
      <c r="K6" s="162"/>
      <c r="L6" s="162"/>
      <c r="M6" s="161"/>
      <c r="N6" s="161"/>
      <c r="O6" s="161"/>
      <c r="P6" s="161"/>
      <c r="Q6" s="161"/>
      <c r="R6" s="162"/>
      <c r="S6" s="162"/>
      <c r="T6" s="162"/>
      <c r="U6" s="162"/>
      <c r="V6" s="162"/>
      <c r="W6" s="162"/>
      <c r="X6" s="162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  <c r="DO6" s="120"/>
      <c r="DP6" s="120"/>
      <c r="DQ6" s="120"/>
      <c r="DR6" s="120"/>
      <c r="DS6" s="120"/>
      <c r="DT6" s="120"/>
      <c r="DU6" s="120"/>
      <c r="DV6" s="120"/>
      <c r="DW6" s="120"/>
      <c r="DX6" s="120"/>
      <c r="DY6" s="120"/>
      <c r="DZ6" s="120"/>
      <c r="EA6" s="120"/>
      <c r="EB6" s="120"/>
      <c r="EC6" s="120"/>
      <c r="ED6" s="120"/>
      <c r="EE6" s="120"/>
      <c r="EF6" s="120"/>
      <c r="EG6" s="120"/>
      <c r="EH6" s="120"/>
      <c r="EI6" s="120"/>
      <c r="EJ6" s="120"/>
      <c r="EK6" s="120"/>
      <c r="EL6" s="120"/>
      <c r="EM6" s="120"/>
      <c r="EN6" s="120"/>
      <c r="EO6" s="120"/>
      <c r="EP6" s="120"/>
      <c r="EQ6" s="120"/>
      <c r="ER6" s="120"/>
      <c r="ES6" s="120"/>
      <c r="ET6" s="120"/>
      <c r="EU6" s="120"/>
      <c r="EV6" s="120"/>
      <c r="EW6" s="120"/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20"/>
      <c r="GG6" s="120"/>
      <c r="GH6" s="120"/>
      <c r="GI6" s="120"/>
      <c r="GJ6" s="120"/>
      <c r="GK6" s="120"/>
      <c r="GL6" s="120"/>
      <c r="GM6" s="120"/>
      <c r="GN6" s="120"/>
      <c r="GO6" s="120"/>
      <c r="GP6" s="120"/>
      <c r="GQ6" s="120"/>
      <c r="GR6" s="120"/>
      <c r="GS6" s="120"/>
      <c r="GT6" s="120"/>
      <c r="GU6" s="120"/>
      <c r="GV6" s="120"/>
      <c r="GW6" s="120"/>
      <c r="GX6" s="120"/>
      <c r="GY6" s="120"/>
      <c r="GZ6" s="120"/>
      <c r="HA6" s="120"/>
      <c r="HB6" s="120"/>
      <c r="HC6" s="120"/>
      <c r="HD6" s="120"/>
      <c r="HE6" s="120"/>
      <c r="HF6" s="120"/>
      <c r="HG6" s="120"/>
      <c r="HH6" s="120"/>
      <c r="HI6" s="120"/>
      <c r="HJ6" s="120"/>
      <c r="HK6" s="120"/>
      <c r="HL6" s="120"/>
      <c r="HM6" s="120"/>
      <c r="HN6" s="120"/>
      <c r="HO6" s="120"/>
      <c r="HP6" s="120"/>
      <c r="HQ6" s="120"/>
      <c r="HR6" s="120"/>
      <c r="HS6" s="120"/>
      <c r="HT6" s="120"/>
      <c r="HU6" s="120"/>
      <c r="HV6" s="120"/>
      <c r="HW6" s="120"/>
      <c r="HX6" s="120"/>
      <c r="HY6" s="120"/>
      <c r="HZ6" s="120"/>
      <c r="IA6" s="120"/>
      <c r="IB6" s="120"/>
      <c r="IC6" s="120"/>
      <c r="ID6" s="120"/>
      <c r="IE6" s="120"/>
      <c r="IF6" s="120"/>
      <c r="IG6" s="120"/>
      <c r="IH6" s="120"/>
      <c r="II6" s="120"/>
      <c r="IJ6" s="120"/>
      <c r="IK6" s="120"/>
      <c r="IL6" s="120"/>
      <c r="IM6" s="120"/>
      <c r="IN6" s="120"/>
      <c r="IO6" s="120"/>
      <c r="IP6" s="120"/>
      <c r="IQ6" s="120"/>
      <c r="IR6" s="120"/>
      <c r="IS6" s="120"/>
      <c r="IT6" s="120"/>
      <c r="IU6" s="120"/>
      <c r="IV6" s="120"/>
    </row>
    <row r="7" spans="1:256" ht="24" customHeight="1">
      <c r="A7" s="121"/>
      <c r="B7" s="121"/>
      <c r="C7" s="165" t="s">
        <v>82</v>
      </c>
      <c r="D7" s="165"/>
      <c r="E7" s="159"/>
      <c r="F7" s="159"/>
      <c r="G7" s="159"/>
      <c r="H7" s="159"/>
      <c r="I7" s="160" t="s">
        <v>81</v>
      </c>
      <c r="J7" s="166"/>
      <c r="K7" s="162"/>
      <c r="L7" s="162"/>
      <c r="M7" s="167"/>
      <c r="N7" s="167"/>
      <c r="O7" s="167"/>
      <c r="P7" s="167"/>
      <c r="Q7" s="167"/>
      <c r="R7" s="167"/>
      <c r="S7" s="167"/>
      <c r="T7" s="167"/>
      <c r="U7" s="167"/>
      <c r="V7" s="168"/>
      <c r="W7" s="168"/>
      <c r="X7" s="168"/>
      <c r="Y7" s="132"/>
      <c r="Z7" s="132"/>
      <c r="AA7" s="132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120"/>
      <c r="GL7" s="120"/>
      <c r="GM7" s="120"/>
      <c r="GN7" s="120"/>
      <c r="GO7" s="120"/>
      <c r="GP7" s="120"/>
      <c r="GQ7" s="120"/>
      <c r="GR7" s="120"/>
      <c r="GS7" s="120"/>
      <c r="GT7" s="120"/>
      <c r="GU7" s="120"/>
      <c r="GV7" s="120"/>
      <c r="GW7" s="120"/>
      <c r="GX7" s="120"/>
      <c r="GY7" s="120"/>
      <c r="GZ7" s="120"/>
      <c r="HA7" s="120"/>
      <c r="HB7" s="120"/>
      <c r="HC7" s="120"/>
      <c r="HD7" s="120"/>
      <c r="HE7" s="120"/>
      <c r="HF7" s="120"/>
      <c r="HG7" s="120"/>
      <c r="HH7" s="120"/>
      <c r="HI7" s="120"/>
      <c r="HJ7" s="120"/>
      <c r="HK7" s="120"/>
      <c r="HL7" s="120"/>
      <c r="HM7" s="120"/>
      <c r="HN7" s="120"/>
      <c r="HO7" s="120"/>
      <c r="HP7" s="120"/>
      <c r="HQ7" s="120"/>
      <c r="HR7" s="120"/>
      <c r="HS7" s="120"/>
      <c r="HT7" s="120"/>
      <c r="HU7" s="120"/>
      <c r="HV7" s="120"/>
      <c r="HW7" s="120"/>
      <c r="HX7" s="120"/>
      <c r="HY7" s="120"/>
      <c r="HZ7" s="120"/>
      <c r="IA7" s="120"/>
      <c r="IB7" s="120"/>
      <c r="IC7" s="120"/>
      <c r="ID7" s="120"/>
      <c r="IE7" s="120"/>
      <c r="IF7" s="120"/>
      <c r="IG7" s="120"/>
      <c r="IH7" s="120"/>
      <c r="II7" s="120"/>
      <c r="IJ7" s="120"/>
      <c r="IK7" s="120"/>
      <c r="IL7" s="120"/>
      <c r="IM7" s="120"/>
      <c r="IN7" s="120"/>
      <c r="IO7" s="120"/>
      <c r="IP7" s="120"/>
      <c r="IQ7" s="120"/>
      <c r="IR7" s="120"/>
      <c r="IS7" s="120"/>
      <c r="IT7" s="120"/>
      <c r="IU7" s="120"/>
      <c r="IV7" s="120"/>
    </row>
    <row r="8" spans="1:256" ht="24" customHeight="1">
      <c r="A8" s="121"/>
      <c r="B8" s="121"/>
      <c r="C8" s="159"/>
      <c r="D8" s="165"/>
      <c r="E8" s="165"/>
      <c r="F8" s="159"/>
      <c r="G8" s="159"/>
      <c r="H8" s="159"/>
      <c r="I8" s="160"/>
      <c r="J8" s="169"/>
      <c r="K8" s="162"/>
      <c r="L8" s="166"/>
      <c r="M8" s="170"/>
      <c r="N8" s="170"/>
      <c r="O8" s="167"/>
      <c r="P8" s="167"/>
      <c r="Q8" s="167"/>
      <c r="R8" s="167"/>
      <c r="S8" s="167"/>
      <c r="T8" s="167"/>
      <c r="U8" s="167"/>
      <c r="V8" s="167"/>
      <c r="W8" s="168"/>
      <c r="X8" s="168"/>
      <c r="Y8" s="129"/>
      <c r="Z8" s="129"/>
      <c r="AA8" s="129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  <c r="DO8" s="120"/>
      <c r="DP8" s="120"/>
      <c r="DQ8" s="120"/>
      <c r="DR8" s="120"/>
      <c r="DS8" s="120"/>
      <c r="DT8" s="120"/>
      <c r="DU8" s="120"/>
      <c r="DV8" s="120"/>
      <c r="DW8" s="120"/>
      <c r="DX8" s="120"/>
      <c r="DY8" s="120"/>
      <c r="DZ8" s="120"/>
      <c r="EA8" s="120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0"/>
      <c r="FL8" s="120"/>
      <c r="FM8" s="120"/>
      <c r="FN8" s="120"/>
      <c r="FO8" s="120"/>
      <c r="FP8" s="120"/>
      <c r="FQ8" s="120"/>
      <c r="FR8" s="120"/>
      <c r="FS8" s="120"/>
      <c r="FT8" s="120"/>
      <c r="FU8" s="120"/>
      <c r="FV8" s="120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0"/>
      <c r="GQ8" s="120"/>
      <c r="GR8" s="120"/>
      <c r="GS8" s="120"/>
      <c r="GT8" s="120"/>
      <c r="GU8" s="120"/>
      <c r="GV8" s="120"/>
      <c r="GW8" s="120"/>
      <c r="GX8" s="120"/>
      <c r="GY8" s="120"/>
      <c r="GZ8" s="120"/>
      <c r="HA8" s="120"/>
      <c r="HB8" s="120"/>
      <c r="HC8" s="120"/>
      <c r="HD8" s="120"/>
      <c r="HE8" s="120"/>
      <c r="HF8" s="120"/>
      <c r="HG8" s="120"/>
      <c r="HH8" s="120"/>
      <c r="HI8" s="120"/>
      <c r="HJ8" s="120"/>
      <c r="HK8" s="120"/>
      <c r="HL8" s="120"/>
      <c r="HM8" s="120"/>
      <c r="HN8" s="120"/>
      <c r="HO8" s="120"/>
      <c r="HP8" s="120"/>
      <c r="HQ8" s="120"/>
      <c r="HR8" s="120"/>
      <c r="HS8" s="120"/>
      <c r="HT8" s="120"/>
      <c r="HU8" s="120"/>
      <c r="HV8" s="120"/>
      <c r="HW8" s="120"/>
      <c r="HX8" s="120"/>
      <c r="HY8" s="120"/>
      <c r="HZ8" s="120"/>
      <c r="IA8" s="120"/>
      <c r="IB8" s="120"/>
      <c r="IC8" s="120"/>
      <c r="ID8" s="120"/>
      <c r="IE8" s="120"/>
      <c r="IF8" s="120"/>
      <c r="IG8" s="120"/>
      <c r="IH8" s="120"/>
      <c r="II8" s="120"/>
      <c r="IJ8" s="120"/>
      <c r="IK8" s="120"/>
      <c r="IL8" s="120"/>
      <c r="IM8" s="120"/>
      <c r="IN8" s="120"/>
      <c r="IO8" s="120"/>
      <c r="IP8" s="120"/>
      <c r="IQ8" s="120"/>
      <c r="IR8" s="120"/>
      <c r="IS8" s="120"/>
      <c r="IT8" s="120"/>
      <c r="IU8" s="120"/>
      <c r="IV8" s="120"/>
    </row>
    <row r="9" spans="1:256" ht="24" customHeight="1">
      <c r="A9" s="121"/>
      <c r="B9" s="121"/>
      <c r="C9" s="171"/>
      <c r="D9" s="172"/>
      <c r="E9" s="172"/>
      <c r="F9" s="171"/>
      <c r="G9" s="171"/>
      <c r="H9" s="171"/>
      <c r="I9" s="171"/>
      <c r="J9" s="133"/>
      <c r="K9" s="120"/>
      <c r="L9" s="133"/>
      <c r="M9" s="173"/>
      <c r="N9" s="173"/>
      <c r="O9" s="127"/>
      <c r="P9" s="127"/>
      <c r="Q9" s="127"/>
      <c r="R9" s="127"/>
      <c r="S9" s="127"/>
      <c r="T9" s="127"/>
      <c r="U9" s="127"/>
      <c r="V9" s="127"/>
      <c r="W9" s="128"/>
      <c r="X9" s="129"/>
      <c r="Y9" s="129"/>
      <c r="Z9" s="129"/>
      <c r="AA9" s="12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  <c r="DO9" s="120"/>
      <c r="DP9" s="120"/>
      <c r="DQ9" s="120"/>
      <c r="DR9" s="120"/>
      <c r="DS9" s="120"/>
      <c r="DT9" s="120"/>
      <c r="DU9" s="120"/>
      <c r="DV9" s="120"/>
      <c r="DW9" s="120"/>
      <c r="DX9" s="120"/>
      <c r="DY9" s="120"/>
      <c r="DZ9" s="120"/>
      <c r="EA9" s="120"/>
      <c r="EB9" s="120"/>
      <c r="EC9" s="120"/>
      <c r="ED9" s="120"/>
      <c r="EE9" s="120"/>
      <c r="EF9" s="120"/>
      <c r="EG9" s="120"/>
      <c r="EH9" s="120"/>
      <c r="EI9" s="120"/>
      <c r="EJ9" s="120"/>
      <c r="EK9" s="120"/>
      <c r="EL9" s="120"/>
      <c r="EM9" s="120"/>
      <c r="EN9" s="120"/>
      <c r="EO9" s="120"/>
      <c r="EP9" s="120"/>
      <c r="EQ9" s="120"/>
      <c r="ER9" s="120"/>
      <c r="ES9" s="120"/>
      <c r="ET9" s="120"/>
      <c r="EU9" s="120"/>
      <c r="EV9" s="120"/>
      <c r="EW9" s="120"/>
      <c r="EX9" s="120"/>
      <c r="EY9" s="120"/>
      <c r="EZ9" s="120"/>
      <c r="FA9" s="120"/>
      <c r="FB9" s="120"/>
      <c r="FC9" s="120"/>
      <c r="FD9" s="120"/>
      <c r="FE9" s="120"/>
      <c r="FF9" s="120"/>
      <c r="FG9" s="120"/>
      <c r="FH9" s="120"/>
      <c r="FI9" s="120"/>
      <c r="FJ9" s="120"/>
      <c r="FK9" s="120"/>
      <c r="FL9" s="120"/>
      <c r="FM9" s="120"/>
      <c r="FN9" s="120"/>
      <c r="FO9" s="120"/>
      <c r="FP9" s="120"/>
      <c r="FQ9" s="120"/>
      <c r="FR9" s="120"/>
      <c r="FS9" s="120"/>
      <c r="FT9" s="120"/>
      <c r="FU9" s="120"/>
      <c r="FV9" s="120"/>
      <c r="FW9" s="120"/>
      <c r="FX9" s="120"/>
      <c r="FY9" s="120"/>
      <c r="FZ9" s="120"/>
      <c r="GA9" s="120"/>
      <c r="GB9" s="120"/>
      <c r="GC9" s="120"/>
      <c r="GD9" s="120"/>
      <c r="GE9" s="120"/>
      <c r="GF9" s="120"/>
      <c r="GG9" s="120"/>
      <c r="GH9" s="120"/>
      <c r="GI9" s="120"/>
      <c r="GJ9" s="120"/>
      <c r="GK9" s="120"/>
      <c r="GL9" s="120"/>
      <c r="GM9" s="120"/>
      <c r="GN9" s="120"/>
      <c r="GO9" s="120"/>
      <c r="GP9" s="120"/>
      <c r="GQ9" s="120"/>
      <c r="GR9" s="120"/>
      <c r="GS9" s="120"/>
      <c r="GT9" s="120"/>
      <c r="GU9" s="120"/>
      <c r="GV9" s="120"/>
      <c r="GW9" s="120"/>
      <c r="GX9" s="120"/>
      <c r="GY9" s="120"/>
      <c r="GZ9" s="120"/>
      <c r="HA9" s="120"/>
      <c r="HB9" s="120"/>
      <c r="HC9" s="120"/>
      <c r="HD9" s="120"/>
      <c r="HE9" s="120"/>
      <c r="HF9" s="120"/>
      <c r="HG9" s="120"/>
      <c r="HH9" s="120"/>
      <c r="HI9" s="120"/>
      <c r="HJ9" s="120"/>
      <c r="HK9" s="120"/>
      <c r="HL9" s="120"/>
      <c r="HM9" s="120"/>
      <c r="HN9" s="120"/>
      <c r="HO9" s="120"/>
      <c r="HP9" s="120"/>
      <c r="HQ9" s="120"/>
      <c r="HR9" s="120"/>
      <c r="HS9" s="120"/>
      <c r="HT9" s="120"/>
      <c r="HU9" s="120"/>
      <c r="HV9" s="120"/>
      <c r="HW9" s="120"/>
      <c r="HX9" s="120"/>
      <c r="HY9" s="120"/>
      <c r="HZ9" s="120"/>
      <c r="IA9" s="120"/>
      <c r="IB9" s="120"/>
      <c r="IC9" s="120"/>
      <c r="ID9" s="120"/>
      <c r="IE9" s="120"/>
      <c r="IF9" s="120"/>
      <c r="IG9" s="120"/>
      <c r="IH9" s="120"/>
      <c r="II9" s="120"/>
      <c r="IJ9" s="120"/>
      <c r="IK9" s="120"/>
      <c r="IL9" s="120"/>
      <c r="IM9" s="120"/>
      <c r="IN9" s="120"/>
      <c r="IO9" s="120"/>
      <c r="IP9" s="120"/>
      <c r="IQ9" s="120"/>
      <c r="IR9" s="120"/>
      <c r="IS9" s="120"/>
      <c r="IT9" s="120"/>
      <c r="IU9" s="120"/>
      <c r="IV9" s="120"/>
    </row>
    <row r="10" spans="1:256" ht="15" customHeight="1">
      <c r="A10" s="130"/>
      <c r="B10" s="130"/>
      <c r="C10" s="174"/>
      <c r="D10" s="174"/>
      <c r="E10" s="174"/>
      <c r="F10" s="174"/>
      <c r="G10" s="174"/>
      <c r="H10" s="175"/>
      <c r="I10" s="174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76"/>
      <c r="V10" s="176"/>
      <c r="W10" s="131"/>
      <c r="X10" s="177"/>
      <c r="Y10" s="178"/>
      <c r="Z10" s="179"/>
      <c r="AA10" s="179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  <c r="CT10" s="132"/>
      <c r="CU10" s="132"/>
      <c r="CV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132"/>
      <c r="DN10" s="132"/>
      <c r="DO10" s="132"/>
      <c r="DP10" s="132"/>
      <c r="DQ10" s="132"/>
      <c r="DR10" s="132"/>
      <c r="DS10" s="132"/>
      <c r="DT10" s="132"/>
      <c r="DU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132"/>
      <c r="EQ10" s="132"/>
      <c r="ER10" s="132"/>
      <c r="ES10" s="132"/>
      <c r="ET10" s="132"/>
      <c r="EU10" s="132"/>
      <c r="EV10" s="132"/>
      <c r="EW10" s="132"/>
      <c r="EX10" s="132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132"/>
      <c r="FN10" s="132"/>
      <c r="FO10" s="132"/>
      <c r="FP10" s="132"/>
      <c r="FQ10" s="132"/>
      <c r="FR10" s="132"/>
      <c r="FS10" s="132"/>
      <c r="FT10" s="132"/>
      <c r="FU10" s="132"/>
      <c r="FV10" s="132"/>
      <c r="FW10" s="132"/>
      <c r="FX10" s="132"/>
      <c r="FY10" s="132"/>
      <c r="FZ10" s="132"/>
      <c r="GA10" s="132"/>
      <c r="GB10" s="132"/>
      <c r="GC10" s="132"/>
      <c r="GD10" s="132"/>
      <c r="GE10" s="132"/>
      <c r="GF10" s="132"/>
      <c r="GG10" s="132"/>
      <c r="GH10" s="132"/>
      <c r="GI10" s="132"/>
      <c r="GJ10" s="132"/>
      <c r="GK10" s="132"/>
      <c r="GL10" s="132"/>
      <c r="GM10" s="132"/>
      <c r="GN10" s="132"/>
      <c r="GO10" s="132"/>
      <c r="GP10" s="132"/>
      <c r="GQ10" s="132"/>
      <c r="GR10" s="132"/>
      <c r="GS10" s="132"/>
      <c r="GT10" s="132"/>
      <c r="GU10" s="132"/>
      <c r="GV10" s="132"/>
      <c r="GW10" s="132"/>
      <c r="GX10" s="132"/>
      <c r="GY10" s="132"/>
      <c r="GZ10" s="132"/>
      <c r="HA10" s="132"/>
      <c r="HB10" s="132"/>
      <c r="HC10" s="132"/>
      <c r="HD10" s="132"/>
      <c r="HE10" s="132"/>
      <c r="HF10" s="132"/>
      <c r="HG10" s="132"/>
      <c r="HH10" s="132"/>
      <c r="HI10" s="132"/>
      <c r="HJ10" s="132"/>
      <c r="HK10" s="132"/>
      <c r="HL10" s="132"/>
      <c r="HM10" s="132"/>
      <c r="HN10" s="132"/>
      <c r="HO10" s="132"/>
      <c r="HP10" s="132"/>
      <c r="HQ10" s="132"/>
      <c r="HR10" s="132"/>
      <c r="HS10" s="132"/>
      <c r="HT10" s="132"/>
      <c r="HU10" s="132"/>
      <c r="HV10" s="132"/>
      <c r="HW10" s="132"/>
      <c r="HX10" s="132"/>
      <c r="HY10" s="132"/>
      <c r="HZ10" s="132"/>
      <c r="IA10" s="132"/>
      <c r="IB10" s="132"/>
      <c r="IC10" s="132"/>
      <c r="ID10" s="132"/>
      <c r="IE10" s="132"/>
      <c r="IF10" s="132"/>
      <c r="IG10" s="132"/>
      <c r="IH10" s="132"/>
      <c r="II10" s="132"/>
      <c r="IJ10" s="132"/>
      <c r="IK10" s="132"/>
      <c r="IL10" s="132"/>
      <c r="IM10" s="132"/>
      <c r="IN10" s="132"/>
      <c r="IO10" s="132"/>
      <c r="IP10" s="132"/>
      <c r="IQ10" s="132"/>
      <c r="IR10" s="132"/>
      <c r="IS10" s="132"/>
      <c r="IT10" s="132"/>
      <c r="IU10" s="132"/>
      <c r="IV10" s="132"/>
    </row>
    <row r="11" spans="1:256" ht="15" customHeight="1">
      <c r="A11" s="121"/>
      <c r="B11" s="121"/>
      <c r="C11" s="172"/>
      <c r="D11" s="172"/>
      <c r="E11" s="172"/>
      <c r="F11" s="172"/>
      <c r="G11" s="172"/>
      <c r="H11" s="180"/>
      <c r="I11" s="181"/>
      <c r="J11" s="128"/>
      <c r="K11" s="173"/>
      <c r="L11" s="127"/>
      <c r="M11" s="127"/>
      <c r="N11" s="127"/>
      <c r="O11" s="127"/>
      <c r="P11" s="127"/>
      <c r="Q11" s="127"/>
      <c r="R11" s="127"/>
      <c r="S11" s="127"/>
      <c r="T11" s="127"/>
      <c r="U11" s="128"/>
      <c r="V11" s="128"/>
      <c r="W11" s="126"/>
      <c r="X11" s="120"/>
      <c r="Y11" s="182"/>
      <c r="Z11" s="182"/>
      <c r="AA11" s="182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  <c r="DV11" s="120"/>
      <c r="DW11" s="120"/>
      <c r="DX11" s="120"/>
      <c r="DY11" s="120"/>
      <c r="DZ11" s="120"/>
      <c r="EA11" s="120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0"/>
      <c r="EY11" s="120"/>
      <c r="EZ11" s="120"/>
      <c r="FA11" s="120"/>
      <c r="FB11" s="120"/>
      <c r="FC11" s="120"/>
      <c r="FD11" s="120"/>
      <c r="FE11" s="120"/>
      <c r="FF11" s="120"/>
      <c r="FG11" s="120"/>
      <c r="FH11" s="120"/>
      <c r="FI11" s="120"/>
      <c r="FJ11" s="120"/>
      <c r="FK11" s="120"/>
      <c r="FL11" s="120"/>
      <c r="FM11" s="120"/>
      <c r="FN11" s="120"/>
      <c r="FO11" s="120"/>
      <c r="FP11" s="120"/>
      <c r="FQ11" s="120"/>
      <c r="FR11" s="120"/>
      <c r="FS11" s="120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120"/>
      <c r="GM11" s="120"/>
      <c r="GN11" s="120"/>
      <c r="GO11" s="120"/>
      <c r="GP11" s="120"/>
      <c r="GQ11" s="120"/>
      <c r="GR11" s="120"/>
      <c r="GS11" s="120"/>
      <c r="GT11" s="120"/>
      <c r="GU11" s="120"/>
      <c r="GV11" s="120"/>
      <c r="GW11" s="120"/>
      <c r="GX11" s="120"/>
      <c r="GY11" s="120"/>
      <c r="GZ11" s="120"/>
      <c r="HA11" s="120"/>
      <c r="HB11" s="120"/>
      <c r="HC11" s="120"/>
      <c r="HD11" s="120"/>
      <c r="HE11" s="120"/>
      <c r="HF11" s="120"/>
      <c r="HG11" s="120"/>
      <c r="HH11" s="120"/>
      <c r="HI11" s="120"/>
      <c r="HJ11" s="120"/>
      <c r="HK11" s="120"/>
      <c r="HL11" s="120"/>
      <c r="HM11" s="120"/>
      <c r="HN11" s="120"/>
      <c r="HO11" s="120"/>
      <c r="HP11" s="120"/>
      <c r="HQ11" s="120"/>
      <c r="HR11" s="120"/>
      <c r="HS11" s="120"/>
      <c r="HT11" s="120"/>
      <c r="HU11" s="120"/>
      <c r="HV11" s="120"/>
      <c r="HW11" s="120"/>
      <c r="HX11" s="120"/>
      <c r="HY11" s="120"/>
      <c r="HZ11" s="120"/>
      <c r="IA11" s="120"/>
      <c r="IB11" s="120"/>
      <c r="IC11" s="120"/>
      <c r="ID11" s="120"/>
      <c r="IE11" s="120"/>
      <c r="IF11" s="120"/>
      <c r="IG11" s="120"/>
      <c r="IH11" s="120"/>
      <c r="II11" s="120"/>
      <c r="IJ11" s="120"/>
      <c r="IK11" s="120"/>
      <c r="IL11" s="120"/>
      <c r="IM11" s="120"/>
      <c r="IN11" s="120"/>
      <c r="IO11" s="120"/>
      <c r="IP11" s="120"/>
      <c r="IQ11" s="120"/>
      <c r="IR11" s="120"/>
      <c r="IS11" s="120"/>
      <c r="IT11" s="120"/>
      <c r="IU11" s="120"/>
      <c r="IV11" s="120"/>
    </row>
    <row r="12" spans="1:256" ht="24" customHeight="1">
      <c r="A12" s="121"/>
      <c r="B12" s="121"/>
      <c r="C12" s="165" t="s">
        <v>83</v>
      </c>
      <c r="D12" s="172"/>
      <c r="E12" s="172"/>
      <c r="F12" s="172"/>
      <c r="G12" s="171"/>
      <c r="H12" s="171"/>
      <c r="I12" s="180" t="s">
        <v>81</v>
      </c>
      <c r="J12" s="166" t="str">
        <f>'Data Record (Pitch)'!F6</f>
        <v>Thread Plug Gauge</v>
      </c>
      <c r="K12" s="166"/>
      <c r="L12" s="166"/>
      <c r="M12" s="166"/>
      <c r="N12" s="166"/>
      <c r="O12" s="166"/>
      <c r="P12" s="124"/>
      <c r="Q12" s="133"/>
      <c r="R12" s="133"/>
      <c r="S12" s="133"/>
      <c r="T12" s="133"/>
      <c r="U12" s="133"/>
      <c r="V12" s="133"/>
      <c r="W12" s="133"/>
      <c r="X12" s="134"/>
      <c r="Y12" s="134"/>
      <c r="Z12" s="134"/>
      <c r="AA12" s="134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  <c r="DO12" s="120"/>
      <c r="DP12" s="120"/>
      <c r="DQ12" s="120"/>
      <c r="DR12" s="120"/>
      <c r="DS12" s="120"/>
      <c r="DT12" s="120"/>
      <c r="DU12" s="120"/>
      <c r="DV12" s="120"/>
      <c r="DW12" s="120"/>
      <c r="DX12" s="120"/>
      <c r="DY12" s="120"/>
      <c r="DZ12" s="120"/>
      <c r="EA12" s="120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120"/>
      <c r="EY12" s="120"/>
      <c r="EZ12" s="120"/>
      <c r="FA12" s="120"/>
      <c r="FB12" s="120"/>
      <c r="FC12" s="120"/>
      <c r="FD12" s="120"/>
      <c r="FE12" s="120"/>
      <c r="FF12" s="120"/>
      <c r="FG12" s="120"/>
      <c r="FH12" s="120"/>
      <c r="FI12" s="120"/>
      <c r="FJ12" s="120"/>
      <c r="FK12" s="120"/>
      <c r="FL12" s="120"/>
      <c r="FM12" s="120"/>
      <c r="FN12" s="120"/>
      <c r="FO12" s="120"/>
      <c r="FP12" s="120"/>
      <c r="FQ12" s="120"/>
      <c r="FR12" s="120"/>
      <c r="FS12" s="120"/>
      <c r="FT12" s="120"/>
      <c r="FU12" s="120"/>
      <c r="FV12" s="120"/>
      <c r="FW12" s="120"/>
      <c r="FX12" s="120"/>
      <c r="FY12" s="120"/>
      <c r="FZ12" s="120"/>
      <c r="GA12" s="120"/>
      <c r="GB12" s="120"/>
      <c r="GC12" s="120"/>
      <c r="GD12" s="120"/>
      <c r="GE12" s="120"/>
      <c r="GF12" s="120"/>
      <c r="GG12" s="120"/>
      <c r="GH12" s="120"/>
      <c r="GI12" s="120"/>
      <c r="GJ12" s="120"/>
      <c r="GK12" s="120"/>
      <c r="GL12" s="120"/>
      <c r="GM12" s="120"/>
      <c r="GN12" s="120"/>
      <c r="GO12" s="120"/>
      <c r="GP12" s="120"/>
      <c r="GQ12" s="120"/>
      <c r="GR12" s="120"/>
      <c r="GS12" s="120"/>
      <c r="GT12" s="120"/>
      <c r="GU12" s="120"/>
      <c r="GV12" s="120"/>
      <c r="GW12" s="120"/>
      <c r="GX12" s="120"/>
      <c r="GY12" s="120"/>
      <c r="GZ12" s="120"/>
      <c r="HA12" s="120"/>
      <c r="HB12" s="120"/>
      <c r="HC12" s="120"/>
      <c r="HD12" s="120"/>
      <c r="HE12" s="120"/>
      <c r="HF12" s="120"/>
      <c r="HG12" s="120"/>
      <c r="HH12" s="120"/>
      <c r="HI12" s="120"/>
      <c r="HJ12" s="120"/>
      <c r="HK12" s="120"/>
      <c r="HL12" s="120"/>
      <c r="HM12" s="120"/>
      <c r="HN12" s="120"/>
      <c r="HO12" s="120"/>
      <c r="HP12" s="120"/>
      <c r="HQ12" s="120"/>
      <c r="HR12" s="120"/>
      <c r="HS12" s="120"/>
      <c r="HT12" s="120"/>
      <c r="HU12" s="120"/>
      <c r="HV12" s="120"/>
      <c r="HW12" s="120"/>
      <c r="HX12" s="120"/>
      <c r="HY12" s="120"/>
      <c r="HZ12" s="120"/>
      <c r="IA12" s="120"/>
      <c r="IB12" s="120"/>
      <c r="IC12" s="120"/>
      <c r="ID12" s="120"/>
      <c r="IE12" s="120"/>
      <c r="IF12" s="120"/>
      <c r="IG12" s="120"/>
      <c r="IH12" s="120"/>
      <c r="II12" s="120"/>
      <c r="IJ12" s="120"/>
      <c r="IK12" s="120"/>
      <c r="IL12" s="120"/>
      <c r="IM12" s="120"/>
      <c r="IN12" s="120"/>
      <c r="IO12" s="120"/>
      <c r="IP12" s="120"/>
      <c r="IQ12" s="120"/>
      <c r="IR12" s="120"/>
      <c r="IS12" s="120"/>
      <c r="IT12" s="120"/>
      <c r="IU12" s="120"/>
      <c r="IV12" s="120"/>
    </row>
    <row r="13" spans="1:256" ht="24" customHeight="1">
      <c r="A13" s="121"/>
      <c r="B13" s="121"/>
      <c r="C13" s="183" t="s">
        <v>84</v>
      </c>
      <c r="D13" s="172"/>
      <c r="E13" s="172"/>
      <c r="F13" s="172"/>
      <c r="G13" s="171"/>
      <c r="H13" s="171"/>
      <c r="I13" s="180" t="s">
        <v>81</v>
      </c>
      <c r="J13" s="166">
        <f>'Data Record (Pitch)'!T6</f>
        <v>0</v>
      </c>
      <c r="K13" s="162"/>
      <c r="L13" s="166"/>
      <c r="M13" s="124"/>
      <c r="N13" s="124"/>
      <c r="O13" s="120"/>
      <c r="P13" s="124"/>
      <c r="Q13" s="133"/>
      <c r="R13" s="133"/>
      <c r="S13" s="124"/>
      <c r="T13" s="124"/>
      <c r="U13" s="124"/>
      <c r="V13" s="124"/>
      <c r="W13" s="124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120"/>
      <c r="GH13" s="120"/>
      <c r="GI13" s="120"/>
      <c r="GJ13" s="120"/>
      <c r="GK13" s="120"/>
      <c r="GL13" s="120"/>
      <c r="GM13" s="120"/>
      <c r="GN13" s="120"/>
      <c r="GO13" s="120"/>
      <c r="GP13" s="120"/>
      <c r="GQ13" s="120"/>
      <c r="GR13" s="120"/>
      <c r="GS13" s="120"/>
      <c r="GT13" s="120"/>
      <c r="GU13" s="120"/>
      <c r="GV13" s="120"/>
      <c r="GW13" s="120"/>
      <c r="GX13" s="120"/>
      <c r="GY13" s="120"/>
      <c r="GZ13" s="120"/>
      <c r="HA13" s="120"/>
      <c r="HB13" s="120"/>
      <c r="HC13" s="120"/>
      <c r="HD13" s="120"/>
      <c r="HE13" s="120"/>
      <c r="HF13" s="120"/>
      <c r="HG13" s="120"/>
      <c r="HH13" s="120"/>
      <c r="HI13" s="120"/>
      <c r="HJ13" s="120"/>
      <c r="HK13" s="120"/>
      <c r="HL13" s="120"/>
      <c r="HM13" s="120"/>
      <c r="HN13" s="120"/>
      <c r="HO13" s="120"/>
      <c r="HP13" s="120"/>
      <c r="HQ13" s="120"/>
      <c r="HR13" s="120"/>
      <c r="HS13" s="120"/>
      <c r="HT13" s="120"/>
      <c r="HU13" s="120"/>
      <c r="HV13" s="120"/>
      <c r="HW13" s="120"/>
      <c r="HX13" s="120"/>
      <c r="HY13" s="120"/>
      <c r="HZ13" s="120"/>
      <c r="IA13" s="120"/>
      <c r="IB13" s="120"/>
      <c r="IC13" s="120"/>
      <c r="ID13" s="120"/>
      <c r="IE13" s="120"/>
      <c r="IF13" s="120"/>
      <c r="IG13" s="120"/>
      <c r="IH13" s="120"/>
      <c r="II13" s="120"/>
      <c r="IJ13" s="120"/>
      <c r="IK13" s="120"/>
      <c r="IL13" s="120"/>
      <c r="IM13" s="120"/>
      <c r="IN13" s="120"/>
      <c r="IO13" s="120"/>
      <c r="IP13" s="120"/>
      <c r="IQ13" s="120"/>
      <c r="IR13" s="120"/>
      <c r="IS13" s="120"/>
      <c r="IT13" s="120"/>
      <c r="IU13" s="120"/>
      <c r="IV13" s="120"/>
    </row>
    <row r="14" spans="1:256" ht="24" customHeight="1">
      <c r="A14" s="121"/>
      <c r="B14" s="121"/>
      <c r="C14" s="165" t="s">
        <v>85</v>
      </c>
      <c r="D14" s="172"/>
      <c r="E14" s="172"/>
      <c r="F14" s="172"/>
      <c r="G14" s="171"/>
      <c r="H14" s="171"/>
      <c r="I14" s="180" t="s">
        <v>81</v>
      </c>
      <c r="J14" s="250">
        <f>'Data Record (Pitch)'!D7</f>
        <v>0</v>
      </c>
      <c r="K14" s="166"/>
      <c r="L14" s="166"/>
      <c r="M14" s="124"/>
      <c r="N14" s="124"/>
      <c r="O14" s="120"/>
      <c r="P14" s="124"/>
      <c r="Q14" s="133"/>
      <c r="R14" s="133"/>
      <c r="S14" s="133"/>
      <c r="T14" s="133"/>
      <c r="U14" s="133"/>
      <c r="V14" s="172"/>
      <c r="W14" s="124"/>
      <c r="X14" s="134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  <c r="DV14" s="120"/>
      <c r="DW14" s="120"/>
      <c r="DX14" s="120"/>
      <c r="DY14" s="120"/>
      <c r="DZ14" s="120"/>
      <c r="EA14" s="120"/>
      <c r="EB14" s="120"/>
      <c r="EC14" s="120"/>
      <c r="ED14" s="120"/>
      <c r="EE14" s="120"/>
      <c r="EF14" s="120"/>
      <c r="EG14" s="120"/>
      <c r="EH14" s="120"/>
      <c r="EI14" s="120"/>
      <c r="EJ14" s="120"/>
      <c r="EK14" s="120"/>
      <c r="EL14" s="120"/>
      <c r="EM14" s="120"/>
      <c r="EN14" s="120"/>
      <c r="EO14" s="120"/>
      <c r="EP14" s="120"/>
      <c r="EQ14" s="120"/>
      <c r="ER14" s="120"/>
      <c r="ES14" s="120"/>
      <c r="ET14" s="120"/>
      <c r="EU14" s="120"/>
      <c r="EV14" s="120"/>
      <c r="EW14" s="120"/>
      <c r="EX14" s="120"/>
      <c r="EY14" s="120"/>
      <c r="EZ14" s="120"/>
      <c r="FA14" s="120"/>
      <c r="FB14" s="120"/>
      <c r="FC14" s="120"/>
      <c r="FD14" s="120"/>
      <c r="FE14" s="120"/>
      <c r="FF14" s="120"/>
      <c r="FG14" s="120"/>
      <c r="FH14" s="120"/>
      <c r="FI14" s="120"/>
      <c r="FJ14" s="120"/>
      <c r="FK14" s="120"/>
      <c r="FL14" s="120"/>
      <c r="FM14" s="120"/>
      <c r="FN14" s="120"/>
      <c r="FO14" s="120"/>
      <c r="FP14" s="120"/>
      <c r="FQ14" s="120"/>
      <c r="FR14" s="120"/>
      <c r="FS14" s="120"/>
      <c r="FT14" s="120"/>
      <c r="FU14" s="120"/>
      <c r="FV14" s="120"/>
      <c r="FW14" s="120"/>
      <c r="FX14" s="120"/>
      <c r="FY14" s="120"/>
      <c r="FZ14" s="120"/>
      <c r="GA14" s="120"/>
      <c r="GB14" s="120"/>
      <c r="GC14" s="120"/>
      <c r="GD14" s="120"/>
      <c r="GE14" s="120"/>
      <c r="GF14" s="120"/>
      <c r="GG14" s="120"/>
      <c r="GH14" s="120"/>
      <c r="GI14" s="120"/>
      <c r="GJ14" s="120"/>
      <c r="GK14" s="120"/>
      <c r="GL14" s="120"/>
      <c r="GM14" s="120"/>
      <c r="GN14" s="120"/>
      <c r="GO14" s="120"/>
      <c r="GP14" s="120"/>
      <c r="GQ14" s="120"/>
      <c r="GR14" s="120"/>
      <c r="GS14" s="120"/>
      <c r="GT14" s="120"/>
      <c r="GU14" s="120"/>
      <c r="GV14" s="120"/>
      <c r="GW14" s="120"/>
      <c r="GX14" s="120"/>
      <c r="GY14" s="120"/>
      <c r="GZ14" s="120"/>
      <c r="HA14" s="120"/>
      <c r="HB14" s="120"/>
      <c r="HC14" s="120"/>
      <c r="HD14" s="120"/>
      <c r="HE14" s="120"/>
      <c r="HF14" s="120"/>
      <c r="HG14" s="120"/>
      <c r="HH14" s="120"/>
      <c r="HI14" s="120"/>
      <c r="HJ14" s="120"/>
      <c r="HK14" s="120"/>
      <c r="HL14" s="120"/>
      <c r="HM14" s="120"/>
      <c r="HN14" s="120"/>
      <c r="HO14" s="120"/>
      <c r="HP14" s="120"/>
      <c r="HQ14" s="120"/>
      <c r="HR14" s="120"/>
      <c r="HS14" s="120"/>
      <c r="HT14" s="120"/>
      <c r="HU14" s="120"/>
      <c r="HV14" s="120"/>
      <c r="HW14" s="120"/>
      <c r="HX14" s="120"/>
      <c r="HY14" s="120"/>
      <c r="HZ14" s="120"/>
      <c r="IA14" s="120"/>
      <c r="IB14" s="120"/>
      <c r="IC14" s="120"/>
      <c r="ID14" s="120"/>
      <c r="IE14" s="120"/>
      <c r="IF14" s="120"/>
      <c r="IG14" s="120"/>
      <c r="IH14" s="120"/>
      <c r="II14" s="120"/>
      <c r="IJ14" s="120"/>
      <c r="IK14" s="120"/>
      <c r="IL14" s="120"/>
      <c r="IM14" s="120"/>
      <c r="IN14" s="120"/>
      <c r="IO14" s="120"/>
      <c r="IP14" s="120"/>
      <c r="IQ14" s="120"/>
      <c r="IR14" s="120"/>
      <c r="IS14" s="120"/>
      <c r="IT14" s="120"/>
      <c r="IU14" s="120"/>
      <c r="IV14" s="120"/>
    </row>
    <row r="15" spans="1:256" ht="24" customHeight="1">
      <c r="A15" s="121"/>
      <c r="B15" s="121"/>
      <c r="C15" s="165" t="s">
        <v>86</v>
      </c>
      <c r="D15" s="172"/>
      <c r="E15" s="172"/>
      <c r="F15" s="172"/>
      <c r="G15" s="171"/>
      <c r="H15" s="171"/>
      <c r="I15" s="180" t="s">
        <v>81</v>
      </c>
      <c r="J15" s="362">
        <f>'Data Record (Pitch)'!O7</f>
        <v>0</v>
      </c>
      <c r="K15" s="362"/>
      <c r="L15" s="362"/>
      <c r="M15" s="184"/>
      <c r="N15" s="184"/>
      <c r="O15" s="120"/>
      <c r="P15" s="124"/>
      <c r="Q15" s="124"/>
      <c r="R15" s="133"/>
      <c r="S15" s="124"/>
      <c r="T15" s="124"/>
      <c r="U15" s="124"/>
      <c r="V15" s="124"/>
      <c r="W15" s="124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  <c r="DO15" s="120"/>
      <c r="DP15" s="120"/>
      <c r="DQ15" s="120"/>
      <c r="DR15" s="120"/>
      <c r="DS15" s="120"/>
      <c r="DT15" s="120"/>
      <c r="DU15" s="120"/>
      <c r="DV15" s="120"/>
      <c r="DW15" s="120"/>
      <c r="DX15" s="120"/>
      <c r="DY15" s="120"/>
      <c r="DZ15" s="120"/>
      <c r="EA15" s="120"/>
      <c r="EB15" s="120"/>
      <c r="EC15" s="120"/>
      <c r="ED15" s="120"/>
      <c r="EE15" s="120"/>
      <c r="EF15" s="120"/>
      <c r="EG15" s="120"/>
      <c r="EH15" s="120"/>
      <c r="EI15" s="120"/>
      <c r="EJ15" s="120"/>
      <c r="EK15" s="120"/>
      <c r="EL15" s="120"/>
      <c r="EM15" s="120"/>
      <c r="EN15" s="120"/>
      <c r="EO15" s="120"/>
      <c r="EP15" s="120"/>
      <c r="EQ15" s="120"/>
      <c r="ER15" s="120"/>
      <c r="ES15" s="120"/>
      <c r="ET15" s="120"/>
      <c r="EU15" s="120"/>
      <c r="EV15" s="120"/>
      <c r="EW15" s="120"/>
      <c r="EX15" s="120"/>
      <c r="EY15" s="120"/>
      <c r="EZ15" s="120"/>
      <c r="FA15" s="120"/>
      <c r="FB15" s="120"/>
      <c r="FC15" s="120"/>
      <c r="FD15" s="120"/>
      <c r="FE15" s="120"/>
      <c r="FF15" s="120"/>
      <c r="FG15" s="120"/>
      <c r="FH15" s="120"/>
      <c r="FI15" s="120"/>
      <c r="FJ15" s="120"/>
      <c r="FK15" s="120"/>
      <c r="FL15" s="120"/>
      <c r="FM15" s="120"/>
      <c r="FN15" s="120"/>
      <c r="FO15" s="120"/>
      <c r="FP15" s="120"/>
      <c r="FQ15" s="120"/>
      <c r="FR15" s="120"/>
      <c r="FS15" s="120"/>
      <c r="FT15" s="120"/>
      <c r="FU15" s="120"/>
      <c r="FV15" s="120"/>
      <c r="FW15" s="120"/>
      <c r="FX15" s="120"/>
      <c r="FY15" s="120"/>
      <c r="FZ15" s="120"/>
      <c r="GA15" s="120"/>
      <c r="GB15" s="120"/>
      <c r="GC15" s="120"/>
      <c r="GD15" s="120"/>
      <c r="GE15" s="120"/>
      <c r="GF15" s="120"/>
      <c r="GG15" s="120"/>
      <c r="GH15" s="120"/>
      <c r="GI15" s="120"/>
      <c r="GJ15" s="120"/>
      <c r="GK15" s="120"/>
      <c r="GL15" s="120"/>
      <c r="GM15" s="120"/>
      <c r="GN15" s="120"/>
      <c r="GO15" s="120"/>
      <c r="GP15" s="120"/>
      <c r="GQ15" s="120"/>
      <c r="GR15" s="120"/>
      <c r="GS15" s="120"/>
      <c r="GT15" s="120"/>
      <c r="GU15" s="120"/>
      <c r="GV15" s="120"/>
      <c r="GW15" s="120"/>
      <c r="GX15" s="120"/>
      <c r="GY15" s="120"/>
      <c r="GZ15" s="120"/>
      <c r="HA15" s="120"/>
      <c r="HB15" s="120"/>
      <c r="HC15" s="120"/>
      <c r="HD15" s="120"/>
      <c r="HE15" s="120"/>
      <c r="HF15" s="120"/>
      <c r="HG15" s="120"/>
      <c r="HH15" s="120"/>
      <c r="HI15" s="120"/>
      <c r="HJ15" s="120"/>
      <c r="HK15" s="120"/>
      <c r="HL15" s="120"/>
      <c r="HM15" s="120"/>
      <c r="HN15" s="120"/>
      <c r="HO15" s="120"/>
      <c r="HP15" s="120"/>
      <c r="HQ15" s="120"/>
      <c r="HR15" s="120"/>
      <c r="HS15" s="120"/>
      <c r="HT15" s="120"/>
      <c r="HU15" s="120"/>
      <c r="HV15" s="120"/>
      <c r="HW15" s="120"/>
      <c r="HX15" s="120"/>
      <c r="HY15" s="120"/>
      <c r="HZ15" s="120"/>
      <c r="IA15" s="120"/>
      <c r="IB15" s="120"/>
      <c r="IC15" s="120"/>
      <c r="ID15" s="120"/>
      <c r="IE15" s="120"/>
      <c r="IF15" s="120"/>
      <c r="IG15" s="120"/>
      <c r="IH15" s="120"/>
      <c r="II15" s="120"/>
      <c r="IJ15" s="120"/>
      <c r="IK15" s="120"/>
      <c r="IL15" s="120"/>
      <c r="IM15" s="120"/>
      <c r="IN15" s="120"/>
      <c r="IO15" s="120"/>
      <c r="IP15" s="120"/>
      <c r="IQ15" s="120"/>
      <c r="IR15" s="120"/>
      <c r="IS15" s="120"/>
      <c r="IT15" s="120"/>
      <c r="IU15" s="120"/>
      <c r="IV15" s="120"/>
    </row>
    <row r="16" spans="1:256" ht="24" customHeight="1">
      <c r="A16" s="121"/>
      <c r="B16" s="121"/>
      <c r="C16" s="165" t="s">
        <v>87</v>
      </c>
      <c r="D16" s="172"/>
      <c r="E16" s="172"/>
      <c r="F16" s="172"/>
      <c r="G16" s="171"/>
      <c r="H16" s="171"/>
      <c r="I16" s="180" t="s">
        <v>81</v>
      </c>
      <c r="J16" s="185">
        <f>'Data Record (Pitch)'!Y7</f>
        <v>0</v>
      </c>
      <c r="K16" s="166"/>
      <c r="L16" s="186"/>
      <c r="M16" s="124"/>
      <c r="N16" s="124"/>
      <c r="O16" s="120"/>
      <c r="P16" s="124"/>
      <c r="Q16" s="124"/>
      <c r="R16" s="133"/>
      <c r="S16" s="133"/>
      <c r="T16" s="133"/>
      <c r="U16" s="133"/>
      <c r="V16" s="135"/>
      <c r="W16" s="124"/>
      <c r="X16" s="134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  <c r="DO16" s="120"/>
      <c r="DP16" s="120"/>
      <c r="DQ16" s="120"/>
      <c r="DR16" s="120"/>
      <c r="DS16" s="120"/>
      <c r="DT16" s="120"/>
      <c r="DU16" s="120"/>
      <c r="DV16" s="120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120"/>
      <c r="EY16" s="120"/>
      <c r="EZ16" s="120"/>
      <c r="FA16" s="120"/>
      <c r="FB16" s="120"/>
      <c r="FC16" s="120"/>
      <c r="FD16" s="120"/>
      <c r="FE16" s="120"/>
      <c r="FF16" s="120"/>
      <c r="FG16" s="120"/>
      <c r="FH16" s="120"/>
      <c r="FI16" s="120"/>
      <c r="FJ16" s="120"/>
      <c r="FK16" s="120"/>
      <c r="FL16" s="120"/>
      <c r="FM16" s="120"/>
      <c r="FN16" s="120"/>
      <c r="FO16" s="120"/>
      <c r="FP16" s="120"/>
      <c r="FQ16" s="120"/>
      <c r="FR16" s="120"/>
      <c r="FS16" s="120"/>
      <c r="FT16" s="120"/>
      <c r="FU16" s="120"/>
      <c r="FV16" s="120"/>
      <c r="FW16" s="120"/>
      <c r="FX16" s="120"/>
      <c r="FY16" s="120"/>
      <c r="FZ16" s="120"/>
      <c r="GA16" s="120"/>
      <c r="GB16" s="120"/>
      <c r="GC16" s="120"/>
      <c r="GD16" s="120"/>
      <c r="GE16" s="120"/>
      <c r="GF16" s="120"/>
      <c r="GG16" s="120"/>
      <c r="GH16" s="120"/>
      <c r="GI16" s="120"/>
      <c r="GJ16" s="120"/>
      <c r="GK16" s="120"/>
      <c r="GL16" s="120"/>
      <c r="GM16" s="120"/>
      <c r="GN16" s="120"/>
      <c r="GO16" s="120"/>
      <c r="GP16" s="120"/>
      <c r="GQ16" s="120"/>
      <c r="GR16" s="120"/>
      <c r="GS16" s="120"/>
      <c r="GT16" s="120"/>
      <c r="GU16" s="120"/>
      <c r="GV16" s="120"/>
      <c r="GW16" s="120"/>
      <c r="GX16" s="120"/>
      <c r="GY16" s="120"/>
      <c r="GZ16" s="120"/>
      <c r="HA16" s="120"/>
      <c r="HB16" s="120"/>
      <c r="HC16" s="120"/>
      <c r="HD16" s="120"/>
      <c r="HE16" s="120"/>
      <c r="HF16" s="120"/>
      <c r="HG16" s="120"/>
      <c r="HH16" s="120"/>
      <c r="HI16" s="120"/>
      <c r="HJ16" s="120"/>
      <c r="HK16" s="120"/>
      <c r="HL16" s="120"/>
      <c r="HM16" s="120"/>
      <c r="HN16" s="120"/>
      <c r="HO16" s="120"/>
      <c r="HP16" s="120"/>
      <c r="HQ16" s="120"/>
      <c r="HR16" s="120"/>
      <c r="HS16" s="120"/>
      <c r="HT16" s="120"/>
      <c r="HU16" s="120"/>
      <c r="HV16" s="120"/>
      <c r="HW16" s="120"/>
      <c r="HX16" s="120"/>
      <c r="HY16" s="120"/>
      <c r="HZ16" s="120"/>
      <c r="IA16" s="120"/>
      <c r="IB16" s="120"/>
      <c r="IC16" s="120"/>
      <c r="ID16" s="120"/>
      <c r="IE16" s="120"/>
      <c r="IF16" s="120"/>
      <c r="IG16" s="120"/>
      <c r="IH16" s="120"/>
      <c r="II16" s="120"/>
      <c r="IJ16" s="120"/>
      <c r="IK16" s="120"/>
      <c r="IL16" s="120"/>
      <c r="IM16" s="120"/>
      <c r="IN16" s="120"/>
      <c r="IO16" s="120"/>
      <c r="IP16" s="120"/>
      <c r="IQ16" s="120"/>
      <c r="IR16" s="120"/>
      <c r="IS16" s="120"/>
      <c r="IT16" s="120"/>
      <c r="IU16" s="120"/>
      <c r="IV16" s="120"/>
    </row>
    <row r="17" spans="1:256" ht="18.75" customHeight="1">
      <c r="A17" s="121"/>
      <c r="B17" s="121"/>
      <c r="C17" s="172"/>
      <c r="D17" s="172"/>
      <c r="E17" s="172"/>
      <c r="F17" s="172"/>
      <c r="G17" s="171"/>
      <c r="H17" s="171"/>
      <c r="I17" s="135"/>
      <c r="J17" s="187"/>
      <c r="K17" s="124"/>
      <c r="L17" s="124"/>
      <c r="M17" s="133"/>
      <c r="N17" s="133"/>
      <c r="O17" s="120"/>
      <c r="P17" s="124"/>
      <c r="Q17" s="133"/>
      <c r="R17" s="133"/>
      <c r="S17" s="133"/>
      <c r="T17" s="135"/>
      <c r="U17" s="124"/>
      <c r="V17" s="133"/>
      <c r="W17" s="124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  <c r="DV17" s="120"/>
      <c r="DW17" s="120"/>
      <c r="DX17" s="120"/>
      <c r="DY17" s="120"/>
      <c r="DZ17" s="120"/>
      <c r="EA17" s="120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0"/>
      <c r="EY17" s="120"/>
      <c r="EZ17" s="120"/>
      <c r="FA17" s="120"/>
      <c r="FB17" s="120"/>
      <c r="FC17" s="120"/>
      <c r="FD17" s="120"/>
      <c r="FE17" s="120"/>
      <c r="FF17" s="120"/>
      <c r="FG17" s="120"/>
      <c r="FH17" s="120"/>
      <c r="FI17" s="120"/>
      <c r="FJ17" s="120"/>
      <c r="FK17" s="120"/>
      <c r="FL17" s="120"/>
      <c r="FM17" s="120"/>
      <c r="FN17" s="120"/>
      <c r="FO17" s="120"/>
      <c r="FP17" s="120"/>
      <c r="FQ17" s="120"/>
      <c r="FR17" s="120"/>
      <c r="FS17" s="120"/>
      <c r="FT17" s="120"/>
      <c r="FU17" s="120"/>
      <c r="FV17" s="120"/>
      <c r="FW17" s="120"/>
      <c r="FX17" s="120"/>
      <c r="FY17" s="120"/>
      <c r="FZ17" s="120"/>
      <c r="GA17" s="120"/>
      <c r="GB17" s="120"/>
      <c r="GC17" s="120"/>
      <c r="GD17" s="120"/>
      <c r="GE17" s="120"/>
      <c r="GF17" s="120"/>
      <c r="GG17" s="120"/>
      <c r="GH17" s="120"/>
      <c r="GI17" s="120"/>
      <c r="GJ17" s="120"/>
      <c r="GK17" s="120"/>
      <c r="GL17" s="120"/>
      <c r="GM17" s="120"/>
      <c r="GN17" s="120"/>
      <c r="GO17" s="120"/>
      <c r="GP17" s="120"/>
      <c r="GQ17" s="120"/>
      <c r="GR17" s="120"/>
      <c r="GS17" s="120"/>
      <c r="GT17" s="120"/>
      <c r="GU17" s="120"/>
      <c r="GV17" s="120"/>
      <c r="GW17" s="120"/>
      <c r="GX17" s="120"/>
      <c r="GY17" s="120"/>
      <c r="GZ17" s="120"/>
      <c r="HA17" s="120"/>
      <c r="HB17" s="120"/>
      <c r="HC17" s="120"/>
      <c r="HD17" s="120"/>
      <c r="HE17" s="120"/>
      <c r="HF17" s="120"/>
      <c r="HG17" s="120"/>
      <c r="HH17" s="120"/>
      <c r="HI17" s="120"/>
      <c r="HJ17" s="120"/>
      <c r="HK17" s="120"/>
      <c r="HL17" s="120"/>
      <c r="HM17" s="120"/>
      <c r="HN17" s="120"/>
      <c r="HO17" s="120"/>
      <c r="HP17" s="120"/>
      <c r="HQ17" s="120"/>
      <c r="HR17" s="120"/>
      <c r="HS17" s="120"/>
      <c r="HT17" s="120"/>
      <c r="HU17" s="120"/>
      <c r="HV17" s="120"/>
      <c r="HW17" s="120"/>
      <c r="HX17" s="120"/>
      <c r="HY17" s="120"/>
      <c r="HZ17" s="120"/>
      <c r="IA17" s="120"/>
      <c r="IB17" s="120"/>
      <c r="IC17" s="120"/>
      <c r="ID17" s="120"/>
      <c r="IE17" s="120"/>
      <c r="IF17" s="120"/>
      <c r="IG17" s="120"/>
      <c r="IH17" s="120"/>
      <c r="II17" s="120"/>
      <c r="IJ17" s="120"/>
      <c r="IK17" s="120"/>
      <c r="IL17" s="120"/>
      <c r="IM17" s="120"/>
      <c r="IN17" s="120"/>
      <c r="IO17" s="120"/>
      <c r="IP17" s="120"/>
      <c r="IQ17" s="120"/>
      <c r="IR17" s="120"/>
      <c r="IS17" s="120"/>
      <c r="IT17" s="120"/>
      <c r="IU17" s="120"/>
      <c r="IV17" s="120"/>
    </row>
    <row r="18" spans="1:256" ht="24" customHeight="1">
      <c r="A18" s="121"/>
      <c r="B18" s="121"/>
      <c r="C18" s="165" t="s">
        <v>91</v>
      </c>
      <c r="D18" s="165"/>
      <c r="E18" s="172"/>
      <c r="F18" s="172"/>
      <c r="G18" s="172"/>
      <c r="H18" s="172"/>
      <c r="I18" s="141"/>
      <c r="J18" s="133"/>
      <c r="K18" s="133"/>
      <c r="L18" s="171"/>
      <c r="M18" s="188"/>
      <c r="N18" s="188"/>
      <c r="O18" s="120"/>
      <c r="P18" s="120"/>
      <c r="Q18" s="120"/>
      <c r="R18" s="120"/>
      <c r="S18" s="120"/>
      <c r="T18" s="120"/>
      <c r="U18" s="120"/>
      <c r="V18" s="120"/>
      <c r="W18" s="124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  <c r="DO18" s="120"/>
      <c r="DP18" s="120"/>
      <c r="DQ18" s="120"/>
      <c r="DR18" s="120"/>
      <c r="DS18" s="120"/>
      <c r="DT18" s="120"/>
      <c r="DU18" s="120"/>
      <c r="DV18" s="120"/>
      <c r="DW18" s="120"/>
      <c r="DX18" s="120"/>
      <c r="DY18" s="120"/>
      <c r="DZ18" s="120"/>
      <c r="EA18" s="120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0"/>
      <c r="EY18" s="120"/>
      <c r="EZ18" s="120"/>
      <c r="FA18" s="120"/>
      <c r="FB18" s="120"/>
      <c r="FC18" s="120"/>
      <c r="FD18" s="120"/>
      <c r="FE18" s="120"/>
      <c r="FF18" s="120"/>
      <c r="FG18" s="120"/>
      <c r="FH18" s="120"/>
      <c r="FI18" s="120"/>
      <c r="FJ18" s="120"/>
      <c r="FK18" s="120"/>
      <c r="FL18" s="120"/>
      <c r="FM18" s="120"/>
      <c r="FN18" s="120"/>
      <c r="FO18" s="120"/>
      <c r="FP18" s="120"/>
      <c r="FQ18" s="120"/>
      <c r="FR18" s="120"/>
      <c r="FS18" s="120"/>
      <c r="FT18" s="120"/>
      <c r="FU18" s="120"/>
      <c r="FV18" s="120"/>
      <c r="FW18" s="120"/>
      <c r="FX18" s="120"/>
      <c r="FY18" s="120"/>
      <c r="FZ18" s="120"/>
      <c r="GA18" s="120"/>
      <c r="GB18" s="120"/>
      <c r="GC18" s="120"/>
      <c r="GD18" s="120"/>
      <c r="GE18" s="120"/>
      <c r="GF18" s="120"/>
      <c r="GG18" s="120"/>
      <c r="GH18" s="120"/>
      <c r="GI18" s="120"/>
      <c r="GJ18" s="120"/>
      <c r="GK18" s="120"/>
      <c r="GL18" s="120"/>
      <c r="GM18" s="120"/>
      <c r="GN18" s="120"/>
      <c r="GO18" s="120"/>
      <c r="GP18" s="120"/>
      <c r="GQ18" s="120"/>
      <c r="GR18" s="120"/>
      <c r="GS18" s="120"/>
      <c r="GT18" s="120"/>
      <c r="GU18" s="120"/>
      <c r="GV18" s="120"/>
      <c r="GW18" s="120"/>
      <c r="GX18" s="120"/>
      <c r="GY18" s="120"/>
      <c r="GZ18" s="120"/>
      <c r="HA18" s="120"/>
      <c r="HB18" s="120"/>
      <c r="HC18" s="120"/>
      <c r="HD18" s="120"/>
      <c r="HE18" s="120"/>
      <c r="HF18" s="120"/>
      <c r="HG18" s="120"/>
      <c r="HH18" s="120"/>
      <c r="HI18" s="120"/>
      <c r="HJ18" s="120"/>
      <c r="HK18" s="120"/>
      <c r="HL18" s="120"/>
      <c r="HM18" s="120"/>
      <c r="HN18" s="120"/>
      <c r="HO18" s="120"/>
      <c r="HP18" s="120"/>
      <c r="HQ18" s="120"/>
      <c r="HR18" s="120"/>
      <c r="HS18" s="120"/>
      <c r="HT18" s="120"/>
      <c r="HU18" s="120"/>
      <c r="HV18" s="120"/>
      <c r="HW18" s="120"/>
      <c r="HX18" s="120"/>
      <c r="HY18" s="120"/>
      <c r="HZ18" s="120"/>
      <c r="IA18" s="120"/>
      <c r="IB18" s="120"/>
      <c r="IC18" s="120"/>
      <c r="ID18" s="120"/>
      <c r="IE18" s="120"/>
      <c r="IF18" s="120"/>
      <c r="IG18" s="120"/>
      <c r="IH18" s="120"/>
      <c r="II18" s="120"/>
      <c r="IJ18" s="120"/>
      <c r="IK18" s="120"/>
      <c r="IL18" s="120"/>
      <c r="IM18" s="120"/>
      <c r="IN18" s="120"/>
      <c r="IO18" s="120"/>
      <c r="IP18" s="120"/>
      <c r="IQ18" s="120"/>
      <c r="IR18" s="120"/>
      <c r="IS18" s="120"/>
      <c r="IT18" s="120"/>
      <c r="IU18" s="120"/>
      <c r="IV18" s="120"/>
    </row>
    <row r="19" spans="1:256" ht="24" customHeight="1">
      <c r="A19" s="121"/>
      <c r="B19" s="121"/>
      <c r="C19" s="165" t="s">
        <v>92</v>
      </c>
      <c r="D19" s="165"/>
      <c r="E19" s="172"/>
      <c r="F19" s="172"/>
      <c r="G19" s="171"/>
      <c r="H19" s="171"/>
      <c r="I19" s="189" t="s">
        <v>81</v>
      </c>
      <c r="J19" s="190" t="s">
        <v>139</v>
      </c>
      <c r="K19" s="162"/>
      <c r="L19" s="162"/>
      <c r="M19" s="188"/>
      <c r="N19" s="120"/>
      <c r="O19" s="183" t="s">
        <v>88</v>
      </c>
      <c r="P19" s="120"/>
      <c r="Q19" s="171"/>
      <c r="R19" s="191"/>
      <c r="S19" s="171"/>
      <c r="T19" s="120"/>
      <c r="U19" s="120"/>
      <c r="V19" s="180" t="s">
        <v>81</v>
      </c>
      <c r="W19" s="363">
        <f>'Data Record (Pitch)'!P2</f>
        <v>42634</v>
      </c>
      <c r="X19" s="363"/>
      <c r="Y19" s="363"/>
      <c r="Z19" s="192"/>
      <c r="AA19" s="192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  <c r="DO19" s="120"/>
      <c r="DP19" s="120"/>
      <c r="DQ19" s="120"/>
      <c r="DR19" s="120"/>
      <c r="DS19" s="120"/>
      <c r="DT19" s="120"/>
      <c r="DU19" s="120"/>
      <c r="DV19" s="120"/>
      <c r="DW19" s="120"/>
      <c r="DX19" s="120"/>
      <c r="DY19" s="120"/>
      <c r="DZ19" s="120"/>
      <c r="EA19" s="120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0"/>
      <c r="EY19" s="120"/>
      <c r="EZ19" s="120"/>
      <c r="FA19" s="120"/>
      <c r="FB19" s="120"/>
      <c r="FC19" s="120"/>
      <c r="FD19" s="120"/>
      <c r="FE19" s="120"/>
      <c r="FF19" s="120"/>
      <c r="FG19" s="120"/>
      <c r="FH19" s="120"/>
      <c r="FI19" s="120"/>
      <c r="FJ19" s="120"/>
      <c r="FK19" s="120"/>
      <c r="FL19" s="120"/>
      <c r="FM19" s="120"/>
      <c r="FN19" s="120"/>
      <c r="FO19" s="120"/>
      <c r="FP19" s="120"/>
      <c r="FQ19" s="120"/>
      <c r="FR19" s="120"/>
      <c r="FS19" s="120"/>
      <c r="FT19" s="120"/>
      <c r="FU19" s="120"/>
      <c r="FV19" s="120"/>
      <c r="FW19" s="120"/>
      <c r="FX19" s="120"/>
      <c r="FY19" s="120"/>
      <c r="FZ19" s="120"/>
      <c r="GA19" s="120"/>
      <c r="GB19" s="120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  <c r="GO19" s="120"/>
      <c r="GP19" s="120"/>
      <c r="GQ19" s="120"/>
      <c r="GR19" s="120"/>
      <c r="GS19" s="120"/>
      <c r="GT19" s="120"/>
      <c r="GU19" s="120"/>
      <c r="GV19" s="120"/>
      <c r="GW19" s="120"/>
      <c r="GX19" s="120"/>
      <c r="GY19" s="120"/>
      <c r="GZ19" s="120"/>
      <c r="HA19" s="120"/>
      <c r="HB19" s="120"/>
      <c r="HC19" s="120"/>
      <c r="HD19" s="120"/>
      <c r="HE19" s="120"/>
      <c r="HF19" s="120"/>
      <c r="HG19" s="120"/>
      <c r="HH19" s="120"/>
      <c r="HI19" s="120"/>
      <c r="HJ19" s="120"/>
      <c r="HK19" s="120"/>
      <c r="HL19" s="120"/>
      <c r="HM19" s="120"/>
      <c r="HN19" s="120"/>
      <c r="HO19" s="120"/>
      <c r="HP19" s="120"/>
      <c r="HQ19" s="120"/>
      <c r="HR19" s="120"/>
      <c r="HS19" s="120"/>
      <c r="HT19" s="120"/>
      <c r="HU19" s="120"/>
      <c r="HV19" s="120"/>
      <c r="HW19" s="120"/>
      <c r="HX19" s="120"/>
      <c r="HY19" s="120"/>
      <c r="HZ19" s="120"/>
      <c r="IA19" s="120"/>
      <c r="IB19" s="120"/>
      <c r="IC19" s="120"/>
      <c r="ID19" s="120"/>
      <c r="IE19" s="120"/>
      <c r="IF19" s="120"/>
      <c r="IG19" s="120"/>
      <c r="IH19" s="120"/>
      <c r="II19" s="120"/>
      <c r="IJ19" s="120"/>
      <c r="IK19" s="120"/>
      <c r="IL19" s="120"/>
      <c r="IM19" s="120"/>
      <c r="IN19" s="120"/>
      <c r="IO19" s="120"/>
      <c r="IP19" s="120"/>
      <c r="IQ19" s="120"/>
      <c r="IR19" s="120"/>
      <c r="IS19" s="120"/>
      <c r="IT19" s="120"/>
      <c r="IU19" s="120"/>
      <c r="IV19" s="120"/>
    </row>
    <row r="20" spans="1:256" ht="24" customHeight="1">
      <c r="A20" s="121"/>
      <c r="B20" s="121"/>
      <c r="C20" s="165" t="s">
        <v>93</v>
      </c>
      <c r="D20" s="158"/>
      <c r="E20" s="193"/>
      <c r="F20" s="193"/>
      <c r="G20" s="171"/>
      <c r="H20" s="171"/>
      <c r="I20" s="194" t="s">
        <v>81</v>
      </c>
      <c r="J20" s="195" t="s">
        <v>140</v>
      </c>
      <c r="K20" s="162"/>
      <c r="L20" s="162"/>
      <c r="M20" s="196"/>
      <c r="N20" s="120"/>
      <c r="O20" s="183" t="s">
        <v>89</v>
      </c>
      <c r="P20" s="120"/>
      <c r="Q20" s="171"/>
      <c r="R20" s="197"/>
      <c r="S20" s="171"/>
      <c r="T20" s="120"/>
      <c r="U20" s="120"/>
      <c r="V20" s="180" t="s">
        <v>81</v>
      </c>
      <c r="W20" s="363">
        <f>'Data Record (Pitch)'!Z2</f>
        <v>0</v>
      </c>
      <c r="X20" s="363"/>
      <c r="Y20" s="363"/>
      <c r="Z20" s="192"/>
      <c r="AA20" s="192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  <c r="DO20" s="120"/>
      <c r="DP20" s="120"/>
      <c r="DQ20" s="120"/>
      <c r="DR20" s="120"/>
      <c r="DS20" s="120"/>
      <c r="DT20" s="120"/>
      <c r="DU20" s="120"/>
      <c r="DV20" s="120"/>
      <c r="DW20" s="120"/>
      <c r="DX20" s="120"/>
      <c r="DY20" s="120"/>
      <c r="DZ20" s="120"/>
      <c r="EA20" s="120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0"/>
      <c r="EY20" s="120"/>
      <c r="EZ20" s="120"/>
      <c r="FA20" s="120"/>
      <c r="FB20" s="120"/>
      <c r="FC20" s="120"/>
      <c r="FD20" s="120"/>
      <c r="FE20" s="120"/>
      <c r="FF20" s="120"/>
      <c r="FG20" s="120"/>
      <c r="FH20" s="120"/>
      <c r="FI20" s="120"/>
      <c r="FJ20" s="120"/>
      <c r="FK20" s="120"/>
      <c r="FL20" s="120"/>
      <c r="FM20" s="120"/>
      <c r="FN20" s="120"/>
      <c r="FO20" s="120"/>
      <c r="FP20" s="120"/>
      <c r="FQ20" s="120"/>
      <c r="FR20" s="120"/>
      <c r="FS20" s="120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0"/>
      <c r="GQ20" s="120"/>
      <c r="GR20" s="120"/>
      <c r="GS20" s="120"/>
      <c r="GT20" s="120"/>
      <c r="GU20" s="120"/>
      <c r="GV20" s="120"/>
      <c r="GW20" s="120"/>
      <c r="GX20" s="120"/>
      <c r="GY20" s="120"/>
      <c r="GZ20" s="120"/>
      <c r="HA20" s="120"/>
      <c r="HB20" s="120"/>
      <c r="HC20" s="120"/>
      <c r="HD20" s="120"/>
      <c r="HE20" s="120"/>
      <c r="HF20" s="120"/>
      <c r="HG20" s="120"/>
      <c r="HH20" s="120"/>
      <c r="HI20" s="120"/>
      <c r="HJ20" s="120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0"/>
      <c r="IH20" s="120"/>
      <c r="II20" s="120"/>
      <c r="IJ20" s="120"/>
      <c r="IK20" s="120"/>
      <c r="IL20" s="120"/>
      <c r="IM20" s="120"/>
      <c r="IN20" s="120"/>
      <c r="IO20" s="120"/>
      <c r="IP20" s="120"/>
      <c r="IQ20" s="120"/>
      <c r="IR20" s="120"/>
      <c r="IS20" s="120"/>
      <c r="IT20" s="120"/>
      <c r="IU20" s="120"/>
      <c r="IV20" s="120"/>
    </row>
    <row r="21" spans="1:256" ht="24" customHeight="1">
      <c r="A21" s="121"/>
      <c r="B21" s="121"/>
      <c r="C21" s="165" t="s">
        <v>94</v>
      </c>
      <c r="D21" s="158"/>
      <c r="E21" s="193"/>
      <c r="F21" s="193"/>
      <c r="G21" s="171"/>
      <c r="H21" s="171"/>
      <c r="I21" s="194" t="s">
        <v>81</v>
      </c>
      <c r="J21" s="190" t="s">
        <v>95</v>
      </c>
      <c r="K21" s="162"/>
      <c r="L21" s="162"/>
      <c r="M21" s="133"/>
      <c r="N21" s="120"/>
      <c r="O21" s="158" t="s">
        <v>90</v>
      </c>
      <c r="P21" s="120"/>
      <c r="Q21" s="171"/>
      <c r="R21" s="193"/>
      <c r="S21" s="171"/>
      <c r="T21" s="120"/>
      <c r="U21" s="120"/>
      <c r="V21" s="180" t="s">
        <v>81</v>
      </c>
      <c r="W21" s="364">
        <f>W20+365</f>
        <v>365</v>
      </c>
      <c r="X21" s="364"/>
      <c r="Y21" s="364"/>
      <c r="Z21" s="198"/>
      <c r="AA21" s="198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  <c r="FA21" s="120"/>
      <c r="FB21" s="120"/>
      <c r="FC21" s="120"/>
      <c r="FD21" s="120"/>
      <c r="FE21" s="120"/>
      <c r="FF21" s="120"/>
      <c r="FG21" s="120"/>
      <c r="FH21" s="120"/>
      <c r="FI21" s="120"/>
      <c r="FJ21" s="120"/>
      <c r="FK21" s="120"/>
      <c r="FL21" s="120"/>
      <c r="FM21" s="120"/>
      <c r="FN21" s="120"/>
      <c r="FO21" s="120"/>
      <c r="FP21" s="120"/>
      <c r="FQ21" s="120"/>
      <c r="FR21" s="120"/>
      <c r="FS21" s="120"/>
      <c r="FT21" s="120"/>
      <c r="FU21" s="120"/>
      <c r="FV21" s="120"/>
      <c r="FW21" s="120"/>
      <c r="FX21" s="120"/>
      <c r="FY21" s="120"/>
      <c r="FZ21" s="120"/>
      <c r="GA21" s="120"/>
      <c r="GB21" s="120"/>
      <c r="GC21" s="120"/>
      <c r="GD21" s="120"/>
      <c r="GE21" s="120"/>
      <c r="GF21" s="120"/>
      <c r="GG21" s="120"/>
      <c r="GH21" s="120"/>
      <c r="GI21" s="120"/>
      <c r="GJ21" s="120"/>
      <c r="GK21" s="120"/>
      <c r="GL21" s="120"/>
      <c r="GM21" s="120"/>
      <c r="GN21" s="120"/>
      <c r="GO21" s="120"/>
      <c r="GP21" s="120"/>
      <c r="GQ21" s="120"/>
      <c r="GR21" s="120"/>
      <c r="GS21" s="120"/>
      <c r="GT21" s="120"/>
      <c r="GU21" s="120"/>
      <c r="GV21" s="120"/>
      <c r="GW21" s="120"/>
      <c r="GX21" s="120"/>
      <c r="GY21" s="120"/>
      <c r="GZ21" s="120"/>
      <c r="HA21" s="120"/>
      <c r="HB21" s="120"/>
      <c r="HC21" s="120"/>
      <c r="HD21" s="120"/>
      <c r="HE21" s="120"/>
      <c r="HF21" s="120"/>
      <c r="HG21" s="120"/>
      <c r="HH21" s="120"/>
      <c r="HI21" s="120"/>
      <c r="HJ21" s="120"/>
      <c r="HK21" s="120"/>
      <c r="HL21" s="120"/>
      <c r="HM21" s="120"/>
      <c r="HN21" s="120"/>
      <c r="HO21" s="120"/>
      <c r="HP21" s="120"/>
      <c r="HQ21" s="120"/>
      <c r="HR21" s="120"/>
      <c r="HS21" s="120"/>
      <c r="HT21" s="120"/>
      <c r="HU21" s="120"/>
      <c r="HV21" s="120"/>
      <c r="HW21" s="120"/>
      <c r="HX21" s="120"/>
      <c r="HY21" s="120"/>
      <c r="HZ21" s="120"/>
      <c r="IA21" s="120"/>
      <c r="IB21" s="120"/>
      <c r="IC21" s="120"/>
      <c r="ID21" s="120"/>
      <c r="IE21" s="120"/>
      <c r="IF21" s="120"/>
      <c r="IG21" s="120"/>
      <c r="IH21" s="120"/>
      <c r="II21" s="120"/>
      <c r="IJ21" s="120"/>
      <c r="IK21" s="120"/>
      <c r="IL21" s="120"/>
      <c r="IM21" s="120"/>
      <c r="IN21" s="120"/>
      <c r="IO21" s="120"/>
      <c r="IP21" s="120"/>
      <c r="IQ21" s="120"/>
      <c r="IR21" s="120"/>
      <c r="IS21" s="120"/>
      <c r="IT21" s="120"/>
      <c r="IU21" s="120"/>
      <c r="IV21" s="120"/>
    </row>
    <row r="22" spans="1:256" ht="24" customHeight="1">
      <c r="A22" s="121"/>
      <c r="B22" s="121"/>
      <c r="C22" s="165" t="s">
        <v>141</v>
      </c>
      <c r="D22" s="162"/>
      <c r="E22" s="120"/>
      <c r="F22" s="120"/>
      <c r="G22" s="120"/>
      <c r="H22" s="120"/>
      <c r="I22" s="194" t="s">
        <v>81</v>
      </c>
      <c r="J22" s="162" t="s">
        <v>168</v>
      </c>
      <c r="K22" s="162"/>
      <c r="L22" s="162"/>
      <c r="M22" s="124"/>
      <c r="N22" s="124"/>
      <c r="O22" s="120"/>
      <c r="P22" s="124"/>
      <c r="Q22" s="136"/>
      <c r="R22" s="136"/>
      <c r="S22" s="124"/>
      <c r="T22" s="124"/>
      <c r="U22" s="124"/>
      <c r="V22" s="124"/>
      <c r="W22" s="124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  <c r="FA22" s="120"/>
      <c r="FB22" s="120"/>
      <c r="FC22" s="120"/>
      <c r="FD22" s="120"/>
      <c r="FE22" s="120"/>
      <c r="FF22" s="120"/>
      <c r="FG22" s="120"/>
      <c r="FH22" s="120"/>
      <c r="FI22" s="120"/>
      <c r="FJ22" s="120"/>
      <c r="FK22" s="120"/>
      <c r="FL22" s="120"/>
      <c r="FM22" s="120"/>
      <c r="FN22" s="120"/>
      <c r="FO22" s="120"/>
      <c r="FP22" s="120"/>
      <c r="FQ22" s="120"/>
      <c r="FR22" s="120"/>
      <c r="FS22" s="120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0"/>
      <c r="GQ22" s="120"/>
      <c r="GR22" s="120"/>
      <c r="GS22" s="120"/>
      <c r="GT22" s="120"/>
      <c r="GU22" s="120"/>
      <c r="GV22" s="120"/>
      <c r="GW22" s="120"/>
      <c r="GX22" s="120"/>
      <c r="GY22" s="120"/>
      <c r="GZ22" s="120"/>
      <c r="HA22" s="120"/>
      <c r="HB22" s="120"/>
      <c r="HC22" s="120"/>
      <c r="HD22" s="120"/>
      <c r="HE22" s="120"/>
      <c r="HF22" s="120"/>
      <c r="HG22" s="120"/>
      <c r="HH22" s="120"/>
      <c r="HI22" s="120"/>
      <c r="HJ22" s="120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0"/>
      <c r="IH22" s="120"/>
      <c r="II22" s="120"/>
      <c r="IJ22" s="120"/>
      <c r="IK22" s="120"/>
      <c r="IL22" s="120"/>
      <c r="IM22" s="120"/>
      <c r="IN22" s="120"/>
      <c r="IO22" s="120"/>
      <c r="IP22" s="120"/>
      <c r="IQ22" s="120"/>
      <c r="IR22" s="120"/>
      <c r="IS22" s="120"/>
      <c r="IT22" s="120"/>
      <c r="IU22" s="120"/>
      <c r="IV22" s="120"/>
    </row>
    <row r="23" spans="1:256" ht="18.75" customHeight="1">
      <c r="A23" s="121"/>
      <c r="B23" s="121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4"/>
      <c r="N23" s="124"/>
      <c r="O23" s="120"/>
      <c r="P23" s="124"/>
      <c r="Q23" s="124"/>
      <c r="R23" s="124"/>
      <c r="S23" s="124"/>
      <c r="T23" s="124"/>
      <c r="U23" s="124"/>
      <c r="V23" s="124"/>
      <c r="W23" s="124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  <c r="FA23" s="120"/>
      <c r="FB23" s="120"/>
      <c r="FC23" s="120"/>
      <c r="FD23" s="120"/>
      <c r="FE23" s="120"/>
      <c r="FF23" s="120"/>
      <c r="FG23" s="120"/>
      <c r="FH23" s="120"/>
      <c r="FI23" s="120"/>
      <c r="FJ23" s="120"/>
      <c r="FK23" s="120"/>
      <c r="FL23" s="120"/>
      <c r="FM23" s="120"/>
      <c r="FN23" s="120"/>
      <c r="FO23" s="120"/>
      <c r="FP23" s="120"/>
      <c r="FQ23" s="120"/>
      <c r="FR23" s="120"/>
      <c r="FS23" s="120"/>
      <c r="FT23" s="120"/>
      <c r="FU23" s="120"/>
      <c r="FV23" s="120"/>
      <c r="FW23" s="120"/>
      <c r="FX23" s="120"/>
      <c r="FY23" s="120"/>
      <c r="FZ23" s="120"/>
      <c r="GA23" s="120"/>
      <c r="GB23" s="120"/>
      <c r="GC23" s="120"/>
      <c r="GD23" s="120"/>
      <c r="GE23" s="120"/>
      <c r="GF23" s="120"/>
      <c r="GG23" s="120"/>
      <c r="GH23" s="120"/>
      <c r="GI23" s="120"/>
      <c r="GJ23" s="120"/>
      <c r="GK23" s="120"/>
      <c r="GL23" s="120"/>
      <c r="GM23" s="120"/>
      <c r="GN23" s="120"/>
      <c r="GO23" s="120"/>
      <c r="GP23" s="120"/>
      <c r="GQ23" s="120"/>
      <c r="GR23" s="120"/>
      <c r="GS23" s="120"/>
      <c r="GT23" s="120"/>
      <c r="GU23" s="120"/>
      <c r="GV23" s="120"/>
      <c r="GW23" s="120"/>
      <c r="GX23" s="120"/>
      <c r="GY23" s="120"/>
      <c r="GZ23" s="120"/>
      <c r="HA23" s="120"/>
      <c r="HB23" s="120"/>
      <c r="HC23" s="120"/>
      <c r="HD23" s="120"/>
      <c r="HE23" s="120"/>
      <c r="HF23" s="120"/>
      <c r="HG23" s="120"/>
      <c r="HH23" s="120"/>
      <c r="HI23" s="120"/>
      <c r="HJ23" s="120"/>
      <c r="HK23" s="120"/>
      <c r="HL23" s="120"/>
      <c r="HM23" s="120"/>
      <c r="HN23" s="120"/>
      <c r="HO23" s="120"/>
      <c r="HP23" s="120"/>
      <c r="HQ23" s="120"/>
      <c r="HR23" s="120"/>
      <c r="HS23" s="120"/>
      <c r="HT23" s="120"/>
      <c r="HU23" s="120"/>
      <c r="HV23" s="120"/>
      <c r="HW23" s="120"/>
      <c r="HX23" s="120"/>
      <c r="HY23" s="120"/>
      <c r="HZ23" s="120"/>
      <c r="IA23" s="120"/>
      <c r="IB23" s="120"/>
      <c r="IC23" s="120"/>
      <c r="ID23" s="120"/>
      <c r="IE23" s="120"/>
      <c r="IF23" s="120"/>
      <c r="IG23" s="120"/>
      <c r="IH23" s="120"/>
      <c r="II23" s="120"/>
      <c r="IJ23" s="120"/>
      <c r="IK23" s="120"/>
      <c r="IL23" s="120"/>
      <c r="IM23" s="120"/>
      <c r="IN23" s="120"/>
      <c r="IO23" s="120"/>
      <c r="IP23" s="120"/>
      <c r="IQ23" s="120"/>
      <c r="IR23" s="120"/>
      <c r="IS23" s="120"/>
      <c r="IT23" s="120"/>
      <c r="IU23" s="120"/>
      <c r="IV23" s="120"/>
    </row>
    <row r="24" spans="1:256" ht="24" customHeight="1">
      <c r="A24" s="121"/>
      <c r="B24" s="121"/>
      <c r="C24" s="171" t="s">
        <v>96</v>
      </c>
      <c r="D24" s="137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99"/>
      <c r="X24" s="138"/>
      <c r="Y24" s="200"/>
      <c r="Z24" s="200"/>
      <c r="AA24" s="20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0"/>
      <c r="EY24" s="120"/>
      <c r="EZ24" s="120"/>
      <c r="FA24" s="120"/>
      <c r="FB24" s="120"/>
      <c r="FC24" s="120"/>
      <c r="FD24" s="120"/>
      <c r="FE24" s="120"/>
      <c r="FF24" s="120"/>
      <c r="FG24" s="120"/>
      <c r="FH24" s="120"/>
      <c r="FI24" s="120"/>
      <c r="FJ24" s="120"/>
      <c r="FK24" s="120"/>
      <c r="FL24" s="120"/>
      <c r="FM24" s="120"/>
      <c r="FN24" s="120"/>
      <c r="FO24" s="120"/>
      <c r="FP24" s="120"/>
      <c r="FQ24" s="120"/>
      <c r="FR24" s="120"/>
      <c r="FS24" s="120"/>
      <c r="FT24" s="120"/>
      <c r="FU24" s="120"/>
      <c r="FV24" s="120"/>
      <c r="FW24" s="120"/>
      <c r="FX24" s="120"/>
      <c r="FY24" s="120"/>
      <c r="FZ24" s="120"/>
      <c r="GA24" s="120"/>
      <c r="GB24" s="120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  <c r="GO24" s="120"/>
      <c r="GP24" s="120"/>
      <c r="GQ24" s="120"/>
      <c r="GR24" s="120"/>
      <c r="GS24" s="120"/>
      <c r="GT24" s="120"/>
      <c r="GU24" s="120"/>
      <c r="GV24" s="120"/>
      <c r="GW24" s="120"/>
      <c r="GX24" s="120"/>
      <c r="GY24" s="120"/>
      <c r="GZ24" s="120"/>
      <c r="HA24" s="120"/>
      <c r="HB24" s="120"/>
      <c r="HC24" s="120"/>
      <c r="HD24" s="120"/>
      <c r="HE24" s="120"/>
      <c r="HF24" s="120"/>
      <c r="HG24" s="120"/>
      <c r="HH24" s="120"/>
      <c r="HI24" s="120"/>
      <c r="HJ24" s="120"/>
      <c r="HK24" s="120"/>
      <c r="HL24" s="120"/>
      <c r="HM24" s="120"/>
      <c r="HN24" s="120"/>
      <c r="HO24" s="120"/>
      <c r="HP24" s="120"/>
      <c r="HQ24" s="120"/>
      <c r="HR24" s="120"/>
      <c r="HS24" s="120"/>
      <c r="HT24" s="120"/>
      <c r="HU24" s="120"/>
      <c r="HV24" s="120"/>
      <c r="HW24" s="120"/>
      <c r="HX24" s="120"/>
      <c r="HY24" s="120"/>
      <c r="HZ24" s="120"/>
      <c r="IA24" s="120"/>
      <c r="IB24" s="120"/>
      <c r="IC24" s="120"/>
      <c r="ID24" s="120"/>
      <c r="IE24" s="120"/>
      <c r="IF24" s="120"/>
      <c r="IG24" s="120"/>
      <c r="IH24" s="120"/>
      <c r="II24" s="120"/>
      <c r="IJ24" s="120"/>
      <c r="IK24" s="120"/>
      <c r="IL24" s="120"/>
      <c r="IM24" s="120"/>
      <c r="IN24" s="120"/>
      <c r="IO24" s="120"/>
      <c r="IP24" s="120"/>
      <c r="IQ24" s="120"/>
      <c r="IR24" s="120"/>
      <c r="IS24" s="120"/>
      <c r="IT24" s="120"/>
      <c r="IU24" s="120"/>
      <c r="IV24" s="120"/>
    </row>
    <row r="25" spans="1:256" ht="24" customHeight="1">
      <c r="A25" s="121"/>
      <c r="B25" s="121"/>
      <c r="C25" s="201" t="s">
        <v>142</v>
      </c>
      <c r="D25" s="120"/>
      <c r="E25" s="120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1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20"/>
      <c r="FB25" s="120"/>
      <c r="FC25" s="120"/>
      <c r="FD25" s="120"/>
      <c r="FE25" s="120"/>
      <c r="FF25" s="120"/>
      <c r="FG25" s="120"/>
      <c r="FH25" s="120"/>
      <c r="FI25" s="120"/>
      <c r="FJ25" s="120"/>
      <c r="FK25" s="120"/>
      <c r="FL25" s="120"/>
      <c r="FM25" s="120"/>
      <c r="FN25" s="120"/>
      <c r="FO25" s="120"/>
      <c r="FP25" s="120"/>
      <c r="FQ25" s="120"/>
      <c r="FR25" s="120"/>
      <c r="FS25" s="120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/>
      <c r="GN25" s="120"/>
      <c r="GO25" s="120"/>
      <c r="GP25" s="120"/>
      <c r="GQ25" s="120"/>
      <c r="GR25" s="120"/>
      <c r="GS25" s="120"/>
      <c r="GT25" s="120"/>
      <c r="GU25" s="120"/>
      <c r="GV25" s="120"/>
      <c r="GW25" s="120"/>
      <c r="GX25" s="120"/>
      <c r="GY25" s="120"/>
      <c r="GZ25" s="120"/>
      <c r="HA25" s="120"/>
      <c r="HB25" s="120"/>
      <c r="HC25" s="120"/>
      <c r="HD25" s="120"/>
      <c r="HE25" s="120"/>
      <c r="HF25" s="120"/>
      <c r="HG25" s="120"/>
      <c r="HH25" s="120"/>
      <c r="HI25" s="120"/>
      <c r="HJ25" s="120"/>
      <c r="HK25" s="120"/>
      <c r="HL25" s="120"/>
      <c r="HM25" s="120"/>
      <c r="HN25" s="120"/>
      <c r="HO25" s="120"/>
      <c r="HP25" s="120"/>
      <c r="HQ25" s="120"/>
      <c r="HR25" s="120"/>
      <c r="HS25" s="120"/>
      <c r="HT25" s="120"/>
      <c r="HU25" s="120"/>
      <c r="HV25" s="120"/>
      <c r="HW25" s="120"/>
      <c r="HX25" s="120"/>
      <c r="HY25" s="120"/>
      <c r="HZ25" s="120"/>
      <c r="IA25" s="120"/>
      <c r="IB25" s="120"/>
      <c r="IC25" s="120"/>
      <c r="ID25" s="120"/>
      <c r="IE25" s="120"/>
      <c r="IF25" s="120"/>
      <c r="IG25" s="120"/>
      <c r="IH25" s="120"/>
      <c r="II25" s="120"/>
      <c r="IJ25" s="120"/>
      <c r="IK25" s="120"/>
      <c r="IL25" s="120"/>
      <c r="IM25" s="120"/>
      <c r="IN25" s="120"/>
      <c r="IO25" s="120"/>
      <c r="IP25" s="120"/>
      <c r="IQ25" s="120"/>
      <c r="IR25" s="120"/>
      <c r="IS25" s="120"/>
      <c r="IT25" s="120"/>
      <c r="IU25" s="120"/>
      <c r="IV25" s="120"/>
    </row>
    <row r="26" spans="1:256" ht="24" customHeight="1">
      <c r="A26" s="121"/>
      <c r="B26" s="121"/>
      <c r="C26" s="201" t="s">
        <v>143</v>
      </c>
      <c r="D26" s="124"/>
      <c r="E26" s="121"/>
      <c r="F26" s="121"/>
      <c r="G26" s="121"/>
      <c r="H26" s="145"/>
      <c r="I26" s="145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1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  <c r="DV26" s="120"/>
      <c r="DW26" s="120"/>
      <c r="DX26" s="120"/>
      <c r="DY26" s="120"/>
      <c r="DZ26" s="120"/>
      <c r="EA26" s="120"/>
      <c r="EB26" s="120"/>
      <c r="EC26" s="120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0"/>
      <c r="EY26" s="120"/>
      <c r="EZ26" s="120"/>
      <c r="FA26" s="120"/>
      <c r="FB26" s="120"/>
      <c r="FC26" s="120"/>
      <c r="FD26" s="120"/>
      <c r="FE26" s="120"/>
      <c r="FF26" s="120"/>
      <c r="FG26" s="120"/>
      <c r="FH26" s="120"/>
      <c r="FI26" s="120"/>
      <c r="FJ26" s="120"/>
      <c r="FK26" s="120"/>
      <c r="FL26" s="120"/>
      <c r="FM26" s="120"/>
      <c r="FN26" s="120"/>
      <c r="FO26" s="120"/>
      <c r="FP26" s="120"/>
      <c r="FQ26" s="120"/>
      <c r="FR26" s="120"/>
      <c r="FS26" s="120"/>
      <c r="FT26" s="120"/>
      <c r="FU26" s="120"/>
      <c r="FV26" s="120"/>
      <c r="FW26" s="120"/>
      <c r="FX26" s="120"/>
      <c r="FY26" s="120"/>
      <c r="FZ26" s="120"/>
      <c r="GA26" s="120"/>
      <c r="GB26" s="120"/>
      <c r="GC26" s="120"/>
      <c r="GD26" s="120"/>
      <c r="GE26" s="120"/>
      <c r="GF26" s="120"/>
      <c r="GG26" s="120"/>
      <c r="GH26" s="120"/>
      <c r="GI26" s="120"/>
      <c r="GJ26" s="120"/>
      <c r="GK26" s="120"/>
      <c r="GL26" s="120"/>
      <c r="GM26" s="120"/>
      <c r="GN26" s="120"/>
      <c r="GO26" s="120"/>
      <c r="GP26" s="120"/>
      <c r="GQ26" s="120"/>
      <c r="GR26" s="120"/>
      <c r="GS26" s="120"/>
      <c r="GT26" s="120"/>
      <c r="GU26" s="120"/>
      <c r="GV26" s="120"/>
      <c r="GW26" s="120"/>
      <c r="GX26" s="120"/>
      <c r="GY26" s="120"/>
      <c r="GZ26" s="120"/>
      <c r="HA26" s="120"/>
      <c r="HB26" s="120"/>
      <c r="HC26" s="120"/>
      <c r="HD26" s="120"/>
      <c r="HE26" s="120"/>
      <c r="HF26" s="120"/>
      <c r="HG26" s="120"/>
      <c r="HH26" s="120"/>
      <c r="HI26" s="120"/>
      <c r="HJ26" s="120"/>
      <c r="HK26" s="120"/>
      <c r="HL26" s="120"/>
      <c r="HM26" s="120"/>
      <c r="HN26" s="120"/>
      <c r="HO26" s="120"/>
      <c r="HP26" s="120"/>
      <c r="HQ26" s="120"/>
      <c r="HR26" s="120"/>
      <c r="HS26" s="120"/>
      <c r="HT26" s="120"/>
      <c r="HU26" s="120"/>
      <c r="HV26" s="120"/>
      <c r="HW26" s="120"/>
      <c r="HX26" s="120"/>
      <c r="HY26" s="120"/>
      <c r="HZ26" s="120"/>
      <c r="IA26" s="120"/>
      <c r="IB26" s="120"/>
      <c r="IC26" s="120"/>
      <c r="ID26" s="120"/>
      <c r="IE26" s="120"/>
      <c r="IF26" s="120"/>
      <c r="IG26" s="120"/>
      <c r="IH26" s="120"/>
      <c r="II26" s="120"/>
      <c r="IJ26" s="120"/>
      <c r="IK26" s="120"/>
      <c r="IL26" s="120"/>
      <c r="IM26" s="120"/>
      <c r="IN26" s="120"/>
      <c r="IO26" s="120"/>
      <c r="IP26" s="120"/>
      <c r="IQ26" s="120"/>
      <c r="IR26" s="120"/>
      <c r="IS26" s="120"/>
      <c r="IT26" s="120"/>
      <c r="IU26" s="120"/>
      <c r="IV26" s="120"/>
    </row>
    <row r="27" spans="1:256" ht="24" customHeight="1">
      <c r="A27" s="121"/>
      <c r="B27" s="121"/>
      <c r="C27" s="201" t="s">
        <v>144</v>
      </c>
      <c r="D27" s="124"/>
      <c r="E27" s="145"/>
      <c r="F27" s="145"/>
      <c r="G27" s="145"/>
      <c r="H27" s="145"/>
      <c r="I27" s="145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1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  <c r="DV27" s="120"/>
      <c r="DW27" s="120"/>
      <c r="DX27" s="120"/>
      <c r="DY27" s="120"/>
      <c r="DZ27" s="120"/>
      <c r="EA27" s="120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0"/>
      <c r="EY27" s="120"/>
      <c r="EZ27" s="120"/>
      <c r="FA27" s="120"/>
      <c r="FB27" s="120"/>
      <c r="FC27" s="120"/>
      <c r="FD27" s="120"/>
      <c r="FE27" s="120"/>
      <c r="FF27" s="120"/>
      <c r="FG27" s="120"/>
      <c r="FH27" s="120"/>
      <c r="FI27" s="120"/>
      <c r="FJ27" s="120"/>
      <c r="FK27" s="120"/>
      <c r="FL27" s="120"/>
      <c r="FM27" s="120"/>
      <c r="FN27" s="120"/>
      <c r="FO27" s="120"/>
      <c r="FP27" s="120"/>
      <c r="FQ27" s="120"/>
      <c r="FR27" s="120"/>
      <c r="FS27" s="120"/>
      <c r="FT27" s="120"/>
      <c r="FU27" s="120"/>
      <c r="FV27" s="120"/>
      <c r="FW27" s="120"/>
      <c r="FX27" s="120"/>
      <c r="FY27" s="120"/>
      <c r="FZ27" s="120"/>
      <c r="GA27" s="120"/>
      <c r="GB27" s="120"/>
      <c r="GC27" s="120"/>
      <c r="GD27" s="120"/>
      <c r="GE27" s="120"/>
      <c r="GF27" s="120"/>
      <c r="GG27" s="120"/>
      <c r="GH27" s="120"/>
      <c r="GI27" s="120"/>
      <c r="GJ27" s="120"/>
      <c r="GK27" s="120"/>
      <c r="GL27" s="120"/>
      <c r="GM27" s="120"/>
      <c r="GN27" s="120"/>
      <c r="GO27" s="120"/>
      <c r="GP27" s="120"/>
      <c r="GQ27" s="120"/>
      <c r="GR27" s="120"/>
      <c r="GS27" s="120"/>
      <c r="GT27" s="120"/>
      <c r="GU27" s="120"/>
      <c r="GV27" s="120"/>
      <c r="GW27" s="120"/>
      <c r="GX27" s="120"/>
      <c r="GY27" s="120"/>
      <c r="GZ27" s="120"/>
      <c r="HA27" s="120"/>
      <c r="HB27" s="120"/>
      <c r="HC27" s="120"/>
      <c r="HD27" s="120"/>
      <c r="HE27" s="120"/>
      <c r="HF27" s="120"/>
      <c r="HG27" s="120"/>
      <c r="HH27" s="120"/>
      <c r="HI27" s="120"/>
      <c r="HJ27" s="120"/>
      <c r="HK27" s="120"/>
      <c r="HL27" s="120"/>
      <c r="HM27" s="120"/>
      <c r="HN27" s="120"/>
      <c r="HO27" s="120"/>
      <c r="HP27" s="120"/>
      <c r="HQ27" s="120"/>
      <c r="HR27" s="120"/>
      <c r="HS27" s="120"/>
      <c r="HT27" s="120"/>
      <c r="HU27" s="120"/>
      <c r="HV27" s="120"/>
      <c r="HW27" s="120"/>
      <c r="HX27" s="120"/>
      <c r="HY27" s="120"/>
      <c r="HZ27" s="120"/>
      <c r="IA27" s="120"/>
      <c r="IB27" s="120"/>
      <c r="IC27" s="120"/>
      <c r="ID27" s="120"/>
      <c r="IE27" s="120"/>
      <c r="IF27" s="120"/>
      <c r="IG27" s="120"/>
      <c r="IH27" s="120"/>
      <c r="II27" s="120"/>
      <c r="IJ27" s="120"/>
      <c r="IK27" s="120"/>
      <c r="IL27" s="120"/>
      <c r="IM27" s="120"/>
      <c r="IN27" s="120"/>
      <c r="IO27" s="120"/>
      <c r="IP27" s="120"/>
      <c r="IQ27" s="120"/>
      <c r="IR27" s="120"/>
      <c r="IS27" s="120"/>
      <c r="IT27" s="120"/>
      <c r="IU27" s="120"/>
      <c r="IV27" s="120"/>
    </row>
    <row r="28" spans="1:256" ht="24" customHeight="1">
      <c r="A28" s="121"/>
      <c r="B28" s="121"/>
      <c r="C28" s="201" t="s">
        <v>145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1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  <c r="DV28" s="120"/>
      <c r="DW28" s="120"/>
      <c r="DX28" s="120"/>
      <c r="DY28" s="120"/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  <c r="FP28" s="120"/>
      <c r="FQ28" s="120"/>
      <c r="FR28" s="120"/>
      <c r="FS28" s="120"/>
      <c r="FT28" s="120"/>
      <c r="FU28" s="120"/>
      <c r="FV28" s="120"/>
      <c r="FW28" s="120"/>
      <c r="FX28" s="120"/>
      <c r="FY28" s="120"/>
      <c r="FZ28" s="120"/>
      <c r="GA28" s="120"/>
      <c r="GB28" s="120"/>
      <c r="GC28" s="120"/>
      <c r="GD28" s="120"/>
      <c r="GE28" s="120"/>
      <c r="GF28" s="120"/>
      <c r="GG28" s="120"/>
      <c r="GH28" s="120"/>
      <c r="GI28" s="120"/>
      <c r="GJ28" s="120"/>
      <c r="GK28" s="120"/>
      <c r="GL28" s="120"/>
      <c r="GM28" s="120"/>
      <c r="GN28" s="120"/>
      <c r="GO28" s="120"/>
      <c r="GP28" s="120"/>
      <c r="GQ28" s="120"/>
      <c r="GR28" s="120"/>
      <c r="GS28" s="120"/>
      <c r="GT28" s="120"/>
      <c r="GU28" s="120"/>
      <c r="GV28" s="120"/>
      <c r="GW28" s="120"/>
      <c r="GX28" s="120"/>
      <c r="GY28" s="120"/>
      <c r="GZ28" s="120"/>
      <c r="HA28" s="120"/>
      <c r="HB28" s="120"/>
      <c r="HC28" s="120"/>
      <c r="HD28" s="120"/>
      <c r="HE28" s="120"/>
      <c r="HF28" s="120"/>
      <c r="HG28" s="120"/>
      <c r="HH28" s="120"/>
      <c r="HI28" s="120"/>
      <c r="HJ28" s="120"/>
      <c r="HK28" s="120"/>
      <c r="HL28" s="120"/>
      <c r="HM28" s="120"/>
      <c r="HN28" s="120"/>
      <c r="HO28" s="120"/>
      <c r="HP28" s="120"/>
      <c r="HQ28" s="120"/>
      <c r="HR28" s="120"/>
      <c r="HS28" s="120"/>
      <c r="HT28" s="120"/>
      <c r="HU28" s="120"/>
      <c r="HV28" s="120"/>
      <c r="HW28" s="120"/>
      <c r="HX28" s="120"/>
      <c r="HY28" s="120"/>
      <c r="HZ28" s="120"/>
      <c r="IA28" s="120"/>
      <c r="IB28" s="120"/>
      <c r="IC28" s="120"/>
      <c r="ID28" s="120"/>
      <c r="IE28" s="120"/>
      <c r="IF28" s="120"/>
      <c r="IG28" s="120"/>
      <c r="IH28" s="120"/>
      <c r="II28" s="120"/>
      <c r="IJ28" s="120"/>
      <c r="IK28" s="120"/>
      <c r="IL28" s="120"/>
      <c r="IM28" s="120"/>
      <c r="IN28" s="120"/>
      <c r="IO28" s="120"/>
      <c r="IP28" s="120"/>
      <c r="IQ28" s="120"/>
      <c r="IR28" s="120"/>
      <c r="IS28" s="120"/>
      <c r="IT28" s="120"/>
      <c r="IU28" s="120"/>
      <c r="IV28" s="120"/>
    </row>
    <row r="29" spans="1:256" ht="24" customHeight="1">
      <c r="A29" s="121"/>
      <c r="B29" s="121"/>
      <c r="C29" s="201" t="s">
        <v>146</v>
      </c>
      <c r="D29" s="124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20"/>
      <c r="DR29" s="120"/>
      <c r="DS29" s="120"/>
      <c r="DT29" s="120"/>
      <c r="DU29" s="120"/>
      <c r="DV29" s="120"/>
      <c r="DW29" s="120"/>
      <c r="DX29" s="120"/>
      <c r="DY29" s="120"/>
      <c r="DZ29" s="120"/>
      <c r="EA29" s="120"/>
      <c r="EB29" s="120"/>
      <c r="EC29" s="120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20"/>
      <c r="EX29" s="120"/>
      <c r="EY29" s="120"/>
      <c r="EZ29" s="120"/>
      <c r="FA29" s="120"/>
      <c r="FB29" s="120"/>
      <c r="FC29" s="120"/>
      <c r="FD29" s="120"/>
      <c r="FE29" s="120"/>
      <c r="FF29" s="120"/>
      <c r="FG29" s="120"/>
      <c r="FH29" s="120"/>
      <c r="FI29" s="120"/>
      <c r="FJ29" s="120"/>
      <c r="FK29" s="120"/>
      <c r="FL29" s="120"/>
      <c r="FM29" s="120"/>
      <c r="FN29" s="120"/>
      <c r="FO29" s="120"/>
      <c r="FP29" s="120"/>
      <c r="FQ29" s="120"/>
      <c r="FR29" s="120"/>
      <c r="FS29" s="120"/>
      <c r="FT29" s="120"/>
      <c r="FU29" s="120"/>
      <c r="FV29" s="120"/>
      <c r="FW29" s="120"/>
      <c r="FX29" s="120"/>
      <c r="FY29" s="120"/>
      <c r="FZ29" s="120"/>
      <c r="GA29" s="120"/>
      <c r="GB29" s="120"/>
      <c r="GC29" s="120"/>
      <c r="GD29" s="120"/>
      <c r="GE29" s="120"/>
      <c r="GF29" s="120"/>
      <c r="GG29" s="120"/>
      <c r="GH29" s="120"/>
      <c r="GI29" s="120"/>
      <c r="GJ29" s="120"/>
      <c r="GK29" s="120"/>
      <c r="GL29" s="120"/>
      <c r="GM29" s="120"/>
      <c r="GN29" s="120"/>
      <c r="GO29" s="120"/>
      <c r="GP29" s="120"/>
      <c r="GQ29" s="120"/>
      <c r="GR29" s="120"/>
      <c r="GS29" s="120"/>
      <c r="GT29" s="120"/>
      <c r="GU29" s="120"/>
      <c r="GV29" s="120"/>
      <c r="GW29" s="120"/>
      <c r="GX29" s="120"/>
      <c r="GY29" s="120"/>
      <c r="GZ29" s="120"/>
      <c r="HA29" s="120"/>
      <c r="HB29" s="120"/>
      <c r="HC29" s="120"/>
      <c r="HD29" s="120"/>
      <c r="HE29" s="120"/>
      <c r="HF29" s="120"/>
      <c r="HG29" s="120"/>
      <c r="HH29" s="120"/>
      <c r="HI29" s="120"/>
      <c r="HJ29" s="120"/>
      <c r="HK29" s="120"/>
      <c r="HL29" s="120"/>
      <c r="HM29" s="120"/>
      <c r="HN29" s="120"/>
      <c r="HO29" s="120"/>
      <c r="HP29" s="120"/>
      <c r="HQ29" s="120"/>
      <c r="HR29" s="120"/>
      <c r="HS29" s="120"/>
      <c r="HT29" s="120"/>
      <c r="HU29" s="120"/>
      <c r="HV29" s="120"/>
      <c r="HW29" s="120"/>
      <c r="HX29" s="120"/>
      <c r="HY29" s="120"/>
      <c r="HZ29" s="120"/>
      <c r="IA29" s="120"/>
      <c r="IB29" s="120"/>
      <c r="IC29" s="120"/>
      <c r="ID29" s="120"/>
      <c r="IE29" s="120"/>
      <c r="IF29" s="120"/>
      <c r="IG29" s="120"/>
      <c r="IH29" s="120"/>
      <c r="II29" s="120"/>
      <c r="IJ29" s="120"/>
      <c r="IK29" s="120"/>
      <c r="IL29" s="120"/>
      <c r="IM29" s="120"/>
      <c r="IN29" s="120"/>
      <c r="IO29" s="120"/>
      <c r="IP29" s="120"/>
      <c r="IQ29" s="120"/>
      <c r="IR29" s="120"/>
      <c r="IS29" s="120"/>
      <c r="IT29" s="120"/>
      <c r="IU29" s="120"/>
      <c r="IV29" s="120"/>
    </row>
    <row r="30" spans="1:256" ht="24" customHeight="1">
      <c r="A30" s="121"/>
      <c r="B30" s="121"/>
      <c r="C30" s="201" t="s">
        <v>147</v>
      </c>
      <c r="D30" s="120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1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  <c r="DV30" s="120"/>
      <c r="DW30" s="120"/>
      <c r="DX30" s="120"/>
      <c r="DY30" s="120"/>
      <c r="DZ30" s="120"/>
      <c r="EA30" s="120"/>
      <c r="EB30" s="120"/>
      <c r="EC30" s="120"/>
      <c r="ED30" s="120"/>
      <c r="EE30" s="120"/>
      <c r="EF30" s="120"/>
      <c r="EG30" s="120"/>
      <c r="EH30" s="120"/>
      <c r="EI30" s="120"/>
      <c r="EJ30" s="120"/>
      <c r="EK30" s="120"/>
      <c r="EL30" s="120"/>
      <c r="EM30" s="120"/>
      <c r="EN30" s="120"/>
      <c r="EO30" s="120"/>
      <c r="EP30" s="120"/>
      <c r="EQ30" s="120"/>
      <c r="ER30" s="120"/>
      <c r="ES30" s="120"/>
      <c r="ET30" s="120"/>
      <c r="EU30" s="120"/>
      <c r="EV30" s="120"/>
      <c r="EW30" s="120"/>
      <c r="EX30" s="120"/>
      <c r="EY30" s="120"/>
      <c r="EZ30" s="120"/>
      <c r="FA30" s="120"/>
      <c r="FB30" s="120"/>
      <c r="FC30" s="120"/>
      <c r="FD30" s="120"/>
      <c r="FE30" s="120"/>
      <c r="FF30" s="120"/>
      <c r="FG30" s="120"/>
      <c r="FH30" s="120"/>
      <c r="FI30" s="120"/>
      <c r="FJ30" s="120"/>
      <c r="FK30" s="120"/>
      <c r="FL30" s="120"/>
      <c r="FM30" s="120"/>
      <c r="FN30" s="120"/>
      <c r="FO30" s="120"/>
      <c r="FP30" s="120"/>
      <c r="FQ30" s="120"/>
      <c r="FR30" s="120"/>
      <c r="FS30" s="120"/>
      <c r="FT30" s="120"/>
      <c r="FU30" s="120"/>
      <c r="FV30" s="120"/>
      <c r="FW30" s="120"/>
      <c r="FX30" s="120"/>
      <c r="FY30" s="120"/>
      <c r="FZ30" s="120"/>
      <c r="GA30" s="120"/>
      <c r="GB30" s="120"/>
      <c r="GC30" s="120"/>
      <c r="GD30" s="120"/>
      <c r="GE30" s="120"/>
      <c r="GF30" s="120"/>
      <c r="GG30" s="120"/>
      <c r="GH30" s="120"/>
      <c r="GI30" s="120"/>
      <c r="GJ30" s="120"/>
      <c r="GK30" s="120"/>
      <c r="GL30" s="120"/>
      <c r="GM30" s="120"/>
      <c r="GN30" s="120"/>
      <c r="GO30" s="120"/>
      <c r="GP30" s="120"/>
      <c r="GQ30" s="120"/>
      <c r="GR30" s="120"/>
      <c r="GS30" s="120"/>
      <c r="GT30" s="120"/>
      <c r="GU30" s="120"/>
      <c r="GV30" s="120"/>
      <c r="GW30" s="120"/>
      <c r="GX30" s="120"/>
      <c r="GY30" s="120"/>
      <c r="GZ30" s="120"/>
      <c r="HA30" s="120"/>
      <c r="HB30" s="120"/>
      <c r="HC30" s="120"/>
      <c r="HD30" s="120"/>
      <c r="HE30" s="120"/>
      <c r="HF30" s="120"/>
      <c r="HG30" s="120"/>
      <c r="HH30" s="120"/>
      <c r="HI30" s="120"/>
      <c r="HJ30" s="120"/>
      <c r="HK30" s="120"/>
      <c r="HL30" s="120"/>
      <c r="HM30" s="120"/>
      <c r="HN30" s="120"/>
      <c r="HO30" s="120"/>
      <c r="HP30" s="120"/>
      <c r="HQ30" s="120"/>
      <c r="HR30" s="120"/>
      <c r="HS30" s="120"/>
      <c r="HT30" s="120"/>
      <c r="HU30" s="120"/>
      <c r="HV30" s="120"/>
      <c r="HW30" s="120"/>
      <c r="HX30" s="120"/>
      <c r="HY30" s="120"/>
      <c r="HZ30" s="120"/>
      <c r="IA30" s="120"/>
      <c r="IB30" s="120"/>
      <c r="IC30" s="120"/>
      <c r="ID30" s="120"/>
      <c r="IE30" s="120"/>
      <c r="IF30" s="120"/>
      <c r="IG30" s="120"/>
      <c r="IH30" s="120"/>
      <c r="II30" s="120"/>
      <c r="IJ30" s="120"/>
      <c r="IK30" s="120"/>
      <c r="IL30" s="120"/>
      <c r="IM30" s="120"/>
      <c r="IN30" s="120"/>
      <c r="IO30" s="120"/>
      <c r="IP30" s="120"/>
      <c r="IQ30" s="120"/>
      <c r="IR30" s="120"/>
      <c r="IS30" s="120"/>
      <c r="IT30" s="120"/>
      <c r="IU30" s="120"/>
      <c r="IV30" s="120"/>
    </row>
    <row r="31" spans="1:256" ht="15.75" customHeight="1">
      <c r="A31" s="121"/>
      <c r="B31" s="121"/>
      <c r="C31" s="125"/>
      <c r="D31" s="12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1"/>
      <c r="V31" s="121"/>
      <c r="W31" s="120"/>
      <c r="X31" s="120"/>
      <c r="Y31" s="120"/>
      <c r="Z31" s="120"/>
      <c r="AA31" s="120"/>
      <c r="AB31" s="120"/>
      <c r="AC31" s="120"/>
      <c r="AD31" s="120"/>
      <c r="AE31" s="202"/>
      <c r="AF31" s="203"/>
      <c r="AG31" s="11"/>
      <c r="AH31" s="11"/>
      <c r="AI31" s="11"/>
      <c r="AJ31" s="11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  <c r="DO31" s="120"/>
      <c r="DP31" s="120"/>
      <c r="DQ31" s="120"/>
      <c r="DR31" s="120"/>
      <c r="DS31" s="120"/>
      <c r="DT31" s="120"/>
      <c r="DU31" s="120"/>
      <c r="DV31" s="120"/>
      <c r="DW31" s="120"/>
      <c r="DX31" s="120"/>
      <c r="DY31" s="120"/>
      <c r="DZ31" s="120"/>
      <c r="EA31" s="120"/>
      <c r="EB31" s="120"/>
      <c r="EC31" s="120"/>
      <c r="ED31" s="120"/>
      <c r="EE31" s="120"/>
      <c r="EF31" s="120"/>
      <c r="EG31" s="120"/>
      <c r="EH31" s="120"/>
      <c r="EI31" s="120"/>
      <c r="EJ31" s="120"/>
      <c r="EK31" s="120"/>
      <c r="EL31" s="120"/>
      <c r="EM31" s="120"/>
      <c r="EN31" s="120"/>
      <c r="EO31" s="120"/>
      <c r="EP31" s="120"/>
      <c r="EQ31" s="120"/>
      <c r="ER31" s="120"/>
      <c r="ES31" s="120"/>
      <c r="ET31" s="120"/>
      <c r="EU31" s="120"/>
      <c r="EV31" s="120"/>
      <c r="EW31" s="120"/>
      <c r="EX31" s="120"/>
      <c r="EY31" s="120"/>
      <c r="EZ31" s="120"/>
      <c r="FA31" s="120"/>
      <c r="FB31" s="120"/>
      <c r="FC31" s="120"/>
      <c r="FD31" s="120"/>
      <c r="FE31" s="120"/>
      <c r="FF31" s="120"/>
      <c r="FG31" s="120"/>
      <c r="FH31" s="120"/>
      <c r="FI31" s="120"/>
      <c r="FJ31" s="120"/>
      <c r="FK31" s="120"/>
      <c r="FL31" s="120"/>
      <c r="FM31" s="120"/>
      <c r="FN31" s="120"/>
      <c r="FO31" s="120"/>
      <c r="FP31" s="120"/>
      <c r="FQ31" s="120"/>
      <c r="FR31" s="120"/>
      <c r="FS31" s="120"/>
      <c r="FT31" s="120"/>
      <c r="FU31" s="120"/>
      <c r="FV31" s="120"/>
      <c r="FW31" s="120"/>
      <c r="FX31" s="120"/>
      <c r="FY31" s="120"/>
      <c r="FZ31" s="120"/>
      <c r="GA31" s="120"/>
      <c r="GB31" s="120"/>
      <c r="GC31" s="120"/>
      <c r="GD31" s="120"/>
      <c r="GE31" s="120"/>
      <c r="GF31" s="120"/>
      <c r="GG31" s="120"/>
      <c r="GH31" s="120"/>
      <c r="GI31" s="120"/>
      <c r="GJ31" s="120"/>
      <c r="GK31" s="120"/>
      <c r="GL31" s="120"/>
      <c r="GM31" s="120"/>
      <c r="GN31" s="120"/>
      <c r="GO31" s="120"/>
      <c r="GP31" s="120"/>
      <c r="GQ31" s="120"/>
      <c r="GR31" s="120"/>
      <c r="GS31" s="120"/>
      <c r="GT31" s="120"/>
      <c r="GU31" s="120"/>
      <c r="GV31" s="120"/>
      <c r="GW31" s="120"/>
      <c r="GX31" s="120"/>
      <c r="GY31" s="120"/>
      <c r="GZ31" s="120"/>
      <c r="HA31" s="120"/>
      <c r="HB31" s="120"/>
      <c r="HC31" s="120"/>
      <c r="HD31" s="120"/>
      <c r="HE31" s="120"/>
      <c r="HF31" s="120"/>
      <c r="HG31" s="120"/>
      <c r="HH31" s="120"/>
      <c r="HI31" s="120"/>
      <c r="HJ31" s="120"/>
      <c r="HK31" s="120"/>
      <c r="HL31" s="120"/>
      <c r="HM31" s="120"/>
      <c r="HN31" s="120"/>
      <c r="HO31" s="120"/>
      <c r="HP31" s="120"/>
      <c r="HQ31" s="120"/>
      <c r="HR31" s="120"/>
      <c r="HS31" s="120"/>
      <c r="HT31" s="120"/>
      <c r="HU31" s="120"/>
      <c r="HV31" s="120"/>
      <c r="HW31" s="120"/>
      <c r="HX31" s="120"/>
      <c r="HY31" s="120"/>
      <c r="HZ31" s="120"/>
      <c r="IA31" s="120"/>
      <c r="IB31" s="120"/>
      <c r="IC31" s="120"/>
      <c r="ID31" s="120"/>
      <c r="IE31" s="120"/>
      <c r="IF31" s="120"/>
      <c r="IG31" s="120"/>
      <c r="IH31" s="120"/>
      <c r="II31" s="120"/>
      <c r="IJ31" s="120"/>
      <c r="IK31" s="120"/>
      <c r="IL31" s="120"/>
      <c r="IM31" s="120"/>
      <c r="IN31" s="120"/>
      <c r="IO31" s="120"/>
      <c r="IP31" s="120"/>
      <c r="IQ31" s="120"/>
      <c r="IR31" s="120"/>
      <c r="IS31" s="120"/>
      <c r="IT31" s="120"/>
      <c r="IU31" s="120"/>
      <c r="IV31" s="120"/>
    </row>
    <row r="32" spans="1:256" ht="15.75" customHeight="1">
      <c r="A32" s="121"/>
      <c r="B32" s="121"/>
      <c r="C32" s="125"/>
      <c r="D32" s="125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1"/>
      <c r="V32" s="121"/>
      <c r="W32" s="120"/>
      <c r="X32" s="120"/>
      <c r="Y32" s="120"/>
      <c r="Z32" s="120"/>
      <c r="AA32" s="120"/>
      <c r="AB32" s="120"/>
      <c r="AC32" s="120"/>
      <c r="AD32" s="120"/>
      <c r="AE32" s="202"/>
      <c r="AF32" s="203"/>
      <c r="AG32" s="11"/>
      <c r="AH32" s="11"/>
      <c r="AI32" s="11"/>
      <c r="AJ32" s="11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  <c r="DO32" s="120"/>
      <c r="DP32" s="120"/>
      <c r="DQ32" s="120"/>
      <c r="DR32" s="120"/>
      <c r="DS32" s="120"/>
      <c r="DT32" s="120"/>
      <c r="DU32" s="120"/>
      <c r="DV32" s="120"/>
      <c r="DW32" s="120"/>
      <c r="DX32" s="120"/>
      <c r="DY32" s="120"/>
      <c r="DZ32" s="120"/>
      <c r="EA32" s="120"/>
      <c r="EB32" s="120"/>
      <c r="EC32" s="120"/>
      <c r="ED32" s="120"/>
      <c r="EE32" s="120"/>
      <c r="EF32" s="120"/>
      <c r="EG32" s="120"/>
      <c r="EH32" s="120"/>
      <c r="EI32" s="120"/>
      <c r="EJ32" s="120"/>
      <c r="EK32" s="120"/>
      <c r="EL32" s="120"/>
      <c r="EM32" s="120"/>
      <c r="EN32" s="120"/>
      <c r="EO32" s="120"/>
      <c r="EP32" s="120"/>
      <c r="EQ32" s="120"/>
      <c r="ER32" s="120"/>
      <c r="ES32" s="120"/>
      <c r="ET32" s="120"/>
      <c r="EU32" s="120"/>
      <c r="EV32" s="120"/>
      <c r="EW32" s="120"/>
      <c r="EX32" s="120"/>
      <c r="EY32" s="120"/>
      <c r="EZ32" s="120"/>
      <c r="FA32" s="120"/>
      <c r="FB32" s="120"/>
      <c r="FC32" s="120"/>
      <c r="FD32" s="120"/>
      <c r="FE32" s="120"/>
      <c r="FF32" s="120"/>
      <c r="FG32" s="120"/>
      <c r="FH32" s="120"/>
      <c r="FI32" s="120"/>
      <c r="FJ32" s="120"/>
      <c r="FK32" s="120"/>
      <c r="FL32" s="120"/>
      <c r="FM32" s="120"/>
      <c r="FN32" s="120"/>
      <c r="FO32" s="120"/>
      <c r="FP32" s="120"/>
      <c r="FQ32" s="120"/>
      <c r="FR32" s="120"/>
      <c r="FS32" s="120"/>
      <c r="FT32" s="120"/>
      <c r="FU32" s="120"/>
      <c r="FV32" s="120"/>
      <c r="FW32" s="120"/>
      <c r="FX32" s="120"/>
      <c r="FY32" s="120"/>
      <c r="FZ32" s="120"/>
      <c r="GA32" s="120"/>
      <c r="GB32" s="120"/>
      <c r="GC32" s="120"/>
      <c r="GD32" s="120"/>
      <c r="GE32" s="120"/>
      <c r="GF32" s="120"/>
      <c r="GG32" s="120"/>
      <c r="GH32" s="120"/>
      <c r="GI32" s="120"/>
      <c r="GJ32" s="120"/>
      <c r="GK32" s="120"/>
      <c r="GL32" s="120"/>
      <c r="GM32" s="120"/>
      <c r="GN32" s="120"/>
      <c r="GO32" s="120"/>
      <c r="GP32" s="120"/>
      <c r="GQ32" s="120"/>
      <c r="GR32" s="120"/>
      <c r="GS32" s="120"/>
      <c r="GT32" s="120"/>
      <c r="GU32" s="120"/>
      <c r="GV32" s="120"/>
      <c r="GW32" s="120"/>
      <c r="GX32" s="120"/>
      <c r="GY32" s="120"/>
      <c r="GZ32" s="120"/>
      <c r="HA32" s="120"/>
      <c r="HB32" s="120"/>
      <c r="HC32" s="120"/>
      <c r="HD32" s="120"/>
      <c r="HE32" s="120"/>
      <c r="HF32" s="120"/>
      <c r="HG32" s="120"/>
      <c r="HH32" s="120"/>
      <c r="HI32" s="120"/>
      <c r="HJ32" s="120"/>
      <c r="HK32" s="120"/>
      <c r="HL32" s="120"/>
      <c r="HM32" s="120"/>
      <c r="HN32" s="120"/>
      <c r="HO32" s="120"/>
      <c r="HP32" s="120"/>
      <c r="HQ32" s="120"/>
      <c r="HR32" s="120"/>
      <c r="HS32" s="120"/>
      <c r="HT32" s="120"/>
      <c r="HU32" s="120"/>
      <c r="HV32" s="120"/>
      <c r="HW32" s="120"/>
      <c r="HX32" s="120"/>
      <c r="HY32" s="120"/>
      <c r="HZ32" s="120"/>
      <c r="IA32" s="120"/>
      <c r="IB32" s="120"/>
      <c r="IC32" s="120"/>
      <c r="ID32" s="120"/>
      <c r="IE32" s="120"/>
      <c r="IF32" s="120"/>
      <c r="IG32" s="120"/>
      <c r="IH32" s="120"/>
      <c r="II32" s="120"/>
      <c r="IJ32" s="120"/>
      <c r="IK32" s="120"/>
      <c r="IL32" s="120"/>
      <c r="IM32" s="120"/>
      <c r="IN32" s="120"/>
      <c r="IO32" s="120"/>
      <c r="IP32" s="120"/>
      <c r="IQ32" s="120"/>
      <c r="IR32" s="120"/>
      <c r="IS32" s="120"/>
      <c r="IT32" s="120"/>
      <c r="IU32" s="120"/>
      <c r="IV32" s="120"/>
    </row>
    <row r="33" spans="1:256" ht="15.75" customHeight="1">
      <c r="A33" s="121"/>
      <c r="B33" s="121"/>
      <c r="C33" s="125"/>
      <c r="D33" s="125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1"/>
      <c r="V33" s="121"/>
      <c r="W33" s="120"/>
      <c r="X33" s="120"/>
      <c r="Y33" s="120"/>
      <c r="Z33" s="120"/>
      <c r="AA33" s="120"/>
      <c r="AB33" s="120"/>
      <c r="AC33" s="120"/>
      <c r="AD33" s="120"/>
      <c r="AE33" s="202"/>
      <c r="AF33" s="203"/>
      <c r="AG33" s="11"/>
      <c r="AH33" s="11"/>
      <c r="AI33" s="11"/>
      <c r="AJ33" s="11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  <c r="DO33" s="120"/>
      <c r="DP33" s="120"/>
      <c r="DQ33" s="120"/>
      <c r="DR33" s="120"/>
      <c r="DS33" s="120"/>
      <c r="DT33" s="120"/>
      <c r="DU33" s="120"/>
      <c r="DV33" s="120"/>
      <c r="DW33" s="120"/>
      <c r="DX33" s="120"/>
      <c r="DY33" s="120"/>
      <c r="DZ33" s="120"/>
      <c r="EA33" s="120"/>
      <c r="EB33" s="120"/>
      <c r="EC33" s="120"/>
      <c r="ED33" s="120"/>
      <c r="EE33" s="120"/>
      <c r="EF33" s="120"/>
      <c r="EG33" s="120"/>
      <c r="EH33" s="120"/>
      <c r="EI33" s="120"/>
      <c r="EJ33" s="120"/>
      <c r="EK33" s="120"/>
      <c r="EL33" s="120"/>
      <c r="EM33" s="120"/>
      <c r="EN33" s="120"/>
      <c r="EO33" s="120"/>
      <c r="EP33" s="120"/>
      <c r="EQ33" s="120"/>
      <c r="ER33" s="120"/>
      <c r="ES33" s="120"/>
      <c r="ET33" s="120"/>
      <c r="EU33" s="120"/>
      <c r="EV33" s="120"/>
      <c r="EW33" s="120"/>
      <c r="EX33" s="120"/>
      <c r="EY33" s="120"/>
      <c r="EZ33" s="120"/>
      <c r="FA33" s="120"/>
      <c r="FB33" s="120"/>
      <c r="FC33" s="120"/>
      <c r="FD33" s="120"/>
      <c r="FE33" s="120"/>
      <c r="FF33" s="120"/>
      <c r="FG33" s="120"/>
      <c r="FH33" s="120"/>
      <c r="FI33" s="120"/>
      <c r="FJ33" s="120"/>
      <c r="FK33" s="120"/>
      <c r="FL33" s="120"/>
      <c r="FM33" s="120"/>
      <c r="FN33" s="120"/>
      <c r="FO33" s="120"/>
      <c r="FP33" s="120"/>
      <c r="FQ33" s="120"/>
      <c r="FR33" s="120"/>
      <c r="FS33" s="120"/>
      <c r="FT33" s="120"/>
      <c r="FU33" s="120"/>
      <c r="FV33" s="120"/>
      <c r="FW33" s="120"/>
      <c r="FX33" s="120"/>
      <c r="FY33" s="120"/>
      <c r="FZ33" s="120"/>
      <c r="GA33" s="120"/>
      <c r="GB33" s="120"/>
      <c r="GC33" s="120"/>
      <c r="GD33" s="120"/>
      <c r="GE33" s="120"/>
      <c r="GF33" s="120"/>
      <c r="GG33" s="120"/>
      <c r="GH33" s="120"/>
      <c r="GI33" s="120"/>
      <c r="GJ33" s="120"/>
      <c r="GK33" s="120"/>
      <c r="GL33" s="120"/>
      <c r="GM33" s="120"/>
      <c r="GN33" s="120"/>
      <c r="GO33" s="120"/>
      <c r="GP33" s="120"/>
      <c r="GQ33" s="120"/>
      <c r="GR33" s="120"/>
      <c r="GS33" s="120"/>
      <c r="GT33" s="120"/>
      <c r="GU33" s="120"/>
      <c r="GV33" s="120"/>
      <c r="GW33" s="120"/>
      <c r="GX33" s="120"/>
      <c r="GY33" s="120"/>
      <c r="GZ33" s="120"/>
      <c r="HA33" s="120"/>
      <c r="HB33" s="120"/>
      <c r="HC33" s="120"/>
      <c r="HD33" s="120"/>
      <c r="HE33" s="120"/>
      <c r="HF33" s="120"/>
      <c r="HG33" s="120"/>
      <c r="HH33" s="120"/>
      <c r="HI33" s="120"/>
      <c r="HJ33" s="120"/>
      <c r="HK33" s="120"/>
      <c r="HL33" s="120"/>
      <c r="HM33" s="120"/>
      <c r="HN33" s="120"/>
      <c r="HO33" s="120"/>
      <c r="HP33" s="120"/>
      <c r="HQ33" s="120"/>
      <c r="HR33" s="120"/>
      <c r="HS33" s="120"/>
      <c r="HT33" s="120"/>
      <c r="HU33" s="120"/>
      <c r="HV33" s="120"/>
      <c r="HW33" s="120"/>
      <c r="HX33" s="120"/>
      <c r="HY33" s="120"/>
      <c r="HZ33" s="120"/>
      <c r="IA33" s="120"/>
      <c r="IB33" s="120"/>
      <c r="IC33" s="120"/>
      <c r="ID33" s="120"/>
      <c r="IE33" s="120"/>
      <c r="IF33" s="120"/>
      <c r="IG33" s="120"/>
      <c r="IH33" s="120"/>
      <c r="II33" s="120"/>
      <c r="IJ33" s="120"/>
      <c r="IK33" s="120"/>
      <c r="IL33" s="120"/>
      <c r="IM33" s="120"/>
      <c r="IN33" s="120"/>
      <c r="IO33" s="120"/>
      <c r="IP33" s="120"/>
      <c r="IQ33" s="120"/>
      <c r="IR33" s="120"/>
      <c r="IS33" s="120"/>
      <c r="IT33" s="120"/>
      <c r="IU33" s="120"/>
      <c r="IV33" s="120"/>
    </row>
    <row r="34" spans="1:256" ht="15.75" customHeight="1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0"/>
      <c r="X34" s="120"/>
      <c r="Y34" s="120"/>
      <c r="Z34" s="120"/>
      <c r="AA34" s="120"/>
      <c r="AB34" s="120"/>
      <c r="AC34" s="120"/>
      <c r="AD34" s="120"/>
      <c r="AE34" s="202"/>
      <c r="AF34" s="203"/>
      <c r="AG34" s="11"/>
      <c r="AH34" s="11"/>
      <c r="AI34" s="11"/>
      <c r="AJ34" s="11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  <c r="DO34" s="120"/>
      <c r="DP34" s="120"/>
      <c r="DQ34" s="120"/>
      <c r="DR34" s="120"/>
      <c r="DS34" s="120"/>
      <c r="DT34" s="120"/>
      <c r="DU34" s="120"/>
      <c r="DV34" s="120"/>
      <c r="DW34" s="120"/>
      <c r="DX34" s="120"/>
      <c r="DY34" s="120"/>
      <c r="DZ34" s="120"/>
      <c r="EA34" s="120"/>
      <c r="EB34" s="120"/>
      <c r="EC34" s="120"/>
      <c r="ED34" s="120"/>
      <c r="EE34" s="120"/>
      <c r="EF34" s="120"/>
      <c r="EG34" s="120"/>
      <c r="EH34" s="120"/>
      <c r="EI34" s="120"/>
      <c r="EJ34" s="120"/>
      <c r="EK34" s="120"/>
      <c r="EL34" s="120"/>
      <c r="EM34" s="120"/>
      <c r="EN34" s="120"/>
      <c r="EO34" s="120"/>
      <c r="EP34" s="120"/>
      <c r="EQ34" s="120"/>
      <c r="ER34" s="120"/>
      <c r="ES34" s="120"/>
      <c r="ET34" s="120"/>
      <c r="EU34" s="120"/>
      <c r="EV34" s="120"/>
      <c r="EW34" s="120"/>
      <c r="EX34" s="120"/>
      <c r="EY34" s="120"/>
      <c r="EZ34" s="120"/>
      <c r="FA34" s="120"/>
      <c r="FB34" s="120"/>
      <c r="FC34" s="120"/>
      <c r="FD34" s="120"/>
      <c r="FE34" s="120"/>
      <c r="FF34" s="120"/>
      <c r="FG34" s="120"/>
      <c r="FH34" s="120"/>
      <c r="FI34" s="120"/>
      <c r="FJ34" s="120"/>
      <c r="FK34" s="120"/>
      <c r="FL34" s="120"/>
      <c r="FM34" s="120"/>
      <c r="FN34" s="120"/>
      <c r="FO34" s="120"/>
      <c r="FP34" s="120"/>
      <c r="FQ34" s="120"/>
      <c r="FR34" s="120"/>
      <c r="FS34" s="120"/>
      <c r="FT34" s="120"/>
      <c r="FU34" s="120"/>
      <c r="FV34" s="120"/>
      <c r="FW34" s="120"/>
      <c r="FX34" s="120"/>
      <c r="FY34" s="120"/>
      <c r="FZ34" s="120"/>
      <c r="GA34" s="120"/>
      <c r="GB34" s="120"/>
      <c r="GC34" s="120"/>
      <c r="GD34" s="120"/>
      <c r="GE34" s="120"/>
      <c r="GF34" s="120"/>
      <c r="GG34" s="120"/>
      <c r="GH34" s="120"/>
      <c r="GI34" s="120"/>
      <c r="GJ34" s="120"/>
      <c r="GK34" s="120"/>
      <c r="GL34" s="120"/>
      <c r="GM34" s="120"/>
      <c r="GN34" s="120"/>
      <c r="GO34" s="120"/>
      <c r="GP34" s="120"/>
      <c r="GQ34" s="120"/>
      <c r="GR34" s="120"/>
      <c r="GS34" s="120"/>
      <c r="GT34" s="120"/>
      <c r="GU34" s="120"/>
      <c r="GV34" s="120"/>
      <c r="GW34" s="120"/>
      <c r="GX34" s="120"/>
      <c r="GY34" s="120"/>
      <c r="GZ34" s="120"/>
      <c r="HA34" s="120"/>
      <c r="HB34" s="120"/>
      <c r="HC34" s="120"/>
      <c r="HD34" s="120"/>
      <c r="HE34" s="120"/>
      <c r="HF34" s="120"/>
      <c r="HG34" s="120"/>
      <c r="HH34" s="120"/>
      <c r="HI34" s="120"/>
      <c r="HJ34" s="120"/>
      <c r="HK34" s="120"/>
      <c r="HL34" s="120"/>
      <c r="HM34" s="120"/>
      <c r="HN34" s="120"/>
      <c r="HO34" s="120"/>
      <c r="HP34" s="120"/>
      <c r="HQ34" s="120"/>
      <c r="HR34" s="120"/>
      <c r="HS34" s="120"/>
      <c r="HT34" s="120"/>
      <c r="HU34" s="120"/>
      <c r="HV34" s="120"/>
      <c r="HW34" s="120"/>
      <c r="HX34" s="120"/>
      <c r="HY34" s="120"/>
      <c r="HZ34" s="120"/>
      <c r="IA34" s="120"/>
      <c r="IB34" s="120"/>
      <c r="IC34" s="120"/>
      <c r="ID34" s="120"/>
      <c r="IE34" s="120"/>
      <c r="IF34" s="120"/>
      <c r="IG34" s="120"/>
      <c r="IH34" s="120"/>
      <c r="II34" s="120"/>
      <c r="IJ34" s="120"/>
      <c r="IK34" s="120"/>
      <c r="IL34" s="120"/>
      <c r="IM34" s="120"/>
      <c r="IN34" s="120"/>
      <c r="IO34" s="120"/>
      <c r="IP34" s="120"/>
      <c r="IQ34" s="120"/>
      <c r="IR34" s="120"/>
      <c r="IS34" s="120"/>
      <c r="IT34" s="120"/>
      <c r="IU34" s="120"/>
      <c r="IV34" s="120"/>
    </row>
    <row r="35" spans="1:256" ht="24" customHeight="1">
      <c r="A35" s="121"/>
      <c r="B35" s="121"/>
      <c r="C35" s="158" t="s">
        <v>148</v>
      </c>
      <c r="D35" s="162"/>
      <c r="E35" s="162"/>
      <c r="F35" s="162"/>
      <c r="G35" s="180" t="s">
        <v>81</v>
      </c>
      <c r="H35" s="365">
        <f>W20+1</f>
        <v>1</v>
      </c>
      <c r="I35" s="365"/>
      <c r="J35" s="365"/>
      <c r="K35" s="204"/>
      <c r="L35" s="162"/>
      <c r="M35" s="162"/>
      <c r="N35" s="158"/>
      <c r="O35" s="158" t="s">
        <v>97</v>
      </c>
      <c r="P35" s="158"/>
      <c r="Q35" s="158"/>
      <c r="R35" s="162"/>
      <c r="S35" s="161"/>
      <c r="T35" s="205"/>
      <c r="U35" s="205"/>
      <c r="V35" s="205"/>
      <c r="W35" s="205"/>
      <c r="X35" s="205"/>
      <c r="Y35" s="206"/>
      <c r="Z35" s="120"/>
      <c r="AA35" s="120"/>
      <c r="AB35" s="120"/>
      <c r="AC35" s="120"/>
      <c r="AD35" s="120"/>
      <c r="AE35" s="202"/>
      <c r="AF35" s="203"/>
      <c r="AG35" s="11"/>
      <c r="AH35" s="11"/>
      <c r="AI35" s="11"/>
      <c r="AJ35" s="11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  <c r="DO35" s="120"/>
      <c r="DP35" s="120"/>
      <c r="DQ35" s="120"/>
      <c r="DR35" s="120"/>
      <c r="DS35" s="120"/>
      <c r="DT35" s="120"/>
      <c r="DU35" s="120"/>
      <c r="DV35" s="120"/>
      <c r="DW35" s="120"/>
      <c r="DX35" s="120"/>
      <c r="DY35" s="120"/>
      <c r="DZ35" s="120"/>
      <c r="EA35" s="120"/>
      <c r="EB35" s="120"/>
      <c r="EC35" s="120"/>
      <c r="ED35" s="120"/>
      <c r="EE35" s="120"/>
      <c r="EF35" s="120"/>
      <c r="EG35" s="120"/>
      <c r="EH35" s="120"/>
      <c r="EI35" s="120"/>
      <c r="EJ35" s="120"/>
      <c r="EK35" s="120"/>
      <c r="EL35" s="120"/>
      <c r="EM35" s="120"/>
      <c r="EN35" s="120"/>
      <c r="EO35" s="120"/>
      <c r="EP35" s="120"/>
      <c r="EQ35" s="120"/>
      <c r="ER35" s="120"/>
      <c r="ES35" s="120"/>
      <c r="ET35" s="120"/>
      <c r="EU35" s="120"/>
      <c r="EV35" s="120"/>
      <c r="EW35" s="120"/>
      <c r="EX35" s="120"/>
      <c r="EY35" s="120"/>
      <c r="EZ35" s="120"/>
      <c r="FA35" s="120"/>
      <c r="FB35" s="120"/>
      <c r="FC35" s="120"/>
      <c r="FD35" s="120"/>
      <c r="FE35" s="120"/>
      <c r="FF35" s="120"/>
      <c r="FG35" s="120"/>
      <c r="FH35" s="120"/>
      <c r="FI35" s="120"/>
      <c r="FJ35" s="120"/>
      <c r="FK35" s="120"/>
      <c r="FL35" s="120"/>
      <c r="FM35" s="120"/>
      <c r="FN35" s="120"/>
      <c r="FO35" s="120"/>
      <c r="FP35" s="120"/>
      <c r="FQ35" s="120"/>
      <c r="FR35" s="120"/>
      <c r="FS35" s="120"/>
      <c r="FT35" s="120"/>
      <c r="FU35" s="120"/>
      <c r="FV35" s="120"/>
      <c r="FW35" s="120"/>
      <c r="FX35" s="120"/>
      <c r="FY35" s="120"/>
      <c r="FZ35" s="120"/>
      <c r="GA35" s="120"/>
      <c r="GB35" s="120"/>
      <c r="GC35" s="120"/>
      <c r="GD35" s="120"/>
      <c r="GE35" s="120"/>
      <c r="GF35" s="120"/>
      <c r="GG35" s="120"/>
      <c r="GH35" s="120"/>
      <c r="GI35" s="120"/>
      <c r="GJ35" s="120"/>
      <c r="GK35" s="120"/>
      <c r="GL35" s="120"/>
      <c r="GM35" s="120"/>
      <c r="GN35" s="120"/>
      <c r="GO35" s="120"/>
      <c r="GP35" s="120"/>
      <c r="GQ35" s="120"/>
      <c r="GR35" s="120"/>
      <c r="GS35" s="120"/>
      <c r="GT35" s="120"/>
      <c r="GU35" s="120"/>
      <c r="GV35" s="120"/>
      <c r="GW35" s="120"/>
      <c r="GX35" s="120"/>
      <c r="GY35" s="120"/>
      <c r="GZ35" s="120"/>
      <c r="HA35" s="120"/>
      <c r="HB35" s="120"/>
      <c r="HC35" s="120"/>
      <c r="HD35" s="120"/>
      <c r="HE35" s="120"/>
      <c r="HF35" s="120"/>
      <c r="HG35" s="120"/>
      <c r="HH35" s="120"/>
      <c r="HI35" s="120"/>
      <c r="HJ35" s="120"/>
      <c r="HK35" s="120"/>
      <c r="HL35" s="120"/>
      <c r="HM35" s="120"/>
      <c r="HN35" s="120"/>
      <c r="HO35" s="120"/>
      <c r="HP35" s="120"/>
      <c r="HQ35" s="120"/>
      <c r="HR35" s="120"/>
      <c r="HS35" s="120"/>
      <c r="HT35" s="120"/>
      <c r="HU35" s="120"/>
      <c r="HV35" s="120"/>
      <c r="HW35" s="120"/>
      <c r="HX35" s="120"/>
      <c r="HY35" s="120"/>
      <c r="HZ35" s="120"/>
      <c r="IA35" s="120"/>
      <c r="IB35" s="120"/>
      <c r="IC35" s="120"/>
      <c r="ID35" s="120"/>
      <c r="IE35" s="120"/>
      <c r="IF35" s="120"/>
      <c r="IG35" s="120"/>
      <c r="IH35" s="120"/>
      <c r="II35" s="120"/>
      <c r="IJ35" s="120"/>
      <c r="IK35" s="120"/>
      <c r="IL35" s="120"/>
      <c r="IM35" s="120"/>
      <c r="IN35" s="120"/>
      <c r="IO35" s="120"/>
      <c r="IP35" s="120"/>
      <c r="IQ35" s="120"/>
      <c r="IR35" s="120"/>
      <c r="IS35" s="120"/>
      <c r="IT35" s="120"/>
      <c r="IU35" s="120"/>
      <c r="IV35" s="120"/>
    </row>
    <row r="36" spans="1:256" ht="24" customHeight="1">
      <c r="A36" s="139"/>
      <c r="B36" s="139"/>
      <c r="C36" s="158" t="s">
        <v>149</v>
      </c>
      <c r="D36" s="158"/>
      <c r="E36" s="158"/>
      <c r="F36" s="162"/>
      <c r="G36" s="180" t="s">
        <v>81</v>
      </c>
      <c r="H36" s="207" t="str">
        <f>D40</f>
        <v>Ms. Arunkamon Raramanus</v>
      </c>
      <c r="I36" s="162"/>
      <c r="J36" s="208"/>
      <c r="K36" s="162"/>
      <c r="L36" s="162"/>
      <c r="M36" s="162"/>
      <c r="N36" s="162"/>
      <c r="O36" s="162"/>
      <c r="P36" s="209"/>
      <c r="Q36" s="210">
        <v>3</v>
      </c>
      <c r="R36" s="162"/>
      <c r="S36" s="358" t="str">
        <f>IF(Q36=1,"( Mr.Sombut Srikampa )",IF(Q36=3,"( Mr. Natthaphol Boonmee )"))</f>
        <v>( Mr. Natthaphol Boonmee )</v>
      </c>
      <c r="T36" s="358"/>
      <c r="U36" s="358"/>
      <c r="V36" s="358"/>
      <c r="W36" s="358"/>
      <c r="X36" s="358"/>
      <c r="Y36" s="358"/>
      <c r="Z36" s="358"/>
      <c r="AA36" s="140"/>
      <c r="AB36" s="120"/>
      <c r="AC36" s="120"/>
      <c r="AD36" s="120"/>
      <c r="AE36" s="202"/>
      <c r="AF36" s="203"/>
      <c r="AG36" s="11"/>
      <c r="AH36" s="11"/>
      <c r="AI36" s="11"/>
      <c r="AJ36" s="11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  <c r="DO36" s="120"/>
      <c r="DP36" s="120"/>
      <c r="DQ36" s="120"/>
      <c r="DR36" s="120"/>
      <c r="DS36" s="120"/>
      <c r="DT36" s="120"/>
      <c r="DU36" s="120"/>
      <c r="DV36" s="120"/>
      <c r="DW36" s="120"/>
      <c r="DX36" s="120"/>
      <c r="DY36" s="120"/>
      <c r="DZ36" s="120"/>
      <c r="EA36" s="120"/>
      <c r="EB36" s="120"/>
      <c r="EC36" s="120"/>
      <c r="ED36" s="120"/>
      <c r="EE36" s="120"/>
      <c r="EF36" s="120"/>
      <c r="EG36" s="120"/>
      <c r="EH36" s="120"/>
      <c r="EI36" s="120"/>
      <c r="EJ36" s="120"/>
      <c r="EK36" s="120"/>
      <c r="EL36" s="120"/>
      <c r="EM36" s="120"/>
      <c r="EN36" s="120"/>
      <c r="EO36" s="120"/>
      <c r="EP36" s="120"/>
      <c r="EQ36" s="120"/>
      <c r="ER36" s="120"/>
      <c r="ES36" s="120"/>
      <c r="ET36" s="120"/>
      <c r="EU36" s="120"/>
      <c r="EV36" s="120"/>
      <c r="EW36" s="120"/>
      <c r="EX36" s="120"/>
      <c r="EY36" s="120"/>
      <c r="EZ36" s="120"/>
      <c r="FA36" s="120"/>
      <c r="FB36" s="120"/>
      <c r="FC36" s="120"/>
      <c r="FD36" s="120"/>
      <c r="FE36" s="120"/>
      <c r="FF36" s="120"/>
      <c r="FG36" s="120"/>
      <c r="FH36" s="120"/>
      <c r="FI36" s="120"/>
      <c r="FJ36" s="120"/>
      <c r="FK36" s="120"/>
      <c r="FL36" s="120"/>
      <c r="FM36" s="120"/>
      <c r="FN36" s="120"/>
      <c r="FO36" s="120"/>
      <c r="FP36" s="120"/>
      <c r="FQ36" s="120"/>
      <c r="FR36" s="120"/>
      <c r="FS36" s="120"/>
      <c r="FT36" s="120"/>
      <c r="FU36" s="120"/>
      <c r="FV36" s="120"/>
      <c r="FW36" s="120"/>
      <c r="FX36" s="120"/>
      <c r="FY36" s="120"/>
      <c r="FZ36" s="120"/>
      <c r="GA36" s="120"/>
      <c r="GB36" s="120"/>
      <c r="GC36" s="120"/>
      <c r="GD36" s="120"/>
      <c r="GE36" s="120"/>
      <c r="GF36" s="120"/>
      <c r="GG36" s="120"/>
      <c r="GH36" s="120"/>
      <c r="GI36" s="120"/>
      <c r="GJ36" s="120"/>
      <c r="GK36" s="120"/>
      <c r="GL36" s="120"/>
      <c r="GM36" s="120"/>
      <c r="GN36" s="120"/>
      <c r="GO36" s="120"/>
      <c r="GP36" s="120"/>
      <c r="GQ36" s="120"/>
      <c r="GR36" s="120"/>
      <c r="GS36" s="120"/>
      <c r="GT36" s="120"/>
      <c r="GU36" s="120"/>
      <c r="GV36" s="120"/>
      <c r="GW36" s="120"/>
      <c r="GX36" s="120"/>
      <c r="GY36" s="120"/>
      <c r="GZ36" s="120"/>
      <c r="HA36" s="120"/>
      <c r="HB36" s="120"/>
      <c r="HC36" s="120"/>
      <c r="HD36" s="120"/>
      <c r="HE36" s="120"/>
      <c r="HF36" s="120"/>
      <c r="HG36" s="120"/>
      <c r="HH36" s="120"/>
      <c r="HI36" s="120"/>
      <c r="HJ36" s="120"/>
      <c r="HK36" s="120"/>
      <c r="HL36" s="120"/>
      <c r="HM36" s="120"/>
      <c r="HN36" s="120"/>
      <c r="HO36" s="120"/>
      <c r="HP36" s="120"/>
      <c r="HQ36" s="120"/>
      <c r="HR36" s="120"/>
      <c r="HS36" s="120"/>
      <c r="HT36" s="120"/>
      <c r="HU36" s="120"/>
      <c r="HV36" s="120"/>
      <c r="HW36" s="120"/>
      <c r="HX36" s="120"/>
      <c r="HY36" s="120"/>
      <c r="HZ36" s="120"/>
      <c r="IA36" s="120"/>
      <c r="IB36" s="120"/>
      <c r="IC36" s="120"/>
      <c r="ID36" s="120"/>
      <c r="IE36" s="120"/>
      <c r="IF36" s="120"/>
      <c r="IG36" s="120"/>
      <c r="IH36" s="120"/>
      <c r="II36" s="120"/>
      <c r="IJ36" s="120"/>
      <c r="IK36" s="120"/>
      <c r="IL36" s="120"/>
      <c r="IM36" s="120"/>
      <c r="IN36" s="120"/>
      <c r="IO36" s="120"/>
      <c r="IP36" s="120"/>
      <c r="IQ36" s="120"/>
      <c r="IR36" s="120"/>
      <c r="IS36" s="120"/>
      <c r="IT36" s="120"/>
      <c r="IU36" s="120"/>
      <c r="IV36" s="120"/>
    </row>
    <row r="37" spans="1:256" ht="21" customHeight="1">
      <c r="A37" s="121"/>
      <c r="B37" s="121"/>
      <c r="C37" s="162"/>
      <c r="D37" s="162"/>
      <c r="E37" s="162"/>
      <c r="F37" s="162"/>
      <c r="G37" s="162"/>
      <c r="H37" s="204"/>
      <c r="I37" s="204"/>
      <c r="J37" s="204"/>
      <c r="K37" s="162"/>
      <c r="L37" s="162"/>
      <c r="M37" s="161"/>
      <c r="N37" s="161"/>
      <c r="O37" s="162"/>
      <c r="P37" s="162"/>
      <c r="Q37" s="162"/>
      <c r="R37" s="162"/>
      <c r="S37" s="359" t="s">
        <v>98</v>
      </c>
      <c r="T37" s="359"/>
      <c r="U37" s="359"/>
      <c r="V37" s="359"/>
      <c r="W37" s="359"/>
      <c r="X37" s="359"/>
      <c r="Y37" s="359"/>
      <c r="Z37" s="359"/>
      <c r="AA37" s="140"/>
      <c r="AB37" s="123"/>
      <c r="AC37" s="211"/>
      <c r="AD37" s="212"/>
      <c r="AE37" s="213"/>
      <c r="AF37" s="213"/>
      <c r="AG37" s="213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  <c r="DS37" s="120"/>
      <c r="DT37" s="120"/>
      <c r="DU37" s="120"/>
      <c r="DV37" s="120"/>
      <c r="DW37" s="120"/>
      <c r="DX37" s="120"/>
      <c r="DY37" s="120"/>
      <c r="DZ37" s="120"/>
      <c r="EA37" s="120"/>
      <c r="EB37" s="120"/>
      <c r="EC37" s="120"/>
      <c r="ED37" s="120"/>
      <c r="EE37" s="120"/>
      <c r="EF37" s="120"/>
      <c r="EG37" s="120"/>
      <c r="EH37" s="120"/>
      <c r="EI37" s="120"/>
      <c r="EJ37" s="120"/>
      <c r="EK37" s="120"/>
      <c r="EL37" s="120"/>
      <c r="EM37" s="120"/>
      <c r="EN37" s="120"/>
      <c r="EO37" s="120"/>
      <c r="EP37" s="120"/>
      <c r="EQ37" s="120"/>
      <c r="ER37" s="120"/>
      <c r="ES37" s="120"/>
      <c r="ET37" s="120"/>
      <c r="EU37" s="120"/>
      <c r="EV37" s="120"/>
      <c r="EW37" s="120"/>
      <c r="EX37" s="120"/>
      <c r="EY37" s="120"/>
      <c r="EZ37" s="120"/>
      <c r="FA37" s="120"/>
      <c r="FB37" s="120"/>
      <c r="FC37" s="120"/>
      <c r="FD37" s="120"/>
      <c r="FE37" s="120"/>
      <c r="FF37" s="120"/>
      <c r="FG37" s="120"/>
      <c r="FH37" s="120"/>
      <c r="FI37" s="120"/>
      <c r="FJ37" s="120"/>
      <c r="FK37" s="120"/>
      <c r="FL37" s="120"/>
      <c r="FM37" s="120"/>
      <c r="FN37" s="120"/>
      <c r="FO37" s="120"/>
      <c r="FP37" s="120"/>
      <c r="FQ37" s="120"/>
      <c r="FR37" s="120"/>
      <c r="FS37" s="120"/>
      <c r="FT37" s="120"/>
      <c r="FU37" s="120"/>
      <c r="FV37" s="120"/>
      <c r="FW37" s="120"/>
      <c r="FX37" s="120"/>
      <c r="FY37" s="120"/>
      <c r="FZ37" s="120"/>
      <c r="GA37" s="120"/>
      <c r="GB37" s="120"/>
      <c r="GC37" s="120"/>
      <c r="GD37" s="120"/>
      <c r="GE37" s="120"/>
      <c r="GF37" s="120"/>
      <c r="GG37" s="120"/>
      <c r="GH37" s="120"/>
      <c r="GI37" s="120"/>
      <c r="GJ37" s="120"/>
      <c r="GK37" s="120"/>
      <c r="GL37" s="120"/>
      <c r="GM37" s="120"/>
      <c r="GN37" s="120"/>
      <c r="GO37" s="120"/>
      <c r="GP37" s="120"/>
      <c r="GQ37" s="120"/>
      <c r="GR37" s="120"/>
      <c r="GS37" s="120"/>
      <c r="GT37" s="120"/>
      <c r="GU37" s="120"/>
      <c r="GV37" s="120"/>
      <c r="GW37" s="120"/>
      <c r="GX37" s="120"/>
      <c r="GY37" s="120"/>
      <c r="GZ37" s="120"/>
      <c r="HA37" s="120"/>
      <c r="HB37" s="120"/>
      <c r="HC37" s="120"/>
      <c r="HD37" s="120"/>
      <c r="HE37" s="120"/>
      <c r="HF37" s="120"/>
      <c r="HG37" s="120"/>
      <c r="HH37" s="120"/>
      <c r="HI37" s="120"/>
      <c r="HJ37" s="120"/>
      <c r="HK37" s="120"/>
      <c r="HL37" s="120"/>
      <c r="HM37" s="120"/>
      <c r="HN37" s="120"/>
      <c r="HO37" s="120"/>
      <c r="HP37" s="120"/>
      <c r="HQ37" s="120"/>
      <c r="HR37" s="120"/>
      <c r="HS37" s="120"/>
      <c r="HT37" s="120"/>
      <c r="HU37" s="120"/>
      <c r="HV37" s="120"/>
      <c r="HW37" s="120"/>
      <c r="HX37" s="120"/>
      <c r="HY37" s="120"/>
      <c r="HZ37" s="120"/>
      <c r="IA37" s="120"/>
      <c r="IB37" s="120"/>
      <c r="IC37" s="120"/>
      <c r="ID37" s="120"/>
      <c r="IE37" s="120"/>
      <c r="IF37" s="120"/>
      <c r="IG37" s="120"/>
      <c r="IH37" s="120"/>
      <c r="II37" s="120"/>
      <c r="IJ37" s="120"/>
      <c r="IK37" s="120"/>
      <c r="IL37" s="120"/>
      <c r="IM37" s="120"/>
      <c r="IN37" s="120"/>
      <c r="IO37" s="120"/>
      <c r="IP37" s="120"/>
      <c r="IQ37" s="120"/>
      <c r="IR37" s="120"/>
      <c r="IS37" s="120"/>
      <c r="IT37" s="120"/>
      <c r="IU37" s="120"/>
      <c r="IV37" s="120"/>
    </row>
    <row r="38" spans="1:256">
      <c r="A38" s="121"/>
      <c r="B38" s="121"/>
      <c r="C38" s="120"/>
      <c r="D38" s="120"/>
      <c r="E38" s="126"/>
      <c r="F38" s="126"/>
      <c r="G38" s="126"/>
      <c r="H38" s="126"/>
      <c r="I38" s="126"/>
      <c r="J38" s="120"/>
      <c r="K38" s="120"/>
      <c r="L38" s="130"/>
      <c r="M38" s="121"/>
      <c r="N38" s="121"/>
      <c r="O38" s="121"/>
      <c r="P38" s="141"/>
      <c r="Q38" s="141"/>
      <c r="R38" s="141"/>
      <c r="S38" s="141"/>
      <c r="T38" s="141"/>
      <c r="U38" s="122"/>
      <c r="V38" s="140"/>
      <c r="W38" s="140"/>
      <c r="X38" s="140"/>
      <c r="Y38" s="140"/>
      <c r="Z38" s="140"/>
      <c r="AA38" s="14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120"/>
      <c r="DR38" s="120"/>
      <c r="DS38" s="120"/>
      <c r="DT38" s="120"/>
      <c r="DU38" s="120"/>
      <c r="DV38" s="120"/>
      <c r="DW38" s="120"/>
      <c r="DX38" s="120"/>
      <c r="DY38" s="120"/>
      <c r="DZ38" s="120"/>
      <c r="EA38" s="120"/>
      <c r="EB38" s="120"/>
      <c r="EC38" s="120"/>
      <c r="ED38" s="120"/>
      <c r="EE38" s="120"/>
      <c r="EF38" s="120"/>
      <c r="EG38" s="120"/>
      <c r="EH38" s="120"/>
      <c r="EI38" s="120"/>
      <c r="EJ38" s="120"/>
      <c r="EK38" s="120"/>
      <c r="EL38" s="120"/>
      <c r="EM38" s="120"/>
      <c r="EN38" s="120"/>
      <c r="EO38" s="120"/>
      <c r="EP38" s="120"/>
      <c r="EQ38" s="120"/>
      <c r="ER38" s="120"/>
      <c r="ES38" s="120"/>
      <c r="ET38" s="120"/>
      <c r="EU38" s="120"/>
      <c r="EV38" s="120"/>
      <c r="EW38" s="120"/>
      <c r="EX38" s="120"/>
      <c r="EY38" s="120"/>
      <c r="EZ38" s="120"/>
      <c r="FA38" s="120"/>
      <c r="FB38" s="120"/>
      <c r="FC38" s="120"/>
      <c r="FD38" s="120"/>
      <c r="FE38" s="120"/>
      <c r="FF38" s="120"/>
      <c r="FG38" s="120"/>
      <c r="FH38" s="120"/>
      <c r="FI38" s="120"/>
      <c r="FJ38" s="120"/>
      <c r="FK38" s="120"/>
      <c r="FL38" s="120"/>
      <c r="FM38" s="120"/>
      <c r="FN38" s="120"/>
      <c r="FO38" s="120"/>
      <c r="FP38" s="120"/>
      <c r="FQ38" s="120"/>
      <c r="FR38" s="120"/>
      <c r="FS38" s="120"/>
      <c r="FT38" s="120"/>
      <c r="FU38" s="120"/>
      <c r="FV38" s="120"/>
      <c r="FW38" s="120"/>
      <c r="FX38" s="120"/>
      <c r="FY38" s="120"/>
      <c r="FZ38" s="120"/>
      <c r="GA38" s="120"/>
      <c r="GB38" s="120"/>
      <c r="GC38" s="120"/>
      <c r="GD38" s="120"/>
      <c r="GE38" s="120"/>
      <c r="GF38" s="120"/>
      <c r="GG38" s="120"/>
      <c r="GH38" s="120"/>
      <c r="GI38" s="120"/>
      <c r="GJ38" s="120"/>
      <c r="GK38" s="120"/>
      <c r="GL38" s="120"/>
      <c r="GM38" s="120"/>
      <c r="GN38" s="120"/>
      <c r="GO38" s="120"/>
      <c r="GP38" s="120"/>
      <c r="GQ38" s="120"/>
      <c r="GR38" s="120"/>
      <c r="GS38" s="120"/>
      <c r="GT38" s="120"/>
      <c r="GU38" s="120"/>
      <c r="GV38" s="120"/>
      <c r="GW38" s="120"/>
      <c r="GX38" s="120"/>
      <c r="GY38" s="120"/>
      <c r="GZ38" s="120"/>
      <c r="HA38" s="120"/>
      <c r="HB38" s="120"/>
      <c r="HC38" s="120"/>
      <c r="HD38" s="120"/>
      <c r="HE38" s="120"/>
      <c r="HF38" s="120"/>
      <c r="HG38" s="120"/>
      <c r="HH38" s="120"/>
      <c r="HI38" s="120"/>
      <c r="HJ38" s="120"/>
      <c r="HK38" s="120"/>
      <c r="HL38" s="120"/>
      <c r="HM38" s="120"/>
      <c r="HN38" s="120"/>
      <c r="HO38" s="120"/>
      <c r="HP38" s="120"/>
      <c r="HQ38" s="120"/>
      <c r="HR38" s="120"/>
      <c r="HS38" s="120"/>
      <c r="HT38" s="120"/>
      <c r="HU38" s="120"/>
      <c r="HV38" s="120"/>
      <c r="HW38" s="120"/>
      <c r="HX38" s="120"/>
      <c r="HY38" s="120"/>
      <c r="HZ38" s="120"/>
      <c r="IA38" s="120"/>
      <c r="IB38" s="120"/>
      <c r="IC38" s="120"/>
      <c r="ID38" s="120"/>
      <c r="IE38" s="120"/>
      <c r="IF38" s="120"/>
      <c r="IG38" s="120"/>
      <c r="IH38" s="120"/>
      <c r="II38" s="120"/>
      <c r="IJ38" s="120"/>
      <c r="IK38" s="120"/>
      <c r="IL38" s="120"/>
      <c r="IM38" s="120"/>
      <c r="IN38" s="120"/>
      <c r="IO38" s="120"/>
      <c r="IP38" s="120"/>
      <c r="IQ38" s="120"/>
      <c r="IR38" s="120"/>
      <c r="IS38" s="120"/>
      <c r="IT38" s="120"/>
      <c r="IU38" s="120"/>
      <c r="IV38" s="120"/>
    </row>
    <row r="39" spans="1:256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143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  <c r="DO39" s="120"/>
      <c r="DP39" s="120"/>
      <c r="DQ39" s="120"/>
      <c r="DR39" s="120"/>
      <c r="DS39" s="120"/>
      <c r="DT39" s="120"/>
      <c r="DU39" s="120"/>
      <c r="DV39" s="120"/>
      <c r="DW39" s="120"/>
      <c r="DX39" s="120"/>
      <c r="DY39" s="120"/>
      <c r="DZ39" s="120"/>
      <c r="EA39" s="120"/>
      <c r="EB39" s="120"/>
      <c r="EC39" s="120"/>
      <c r="ED39" s="120"/>
      <c r="EE39" s="120"/>
      <c r="EF39" s="120"/>
      <c r="EG39" s="120"/>
      <c r="EH39" s="120"/>
      <c r="EI39" s="120"/>
      <c r="EJ39" s="120"/>
      <c r="EK39" s="120"/>
      <c r="EL39" s="120"/>
      <c r="EM39" s="120"/>
      <c r="EN39" s="120"/>
      <c r="EO39" s="120"/>
      <c r="EP39" s="120"/>
      <c r="EQ39" s="120"/>
      <c r="ER39" s="120"/>
      <c r="ES39" s="120"/>
      <c r="ET39" s="120"/>
      <c r="EU39" s="120"/>
      <c r="EV39" s="120"/>
      <c r="EW39" s="120"/>
      <c r="EX39" s="120"/>
      <c r="EY39" s="120"/>
      <c r="EZ39" s="120"/>
      <c r="FA39" s="120"/>
      <c r="FB39" s="120"/>
      <c r="FC39" s="120"/>
      <c r="FD39" s="120"/>
      <c r="FE39" s="120"/>
      <c r="FF39" s="120"/>
      <c r="FG39" s="120"/>
      <c r="FH39" s="120"/>
      <c r="FI39" s="120"/>
      <c r="FJ39" s="120"/>
      <c r="FK39" s="120"/>
      <c r="FL39" s="120"/>
      <c r="FM39" s="120"/>
      <c r="FN39" s="120"/>
      <c r="FO39" s="120"/>
      <c r="FP39" s="120"/>
      <c r="FQ39" s="120"/>
      <c r="FR39" s="120"/>
      <c r="FS39" s="120"/>
      <c r="FT39" s="120"/>
      <c r="FU39" s="120"/>
      <c r="FV39" s="120"/>
      <c r="FW39" s="120"/>
      <c r="FX39" s="120"/>
      <c r="FY39" s="120"/>
      <c r="FZ39" s="120"/>
      <c r="GA39" s="120"/>
      <c r="GB39" s="120"/>
      <c r="GC39" s="120"/>
      <c r="GD39" s="120"/>
      <c r="GE39" s="120"/>
      <c r="GF39" s="120"/>
      <c r="GG39" s="120"/>
      <c r="GH39" s="120"/>
      <c r="GI39" s="120"/>
      <c r="GJ39" s="120"/>
      <c r="GK39" s="120"/>
      <c r="GL39" s="120"/>
      <c r="GM39" s="120"/>
      <c r="GN39" s="120"/>
      <c r="GO39" s="120"/>
      <c r="GP39" s="120"/>
      <c r="GQ39" s="120"/>
      <c r="GR39" s="120"/>
      <c r="GS39" s="120"/>
      <c r="GT39" s="120"/>
      <c r="GU39" s="120"/>
      <c r="GV39" s="120"/>
      <c r="GW39" s="120"/>
      <c r="GX39" s="120"/>
      <c r="GY39" s="120"/>
      <c r="GZ39" s="120"/>
      <c r="HA39" s="120"/>
      <c r="HB39" s="120"/>
      <c r="HC39" s="120"/>
      <c r="HD39" s="120"/>
      <c r="HE39" s="120"/>
      <c r="HF39" s="120"/>
      <c r="HG39" s="120"/>
      <c r="HH39" s="120"/>
      <c r="HI39" s="120"/>
      <c r="HJ39" s="120"/>
      <c r="HK39" s="120"/>
      <c r="HL39" s="120"/>
      <c r="HM39" s="120"/>
      <c r="HN39" s="120"/>
      <c r="HO39" s="120"/>
      <c r="HP39" s="120"/>
      <c r="HQ39" s="120"/>
      <c r="HR39" s="120"/>
      <c r="HS39" s="120"/>
      <c r="HT39" s="120"/>
      <c r="HU39" s="120"/>
      <c r="HV39" s="120"/>
      <c r="HW39" s="120"/>
      <c r="HX39" s="120"/>
      <c r="HY39" s="120"/>
      <c r="HZ39" s="120"/>
      <c r="IA39" s="120"/>
      <c r="IB39" s="120"/>
      <c r="IC39" s="120"/>
      <c r="ID39" s="120"/>
      <c r="IE39" s="120"/>
      <c r="IF39" s="120"/>
      <c r="IG39" s="120"/>
      <c r="IH39" s="120"/>
      <c r="II39" s="120"/>
      <c r="IJ39" s="120"/>
      <c r="IK39" s="120"/>
      <c r="IL39" s="120"/>
      <c r="IM39" s="120"/>
      <c r="IN39" s="120"/>
      <c r="IO39" s="120"/>
      <c r="IP39" s="120"/>
      <c r="IQ39" s="120"/>
      <c r="IR39" s="120"/>
      <c r="IS39" s="120"/>
      <c r="IT39" s="120"/>
      <c r="IU39" s="120"/>
      <c r="IV39" s="120"/>
    </row>
    <row r="40" spans="1:256" ht="21.75">
      <c r="C40" s="146">
        <v>11</v>
      </c>
      <c r="D40" s="211" t="s">
        <v>150</v>
      </c>
      <c r="T40" s="123">
        <v>1</v>
      </c>
      <c r="U40" s="214" t="s">
        <v>151</v>
      </c>
    </row>
    <row r="41" spans="1:256" ht="21.75">
      <c r="T41" s="144">
        <v>3</v>
      </c>
      <c r="U41" s="211" t="s">
        <v>152</v>
      </c>
    </row>
    <row r="42" spans="1:256" ht="21.75">
      <c r="T42" s="144"/>
      <c r="U42" s="211"/>
    </row>
    <row r="43" spans="1:256" ht="21.75">
      <c r="T43" s="146"/>
      <c r="U43" s="211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62"/>
  <sheetViews>
    <sheetView showWhiteSpace="0" view="pageBreakPreview" zoomScaleSheetLayoutView="100" workbookViewId="0">
      <selection activeCell="AG42" sqref="AG42"/>
    </sheetView>
  </sheetViews>
  <sheetFormatPr defaultColWidth="9.140625" defaultRowHeight="12"/>
  <cols>
    <col min="1" max="7" width="4.28515625" style="124" customWidth="1"/>
    <col min="8" max="8" width="3.42578125" style="124" customWidth="1"/>
    <col min="9" max="23" width="4.28515625" style="124" customWidth="1"/>
    <col min="24" max="29" width="4.42578125" style="124" customWidth="1"/>
    <col min="30" max="16384" width="9.140625" style="124"/>
  </cols>
  <sheetData>
    <row r="1" spans="1:36" ht="14.1" customHeight="1"/>
    <row r="3" spans="1:36" ht="34.5" customHeight="1">
      <c r="A3" s="372" t="s">
        <v>99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171"/>
    </row>
    <row r="4" spans="1:36" ht="18.95" customHeight="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36" ht="17.850000000000001" customHeight="1">
      <c r="B5" s="193" t="s">
        <v>80</v>
      </c>
      <c r="C5" s="193"/>
      <c r="D5" s="171"/>
      <c r="E5" s="193"/>
      <c r="G5" s="189" t="s">
        <v>81</v>
      </c>
      <c r="H5" s="126" t="str">
        <f>Certificate!J5</f>
        <v>SPR16090001-4</v>
      </c>
      <c r="L5" s="126"/>
      <c r="M5" s="126"/>
      <c r="N5" s="126"/>
      <c r="O5" s="126"/>
      <c r="T5" s="191" t="s">
        <v>169</v>
      </c>
    </row>
    <row r="6" spans="1:36" ht="18.95" customHeight="1">
      <c r="B6" s="171"/>
      <c r="C6" s="171"/>
      <c r="D6" s="171"/>
      <c r="E6" s="193"/>
      <c r="F6" s="194"/>
      <c r="G6" s="194"/>
      <c r="H6" s="194"/>
      <c r="I6" s="193"/>
      <c r="J6" s="126"/>
      <c r="L6" s="126"/>
      <c r="M6" s="126"/>
      <c r="N6" s="126"/>
      <c r="O6" s="126"/>
    </row>
    <row r="7" spans="1:36" ht="17.850000000000001" customHeight="1">
      <c r="B7" s="172"/>
      <c r="C7" s="172"/>
      <c r="D7" s="171"/>
      <c r="E7" s="171"/>
      <c r="F7" s="171"/>
      <c r="G7" s="171"/>
      <c r="H7" s="171"/>
      <c r="I7" s="189"/>
      <c r="J7" s="133"/>
      <c r="L7" s="127"/>
      <c r="M7" s="127"/>
      <c r="N7" s="127"/>
      <c r="O7" s="127"/>
      <c r="P7" s="127"/>
      <c r="Q7" s="127"/>
      <c r="R7" s="127"/>
      <c r="S7" s="127"/>
      <c r="T7" s="128"/>
      <c r="U7" s="128"/>
      <c r="V7" s="128"/>
      <c r="W7" s="126"/>
      <c r="AB7" s="124" t="s">
        <v>153</v>
      </c>
    </row>
    <row r="8" spans="1:36" ht="14.1" customHeight="1">
      <c r="B8" s="171"/>
      <c r="C8" s="172"/>
      <c r="D8" s="172"/>
      <c r="E8" s="171"/>
      <c r="F8" s="171"/>
      <c r="G8" s="376" t="s">
        <v>154</v>
      </c>
      <c r="H8" s="376"/>
      <c r="I8" s="376"/>
      <c r="J8" s="376"/>
      <c r="K8" s="376"/>
      <c r="L8" s="376"/>
      <c r="M8" s="376"/>
      <c r="N8" s="376"/>
      <c r="O8" s="376"/>
      <c r="P8" s="376"/>
      <c r="Q8" s="127"/>
      <c r="R8" s="127"/>
      <c r="S8" s="127"/>
      <c r="T8" s="127"/>
      <c r="U8" s="128"/>
      <c r="V8" s="128"/>
      <c r="W8" s="128"/>
      <c r="X8" s="126"/>
      <c r="Z8" s="201"/>
    </row>
    <row r="9" spans="1:36" ht="14.1" customHeight="1">
      <c r="B9" s="171"/>
      <c r="C9" s="172"/>
      <c r="D9" s="172"/>
      <c r="E9" s="171"/>
      <c r="F9" s="171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127"/>
      <c r="R9" s="127"/>
      <c r="S9" s="127"/>
      <c r="T9" s="127"/>
      <c r="U9" s="128"/>
      <c r="V9" s="128"/>
      <c r="W9" s="128"/>
      <c r="X9" s="126"/>
    </row>
    <row r="10" spans="1:36" s="126" customFormat="1" ht="18.95" customHeight="1">
      <c r="B10" s="174"/>
      <c r="C10" s="174"/>
      <c r="D10" s="174"/>
      <c r="E10" s="174"/>
      <c r="F10" s="174"/>
      <c r="G10" s="175"/>
      <c r="H10" s="174"/>
      <c r="I10" s="131"/>
      <c r="J10" s="131"/>
      <c r="K10" s="131"/>
      <c r="L10" s="131"/>
      <c r="M10" s="131"/>
      <c r="N10" s="131"/>
      <c r="O10" s="131"/>
      <c r="P10" s="131"/>
      <c r="Q10" s="131"/>
      <c r="S10" s="128"/>
      <c r="T10" s="128"/>
      <c r="V10" s="215"/>
      <c r="W10" s="216"/>
    </row>
    <row r="11" spans="1:36" ht="23.1" customHeight="1">
      <c r="B11" s="373" t="s">
        <v>83</v>
      </c>
      <c r="C11" s="374"/>
      <c r="D11" s="374"/>
      <c r="E11" s="374"/>
      <c r="F11" s="374"/>
      <c r="G11" s="375"/>
      <c r="H11" s="377" t="s">
        <v>85</v>
      </c>
      <c r="I11" s="377"/>
      <c r="J11" s="377"/>
      <c r="K11" s="377"/>
      <c r="L11" s="373" t="s">
        <v>100</v>
      </c>
      <c r="M11" s="374"/>
      <c r="N11" s="375"/>
      <c r="O11" s="373" t="s">
        <v>101</v>
      </c>
      <c r="P11" s="374"/>
      <c r="Q11" s="374"/>
      <c r="R11" s="375"/>
      <c r="S11" s="377" t="s">
        <v>102</v>
      </c>
      <c r="T11" s="377"/>
      <c r="U11" s="377"/>
      <c r="V11" s="377"/>
      <c r="W11" s="201"/>
    </row>
    <row r="12" spans="1:36" ht="23.1" customHeight="1">
      <c r="B12" s="378" t="s">
        <v>170</v>
      </c>
      <c r="C12" s="379"/>
      <c r="D12" s="379"/>
      <c r="E12" s="379"/>
      <c r="F12" s="379"/>
      <c r="G12" s="379"/>
      <c r="H12" s="379" t="s">
        <v>103</v>
      </c>
      <c r="I12" s="379"/>
      <c r="J12" s="379"/>
      <c r="K12" s="379"/>
      <c r="L12" s="380" t="s">
        <v>104</v>
      </c>
      <c r="M12" s="380"/>
      <c r="N12" s="380"/>
      <c r="O12" s="379" t="s">
        <v>171</v>
      </c>
      <c r="P12" s="379"/>
      <c r="Q12" s="379"/>
      <c r="R12" s="379"/>
      <c r="S12" s="381">
        <v>42853</v>
      </c>
      <c r="T12" s="381"/>
      <c r="U12" s="381"/>
      <c r="V12" s="381"/>
      <c r="W12" s="133"/>
      <c r="X12" s="133"/>
      <c r="Y12" s="133"/>
      <c r="Z12" s="9"/>
    </row>
    <row r="13" spans="1:36" ht="16.5" customHeight="1"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80"/>
      <c r="M13" s="380"/>
      <c r="N13" s="380"/>
      <c r="O13" s="379"/>
      <c r="P13" s="379"/>
      <c r="Q13" s="379"/>
      <c r="R13" s="379"/>
      <c r="S13" s="381"/>
      <c r="T13" s="381"/>
      <c r="U13" s="381"/>
      <c r="V13" s="381"/>
      <c r="AH13" s="133"/>
      <c r="AI13" s="133"/>
    </row>
    <row r="14" spans="1:36" ht="16.5" customHeight="1">
      <c r="B14" s="197"/>
      <c r="C14" s="172"/>
      <c r="D14" s="172"/>
      <c r="E14" s="172"/>
      <c r="F14" s="171"/>
      <c r="G14" s="171"/>
      <c r="H14" s="171"/>
      <c r="I14" s="180"/>
      <c r="J14" s="133"/>
      <c r="L14" s="133"/>
      <c r="O14" s="133"/>
      <c r="P14" s="133"/>
      <c r="AH14" s="133"/>
      <c r="AI14" s="133"/>
    </row>
    <row r="15" spans="1:36" ht="16.5" customHeight="1">
      <c r="B15" s="191" t="s">
        <v>105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33"/>
      <c r="AI15" s="133"/>
      <c r="AJ15" s="133"/>
    </row>
    <row r="16" spans="1:36" ht="16.5" customHeight="1">
      <c r="C16" s="124" t="s">
        <v>106</v>
      </c>
      <c r="P16" s="133"/>
      <c r="Q16" s="133"/>
      <c r="R16" s="133"/>
      <c r="S16" s="133"/>
      <c r="T16" s="135"/>
      <c r="V16" s="133"/>
      <c r="AI16" s="133"/>
      <c r="AJ16" s="133"/>
    </row>
    <row r="17" spans="1:35" ht="18.95" customHeight="1">
      <c r="B17" s="137" t="s">
        <v>107</v>
      </c>
      <c r="C17" s="145"/>
      <c r="D17" s="145"/>
      <c r="E17" s="145"/>
      <c r="F17" s="145"/>
      <c r="G17" s="145"/>
      <c r="H17" s="145"/>
      <c r="P17" s="133"/>
      <c r="Q17" s="133"/>
      <c r="R17" s="135"/>
      <c r="T17" s="133"/>
      <c r="AG17" s="133"/>
      <c r="AH17" s="133"/>
    </row>
    <row r="18" spans="1:35" ht="16.5" customHeight="1">
      <c r="B18" s="197"/>
      <c r="C18" s="180"/>
      <c r="D18" s="171"/>
      <c r="E18" s="191"/>
      <c r="F18" s="171"/>
      <c r="G18" s="171"/>
      <c r="H18" s="171"/>
      <c r="I18" s="180"/>
      <c r="J18" s="367"/>
      <c r="K18" s="368"/>
      <c r="L18" s="368"/>
      <c r="M18" s="368"/>
      <c r="O18" s="133"/>
      <c r="P18" s="133"/>
      <c r="Q18" s="133"/>
      <c r="R18" s="135"/>
      <c r="T18" s="133"/>
      <c r="Y18" s="217"/>
      <c r="Z18" s="180"/>
      <c r="AF18" s="218"/>
      <c r="AG18" s="218"/>
      <c r="AH18" s="218"/>
    </row>
    <row r="19" spans="1:35" ht="16.5" customHeight="1">
      <c r="B19" s="197"/>
      <c r="C19" s="180"/>
      <c r="D19" s="171"/>
      <c r="E19" s="197"/>
      <c r="F19" s="171"/>
      <c r="G19" s="171"/>
      <c r="H19" s="171"/>
      <c r="I19" s="180"/>
      <c r="J19" s="367"/>
      <c r="K19" s="368"/>
      <c r="L19" s="368"/>
      <c r="M19" s="368"/>
      <c r="O19" s="133"/>
      <c r="P19" s="133"/>
      <c r="Q19" s="133"/>
      <c r="R19" s="135"/>
      <c r="T19" s="133"/>
      <c r="AG19" s="133"/>
      <c r="AH19" s="133"/>
    </row>
    <row r="20" spans="1:35" ht="16.5" customHeight="1">
      <c r="B20" s="193"/>
      <c r="C20" s="180"/>
      <c r="D20" s="171"/>
      <c r="E20" s="193"/>
      <c r="F20" s="171"/>
      <c r="G20" s="171"/>
      <c r="H20" s="171"/>
      <c r="I20" s="180"/>
      <c r="J20" s="368"/>
      <c r="K20" s="368"/>
      <c r="L20" s="368"/>
      <c r="M20" s="368"/>
      <c r="O20" s="133"/>
      <c r="P20" s="133"/>
      <c r="Q20" s="133"/>
      <c r="R20" s="135"/>
      <c r="T20" s="133"/>
      <c r="AG20" s="133"/>
      <c r="AH20" s="133"/>
    </row>
    <row r="21" spans="1:35" ht="18.95" customHeight="1">
      <c r="B21" s="193"/>
      <c r="C21" s="180"/>
      <c r="D21" s="171"/>
      <c r="E21" s="193"/>
      <c r="F21" s="171"/>
      <c r="G21" s="180"/>
      <c r="H21" s="171"/>
      <c r="I21" s="219"/>
      <c r="J21" s="219"/>
      <c r="K21" s="219"/>
      <c r="L21" s="133"/>
      <c r="M21" s="133"/>
      <c r="O21" s="133"/>
      <c r="P21" s="135"/>
      <c r="R21" s="133"/>
      <c r="AF21" s="133"/>
    </row>
    <row r="22" spans="1:35" ht="16.5" customHeight="1">
      <c r="B22" s="172"/>
      <c r="C22" s="172"/>
      <c r="D22" s="172"/>
      <c r="E22" s="172"/>
      <c r="F22" s="172"/>
      <c r="G22" s="172"/>
      <c r="H22" s="172"/>
      <c r="I22" s="141"/>
      <c r="J22" s="133"/>
      <c r="K22" s="133"/>
      <c r="L22" s="171"/>
      <c r="O22" s="136"/>
      <c r="P22" s="136"/>
      <c r="AF22" s="136"/>
      <c r="AG22" s="136"/>
    </row>
    <row r="23" spans="1:35" ht="16.5" customHeight="1">
      <c r="B23" s="172"/>
      <c r="C23" s="172"/>
      <c r="D23" s="172"/>
      <c r="E23" s="172"/>
      <c r="F23" s="171"/>
      <c r="G23" s="171"/>
      <c r="H23" s="171"/>
      <c r="I23" s="189"/>
      <c r="J23" s="220"/>
      <c r="AG23" s="197"/>
      <c r="AH23" s="221"/>
      <c r="AI23" s="126"/>
    </row>
    <row r="24" spans="1:35" ht="16.5" customHeight="1">
      <c r="B24" s="172"/>
      <c r="C24" s="193"/>
      <c r="D24" s="193"/>
      <c r="E24" s="193"/>
      <c r="F24" s="171"/>
      <c r="G24" s="171"/>
      <c r="H24" s="171"/>
      <c r="I24" s="194"/>
      <c r="J24" s="220"/>
      <c r="V24" s="126"/>
      <c r="W24" s="126"/>
      <c r="AC24" s="172"/>
      <c r="AD24" s="172"/>
      <c r="AE24" s="172"/>
      <c r="AF24" s="172"/>
      <c r="AG24" s="197"/>
      <c r="AH24" s="221"/>
      <c r="AI24" s="126"/>
    </row>
    <row r="25" spans="1:35" ht="16.5" customHeight="1">
      <c r="B25" s="172"/>
      <c r="C25" s="193"/>
      <c r="D25" s="193"/>
      <c r="E25" s="193"/>
      <c r="F25" s="171"/>
      <c r="G25" s="171"/>
      <c r="H25" s="171"/>
      <c r="I25" s="194"/>
      <c r="J25" s="220"/>
      <c r="V25" s="126"/>
      <c r="W25" s="126"/>
      <c r="AC25" s="172"/>
      <c r="AD25" s="172"/>
      <c r="AE25" s="172"/>
      <c r="AF25" s="172"/>
      <c r="AG25" s="197"/>
      <c r="AH25" s="221"/>
      <c r="AI25" s="126"/>
    </row>
    <row r="26" spans="1:35" ht="18.95" customHeight="1">
      <c r="B26" s="171"/>
      <c r="C26" s="171"/>
      <c r="D26" s="193"/>
      <c r="E26" s="193"/>
      <c r="F26" s="193"/>
      <c r="G26" s="193"/>
      <c r="H26" s="194"/>
      <c r="N26" s="133"/>
      <c r="U26" s="126"/>
      <c r="V26" s="126"/>
      <c r="AA26" s="172"/>
      <c r="AB26" s="172"/>
      <c r="AC26" s="172"/>
      <c r="AD26" s="172"/>
      <c r="AE26" s="172"/>
      <c r="AF26" s="197"/>
      <c r="AG26" s="221"/>
      <c r="AH26" s="126"/>
    </row>
    <row r="27" spans="1:35" ht="16.5" customHeight="1">
      <c r="A27" s="126"/>
      <c r="B27" s="193"/>
      <c r="C27" s="171"/>
      <c r="D27" s="193"/>
      <c r="E27" s="193"/>
      <c r="F27" s="193"/>
      <c r="G27" s="193"/>
      <c r="I27" s="126"/>
      <c r="M27" s="126"/>
      <c r="T27" s="126"/>
    </row>
    <row r="28" spans="1:35" ht="16.5" customHeight="1">
      <c r="V28" s="222"/>
    </row>
    <row r="29" spans="1:35" ht="16.5" customHeight="1">
      <c r="V29" s="222"/>
    </row>
    <row r="30" spans="1:35" ht="18.95" customHeight="1"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99"/>
      <c r="W30" s="199"/>
      <c r="X30" s="145"/>
      <c r="Y30" s="145"/>
    </row>
    <row r="31" spans="1:35" ht="16.5" customHeight="1">
      <c r="P31" s="141"/>
      <c r="Q31" s="141"/>
      <c r="R31" s="141"/>
      <c r="S31" s="141"/>
      <c r="T31" s="141"/>
      <c r="U31" s="199"/>
      <c r="V31" s="199"/>
      <c r="W31" s="145"/>
      <c r="X31" s="145"/>
    </row>
    <row r="32" spans="1:35" ht="16.5" customHeight="1"/>
    <row r="33" spans="1:26" ht="16.5" customHeight="1"/>
    <row r="34" spans="1:26" ht="18.95" customHeight="1">
      <c r="B34" s="137"/>
      <c r="C34" s="145"/>
      <c r="D34" s="145"/>
      <c r="E34" s="145"/>
      <c r="F34" s="145"/>
      <c r="G34" s="145"/>
      <c r="H34" s="145"/>
    </row>
    <row r="35" spans="1:26" ht="16.5" customHeight="1">
      <c r="B35" s="193"/>
      <c r="C35" s="142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</row>
    <row r="36" spans="1:26" ht="16.5" customHeight="1"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</row>
    <row r="37" spans="1:26" ht="16.5" customHeight="1">
      <c r="B37" s="142"/>
      <c r="C37" s="145"/>
      <c r="D37" s="145"/>
      <c r="E37" s="145"/>
      <c r="F37" s="145"/>
      <c r="G37" s="145"/>
      <c r="H37" s="14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</row>
    <row r="38" spans="1:26" ht="18.95" customHeight="1"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</row>
    <row r="39" spans="1:26" ht="16.5" customHeight="1">
      <c r="B39" s="193"/>
      <c r="C39" s="126"/>
      <c r="D39" s="126"/>
      <c r="E39" s="126"/>
      <c r="F39" s="369"/>
      <c r="G39" s="369"/>
      <c r="H39" s="369"/>
      <c r="I39" s="369"/>
      <c r="J39" s="223"/>
      <c r="K39" s="126"/>
      <c r="L39" s="370"/>
      <c r="M39" s="370"/>
      <c r="N39" s="370"/>
      <c r="O39" s="370"/>
      <c r="P39" s="126"/>
      <c r="Q39" s="126"/>
      <c r="R39" s="126"/>
      <c r="S39" s="126"/>
      <c r="T39" s="126"/>
    </row>
    <row r="40" spans="1:26" ht="14.1" customHeight="1">
      <c r="A40" s="224"/>
      <c r="B40" s="126"/>
      <c r="C40" s="126"/>
      <c r="D40" s="126"/>
      <c r="E40" s="126"/>
      <c r="F40" s="126"/>
      <c r="G40" s="126"/>
      <c r="H40" s="126"/>
      <c r="I40" s="145"/>
      <c r="J40" s="126"/>
      <c r="K40" s="126"/>
      <c r="L40" s="126"/>
      <c r="M40" s="126"/>
      <c r="N40" s="225"/>
      <c r="O40" s="226"/>
      <c r="P40" s="145"/>
      <c r="Q40" s="145"/>
      <c r="R40" s="145"/>
      <c r="S40" s="145"/>
      <c r="T40" s="145"/>
      <c r="U40" s="193"/>
      <c r="V40" s="193"/>
      <c r="W40" s="193"/>
      <c r="X40" s="193"/>
      <c r="Y40" s="193"/>
      <c r="Z40" s="193"/>
    </row>
    <row r="41" spans="1:26" ht="16.5" customHeight="1">
      <c r="B41" s="193"/>
      <c r="C41" s="193"/>
      <c r="D41" s="193"/>
      <c r="E41" s="126"/>
      <c r="F41" s="126"/>
      <c r="G41" s="223"/>
      <c r="H41" s="223"/>
      <c r="I41" s="223"/>
      <c r="J41" s="126"/>
      <c r="K41" s="126"/>
      <c r="L41" s="126"/>
      <c r="M41" s="126"/>
      <c r="N41" s="126"/>
      <c r="O41" s="126"/>
      <c r="P41" s="371"/>
      <c r="Q41" s="371"/>
      <c r="R41" s="371"/>
      <c r="S41" s="371"/>
      <c r="T41" s="371"/>
      <c r="U41" s="193"/>
      <c r="V41" s="193"/>
      <c r="W41" s="193"/>
      <c r="X41" s="193"/>
      <c r="Y41" s="193"/>
      <c r="Z41" s="193"/>
    </row>
    <row r="42" spans="1:26" ht="18.95" customHeight="1">
      <c r="D42" s="371"/>
      <c r="E42" s="371"/>
      <c r="F42" s="371"/>
      <c r="G42" s="371"/>
      <c r="H42" s="371"/>
      <c r="K42" s="126"/>
      <c r="N42" s="141"/>
      <c r="O42" s="141"/>
      <c r="P42" s="141"/>
      <c r="Q42" s="141"/>
      <c r="R42" s="141"/>
      <c r="S42" s="193"/>
      <c r="T42" s="193"/>
      <c r="U42" s="193"/>
      <c r="V42" s="193"/>
      <c r="W42" s="193"/>
      <c r="X42" s="193"/>
      <c r="Y42" s="193"/>
    </row>
    <row r="43" spans="1:26" ht="16.5" customHeight="1">
      <c r="A43" s="366"/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227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0">
    <mergeCell ref="J18:M18"/>
    <mergeCell ref="A3:U3"/>
    <mergeCell ref="B11:G11"/>
    <mergeCell ref="G8:P9"/>
    <mergeCell ref="H11:K11"/>
    <mergeCell ref="L11:N11"/>
    <mergeCell ref="O11:R11"/>
    <mergeCell ref="S11:V11"/>
    <mergeCell ref="B12:G13"/>
    <mergeCell ref="H12:K13"/>
    <mergeCell ref="L12:N13"/>
    <mergeCell ref="O12:R13"/>
    <mergeCell ref="S12:V13"/>
    <mergeCell ref="A43:T43"/>
    <mergeCell ref="J19:M19"/>
    <mergeCell ref="J20:M20"/>
    <mergeCell ref="F39:I39"/>
    <mergeCell ref="L39:O39"/>
    <mergeCell ref="P41:T41"/>
    <mergeCell ref="D42:H42"/>
  </mergeCells>
  <pageMargins left="0.23622047244094491" right="0.23622047244094491" top="0.98425196850393704" bottom="0.19685039370078741" header="0.31496062992125984" footer="0.31496062992125984"/>
  <pageSetup paperSize="9" orientation="portrait" r:id="rId1"/>
  <headerFooter alignWithMargins="0"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247"/>
  <sheetViews>
    <sheetView view="pageBreakPreview" topLeftCell="A9" zoomScaleSheetLayoutView="100" workbookViewId="0">
      <selection activeCell="U38" sqref="U38"/>
    </sheetView>
  </sheetViews>
  <sheetFormatPr defaultColWidth="8.85546875" defaultRowHeight="12"/>
  <cols>
    <col min="1" max="2" width="4.140625" style="228" customWidth="1"/>
    <col min="3" max="3" width="4.28515625" style="228" customWidth="1"/>
    <col min="4" max="5" width="4.140625" style="228" customWidth="1"/>
    <col min="6" max="6" width="5.42578125" style="228" customWidth="1"/>
    <col min="7" max="24" width="4.140625" style="228" customWidth="1"/>
    <col min="25" max="114" width="4.42578125" style="228" customWidth="1"/>
    <col min="115" max="251" width="8.85546875" style="228"/>
    <col min="252" max="252" width="4.140625" style="228" customWidth="1"/>
    <col min="253" max="370" width="4.42578125" style="228" customWidth="1"/>
    <col min="371" max="507" width="8.85546875" style="228"/>
    <col min="508" max="508" width="4.140625" style="228" customWidth="1"/>
    <col min="509" max="626" width="4.42578125" style="228" customWidth="1"/>
    <col min="627" max="763" width="8.85546875" style="228"/>
    <col min="764" max="764" width="4.140625" style="228" customWidth="1"/>
    <col min="765" max="882" width="4.42578125" style="228" customWidth="1"/>
    <col min="883" max="1019" width="8.85546875" style="228"/>
    <col min="1020" max="1020" width="4.140625" style="228" customWidth="1"/>
    <col min="1021" max="1138" width="4.42578125" style="228" customWidth="1"/>
    <col min="1139" max="1275" width="8.85546875" style="228"/>
    <col min="1276" max="1276" width="4.140625" style="228" customWidth="1"/>
    <col min="1277" max="1394" width="4.42578125" style="228" customWidth="1"/>
    <col min="1395" max="1531" width="8.85546875" style="228"/>
    <col min="1532" max="1532" width="4.140625" style="228" customWidth="1"/>
    <col min="1533" max="1650" width="4.42578125" style="228" customWidth="1"/>
    <col min="1651" max="1787" width="8.85546875" style="228"/>
    <col min="1788" max="1788" width="4.140625" style="228" customWidth="1"/>
    <col min="1789" max="1906" width="4.42578125" style="228" customWidth="1"/>
    <col min="1907" max="2043" width="8.85546875" style="228"/>
    <col min="2044" max="2044" width="4.140625" style="228" customWidth="1"/>
    <col min="2045" max="2162" width="4.42578125" style="228" customWidth="1"/>
    <col min="2163" max="2299" width="8.85546875" style="228"/>
    <col min="2300" max="2300" width="4.140625" style="228" customWidth="1"/>
    <col min="2301" max="2418" width="4.42578125" style="228" customWidth="1"/>
    <col min="2419" max="2555" width="8.85546875" style="228"/>
    <col min="2556" max="2556" width="4.140625" style="228" customWidth="1"/>
    <col min="2557" max="2674" width="4.42578125" style="228" customWidth="1"/>
    <col min="2675" max="2811" width="8.85546875" style="228"/>
    <col min="2812" max="2812" width="4.140625" style="228" customWidth="1"/>
    <col min="2813" max="2930" width="4.42578125" style="228" customWidth="1"/>
    <col min="2931" max="3067" width="8.85546875" style="228"/>
    <col min="3068" max="3068" width="4.140625" style="228" customWidth="1"/>
    <col min="3069" max="3186" width="4.42578125" style="228" customWidth="1"/>
    <col min="3187" max="3323" width="8.85546875" style="228"/>
    <col min="3324" max="3324" width="4.140625" style="228" customWidth="1"/>
    <col min="3325" max="3442" width="4.42578125" style="228" customWidth="1"/>
    <col min="3443" max="3579" width="8.85546875" style="228"/>
    <col min="3580" max="3580" width="4.140625" style="228" customWidth="1"/>
    <col min="3581" max="3698" width="4.42578125" style="228" customWidth="1"/>
    <col min="3699" max="3835" width="8.85546875" style="228"/>
    <col min="3836" max="3836" width="4.140625" style="228" customWidth="1"/>
    <col min="3837" max="3954" width="4.42578125" style="228" customWidth="1"/>
    <col min="3955" max="4091" width="8.85546875" style="228"/>
    <col min="4092" max="4092" width="4.140625" style="228" customWidth="1"/>
    <col min="4093" max="4210" width="4.42578125" style="228" customWidth="1"/>
    <col min="4211" max="4347" width="8.85546875" style="228"/>
    <col min="4348" max="4348" width="4.140625" style="228" customWidth="1"/>
    <col min="4349" max="4466" width="4.42578125" style="228" customWidth="1"/>
    <col min="4467" max="4603" width="8.85546875" style="228"/>
    <col min="4604" max="4604" width="4.140625" style="228" customWidth="1"/>
    <col min="4605" max="4722" width="4.42578125" style="228" customWidth="1"/>
    <col min="4723" max="4859" width="8.85546875" style="228"/>
    <col min="4860" max="4860" width="4.140625" style="228" customWidth="1"/>
    <col min="4861" max="4978" width="4.42578125" style="228" customWidth="1"/>
    <col min="4979" max="5115" width="8.85546875" style="228"/>
    <col min="5116" max="5116" width="4.140625" style="228" customWidth="1"/>
    <col min="5117" max="5234" width="4.42578125" style="228" customWidth="1"/>
    <col min="5235" max="5371" width="8.85546875" style="228"/>
    <col min="5372" max="5372" width="4.140625" style="228" customWidth="1"/>
    <col min="5373" max="5490" width="4.42578125" style="228" customWidth="1"/>
    <col min="5491" max="5627" width="8.85546875" style="228"/>
    <col min="5628" max="5628" width="4.140625" style="228" customWidth="1"/>
    <col min="5629" max="5746" width="4.42578125" style="228" customWidth="1"/>
    <col min="5747" max="5883" width="8.85546875" style="228"/>
    <col min="5884" max="5884" width="4.140625" style="228" customWidth="1"/>
    <col min="5885" max="6002" width="4.42578125" style="228" customWidth="1"/>
    <col min="6003" max="6139" width="8.85546875" style="228"/>
    <col min="6140" max="6140" width="4.140625" style="228" customWidth="1"/>
    <col min="6141" max="6258" width="4.42578125" style="228" customWidth="1"/>
    <col min="6259" max="6395" width="8.85546875" style="228"/>
    <col min="6396" max="6396" width="4.140625" style="228" customWidth="1"/>
    <col min="6397" max="6514" width="4.42578125" style="228" customWidth="1"/>
    <col min="6515" max="6651" width="8.85546875" style="228"/>
    <col min="6652" max="6652" width="4.140625" style="228" customWidth="1"/>
    <col min="6653" max="6770" width="4.42578125" style="228" customWidth="1"/>
    <col min="6771" max="6907" width="8.85546875" style="228"/>
    <col min="6908" max="6908" width="4.140625" style="228" customWidth="1"/>
    <col min="6909" max="7026" width="4.42578125" style="228" customWidth="1"/>
    <col min="7027" max="7163" width="8.85546875" style="228"/>
    <col min="7164" max="7164" width="4.140625" style="228" customWidth="1"/>
    <col min="7165" max="7282" width="4.42578125" style="228" customWidth="1"/>
    <col min="7283" max="7419" width="8.85546875" style="228"/>
    <col min="7420" max="7420" width="4.140625" style="228" customWidth="1"/>
    <col min="7421" max="7538" width="4.42578125" style="228" customWidth="1"/>
    <col min="7539" max="7675" width="8.85546875" style="228"/>
    <col min="7676" max="7676" width="4.140625" style="228" customWidth="1"/>
    <col min="7677" max="7794" width="4.42578125" style="228" customWidth="1"/>
    <col min="7795" max="7931" width="8.85546875" style="228"/>
    <col min="7932" max="7932" width="4.140625" style="228" customWidth="1"/>
    <col min="7933" max="8050" width="4.42578125" style="228" customWidth="1"/>
    <col min="8051" max="8187" width="8.85546875" style="228"/>
    <col min="8188" max="8188" width="4.140625" style="228" customWidth="1"/>
    <col min="8189" max="8306" width="4.42578125" style="228" customWidth="1"/>
    <col min="8307" max="8443" width="8.85546875" style="228"/>
    <col min="8444" max="8444" width="4.140625" style="228" customWidth="1"/>
    <col min="8445" max="8562" width="4.42578125" style="228" customWidth="1"/>
    <col min="8563" max="8699" width="8.85546875" style="228"/>
    <col min="8700" max="8700" width="4.140625" style="228" customWidth="1"/>
    <col min="8701" max="8818" width="4.42578125" style="228" customWidth="1"/>
    <col min="8819" max="8955" width="8.85546875" style="228"/>
    <col min="8956" max="8956" width="4.140625" style="228" customWidth="1"/>
    <col min="8957" max="9074" width="4.42578125" style="228" customWidth="1"/>
    <col min="9075" max="9211" width="8.85546875" style="228"/>
    <col min="9212" max="9212" width="4.140625" style="228" customWidth="1"/>
    <col min="9213" max="9330" width="4.42578125" style="228" customWidth="1"/>
    <col min="9331" max="9467" width="8.85546875" style="228"/>
    <col min="9468" max="9468" width="4.140625" style="228" customWidth="1"/>
    <col min="9469" max="9586" width="4.42578125" style="228" customWidth="1"/>
    <col min="9587" max="9723" width="8.85546875" style="228"/>
    <col min="9724" max="9724" width="4.140625" style="228" customWidth="1"/>
    <col min="9725" max="9842" width="4.42578125" style="228" customWidth="1"/>
    <col min="9843" max="9979" width="8.85546875" style="228"/>
    <col min="9980" max="9980" width="4.140625" style="228" customWidth="1"/>
    <col min="9981" max="10098" width="4.42578125" style="228" customWidth="1"/>
    <col min="10099" max="10235" width="8.85546875" style="228"/>
    <col min="10236" max="10236" width="4.140625" style="228" customWidth="1"/>
    <col min="10237" max="10354" width="4.42578125" style="228" customWidth="1"/>
    <col min="10355" max="10491" width="8.85546875" style="228"/>
    <col min="10492" max="10492" width="4.140625" style="228" customWidth="1"/>
    <col min="10493" max="10610" width="4.42578125" style="228" customWidth="1"/>
    <col min="10611" max="10747" width="8.85546875" style="228"/>
    <col min="10748" max="10748" width="4.140625" style="228" customWidth="1"/>
    <col min="10749" max="10866" width="4.42578125" style="228" customWidth="1"/>
    <col min="10867" max="11003" width="8.85546875" style="228"/>
    <col min="11004" max="11004" width="4.140625" style="228" customWidth="1"/>
    <col min="11005" max="11122" width="4.42578125" style="228" customWidth="1"/>
    <col min="11123" max="11259" width="8.85546875" style="228"/>
    <col min="11260" max="11260" width="4.140625" style="228" customWidth="1"/>
    <col min="11261" max="11378" width="4.42578125" style="228" customWidth="1"/>
    <col min="11379" max="11515" width="8.85546875" style="228"/>
    <col min="11516" max="11516" width="4.140625" style="228" customWidth="1"/>
    <col min="11517" max="11634" width="4.42578125" style="228" customWidth="1"/>
    <col min="11635" max="11771" width="8.85546875" style="228"/>
    <col min="11772" max="11772" width="4.140625" style="228" customWidth="1"/>
    <col min="11773" max="11890" width="4.42578125" style="228" customWidth="1"/>
    <col min="11891" max="12027" width="8.85546875" style="228"/>
    <col min="12028" max="12028" width="4.140625" style="228" customWidth="1"/>
    <col min="12029" max="12146" width="4.42578125" style="228" customWidth="1"/>
    <col min="12147" max="12283" width="8.85546875" style="228"/>
    <col min="12284" max="12284" width="4.140625" style="228" customWidth="1"/>
    <col min="12285" max="12402" width="4.42578125" style="228" customWidth="1"/>
    <col min="12403" max="12539" width="8.85546875" style="228"/>
    <col min="12540" max="12540" width="4.140625" style="228" customWidth="1"/>
    <col min="12541" max="12658" width="4.42578125" style="228" customWidth="1"/>
    <col min="12659" max="12795" width="8.85546875" style="228"/>
    <col min="12796" max="12796" width="4.140625" style="228" customWidth="1"/>
    <col min="12797" max="12914" width="4.42578125" style="228" customWidth="1"/>
    <col min="12915" max="13051" width="8.85546875" style="228"/>
    <col min="13052" max="13052" width="4.140625" style="228" customWidth="1"/>
    <col min="13053" max="13170" width="4.42578125" style="228" customWidth="1"/>
    <col min="13171" max="13307" width="8.85546875" style="228"/>
    <col min="13308" max="13308" width="4.140625" style="228" customWidth="1"/>
    <col min="13309" max="13426" width="4.42578125" style="228" customWidth="1"/>
    <col min="13427" max="13563" width="8.85546875" style="228"/>
    <col min="13564" max="13564" width="4.140625" style="228" customWidth="1"/>
    <col min="13565" max="13682" width="4.42578125" style="228" customWidth="1"/>
    <col min="13683" max="13819" width="8.85546875" style="228"/>
    <col min="13820" max="13820" width="4.140625" style="228" customWidth="1"/>
    <col min="13821" max="13938" width="4.42578125" style="228" customWidth="1"/>
    <col min="13939" max="14075" width="8.85546875" style="228"/>
    <col min="14076" max="14076" width="4.140625" style="228" customWidth="1"/>
    <col min="14077" max="14194" width="4.42578125" style="228" customWidth="1"/>
    <col min="14195" max="14331" width="8.85546875" style="228"/>
    <col min="14332" max="14332" width="4.140625" style="228" customWidth="1"/>
    <col min="14333" max="14450" width="4.42578125" style="228" customWidth="1"/>
    <col min="14451" max="14587" width="8.85546875" style="228"/>
    <col min="14588" max="14588" width="4.140625" style="228" customWidth="1"/>
    <col min="14589" max="14706" width="4.42578125" style="228" customWidth="1"/>
    <col min="14707" max="14843" width="8.85546875" style="228"/>
    <col min="14844" max="14844" width="4.140625" style="228" customWidth="1"/>
    <col min="14845" max="14962" width="4.42578125" style="228" customWidth="1"/>
    <col min="14963" max="15099" width="8.85546875" style="228"/>
    <col min="15100" max="15100" width="4.140625" style="228" customWidth="1"/>
    <col min="15101" max="15218" width="4.42578125" style="228" customWidth="1"/>
    <col min="15219" max="15355" width="8.85546875" style="228"/>
    <col min="15356" max="15356" width="4.140625" style="228" customWidth="1"/>
    <col min="15357" max="15474" width="4.42578125" style="228" customWidth="1"/>
    <col min="15475" max="15611" width="8.85546875" style="228"/>
    <col min="15612" max="15612" width="4.140625" style="228" customWidth="1"/>
    <col min="15613" max="15730" width="4.42578125" style="228" customWidth="1"/>
    <col min="15731" max="15867" width="8.85546875" style="228"/>
    <col min="15868" max="15868" width="4.140625" style="228" customWidth="1"/>
    <col min="15869" max="15986" width="4.42578125" style="228" customWidth="1"/>
    <col min="15987" max="16123" width="8.85546875" style="228"/>
    <col min="16124" max="16124" width="4.140625" style="228" customWidth="1"/>
    <col min="16125" max="16242" width="4.42578125" style="228" customWidth="1"/>
    <col min="16243" max="16384" width="8.85546875" style="228"/>
  </cols>
  <sheetData>
    <row r="1" spans="1:23" ht="17.100000000000001" customHeight="1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3" ht="17.100000000000001" customHeight="1"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3" ht="34.5" customHeight="1">
      <c r="A3" s="417" t="s">
        <v>108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</row>
    <row r="4" spans="1:23" ht="17.100000000000001" customHeight="1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R4" s="229"/>
      <c r="S4" s="229"/>
      <c r="T4" s="229"/>
      <c r="U4" s="229"/>
      <c r="V4" s="229"/>
    </row>
    <row r="5" spans="1:23" ht="21" customHeight="1">
      <c r="A5" s="230"/>
      <c r="B5" s="230"/>
      <c r="C5" s="193" t="s">
        <v>80</v>
      </c>
      <c r="D5" s="193"/>
      <c r="E5" s="171"/>
      <c r="F5" s="193"/>
      <c r="H5" s="189" t="s">
        <v>81</v>
      </c>
      <c r="I5" s="238" t="str">
        <f>Report!H5</f>
        <v>SPR16090001-4</v>
      </c>
      <c r="J5" s="238"/>
      <c r="K5" s="238"/>
      <c r="L5" s="238"/>
      <c r="M5" s="238"/>
      <c r="N5" s="238"/>
      <c r="O5" s="230"/>
      <c r="P5" s="230"/>
      <c r="Q5" s="230"/>
      <c r="R5" s="230"/>
      <c r="S5" s="230"/>
      <c r="T5" s="191" t="s">
        <v>156</v>
      </c>
      <c r="V5" s="231"/>
    </row>
    <row r="6" spans="1:23" ht="17.100000000000001" customHeight="1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1"/>
    </row>
    <row r="7" spans="1:23" ht="17.100000000000001" customHeight="1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1"/>
    </row>
    <row r="8" spans="1:23" ht="17.100000000000001" customHeight="1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1"/>
    </row>
    <row r="9" spans="1:23" ht="17.100000000000001" customHeight="1">
      <c r="A9" s="230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1"/>
    </row>
    <row r="10" spans="1:23" ht="17.100000000000001" customHeight="1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1"/>
    </row>
    <row r="11" spans="1:23" ht="17.100000000000001" customHeight="1">
      <c r="A11" s="230"/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2"/>
    </row>
    <row r="12" spans="1:23" ht="17.100000000000001" customHeight="1">
      <c r="A12" s="230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</row>
    <row r="13" spans="1:23" ht="17.100000000000001" customHeight="1">
      <c r="A13" s="230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</row>
    <row r="14" spans="1:23" ht="17.100000000000001" customHeight="1">
      <c r="A14" s="230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</row>
    <row r="15" spans="1:23" ht="17.100000000000001" customHeight="1">
      <c r="A15" s="230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</row>
    <row r="16" spans="1:23" ht="17.100000000000001" customHeight="1">
      <c r="A16" s="230"/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5"/>
      <c r="U16" s="235"/>
      <c r="V16" s="235"/>
    </row>
    <row r="17" spans="1:24" ht="17.100000000000001" customHeight="1">
      <c r="B17" s="411" t="s">
        <v>110</v>
      </c>
      <c r="C17" s="411"/>
      <c r="D17" s="411"/>
      <c r="E17" s="411"/>
      <c r="F17" s="409" t="s">
        <v>111</v>
      </c>
      <c r="G17" s="409"/>
      <c r="H17" s="409"/>
      <c r="I17" s="409"/>
      <c r="J17" s="409"/>
      <c r="K17" s="409"/>
      <c r="L17" s="409"/>
      <c r="M17" s="409"/>
      <c r="N17" s="409"/>
      <c r="O17" s="409" t="s">
        <v>112</v>
      </c>
      <c r="P17" s="409"/>
      <c r="Q17" s="409"/>
      <c r="R17" s="409"/>
      <c r="S17" s="409"/>
      <c r="T17" s="409"/>
      <c r="U17" s="409"/>
      <c r="V17" s="409"/>
      <c r="W17" s="409"/>
    </row>
    <row r="18" spans="1:24" ht="17.100000000000001" customHeight="1">
      <c r="B18" s="411"/>
      <c r="C18" s="411"/>
      <c r="D18" s="411"/>
      <c r="E18" s="411"/>
      <c r="F18" s="411" t="s">
        <v>113</v>
      </c>
      <c r="G18" s="411"/>
      <c r="H18" s="411"/>
      <c r="I18" s="412" t="s">
        <v>114</v>
      </c>
      <c r="J18" s="412"/>
      <c r="K18" s="412"/>
      <c r="L18" s="412"/>
      <c r="M18" s="412"/>
      <c r="N18" s="412"/>
      <c r="O18" s="411" t="s">
        <v>113</v>
      </c>
      <c r="P18" s="411"/>
      <c r="Q18" s="411"/>
      <c r="R18" s="412" t="s">
        <v>114</v>
      </c>
      <c r="S18" s="412"/>
      <c r="T18" s="412"/>
      <c r="U18" s="412"/>
      <c r="V18" s="412"/>
      <c r="W18" s="412"/>
    </row>
    <row r="19" spans="1:24" ht="20.100000000000001" customHeight="1">
      <c r="B19" s="411"/>
      <c r="C19" s="411"/>
      <c r="D19" s="411"/>
      <c r="E19" s="411"/>
      <c r="F19" s="411"/>
      <c r="G19" s="411"/>
      <c r="H19" s="411"/>
      <c r="I19" s="413" t="s">
        <v>115</v>
      </c>
      <c r="J19" s="413"/>
      <c r="K19" s="413" t="s">
        <v>116</v>
      </c>
      <c r="L19" s="413"/>
      <c r="M19" s="413" t="s">
        <v>117</v>
      </c>
      <c r="N19" s="413"/>
      <c r="O19" s="411"/>
      <c r="P19" s="411"/>
      <c r="Q19" s="411"/>
      <c r="R19" s="413" t="s">
        <v>115</v>
      </c>
      <c r="S19" s="413"/>
      <c r="T19" s="413" t="s">
        <v>116</v>
      </c>
      <c r="U19" s="413"/>
      <c r="V19" s="413" t="s">
        <v>117</v>
      </c>
      <c r="W19" s="413"/>
    </row>
    <row r="20" spans="1:24" ht="20.100000000000001" customHeight="1">
      <c r="B20" s="352" t="str">
        <f>'Data Record (Pitch)'!A17</f>
        <v>M15xP1.15 GRII</v>
      </c>
      <c r="C20" s="352"/>
      <c r="D20" s="352"/>
      <c r="E20" s="352"/>
      <c r="F20" s="410">
        <f>'Data Record (Pitch)'!F17</f>
        <v>14.231999999999999</v>
      </c>
      <c r="G20" s="410"/>
      <c r="H20" s="410"/>
      <c r="I20" s="409">
        <f>'Data Record (Pitch)'!I17</f>
        <v>23</v>
      </c>
      <c r="J20" s="409"/>
      <c r="K20" s="409">
        <f>'Data Record (Pitch)'!L17</f>
        <v>12</v>
      </c>
      <c r="L20" s="409"/>
      <c r="M20" s="409">
        <f>'Data Record (Pitch)'!O17</f>
        <v>16</v>
      </c>
      <c r="N20" s="409"/>
      <c r="O20" s="410">
        <f>'Data Record (Pitch)'!R17</f>
        <v>14.222</v>
      </c>
      <c r="P20" s="410"/>
      <c r="Q20" s="410"/>
      <c r="R20" s="409">
        <f>'Data Record (Pitch)'!U17</f>
        <v>10</v>
      </c>
      <c r="S20" s="409"/>
      <c r="T20" s="409">
        <f>'Data Record (Pitch)'!X17</f>
        <v>11</v>
      </c>
      <c r="U20" s="409"/>
      <c r="V20" s="409">
        <f>'Data Record (Pitch)'!AA17</f>
        <v>11</v>
      </c>
      <c r="W20" s="409"/>
    </row>
    <row r="21" spans="1:24" ht="20.100000000000001" customHeight="1">
      <c r="B21" s="352" t="str">
        <f>'Data Record (Pitch)'!A18</f>
        <v>M15xP1.15 IPII</v>
      </c>
      <c r="C21" s="352"/>
      <c r="D21" s="352"/>
      <c r="E21" s="352"/>
      <c r="F21" s="410">
        <f>'Data Record (Pitch)'!F18</f>
        <v>14.282999999999999</v>
      </c>
      <c r="G21" s="410"/>
      <c r="H21" s="410"/>
      <c r="I21" s="409">
        <f>'Data Record (Pitch)'!I18</f>
        <v>45</v>
      </c>
      <c r="J21" s="409"/>
      <c r="K21" s="409">
        <f>'Data Record (Pitch)'!L18</f>
        <v>10</v>
      </c>
      <c r="L21" s="409"/>
      <c r="M21" s="409">
        <f>'Data Record (Pitch)'!O18</f>
        <v>35</v>
      </c>
      <c r="N21" s="409"/>
      <c r="O21" s="410">
        <f>'Data Record (Pitch)'!R18</f>
        <v>14.212</v>
      </c>
      <c r="P21" s="410"/>
      <c r="Q21" s="410"/>
      <c r="R21" s="409">
        <f>'Data Record (Pitch)'!U18</f>
        <v>10</v>
      </c>
      <c r="S21" s="409"/>
      <c r="T21" s="409">
        <f>'Data Record (Pitch)'!X18</f>
        <v>11</v>
      </c>
      <c r="U21" s="409"/>
      <c r="V21" s="409">
        <f>'Data Record (Pitch)'!AA18</f>
        <v>11</v>
      </c>
      <c r="W21" s="409"/>
    </row>
    <row r="22" spans="1:24" ht="17.100000000000001" customHeight="1">
      <c r="A22" s="23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4" ht="17.100000000000001" customHeight="1">
      <c r="B23" s="233" t="s">
        <v>155</v>
      </c>
      <c r="D23" s="13"/>
      <c r="E23" s="13"/>
      <c r="F23" s="13"/>
      <c r="G23" s="233"/>
      <c r="H23" s="233"/>
      <c r="I23" s="233"/>
      <c r="J23" s="236"/>
      <c r="K23" s="236"/>
      <c r="L23" s="236"/>
      <c r="M23" s="236"/>
      <c r="N23" s="236"/>
      <c r="O23" s="236"/>
      <c r="P23" s="236"/>
      <c r="Q23" s="236"/>
      <c r="R23" s="233"/>
      <c r="S23" s="233"/>
      <c r="T23" s="233"/>
      <c r="U23" s="9"/>
      <c r="V23" s="9"/>
      <c r="W23" s="9"/>
    </row>
    <row r="24" spans="1:24" ht="17.100000000000001" customHeight="1">
      <c r="B24" s="393" t="s">
        <v>159</v>
      </c>
      <c r="C24" s="394"/>
      <c r="D24" s="394"/>
      <c r="E24" s="394"/>
      <c r="F24" s="395"/>
      <c r="G24" s="402" t="s">
        <v>157</v>
      </c>
      <c r="H24" s="402"/>
      <c r="I24" s="402"/>
      <c r="J24" s="393" t="s">
        <v>118</v>
      </c>
      <c r="K24" s="394"/>
      <c r="L24" s="394"/>
      <c r="M24" s="394"/>
      <c r="N24" s="394"/>
      <c r="O24" s="395"/>
      <c r="P24" s="402" t="s">
        <v>158</v>
      </c>
      <c r="Q24" s="402"/>
      <c r="R24" s="402"/>
      <c r="S24" s="402" t="s">
        <v>178</v>
      </c>
      <c r="T24" s="383"/>
      <c r="U24" s="383"/>
      <c r="X24" s="233"/>
    </row>
    <row r="25" spans="1:24" ht="20.100000000000001" customHeight="1">
      <c r="B25" s="396"/>
      <c r="C25" s="397"/>
      <c r="D25" s="397"/>
      <c r="E25" s="397"/>
      <c r="F25" s="398"/>
      <c r="G25" s="402"/>
      <c r="H25" s="402"/>
      <c r="I25" s="402"/>
      <c r="J25" s="399"/>
      <c r="K25" s="400"/>
      <c r="L25" s="400"/>
      <c r="M25" s="400"/>
      <c r="N25" s="400"/>
      <c r="O25" s="401"/>
      <c r="P25" s="402"/>
      <c r="Q25" s="402"/>
      <c r="R25" s="402"/>
      <c r="S25" s="383"/>
      <c r="T25" s="383"/>
      <c r="U25" s="383"/>
      <c r="X25" s="233"/>
    </row>
    <row r="26" spans="1:24" ht="20.100000000000001" customHeight="1">
      <c r="B26" s="399"/>
      <c r="C26" s="400"/>
      <c r="D26" s="400"/>
      <c r="E26" s="400"/>
      <c r="F26" s="401"/>
      <c r="G26" s="402"/>
      <c r="H26" s="402"/>
      <c r="I26" s="402"/>
      <c r="J26" s="402" t="s">
        <v>119</v>
      </c>
      <c r="K26" s="402"/>
      <c r="L26" s="402"/>
      <c r="M26" s="402" t="s">
        <v>120</v>
      </c>
      <c r="N26" s="402"/>
      <c r="O26" s="402"/>
      <c r="P26" s="402"/>
      <c r="Q26" s="402"/>
      <c r="R26" s="402"/>
      <c r="S26" s="383"/>
      <c r="T26" s="383"/>
      <c r="U26" s="383"/>
      <c r="X26" s="233"/>
    </row>
    <row r="27" spans="1:24" ht="20.100000000000001" customHeight="1">
      <c r="B27" s="384" t="str">
        <f>'Data Record (Pitch)'!D8</f>
        <v>M15xP1.15 GRII</v>
      </c>
      <c r="C27" s="385"/>
      <c r="D27" s="385"/>
      <c r="E27" s="385"/>
      <c r="F27" s="386"/>
      <c r="G27" s="418" t="s">
        <v>121</v>
      </c>
      <c r="H27" s="418"/>
      <c r="I27" s="418"/>
      <c r="J27" s="408">
        <f>'Data Record (Pitch)'!W29</f>
        <v>8.9566377676493172</v>
      </c>
      <c r="K27" s="408"/>
      <c r="L27" s="408"/>
      <c r="M27" s="408">
        <f>'Data Record (Pitch)'!W32</f>
        <v>8.9566377676493172</v>
      </c>
      <c r="N27" s="408"/>
      <c r="O27" s="408"/>
      <c r="P27" s="414">
        <f>F20-AVERAGE(J27:O29)</f>
        <v>5.2753622323506821</v>
      </c>
      <c r="Q27" s="414"/>
      <c r="R27" s="414"/>
      <c r="S27" s="382">
        <f>'Uncertainty Budget(Pitch)'!Y7</f>
        <v>0.47630283356674302</v>
      </c>
      <c r="T27" s="383"/>
      <c r="U27" s="383"/>
      <c r="X27" s="233"/>
    </row>
    <row r="28" spans="1:24" ht="20.100000000000001" customHeight="1">
      <c r="B28" s="387"/>
      <c r="C28" s="388"/>
      <c r="D28" s="388"/>
      <c r="E28" s="388"/>
      <c r="F28" s="389"/>
      <c r="G28" s="403" t="s">
        <v>122</v>
      </c>
      <c r="H28" s="403"/>
      <c r="I28" s="403"/>
      <c r="J28" s="406">
        <f>'Data Record (Pitch)'!W30</f>
        <v>8.9566377676493172</v>
      </c>
      <c r="K28" s="406"/>
      <c r="L28" s="406"/>
      <c r="M28" s="406">
        <f>'Data Record (Pitch)'!W33</f>
        <v>8.9566377676493172</v>
      </c>
      <c r="N28" s="406"/>
      <c r="O28" s="406"/>
      <c r="P28" s="415"/>
      <c r="Q28" s="415"/>
      <c r="R28" s="415"/>
      <c r="S28" s="383"/>
      <c r="T28" s="383"/>
      <c r="U28" s="383"/>
      <c r="X28" s="233"/>
    </row>
    <row r="29" spans="1:24" ht="20.100000000000001" customHeight="1">
      <c r="B29" s="390"/>
      <c r="C29" s="391"/>
      <c r="D29" s="391"/>
      <c r="E29" s="391"/>
      <c r="F29" s="392"/>
      <c r="G29" s="404" t="s">
        <v>123</v>
      </c>
      <c r="H29" s="404"/>
      <c r="I29" s="404"/>
      <c r="J29" s="405">
        <f>'Data Record (Pitch)'!W31</f>
        <v>8.9566377676493172</v>
      </c>
      <c r="K29" s="405"/>
      <c r="L29" s="405"/>
      <c r="M29" s="405">
        <f>'Data Record (Pitch)'!W34</f>
        <v>8.9566377676493172</v>
      </c>
      <c r="N29" s="405"/>
      <c r="O29" s="405"/>
      <c r="P29" s="416"/>
      <c r="Q29" s="416"/>
      <c r="R29" s="416"/>
      <c r="S29" s="383"/>
      <c r="T29" s="383"/>
      <c r="U29" s="383"/>
      <c r="X29" s="233"/>
    </row>
    <row r="30" spans="1:24" ht="20.100000000000001" customHeight="1">
      <c r="B30" s="384" t="str">
        <f>'Data Record (Pitch)'!J8</f>
        <v>M15xP1.15 IPII</v>
      </c>
      <c r="C30" s="385"/>
      <c r="D30" s="385"/>
      <c r="E30" s="385"/>
      <c r="F30" s="386"/>
      <c r="G30" s="418" t="s">
        <v>121</v>
      </c>
      <c r="H30" s="418"/>
      <c r="I30" s="418"/>
      <c r="J30" s="408">
        <f>'Data Record (Pitch)'!W43</f>
        <v>8.9566377676493172</v>
      </c>
      <c r="K30" s="408"/>
      <c r="L30" s="408"/>
      <c r="M30" s="408">
        <f>'Data Record (Pitch)'!W46</f>
        <v>8.9566377676493172</v>
      </c>
      <c r="N30" s="408"/>
      <c r="O30" s="408"/>
      <c r="P30" s="414">
        <f>F21-AVERAGE(J30:O32)</f>
        <v>5.3263622323506823</v>
      </c>
      <c r="Q30" s="414"/>
      <c r="R30" s="414"/>
      <c r="S30" s="382">
        <f>'Uncertainty Budget(Pitch)'!Y8</f>
        <v>0.47630283356674302</v>
      </c>
      <c r="T30" s="383"/>
      <c r="U30" s="383"/>
      <c r="X30" s="233"/>
    </row>
    <row r="31" spans="1:24" ht="20.100000000000001" customHeight="1">
      <c r="B31" s="387"/>
      <c r="C31" s="388"/>
      <c r="D31" s="388"/>
      <c r="E31" s="388"/>
      <c r="F31" s="389"/>
      <c r="G31" s="403" t="s">
        <v>122</v>
      </c>
      <c r="H31" s="403"/>
      <c r="I31" s="403"/>
      <c r="J31" s="406">
        <f>'Data Record (Pitch)'!W44</f>
        <v>8.9566377676493172</v>
      </c>
      <c r="K31" s="406"/>
      <c r="L31" s="406"/>
      <c r="M31" s="406">
        <f>'Data Record (Pitch)'!W47</f>
        <v>8.9566377676493172</v>
      </c>
      <c r="N31" s="406"/>
      <c r="O31" s="406"/>
      <c r="P31" s="415"/>
      <c r="Q31" s="415"/>
      <c r="R31" s="415"/>
      <c r="S31" s="383"/>
      <c r="T31" s="383"/>
      <c r="U31" s="383"/>
      <c r="X31" s="233"/>
    </row>
    <row r="32" spans="1:24" ht="17.100000000000001" customHeight="1">
      <c r="B32" s="390"/>
      <c r="C32" s="391"/>
      <c r="D32" s="391"/>
      <c r="E32" s="391"/>
      <c r="F32" s="392"/>
      <c r="G32" s="404" t="s">
        <v>123</v>
      </c>
      <c r="H32" s="404"/>
      <c r="I32" s="404"/>
      <c r="J32" s="407">
        <f>'Data Record (Pitch)'!W45</f>
        <v>8.9566377676493172</v>
      </c>
      <c r="K32" s="407"/>
      <c r="L32" s="407"/>
      <c r="M32" s="407">
        <f>'Data Record (Pitch)'!W48</f>
        <v>8.9566377676493172</v>
      </c>
      <c r="N32" s="407"/>
      <c r="O32" s="407"/>
      <c r="P32" s="416"/>
      <c r="Q32" s="416"/>
      <c r="R32" s="416"/>
      <c r="S32" s="383"/>
      <c r="T32" s="383"/>
      <c r="U32" s="383"/>
      <c r="V32" s="233"/>
      <c r="W32" s="233"/>
      <c r="X32" s="233"/>
    </row>
    <row r="33" spans="1:22" ht="17.100000000000001" customHeight="1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</row>
    <row r="34" spans="1:22" ht="17.100000000000001" customHeight="1">
      <c r="A34" s="23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9"/>
    </row>
    <row r="35" spans="1:22" ht="17.100000000000001" customHeight="1">
      <c r="A35" s="230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9"/>
    </row>
    <row r="36" spans="1:22" ht="17.100000000000001" customHeight="1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9"/>
    </row>
    <row r="37" spans="1:22" ht="17.100000000000001" customHeight="1">
      <c r="A37" s="230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</row>
    <row r="38" spans="1:22" ht="17.100000000000001" customHeight="1">
      <c r="A38" s="230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9"/>
    </row>
    <row r="39" spans="1:22" ht="17.100000000000001" customHeight="1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</row>
    <row r="40" spans="1:22" ht="17.100000000000001" customHeight="1">
      <c r="A40" s="230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</row>
    <row r="41" spans="1:22" ht="17.100000000000001" customHeight="1">
      <c r="A41" s="230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</row>
    <row r="42" spans="1:22" ht="17.100000000000001" customHeight="1">
      <c r="A42" s="230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</row>
    <row r="43" spans="1:22" ht="17.100000000000001" customHeight="1">
      <c r="A43" s="230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</row>
    <row r="44" spans="1:22" ht="17.100000000000001" customHeight="1">
      <c r="A44" s="230"/>
      <c r="B44" s="230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</row>
    <row r="45" spans="1:22" ht="17.100000000000001" customHeight="1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</row>
    <row r="46" spans="1:22" ht="17.100000000000001" customHeight="1">
      <c r="A46" s="230"/>
      <c r="B46" s="230"/>
      <c r="C46" s="230"/>
      <c r="D46" s="230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</row>
    <row r="47" spans="1:22" ht="17.100000000000001" customHeight="1">
      <c r="A47" s="230"/>
      <c r="B47" s="230"/>
      <c r="C47" s="230"/>
      <c r="D47" s="230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</row>
    <row r="48" spans="1:22" ht="17.100000000000001" customHeight="1">
      <c r="A48" s="230"/>
      <c r="B48" s="230"/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</row>
    <row r="49" spans="1:21" ht="17.100000000000001" customHeight="1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</row>
    <row r="50" spans="1:21" ht="17.100000000000001" customHeight="1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</row>
    <row r="51" spans="1:21" ht="17.100000000000001" customHeight="1"/>
    <row r="52" spans="1:21" ht="17.100000000000001" customHeight="1"/>
    <row r="53" spans="1:21" ht="17.100000000000001" customHeight="1"/>
    <row r="54" spans="1:21" ht="17.100000000000001" customHeight="1"/>
    <row r="55" spans="1:21" ht="17.100000000000001" customHeight="1"/>
    <row r="56" spans="1:21" ht="17.100000000000001" customHeight="1"/>
    <row r="57" spans="1:21" ht="17.100000000000001" customHeight="1"/>
    <row r="58" spans="1:21" ht="17.100000000000001" customHeight="1"/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  <row r="247" ht="17.100000000000001" customHeight="1"/>
  </sheetData>
  <mergeCells count="63">
    <mergeCell ref="A3:W3"/>
    <mergeCell ref="G30:I30"/>
    <mergeCell ref="J30:L30"/>
    <mergeCell ref="G27:I27"/>
    <mergeCell ref="J27:L27"/>
    <mergeCell ref="F21:H21"/>
    <mergeCell ref="I21:J21"/>
    <mergeCell ref="K21:L21"/>
    <mergeCell ref="M21:N21"/>
    <mergeCell ref="O21:Q21"/>
    <mergeCell ref="M30:O30"/>
    <mergeCell ref="P30:R32"/>
    <mergeCell ref="V20:W20"/>
    <mergeCell ref="M29:O29"/>
    <mergeCell ref="R21:S21"/>
    <mergeCell ref="T21:U21"/>
    <mergeCell ref="V21:W21"/>
    <mergeCell ref="J24:O25"/>
    <mergeCell ref="P24:R26"/>
    <mergeCell ref="J26:L26"/>
    <mergeCell ref="M26:O26"/>
    <mergeCell ref="P27:R29"/>
    <mergeCell ref="J28:L28"/>
    <mergeCell ref="M28:O28"/>
    <mergeCell ref="S24:U26"/>
    <mergeCell ref="S27:U29"/>
    <mergeCell ref="B17:E19"/>
    <mergeCell ref="B20:E20"/>
    <mergeCell ref="O17:W17"/>
    <mergeCell ref="F18:H19"/>
    <mergeCell ref="I18:N18"/>
    <mergeCell ref="O18:Q19"/>
    <mergeCell ref="R18:W18"/>
    <mergeCell ref="I19:J19"/>
    <mergeCell ref="K19:L19"/>
    <mergeCell ref="M19:N19"/>
    <mergeCell ref="R19:S19"/>
    <mergeCell ref="T19:U19"/>
    <mergeCell ref="V19:W19"/>
    <mergeCell ref="O20:Q20"/>
    <mergeCell ref="R20:S20"/>
    <mergeCell ref="T20:U20"/>
    <mergeCell ref="F17:N17"/>
    <mergeCell ref="F20:H20"/>
    <mergeCell ref="I20:J20"/>
    <mergeCell ref="K20:L20"/>
    <mergeCell ref="M20:N20"/>
    <mergeCell ref="S30:U32"/>
    <mergeCell ref="B21:E21"/>
    <mergeCell ref="B27:F29"/>
    <mergeCell ref="B30:F32"/>
    <mergeCell ref="B24:F26"/>
    <mergeCell ref="G24:I26"/>
    <mergeCell ref="G28:I28"/>
    <mergeCell ref="G29:I29"/>
    <mergeCell ref="J29:L29"/>
    <mergeCell ref="J31:L31"/>
    <mergeCell ref="G31:I31"/>
    <mergeCell ref="M31:O31"/>
    <mergeCell ref="G32:I32"/>
    <mergeCell ref="J32:L32"/>
    <mergeCell ref="M32:O32"/>
    <mergeCell ref="M27:O27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AutoCAD.Drawing.18" shapeId="15361" r:id="rId4">
          <objectPr defaultSize="0" autoPict="0" r:id="rId5">
            <anchor moveWithCells="1">
              <from>
                <xdr:col>2</xdr:col>
                <xdr:colOff>257175</xdr:colOff>
                <xdr:row>4</xdr:row>
                <xdr:rowOff>238125</xdr:rowOff>
              </from>
              <to>
                <xdr:col>21</xdr:col>
                <xdr:colOff>85725</xdr:colOff>
                <xdr:row>16</xdr:row>
                <xdr:rowOff>28575</xdr:rowOff>
              </to>
            </anchor>
          </objectPr>
        </oleObject>
      </mc:Choice>
      <mc:Fallback>
        <oleObject progId="AutoCAD.Drawing.18" shapeId="1536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231"/>
  <sheetViews>
    <sheetView view="pageBreakPreview" zoomScaleSheetLayoutView="100" workbookViewId="0">
      <selection activeCell="AL14" sqref="AL14"/>
    </sheetView>
  </sheetViews>
  <sheetFormatPr defaultColWidth="8.85546875" defaultRowHeight="12"/>
  <cols>
    <col min="1" max="2" width="4.140625" style="228" customWidth="1"/>
    <col min="3" max="3" width="4.28515625" style="228" customWidth="1"/>
    <col min="4" max="5" width="4.140625" style="228" customWidth="1"/>
    <col min="6" max="6" width="5.42578125" style="228" customWidth="1"/>
    <col min="7" max="24" width="4.140625" style="228" customWidth="1"/>
    <col min="25" max="114" width="4.42578125" style="228" customWidth="1"/>
    <col min="115" max="251" width="8.85546875" style="228"/>
    <col min="252" max="252" width="4.140625" style="228" customWidth="1"/>
    <col min="253" max="370" width="4.42578125" style="228" customWidth="1"/>
    <col min="371" max="507" width="8.85546875" style="228"/>
    <col min="508" max="508" width="4.140625" style="228" customWidth="1"/>
    <col min="509" max="626" width="4.42578125" style="228" customWidth="1"/>
    <col min="627" max="763" width="8.85546875" style="228"/>
    <col min="764" max="764" width="4.140625" style="228" customWidth="1"/>
    <col min="765" max="882" width="4.42578125" style="228" customWidth="1"/>
    <col min="883" max="1019" width="8.85546875" style="228"/>
    <col min="1020" max="1020" width="4.140625" style="228" customWidth="1"/>
    <col min="1021" max="1138" width="4.42578125" style="228" customWidth="1"/>
    <col min="1139" max="1275" width="8.85546875" style="228"/>
    <col min="1276" max="1276" width="4.140625" style="228" customWidth="1"/>
    <col min="1277" max="1394" width="4.42578125" style="228" customWidth="1"/>
    <col min="1395" max="1531" width="8.85546875" style="228"/>
    <col min="1532" max="1532" width="4.140625" style="228" customWidth="1"/>
    <col min="1533" max="1650" width="4.42578125" style="228" customWidth="1"/>
    <col min="1651" max="1787" width="8.85546875" style="228"/>
    <col min="1788" max="1788" width="4.140625" style="228" customWidth="1"/>
    <col min="1789" max="1906" width="4.42578125" style="228" customWidth="1"/>
    <col min="1907" max="2043" width="8.85546875" style="228"/>
    <col min="2044" max="2044" width="4.140625" style="228" customWidth="1"/>
    <col min="2045" max="2162" width="4.42578125" style="228" customWidth="1"/>
    <col min="2163" max="2299" width="8.85546875" style="228"/>
    <col min="2300" max="2300" width="4.140625" style="228" customWidth="1"/>
    <col min="2301" max="2418" width="4.42578125" style="228" customWidth="1"/>
    <col min="2419" max="2555" width="8.85546875" style="228"/>
    <col min="2556" max="2556" width="4.140625" style="228" customWidth="1"/>
    <col min="2557" max="2674" width="4.42578125" style="228" customWidth="1"/>
    <col min="2675" max="2811" width="8.85546875" style="228"/>
    <col min="2812" max="2812" width="4.140625" style="228" customWidth="1"/>
    <col min="2813" max="2930" width="4.42578125" style="228" customWidth="1"/>
    <col min="2931" max="3067" width="8.85546875" style="228"/>
    <col min="3068" max="3068" width="4.140625" style="228" customWidth="1"/>
    <col min="3069" max="3186" width="4.42578125" style="228" customWidth="1"/>
    <col min="3187" max="3323" width="8.85546875" style="228"/>
    <col min="3324" max="3324" width="4.140625" style="228" customWidth="1"/>
    <col min="3325" max="3442" width="4.42578125" style="228" customWidth="1"/>
    <col min="3443" max="3579" width="8.85546875" style="228"/>
    <col min="3580" max="3580" width="4.140625" style="228" customWidth="1"/>
    <col min="3581" max="3698" width="4.42578125" style="228" customWidth="1"/>
    <col min="3699" max="3835" width="8.85546875" style="228"/>
    <col min="3836" max="3836" width="4.140625" style="228" customWidth="1"/>
    <col min="3837" max="3954" width="4.42578125" style="228" customWidth="1"/>
    <col min="3955" max="4091" width="8.85546875" style="228"/>
    <col min="4092" max="4092" width="4.140625" style="228" customWidth="1"/>
    <col min="4093" max="4210" width="4.42578125" style="228" customWidth="1"/>
    <col min="4211" max="4347" width="8.85546875" style="228"/>
    <col min="4348" max="4348" width="4.140625" style="228" customWidth="1"/>
    <col min="4349" max="4466" width="4.42578125" style="228" customWidth="1"/>
    <col min="4467" max="4603" width="8.85546875" style="228"/>
    <col min="4604" max="4604" width="4.140625" style="228" customWidth="1"/>
    <col min="4605" max="4722" width="4.42578125" style="228" customWidth="1"/>
    <col min="4723" max="4859" width="8.85546875" style="228"/>
    <col min="4860" max="4860" width="4.140625" style="228" customWidth="1"/>
    <col min="4861" max="4978" width="4.42578125" style="228" customWidth="1"/>
    <col min="4979" max="5115" width="8.85546875" style="228"/>
    <col min="5116" max="5116" width="4.140625" style="228" customWidth="1"/>
    <col min="5117" max="5234" width="4.42578125" style="228" customWidth="1"/>
    <col min="5235" max="5371" width="8.85546875" style="228"/>
    <col min="5372" max="5372" width="4.140625" style="228" customWidth="1"/>
    <col min="5373" max="5490" width="4.42578125" style="228" customWidth="1"/>
    <col min="5491" max="5627" width="8.85546875" style="228"/>
    <col min="5628" max="5628" width="4.140625" style="228" customWidth="1"/>
    <col min="5629" max="5746" width="4.42578125" style="228" customWidth="1"/>
    <col min="5747" max="5883" width="8.85546875" style="228"/>
    <col min="5884" max="5884" width="4.140625" style="228" customWidth="1"/>
    <col min="5885" max="6002" width="4.42578125" style="228" customWidth="1"/>
    <col min="6003" max="6139" width="8.85546875" style="228"/>
    <col min="6140" max="6140" width="4.140625" style="228" customWidth="1"/>
    <col min="6141" max="6258" width="4.42578125" style="228" customWidth="1"/>
    <col min="6259" max="6395" width="8.85546875" style="228"/>
    <col min="6396" max="6396" width="4.140625" style="228" customWidth="1"/>
    <col min="6397" max="6514" width="4.42578125" style="228" customWidth="1"/>
    <col min="6515" max="6651" width="8.85546875" style="228"/>
    <col min="6652" max="6652" width="4.140625" style="228" customWidth="1"/>
    <col min="6653" max="6770" width="4.42578125" style="228" customWidth="1"/>
    <col min="6771" max="6907" width="8.85546875" style="228"/>
    <col min="6908" max="6908" width="4.140625" style="228" customWidth="1"/>
    <col min="6909" max="7026" width="4.42578125" style="228" customWidth="1"/>
    <col min="7027" max="7163" width="8.85546875" style="228"/>
    <col min="7164" max="7164" width="4.140625" style="228" customWidth="1"/>
    <col min="7165" max="7282" width="4.42578125" style="228" customWidth="1"/>
    <col min="7283" max="7419" width="8.85546875" style="228"/>
    <col min="7420" max="7420" width="4.140625" style="228" customWidth="1"/>
    <col min="7421" max="7538" width="4.42578125" style="228" customWidth="1"/>
    <col min="7539" max="7675" width="8.85546875" style="228"/>
    <col min="7676" max="7676" width="4.140625" style="228" customWidth="1"/>
    <col min="7677" max="7794" width="4.42578125" style="228" customWidth="1"/>
    <col min="7795" max="7931" width="8.85546875" style="228"/>
    <col min="7932" max="7932" width="4.140625" style="228" customWidth="1"/>
    <col min="7933" max="8050" width="4.42578125" style="228" customWidth="1"/>
    <col min="8051" max="8187" width="8.85546875" style="228"/>
    <col min="8188" max="8188" width="4.140625" style="228" customWidth="1"/>
    <col min="8189" max="8306" width="4.42578125" style="228" customWidth="1"/>
    <col min="8307" max="8443" width="8.85546875" style="228"/>
    <col min="8444" max="8444" width="4.140625" style="228" customWidth="1"/>
    <col min="8445" max="8562" width="4.42578125" style="228" customWidth="1"/>
    <col min="8563" max="8699" width="8.85546875" style="228"/>
    <col min="8700" max="8700" width="4.140625" style="228" customWidth="1"/>
    <col min="8701" max="8818" width="4.42578125" style="228" customWidth="1"/>
    <col min="8819" max="8955" width="8.85546875" style="228"/>
    <col min="8956" max="8956" width="4.140625" style="228" customWidth="1"/>
    <col min="8957" max="9074" width="4.42578125" style="228" customWidth="1"/>
    <col min="9075" max="9211" width="8.85546875" style="228"/>
    <col min="9212" max="9212" width="4.140625" style="228" customWidth="1"/>
    <col min="9213" max="9330" width="4.42578125" style="228" customWidth="1"/>
    <col min="9331" max="9467" width="8.85546875" style="228"/>
    <col min="9468" max="9468" width="4.140625" style="228" customWidth="1"/>
    <col min="9469" max="9586" width="4.42578125" style="228" customWidth="1"/>
    <col min="9587" max="9723" width="8.85546875" style="228"/>
    <col min="9724" max="9724" width="4.140625" style="228" customWidth="1"/>
    <col min="9725" max="9842" width="4.42578125" style="228" customWidth="1"/>
    <col min="9843" max="9979" width="8.85546875" style="228"/>
    <col min="9980" max="9980" width="4.140625" style="228" customWidth="1"/>
    <col min="9981" max="10098" width="4.42578125" style="228" customWidth="1"/>
    <col min="10099" max="10235" width="8.85546875" style="228"/>
    <col min="10236" max="10236" width="4.140625" style="228" customWidth="1"/>
    <col min="10237" max="10354" width="4.42578125" style="228" customWidth="1"/>
    <col min="10355" max="10491" width="8.85546875" style="228"/>
    <col min="10492" max="10492" width="4.140625" style="228" customWidth="1"/>
    <col min="10493" max="10610" width="4.42578125" style="228" customWidth="1"/>
    <col min="10611" max="10747" width="8.85546875" style="228"/>
    <col min="10748" max="10748" width="4.140625" style="228" customWidth="1"/>
    <col min="10749" max="10866" width="4.42578125" style="228" customWidth="1"/>
    <col min="10867" max="11003" width="8.85546875" style="228"/>
    <col min="11004" max="11004" width="4.140625" style="228" customWidth="1"/>
    <col min="11005" max="11122" width="4.42578125" style="228" customWidth="1"/>
    <col min="11123" max="11259" width="8.85546875" style="228"/>
    <col min="11260" max="11260" width="4.140625" style="228" customWidth="1"/>
    <col min="11261" max="11378" width="4.42578125" style="228" customWidth="1"/>
    <col min="11379" max="11515" width="8.85546875" style="228"/>
    <col min="11516" max="11516" width="4.140625" style="228" customWidth="1"/>
    <col min="11517" max="11634" width="4.42578125" style="228" customWidth="1"/>
    <col min="11635" max="11771" width="8.85546875" style="228"/>
    <col min="11772" max="11772" width="4.140625" style="228" customWidth="1"/>
    <col min="11773" max="11890" width="4.42578125" style="228" customWidth="1"/>
    <col min="11891" max="12027" width="8.85546875" style="228"/>
    <col min="12028" max="12028" width="4.140625" style="228" customWidth="1"/>
    <col min="12029" max="12146" width="4.42578125" style="228" customWidth="1"/>
    <col min="12147" max="12283" width="8.85546875" style="228"/>
    <col min="12284" max="12284" width="4.140625" style="228" customWidth="1"/>
    <col min="12285" max="12402" width="4.42578125" style="228" customWidth="1"/>
    <col min="12403" max="12539" width="8.85546875" style="228"/>
    <col min="12540" max="12540" width="4.140625" style="228" customWidth="1"/>
    <col min="12541" max="12658" width="4.42578125" style="228" customWidth="1"/>
    <col min="12659" max="12795" width="8.85546875" style="228"/>
    <col min="12796" max="12796" width="4.140625" style="228" customWidth="1"/>
    <col min="12797" max="12914" width="4.42578125" style="228" customWidth="1"/>
    <col min="12915" max="13051" width="8.85546875" style="228"/>
    <col min="13052" max="13052" width="4.140625" style="228" customWidth="1"/>
    <col min="13053" max="13170" width="4.42578125" style="228" customWidth="1"/>
    <col min="13171" max="13307" width="8.85546875" style="228"/>
    <col min="13308" max="13308" width="4.140625" style="228" customWidth="1"/>
    <col min="13309" max="13426" width="4.42578125" style="228" customWidth="1"/>
    <col min="13427" max="13563" width="8.85546875" style="228"/>
    <col min="13564" max="13564" width="4.140625" style="228" customWidth="1"/>
    <col min="13565" max="13682" width="4.42578125" style="228" customWidth="1"/>
    <col min="13683" max="13819" width="8.85546875" style="228"/>
    <col min="13820" max="13820" width="4.140625" style="228" customWidth="1"/>
    <col min="13821" max="13938" width="4.42578125" style="228" customWidth="1"/>
    <col min="13939" max="14075" width="8.85546875" style="228"/>
    <col min="14076" max="14076" width="4.140625" style="228" customWidth="1"/>
    <col min="14077" max="14194" width="4.42578125" style="228" customWidth="1"/>
    <col min="14195" max="14331" width="8.85546875" style="228"/>
    <col min="14332" max="14332" width="4.140625" style="228" customWidth="1"/>
    <col min="14333" max="14450" width="4.42578125" style="228" customWidth="1"/>
    <col min="14451" max="14587" width="8.85546875" style="228"/>
    <col min="14588" max="14588" width="4.140625" style="228" customWidth="1"/>
    <col min="14589" max="14706" width="4.42578125" style="228" customWidth="1"/>
    <col min="14707" max="14843" width="8.85546875" style="228"/>
    <col min="14844" max="14844" width="4.140625" style="228" customWidth="1"/>
    <col min="14845" max="14962" width="4.42578125" style="228" customWidth="1"/>
    <col min="14963" max="15099" width="8.85546875" style="228"/>
    <col min="15100" max="15100" width="4.140625" style="228" customWidth="1"/>
    <col min="15101" max="15218" width="4.42578125" style="228" customWidth="1"/>
    <col min="15219" max="15355" width="8.85546875" style="228"/>
    <col min="15356" max="15356" width="4.140625" style="228" customWidth="1"/>
    <col min="15357" max="15474" width="4.42578125" style="228" customWidth="1"/>
    <col min="15475" max="15611" width="8.85546875" style="228"/>
    <col min="15612" max="15612" width="4.140625" style="228" customWidth="1"/>
    <col min="15613" max="15730" width="4.42578125" style="228" customWidth="1"/>
    <col min="15731" max="15867" width="8.85546875" style="228"/>
    <col min="15868" max="15868" width="4.140625" style="228" customWidth="1"/>
    <col min="15869" max="15986" width="4.42578125" style="228" customWidth="1"/>
    <col min="15987" max="16123" width="8.85546875" style="228"/>
    <col min="16124" max="16124" width="4.140625" style="228" customWidth="1"/>
    <col min="16125" max="16242" width="4.42578125" style="228" customWidth="1"/>
    <col min="16243" max="16384" width="8.85546875" style="228"/>
  </cols>
  <sheetData>
    <row r="1" spans="1:23" ht="17.100000000000001" customHeight="1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</row>
    <row r="2" spans="1:23" ht="17.100000000000001" customHeight="1"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</row>
    <row r="3" spans="1:23" ht="34.5" customHeight="1">
      <c r="A3" s="417" t="s">
        <v>108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</row>
    <row r="4" spans="1:23" ht="17.100000000000001" customHeight="1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R4" s="229"/>
      <c r="S4" s="229"/>
      <c r="T4" s="229"/>
      <c r="U4" s="229"/>
      <c r="V4" s="229"/>
    </row>
    <row r="5" spans="1:23" ht="21" customHeight="1">
      <c r="A5" s="230"/>
      <c r="B5" s="230"/>
      <c r="C5" s="193" t="s">
        <v>80</v>
      </c>
      <c r="D5" s="193"/>
      <c r="E5" s="171"/>
      <c r="F5" s="193"/>
      <c r="H5" s="189" t="s">
        <v>81</v>
      </c>
      <c r="I5" s="238" t="str">
        <f>Report!H5</f>
        <v>SPR16090001-4</v>
      </c>
      <c r="J5" s="238"/>
      <c r="K5" s="238"/>
      <c r="L5" s="238"/>
      <c r="M5" s="238"/>
      <c r="N5" s="238"/>
      <c r="O5" s="230"/>
      <c r="P5" s="230"/>
      <c r="Q5" s="230"/>
      <c r="R5" s="230"/>
      <c r="S5" s="230"/>
      <c r="T5" s="191" t="s">
        <v>166</v>
      </c>
      <c r="V5" s="231"/>
    </row>
    <row r="6" spans="1:23" ht="17.100000000000001" customHeight="1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1"/>
    </row>
    <row r="7" spans="1:23" ht="17.100000000000001" customHeight="1">
      <c r="C7" s="233" t="s">
        <v>160</v>
      </c>
      <c r="E7" s="13"/>
      <c r="F7" s="13"/>
      <c r="G7" s="13"/>
      <c r="H7" s="233"/>
      <c r="I7" s="233"/>
      <c r="J7" s="233"/>
      <c r="K7" s="236"/>
      <c r="L7" s="236"/>
      <c r="M7" s="236"/>
      <c r="N7" s="236"/>
      <c r="O7" s="236"/>
      <c r="P7" s="236"/>
      <c r="Q7" s="236"/>
      <c r="R7" s="236"/>
      <c r="S7" s="233"/>
      <c r="T7" s="233"/>
      <c r="U7" s="233"/>
      <c r="V7" s="9"/>
    </row>
    <row r="8" spans="1:23" ht="17.100000000000001" customHeight="1">
      <c r="C8" s="393" t="s">
        <v>159</v>
      </c>
      <c r="D8" s="394"/>
      <c r="E8" s="394"/>
      <c r="F8" s="394"/>
      <c r="G8" s="395"/>
      <c r="H8" s="402" t="s">
        <v>157</v>
      </c>
      <c r="I8" s="402"/>
      <c r="J8" s="402"/>
      <c r="K8" s="393" t="s">
        <v>118</v>
      </c>
      <c r="L8" s="394"/>
      <c r="M8" s="394"/>
      <c r="N8" s="394"/>
      <c r="O8" s="394"/>
      <c r="P8" s="395"/>
      <c r="Q8" s="402" t="s">
        <v>158</v>
      </c>
      <c r="R8" s="402"/>
      <c r="S8" s="402"/>
      <c r="T8" s="402" t="s">
        <v>178</v>
      </c>
      <c r="U8" s="383"/>
      <c r="V8" s="383"/>
    </row>
    <row r="9" spans="1:23" ht="17.100000000000001" customHeight="1">
      <c r="C9" s="396"/>
      <c r="D9" s="397"/>
      <c r="E9" s="397"/>
      <c r="F9" s="397"/>
      <c r="G9" s="398"/>
      <c r="H9" s="402"/>
      <c r="I9" s="402"/>
      <c r="J9" s="402"/>
      <c r="K9" s="399"/>
      <c r="L9" s="400"/>
      <c r="M9" s="400"/>
      <c r="N9" s="400"/>
      <c r="O9" s="400"/>
      <c r="P9" s="401"/>
      <c r="Q9" s="402"/>
      <c r="R9" s="402"/>
      <c r="S9" s="402"/>
      <c r="T9" s="383"/>
      <c r="U9" s="383"/>
      <c r="V9" s="383"/>
    </row>
    <row r="10" spans="1:23" ht="17.100000000000001" customHeight="1">
      <c r="C10" s="399"/>
      <c r="D10" s="400"/>
      <c r="E10" s="400"/>
      <c r="F10" s="400"/>
      <c r="G10" s="401"/>
      <c r="H10" s="402"/>
      <c r="I10" s="402"/>
      <c r="J10" s="402"/>
      <c r="K10" s="402" t="s">
        <v>119</v>
      </c>
      <c r="L10" s="402"/>
      <c r="M10" s="402"/>
      <c r="N10" s="402" t="s">
        <v>120</v>
      </c>
      <c r="O10" s="402"/>
      <c r="P10" s="402"/>
      <c r="Q10" s="402"/>
      <c r="R10" s="402"/>
      <c r="S10" s="402"/>
      <c r="T10" s="383"/>
      <c r="U10" s="383"/>
      <c r="V10" s="383"/>
    </row>
    <row r="11" spans="1:23" ht="19.5" customHeight="1">
      <c r="C11" s="384" t="str">
        <f>'Data Record (Pitch)'!D8</f>
        <v>M15xP1.15 GRII</v>
      </c>
      <c r="D11" s="385"/>
      <c r="E11" s="385"/>
      <c r="F11" s="385"/>
      <c r="G11" s="386"/>
      <c r="H11" s="418" t="s">
        <v>121</v>
      </c>
      <c r="I11" s="418"/>
      <c r="J11" s="418"/>
      <c r="K11" s="408">
        <f>'Data Record (Pitch)'!W29</f>
        <v>8.9566377676493172</v>
      </c>
      <c r="L11" s="408"/>
      <c r="M11" s="408"/>
      <c r="N11" s="408">
        <f>'Data Record (Pitch)'!W32</f>
        <v>8.9566377676493172</v>
      </c>
      <c r="O11" s="408"/>
      <c r="P11" s="408"/>
      <c r="Q11" s="414">
        <f>'Result (Pitch) '!O20-AVERAGE(K11:P13)</f>
        <v>5.2653622323506823</v>
      </c>
      <c r="R11" s="414"/>
      <c r="S11" s="414"/>
      <c r="T11" s="419">
        <f>'Uncertainty Budget(Major)'!T7</f>
        <v>0.27200547402398079</v>
      </c>
      <c r="U11" s="419"/>
      <c r="V11" s="419"/>
    </row>
    <row r="12" spans="1:23" ht="19.5" customHeight="1">
      <c r="C12" s="387"/>
      <c r="D12" s="388"/>
      <c r="E12" s="388"/>
      <c r="F12" s="388"/>
      <c r="G12" s="389"/>
      <c r="H12" s="403" t="s">
        <v>122</v>
      </c>
      <c r="I12" s="403"/>
      <c r="J12" s="403"/>
      <c r="K12" s="406">
        <f>'Data Record (Pitch)'!W30</f>
        <v>8.9566377676493172</v>
      </c>
      <c r="L12" s="406"/>
      <c r="M12" s="406"/>
      <c r="N12" s="406">
        <f>'Data Record (Pitch)'!W33</f>
        <v>8.9566377676493172</v>
      </c>
      <c r="O12" s="406"/>
      <c r="P12" s="406"/>
      <c r="Q12" s="415"/>
      <c r="R12" s="415"/>
      <c r="S12" s="415"/>
      <c r="T12" s="419"/>
      <c r="U12" s="419"/>
      <c r="V12" s="419"/>
    </row>
    <row r="13" spans="1:23" ht="19.5" customHeight="1">
      <c r="C13" s="390"/>
      <c r="D13" s="391"/>
      <c r="E13" s="391"/>
      <c r="F13" s="391"/>
      <c r="G13" s="392"/>
      <c r="H13" s="404" t="s">
        <v>123</v>
      </c>
      <c r="I13" s="404"/>
      <c r="J13" s="404"/>
      <c r="K13" s="405">
        <f>'Data Record (Pitch)'!W31</f>
        <v>8.9566377676493172</v>
      </c>
      <c r="L13" s="405"/>
      <c r="M13" s="405"/>
      <c r="N13" s="405">
        <f>'Data Record (Pitch)'!W34</f>
        <v>8.9566377676493172</v>
      </c>
      <c r="O13" s="405"/>
      <c r="P13" s="405"/>
      <c r="Q13" s="416"/>
      <c r="R13" s="416"/>
      <c r="S13" s="416"/>
      <c r="T13" s="419"/>
      <c r="U13" s="419"/>
      <c r="V13" s="419"/>
    </row>
    <row r="14" spans="1:23" ht="19.5" customHeight="1">
      <c r="C14" s="384" t="str">
        <f>'Data Record (Pitch)'!J8</f>
        <v>M15xP1.15 IPII</v>
      </c>
      <c r="D14" s="385"/>
      <c r="E14" s="385"/>
      <c r="F14" s="385"/>
      <c r="G14" s="386"/>
      <c r="H14" s="418" t="s">
        <v>121</v>
      </c>
      <c r="I14" s="418"/>
      <c r="J14" s="418"/>
      <c r="K14" s="408">
        <f>'Data Record (Pitch)'!W43</f>
        <v>8.9566377676493172</v>
      </c>
      <c r="L14" s="408"/>
      <c r="M14" s="408"/>
      <c r="N14" s="408">
        <f>'Data Record (Pitch)'!W46</f>
        <v>8.9566377676493172</v>
      </c>
      <c r="O14" s="408"/>
      <c r="P14" s="408"/>
      <c r="Q14" s="414">
        <f>'Result (Pitch) '!O21-AVERAGE('Result (Major)'!K14:P16)</f>
        <v>5.2553622323506826</v>
      </c>
      <c r="R14" s="414"/>
      <c r="S14" s="414"/>
      <c r="T14" s="419">
        <f>'Uncertainty Budget(Major)'!T8</f>
        <v>0.27200547402398079</v>
      </c>
      <c r="U14" s="419"/>
      <c r="V14" s="419"/>
    </row>
    <row r="15" spans="1:23" ht="19.5" customHeight="1">
      <c r="C15" s="387"/>
      <c r="D15" s="388"/>
      <c r="E15" s="388"/>
      <c r="F15" s="388"/>
      <c r="G15" s="389"/>
      <c r="H15" s="403" t="s">
        <v>122</v>
      </c>
      <c r="I15" s="403"/>
      <c r="J15" s="403"/>
      <c r="K15" s="406">
        <f>'Data Record (Pitch)'!W44</f>
        <v>8.9566377676493172</v>
      </c>
      <c r="L15" s="406"/>
      <c r="M15" s="406"/>
      <c r="N15" s="406">
        <f>'Data Record (Pitch)'!W47</f>
        <v>8.9566377676493172</v>
      </c>
      <c r="O15" s="406"/>
      <c r="P15" s="406"/>
      <c r="Q15" s="415"/>
      <c r="R15" s="415"/>
      <c r="S15" s="415"/>
      <c r="T15" s="419"/>
      <c r="U15" s="419"/>
      <c r="V15" s="419"/>
    </row>
    <row r="16" spans="1:23" ht="19.5" customHeight="1">
      <c r="C16" s="390"/>
      <c r="D16" s="391"/>
      <c r="E16" s="391"/>
      <c r="F16" s="391"/>
      <c r="G16" s="392"/>
      <c r="H16" s="404" t="s">
        <v>123</v>
      </c>
      <c r="I16" s="404"/>
      <c r="J16" s="404"/>
      <c r="K16" s="407">
        <f>'Data Record (Pitch)'!W45</f>
        <v>8.9566377676493172</v>
      </c>
      <c r="L16" s="407"/>
      <c r="M16" s="407"/>
      <c r="N16" s="407">
        <f>'Data Record (Pitch)'!W48</f>
        <v>8.9566377676493172</v>
      </c>
      <c r="O16" s="407"/>
      <c r="P16" s="407"/>
      <c r="Q16" s="416"/>
      <c r="R16" s="416"/>
      <c r="S16" s="416"/>
      <c r="T16" s="419"/>
      <c r="U16" s="419"/>
      <c r="V16" s="419"/>
    </row>
    <row r="17" spans="1:26" ht="19.5" customHeight="1">
      <c r="C17" s="230"/>
      <c r="U17" s="233"/>
      <c r="V17" s="233"/>
    </row>
    <row r="18" spans="1:26" s="231" customFormat="1" ht="23.1" customHeight="1">
      <c r="B18" s="239"/>
      <c r="C18" s="240" t="s">
        <v>162</v>
      </c>
      <c r="D18" s="241"/>
      <c r="E18" s="241"/>
      <c r="F18" s="241"/>
      <c r="G18" s="241"/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3"/>
      <c r="V18" s="243"/>
      <c r="W18" s="242"/>
      <c r="X18" s="244"/>
      <c r="Y18" s="229"/>
      <c r="Z18" s="229"/>
    </row>
    <row r="19" spans="1:26" s="231" customFormat="1" ht="18" customHeight="1">
      <c r="B19" s="421" t="s">
        <v>163</v>
      </c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251"/>
      <c r="X19" s="245"/>
      <c r="Z19" s="229"/>
    </row>
    <row r="20" spans="1:26" s="231" customFormat="1" ht="18" customHeight="1">
      <c r="A20" s="421" t="s">
        <v>164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251"/>
      <c r="X20" s="245"/>
      <c r="Z20" s="229"/>
    </row>
    <row r="21" spans="1:26" s="231" customFormat="1" ht="18" customHeight="1">
      <c r="A21" s="420" t="s">
        <v>165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20"/>
      <c r="W21" s="252"/>
      <c r="X21" s="245"/>
      <c r="Z21" s="229"/>
    </row>
    <row r="22" spans="1:26" ht="17.100000000000001" customHeight="1">
      <c r="A22" s="230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9"/>
    </row>
    <row r="23" spans="1:26" ht="17.100000000000001" customHeight="1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</row>
    <row r="24" spans="1:26" ht="17.100000000000001" customHeight="1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</row>
    <row r="25" spans="1:26" ht="17.100000000000001" customHeight="1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</row>
    <row r="26" spans="1:26" ht="17.100000000000001" customHeight="1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</row>
    <row r="27" spans="1:26" ht="17.100000000000001" customHeight="1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</row>
    <row r="28" spans="1:26" ht="17.100000000000001" customHeight="1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</row>
    <row r="29" spans="1:26" ht="17.100000000000001" customHeight="1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</row>
    <row r="30" spans="1:26" ht="17.100000000000001" customHeight="1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26" ht="17.100000000000001" customHeight="1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</row>
    <row r="32" spans="1:26" ht="17.100000000000001" customHeight="1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</row>
    <row r="33" spans="1:21" ht="17.100000000000001" customHeight="1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</row>
    <row r="34" spans="1:21" ht="17.100000000000001" customHeight="1">
      <c r="A34" s="23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</row>
    <row r="35" spans="1:21" ht="17.100000000000001" customHeight="1"/>
    <row r="36" spans="1:21" ht="17.100000000000001" customHeight="1"/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</sheetData>
  <mergeCells count="35">
    <mergeCell ref="C11:G13"/>
    <mergeCell ref="H11:J11"/>
    <mergeCell ref="K11:M11"/>
    <mergeCell ref="N11:P11"/>
    <mergeCell ref="Q11:S13"/>
    <mergeCell ref="A3:W3"/>
    <mergeCell ref="C8:G10"/>
    <mergeCell ref="H8:J10"/>
    <mergeCell ref="K8:P9"/>
    <mergeCell ref="Q8:S10"/>
    <mergeCell ref="K10:M10"/>
    <mergeCell ref="N10:P10"/>
    <mergeCell ref="T8:V10"/>
    <mergeCell ref="A21:V21"/>
    <mergeCell ref="K16:M16"/>
    <mergeCell ref="N16:P16"/>
    <mergeCell ref="B19:V19"/>
    <mergeCell ref="Q14:S16"/>
    <mergeCell ref="A20:V20"/>
    <mergeCell ref="C14:G16"/>
    <mergeCell ref="H14:J14"/>
    <mergeCell ref="K14:M14"/>
    <mergeCell ref="N14:P14"/>
    <mergeCell ref="H15:J15"/>
    <mergeCell ref="K15:M15"/>
    <mergeCell ref="N15:P15"/>
    <mergeCell ref="H16:J16"/>
    <mergeCell ref="T11:V13"/>
    <mergeCell ref="T14:V16"/>
    <mergeCell ref="H12:J12"/>
    <mergeCell ref="K12:M12"/>
    <mergeCell ref="N12:P12"/>
    <mergeCell ref="H13:J13"/>
    <mergeCell ref="K13:M13"/>
    <mergeCell ref="N13:P13"/>
  </mergeCells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 alignWithMargins="0">
    <oddFooter>&amp;R&amp;"Gulim,Regular"&amp;10SP-FM-04-15 REV.0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K128"/>
  <sheetViews>
    <sheetView zoomScale="90" zoomScaleNormal="90" zoomScalePageLayoutView="90" workbookViewId="0">
      <selection activeCell="X7" sqref="X7"/>
    </sheetView>
  </sheetViews>
  <sheetFormatPr defaultColWidth="8.85546875" defaultRowHeight="15"/>
  <cols>
    <col min="1" max="2" width="1.140625" style="1" customWidth="1"/>
    <col min="3" max="4" width="8.140625" style="1" customWidth="1"/>
    <col min="5" max="6" width="8.7109375" style="1" customWidth="1"/>
    <col min="7" max="21" width="8.140625" style="1" customWidth="1"/>
    <col min="22" max="22" width="11" style="1" customWidth="1"/>
    <col min="23" max="25" width="8.140625" style="1" customWidth="1"/>
    <col min="26" max="26" width="4.42578125" style="1" customWidth="1"/>
    <col min="27" max="27" width="7.140625" style="1" customWidth="1"/>
    <col min="28" max="28" width="1.42578125" style="1" customWidth="1"/>
    <col min="35" max="263" width="8.85546875" style="1"/>
    <col min="264" max="264" width="1.140625" style="1" customWidth="1"/>
    <col min="265" max="265" width="7.42578125" style="1" customWidth="1"/>
    <col min="266" max="280" width="7.140625" style="1" customWidth="1"/>
    <col min="281" max="282" width="1.42578125" style="1" customWidth="1"/>
    <col min="283" max="283" width="6.42578125" style="1" customWidth="1"/>
    <col min="284" max="285" width="8.7109375" style="1" bestFit="1" customWidth="1"/>
    <col min="286" max="519" width="8.85546875" style="1"/>
    <col min="520" max="520" width="1.140625" style="1" customWidth="1"/>
    <col min="521" max="521" width="7.42578125" style="1" customWidth="1"/>
    <col min="522" max="536" width="7.140625" style="1" customWidth="1"/>
    <col min="537" max="538" width="1.42578125" style="1" customWidth="1"/>
    <col min="539" max="539" width="6.42578125" style="1" customWidth="1"/>
    <col min="540" max="541" width="8.7109375" style="1" bestFit="1" customWidth="1"/>
    <col min="542" max="775" width="8.85546875" style="1"/>
    <col min="776" max="776" width="1.140625" style="1" customWidth="1"/>
    <col min="777" max="777" width="7.42578125" style="1" customWidth="1"/>
    <col min="778" max="792" width="7.140625" style="1" customWidth="1"/>
    <col min="793" max="794" width="1.42578125" style="1" customWidth="1"/>
    <col min="795" max="795" width="6.42578125" style="1" customWidth="1"/>
    <col min="796" max="797" width="8.7109375" style="1" bestFit="1" customWidth="1"/>
    <col min="798" max="1031" width="8.85546875" style="1"/>
    <col min="1032" max="1032" width="1.140625" style="1" customWidth="1"/>
    <col min="1033" max="1033" width="7.42578125" style="1" customWidth="1"/>
    <col min="1034" max="1048" width="7.140625" style="1" customWidth="1"/>
    <col min="1049" max="1050" width="1.42578125" style="1" customWidth="1"/>
    <col min="1051" max="1051" width="6.42578125" style="1" customWidth="1"/>
    <col min="1052" max="1053" width="8.7109375" style="1" bestFit="1" customWidth="1"/>
    <col min="1054" max="1287" width="8.85546875" style="1"/>
    <col min="1288" max="1288" width="1.140625" style="1" customWidth="1"/>
    <col min="1289" max="1289" width="7.42578125" style="1" customWidth="1"/>
    <col min="1290" max="1304" width="7.140625" style="1" customWidth="1"/>
    <col min="1305" max="1306" width="1.42578125" style="1" customWidth="1"/>
    <col min="1307" max="1307" width="6.42578125" style="1" customWidth="1"/>
    <col min="1308" max="1309" width="8.7109375" style="1" bestFit="1" customWidth="1"/>
    <col min="1310" max="1543" width="8.85546875" style="1"/>
    <col min="1544" max="1544" width="1.140625" style="1" customWidth="1"/>
    <col min="1545" max="1545" width="7.42578125" style="1" customWidth="1"/>
    <col min="1546" max="1560" width="7.140625" style="1" customWidth="1"/>
    <col min="1561" max="1562" width="1.42578125" style="1" customWidth="1"/>
    <col min="1563" max="1563" width="6.42578125" style="1" customWidth="1"/>
    <col min="1564" max="1565" width="8.7109375" style="1" bestFit="1" customWidth="1"/>
    <col min="1566" max="1799" width="8.85546875" style="1"/>
    <col min="1800" max="1800" width="1.140625" style="1" customWidth="1"/>
    <col min="1801" max="1801" width="7.42578125" style="1" customWidth="1"/>
    <col min="1802" max="1816" width="7.140625" style="1" customWidth="1"/>
    <col min="1817" max="1818" width="1.42578125" style="1" customWidth="1"/>
    <col min="1819" max="1819" width="6.42578125" style="1" customWidth="1"/>
    <col min="1820" max="1821" width="8.7109375" style="1" bestFit="1" customWidth="1"/>
    <col min="1822" max="2055" width="8.85546875" style="1"/>
    <col min="2056" max="2056" width="1.140625" style="1" customWidth="1"/>
    <col min="2057" max="2057" width="7.42578125" style="1" customWidth="1"/>
    <col min="2058" max="2072" width="7.140625" style="1" customWidth="1"/>
    <col min="2073" max="2074" width="1.42578125" style="1" customWidth="1"/>
    <col min="2075" max="2075" width="6.42578125" style="1" customWidth="1"/>
    <col min="2076" max="2077" width="8.7109375" style="1" bestFit="1" customWidth="1"/>
    <col min="2078" max="2311" width="8.85546875" style="1"/>
    <col min="2312" max="2312" width="1.140625" style="1" customWidth="1"/>
    <col min="2313" max="2313" width="7.42578125" style="1" customWidth="1"/>
    <col min="2314" max="2328" width="7.140625" style="1" customWidth="1"/>
    <col min="2329" max="2330" width="1.42578125" style="1" customWidth="1"/>
    <col min="2331" max="2331" width="6.42578125" style="1" customWidth="1"/>
    <col min="2332" max="2333" width="8.7109375" style="1" bestFit="1" customWidth="1"/>
    <col min="2334" max="2567" width="8.85546875" style="1"/>
    <col min="2568" max="2568" width="1.140625" style="1" customWidth="1"/>
    <col min="2569" max="2569" width="7.42578125" style="1" customWidth="1"/>
    <col min="2570" max="2584" width="7.140625" style="1" customWidth="1"/>
    <col min="2585" max="2586" width="1.42578125" style="1" customWidth="1"/>
    <col min="2587" max="2587" width="6.42578125" style="1" customWidth="1"/>
    <col min="2588" max="2589" width="8.7109375" style="1" bestFit="1" customWidth="1"/>
    <col min="2590" max="2823" width="8.85546875" style="1"/>
    <col min="2824" max="2824" width="1.140625" style="1" customWidth="1"/>
    <col min="2825" max="2825" width="7.42578125" style="1" customWidth="1"/>
    <col min="2826" max="2840" width="7.140625" style="1" customWidth="1"/>
    <col min="2841" max="2842" width="1.42578125" style="1" customWidth="1"/>
    <col min="2843" max="2843" width="6.42578125" style="1" customWidth="1"/>
    <col min="2844" max="2845" width="8.7109375" style="1" bestFit="1" customWidth="1"/>
    <col min="2846" max="3079" width="8.85546875" style="1"/>
    <col min="3080" max="3080" width="1.140625" style="1" customWidth="1"/>
    <col min="3081" max="3081" width="7.42578125" style="1" customWidth="1"/>
    <col min="3082" max="3096" width="7.140625" style="1" customWidth="1"/>
    <col min="3097" max="3098" width="1.42578125" style="1" customWidth="1"/>
    <col min="3099" max="3099" width="6.42578125" style="1" customWidth="1"/>
    <col min="3100" max="3101" width="8.7109375" style="1" bestFit="1" customWidth="1"/>
    <col min="3102" max="3335" width="8.85546875" style="1"/>
    <col min="3336" max="3336" width="1.140625" style="1" customWidth="1"/>
    <col min="3337" max="3337" width="7.42578125" style="1" customWidth="1"/>
    <col min="3338" max="3352" width="7.140625" style="1" customWidth="1"/>
    <col min="3353" max="3354" width="1.42578125" style="1" customWidth="1"/>
    <col min="3355" max="3355" width="6.42578125" style="1" customWidth="1"/>
    <col min="3356" max="3357" width="8.7109375" style="1" bestFit="1" customWidth="1"/>
    <col min="3358" max="3591" width="8.85546875" style="1"/>
    <col min="3592" max="3592" width="1.140625" style="1" customWidth="1"/>
    <col min="3593" max="3593" width="7.42578125" style="1" customWidth="1"/>
    <col min="3594" max="3608" width="7.140625" style="1" customWidth="1"/>
    <col min="3609" max="3610" width="1.42578125" style="1" customWidth="1"/>
    <col min="3611" max="3611" width="6.42578125" style="1" customWidth="1"/>
    <col min="3612" max="3613" width="8.7109375" style="1" bestFit="1" customWidth="1"/>
    <col min="3614" max="3847" width="8.85546875" style="1"/>
    <col min="3848" max="3848" width="1.140625" style="1" customWidth="1"/>
    <col min="3849" max="3849" width="7.42578125" style="1" customWidth="1"/>
    <col min="3850" max="3864" width="7.140625" style="1" customWidth="1"/>
    <col min="3865" max="3866" width="1.42578125" style="1" customWidth="1"/>
    <col min="3867" max="3867" width="6.42578125" style="1" customWidth="1"/>
    <col min="3868" max="3869" width="8.7109375" style="1" bestFit="1" customWidth="1"/>
    <col min="3870" max="4103" width="8.85546875" style="1"/>
    <col min="4104" max="4104" width="1.140625" style="1" customWidth="1"/>
    <col min="4105" max="4105" width="7.42578125" style="1" customWidth="1"/>
    <col min="4106" max="4120" width="7.140625" style="1" customWidth="1"/>
    <col min="4121" max="4122" width="1.42578125" style="1" customWidth="1"/>
    <col min="4123" max="4123" width="6.42578125" style="1" customWidth="1"/>
    <col min="4124" max="4125" width="8.7109375" style="1" bestFit="1" customWidth="1"/>
    <col min="4126" max="4359" width="8.85546875" style="1"/>
    <col min="4360" max="4360" width="1.140625" style="1" customWidth="1"/>
    <col min="4361" max="4361" width="7.42578125" style="1" customWidth="1"/>
    <col min="4362" max="4376" width="7.140625" style="1" customWidth="1"/>
    <col min="4377" max="4378" width="1.42578125" style="1" customWidth="1"/>
    <col min="4379" max="4379" width="6.42578125" style="1" customWidth="1"/>
    <col min="4380" max="4381" width="8.7109375" style="1" bestFit="1" customWidth="1"/>
    <col min="4382" max="4615" width="8.85546875" style="1"/>
    <col min="4616" max="4616" width="1.140625" style="1" customWidth="1"/>
    <col min="4617" max="4617" width="7.42578125" style="1" customWidth="1"/>
    <col min="4618" max="4632" width="7.140625" style="1" customWidth="1"/>
    <col min="4633" max="4634" width="1.42578125" style="1" customWidth="1"/>
    <col min="4635" max="4635" width="6.42578125" style="1" customWidth="1"/>
    <col min="4636" max="4637" width="8.7109375" style="1" bestFit="1" customWidth="1"/>
    <col min="4638" max="4871" width="8.85546875" style="1"/>
    <col min="4872" max="4872" width="1.140625" style="1" customWidth="1"/>
    <col min="4873" max="4873" width="7.42578125" style="1" customWidth="1"/>
    <col min="4874" max="4888" width="7.140625" style="1" customWidth="1"/>
    <col min="4889" max="4890" width="1.42578125" style="1" customWidth="1"/>
    <col min="4891" max="4891" width="6.42578125" style="1" customWidth="1"/>
    <col min="4892" max="4893" width="8.7109375" style="1" bestFit="1" customWidth="1"/>
    <col min="4894" max="5127" width="8.85546875" style="1"/>
    <col min="5128" max="5128" width="1.140625" style="1" customWidth="1"/>
    <col min="5129" max="5129" width="7.42578125" style="1" customWidth="1"/>
    <col min="5130" max="5144" width="7.140625" style="1" customWidth="1"/>
    <col min="5145" max="5146" width="1.42578125" style="1" customWidth="1"/>
    <col min="5147" max="5147" width="6.42578125" style="1" customWidth="1"/>
    <col min="5148" max="5149" width="8.7109375" style="1" bestFit="1" customWidth="1"/>
    <col min="5150" max="5383" width="8.85546875" style="1"/>
    <col min="5384" max="5384" width="1.140625" style="1" customWidth="1"/>
    <col min="5385" max="5385" width="7.42578125" style="1" customWidth="1"/>
    <col min="5386" max="5400" width="7.140625" style="1" customWidth="1"/>
    <col min="5401" max="5402" width="1.42578125" style="1" customWidth="1"/>
    <col min="5403" max="5403" width="6.42578125" style="1" customWidth="1"/>
    <col min="5404" max="5405" width="8.7109375" style="1" bestFit="1" customWidth="1"/>
    <col min="5406" max="5639" width="8.85546875" style="1"/>
    <col min="5640" max="5640" width="1.140625" style="1" customWidth="1"/>
    <col min="5641" max="5641" width="7.42578125" style="1" customWidth="1"/>
    <col min="5642" max="5656" width="7.140625" style="1" customWidth="1"/>
    <col min="5657" max="5658" width="1.42578125" style="1" customWidth="1"/>
    <col min="5659" max="5659" width="6.42578125" style="1" customWidth="1"/>
    <col min="5660" max="5661" width="8.7109375" style="1" bestFit="1" customWidth="1"/>
    <col min="5662" max="5895" width="8.85546875" style="1"/>
    <col min="5896" max="5896" width="1.140625" style="1" customWidth="1"/>
    <col min="5897" max="5897" width="7.42578125" style="1" customWidth="1"/>
    <col min="5898" max="5912" width="7.140625" style="1" customWidth="1"/>
    <col min="5913" max="5914" width="1.42578125" style="1" customWidth="1"/>
    <col min="5915" max="5915" width="6.42578125" style="1" customWidth="1"/>
    <col min="5916" max="5917" width="8.7109375" style="1" bestFit="1" customWidth="1"/>
    <col min="5918" max="6151" width="8.85546875" style="1"/>
    <col min="6152" max="6152" width="1.140625" style="1" customWidth="1"/>
    <col min="6153" max="6153" width="7.42578125" style="1" customWidth="1"/>
    <col min="6154" max="6168" width="7.140625" style="1" customWidth="1"/>
    <col min="6169" max="6170" width="1.42578125" style="1" customWidth="1"/>
    <col min="6171" max="6171" width="6.42578125" style="1" customWidth="1"/>
    <col min="6172" max="6173" width="8.7109375" style="1" bestFit="1" customWidth="1"/>
    <col min="6174" max="6407" width="8.85546875" style="1"/>
    <col min="6408" max="6408" width="1.140625" style="1" customWidth="1"/>
    <col min="6409" max="6409" width="7.42578125" style="1" customWidth="1"/>
    <col min="6410" max="6424" width="7.140625" style="1" customWidth="1"/>
    <col min="6425" max="6426" width="1.42578125" style="1" customWidth="1"/>
    <col min="6427" max="6427" width="6.42578125" style="1" customWidth="1"/>
    <col min="6428" max="6429" width="8.7109375" style="1" bestFit="1" customWidth="1"/>
    <col min="6430" max="6663" width="8.85546875" style="1"/>
    <col min="6664" max="6664" width="1.140625" style="1" customWidth="1"/>
    <col min="6665" max="6665" width="7.42578125" style="1" customWidth="1"/>
    <col min="6666" max="6680" width="7.140625" style="1" customWidth="1"/>
    <col min="6681" max="6682" width="1.42578125" style="1" customWidth="1"/>
    <col min="6683" max="6683" width="6.42578125" style="1" customWidth="1"/>
    <col min="6684" max="6685" width="8.7109375" style="1" bestFit="1" customWidth="1"/>
    <col min="6686" max="6919" width="8.85546875" style="1"/>
    <col min="6920" max="6920" width="1.140625" style="1" customWidth="1"/>
    <col min="6921" max="6921" width="7.42578125" style="1" customWidth="1"/>
    <col min="6922" max="6936" width="7.140625" style="1" customWidth="1"/>
    <col min="6937" max="6938" width="1.42578125" style="1" customWidth="1"/>
    <col min="6939" max="6939" width="6.42578125" style="1" customWidth="1"/>
    <col min="6940" max="6941" width="8.7109375" style="1" bestFit="1" customWidth="1"/>
    <col min="6942" max="7175" width="8.85546875" style="1"/>
    <col min="7176" max="7176" width="1.140625" style="1" customWidth="1"/>
    <col min="7177" max="7177" width="7.42578125" style="1" customWidth="1"/>
    <col min="7178" max="7192" width="7.140625" style="1" customWidth="1"/>
    <col min="7193" max="7194" width="1.42578125" style="1" customWidth="1"/>
    <col min="7195" max="7195" width="6.42578125" style="1" customWidth="1"/>
    <col min="7196" max="7197" width="8.7109375" style="1" bestFit="1" customWidth="1"/>
    <col min="7198" max="7431" width="8.85546875" style="1"/>
    <col min="7432" max="7432" width="1.140625" style="1" customWidth="1"/>
    <col min="7433" max="7433" width="7.42578125" style="1" customWidth="1"/>
    <col min="7434" max="7448" width="7.140625" style="1" customWidth="1"/>
    <col min="7449" max="7450" width="1.42578125" style="1" customWidth="1"/>
    <col min="7451" max="7451" width="6.42578125" style="1" customWidth="1"/>
    <col min="7452" max="7453" width="8.7109375" style="1" bestFit="1" customWidth="1"/>
    <col min="7454" max="7687" width="8.85546875" style="1"/>
    <col min="7688" max="7688" width="1.140625" style="1" customWidth="1"/>
    <col min="7689" max="7689" width="7.42578125" style="1" customWidth="1"/>
    <col min="7690" max="7704" width="7.140625" style="1" customWidth="1"/>
    <col min="7705" max="7706" width="1.42578125" style="1" customWidth="1"/>
    <col min="7707" max="7707" width="6.42578125" style="1" customWidth="1"/>
    <col min="7708" max="7709" width="8.7109375" style="1" bestFit="1" customWidth="1"/>
    <col min="7710" max="7943" width="8.85546875" style="1"/>
    <col min="7944" max="7944" width="1.140625" style="1" customWidth="1"/>
    <col min="7945" max="7945" width="7.42578125" style="1" customWidth="1"/>
    <col min="7946" max="7960" width="7.140625" style="1" customWidth="1"/>
    <col min="7961" max="7962" width="1.42578125" style="1" customWidth="1"/>
    <col min="7963" max="7963" width="6.42578125" style="1" customWidth="1"/>
    <col min="7964" max="7965" width="8.7109375" style="1" bestFit="1" customWidth="1"/>
    <col min="7966" max="8199" width="8.85546875" style="1"/>
    <col min="8200" max="8200" width="1.140625" style="1" customWidth="1"/>
    <col min="8201" max="8201" width="7.42578125" style="1" customWidth="1"/>
    <col min="8202" max="8216" width="7.140625" style="1" customWidth="1"/>
    <col min="8217" max="8218" width="1.42578125" style="1" customWidth="1"/>
    <col min="8219" max="8219" width="6.42578125" style="1" customWidth="1"/>
    <col min="8220" max="8221" width="8.7109375" style="1" bestFit="1" customWidth="1"/>
    <col min="8222" max="8455" width="8.85546875" style="1"/>
    <col min="8456" max="8456" width="1.140625" style="1" customWidth="1"/>
    <col min="8457" max="8457" width="7.42578125" style="1" customWidth="1"/>
    <col min="8458" max="8472" width="7.140625" style="1" customWidth="1"/>
    <col min="8473" max="8474" width="1.42578125" style="1" customWidth="1"/>
    <col min="8475" max="8475" width="6.42578125" style="1" customWidth="1"/>
    <col min="8476" max="8477" width="8.7109375" style="1" bestFit="1" customWidth="1"/>
    <col min="8478" max="8711" width="8.85546875" style="1"/>
    <col min="8712" max="8712" width="1.140625" style="1" customWidth="1"/>
    <col min="8713" max="8713" width="7.42578125" style="1" customWidth="1"/>
    <col min="8714" max="8728" width="7.140625" style="1" customWidth="1"/>
    <col min="8729" max="8730" width="1.42578125" style="1" customWidth="1"/>
    <col min="8731" max="8731" width="6.42578125" style="1" customWidth="1"/>
    <col min="8732" max="8733" width="8.7109375" style="1" bestFit="1" customWidth="1"/>
    <col min="8734" max="8967" width="8.85546875" style="1"/>
    <col min="8968" max="8968" width="1.140625" style="1" customWidth="1"/>
    <col min="8969" max="8969" width="7.42578125" style="1" customWidth="1"/>
    <col min="8970" max="8984" width="7.140625" style="1" customWidth="1"/>
    <col min="8985" max="8986" width="1.42578125" style="1" customWidth="1"/>
    <col min="8987" max="8987" width="6.42578125" style="1" customWidth="1"/>
    <col min="8988" max="8989" width="8.7109375" style="1" bestFit="1" customWidth="1"/>
    <col min="8990" max="9223" width="8.85546875" style="1"/>
    <col min="9224" max="9224" width="1.140625" style="1" customWidth="1"/>
    <col min="9225" max="9225" width="7.42578125" style="1" customWidth="1"/>
    <col min="9226" max="9240" width="7.140625" style="1" customWidth="1"/>
    <col min="9241" max="9242" width="1.42578125" style="1" customWidth="1"/>
    <col min="9243" max="9243" width="6.42578125" style="1" customWidth="1"/>
    <col min="9244" max="9245" width="8.7109375" style="1" bestFit="1" customWidth="1"/>
    <col min="9246" max="9479" width="8.85546875" style="1"/>
    <col min="9480" max="9480" width="1.140625" style="1" customWidth="1"/>
    <col min="9481" max="9481" width="7.42578125" style="1" customWidth="1"/>
    <col min="9482" max="9496" width="7.140625" style="1" customWidth="1"/>
    <col min="9497" max="9498" width="1.42578125" style="1" customWidth="1"/>
    <col min="9499" max="9499" width="6.42578125" style="1" customWidth="1"/>
    <col min="9500" max="9501" width="8.7109375" style="1" bestFit="1" customWidth="1"/>
    <col min="9502" max="9735" width="8.85546875" style="1"/>
    <col min="9736" max="9736" width="1.140625" style="1" customWidth="1"/>
    <col min="9737" max="9737" width="7.42578125" style="1" customWidth="1"/>
    <col min="9738" max="9752" width="7.140625" style="1" customWidth="1"/>
    <col min="9753" max="9754" width="1.42578125" style="1" customWidth="1"/>
    <col min="9755" max="9755" width="6.42578125" style="1" customWidth="1"/>
    <col min="9756" max="9757" width="8.7109375" style="1" bestFit="1" customWidth="1"/>
    <col min="9758" max="9991" width="8.85546875" style="1"/>
    <col min="9992" max="9992" width="1.140625" style="1" customWidth="1"/>
    <col min="9993" max="9993" width="7.42578125" style="1" customWidth="1"/>
    <col min="9994" max="10008" width="7.140625" style="1" customWidth="1"/>
    <col min="10009" max="10010" width="1.42578125" style="1" customWidth="1"/>
    <col min="10011" max="10011" width="6.42578125" style="1" customWidth="1"/>
    <col min="10012" max="10013" width="8.7109375" style="1" bestFit="1" customWidth="1"/>
    <col min="10014" max="10247" width="8.85546875" style="1"/>
    <col min="10248" max="10248" width="1.140625" style="1" customWidth="1"/>
    <col min="10249" max="10249" width="7.42578125" style="1" customWidth="1"/>
    <col min="10250" max="10264" width="7.140625" style="1" customWidth="1"/>
    <col min="10265" max="10266" width="1.42578125" style="1" customWidth="1"/>
    <col min="10267" max="10267" width="6.42578125" style="1" customWidth="1"/>
    <col min="10268" max="10269" width="8.7109375" style="1" bestFit="1" customWidth="1"/>
    <col min="10270" max="10503" width="8.85546875" style="1"/>
    <col min="10504" max="10504" width="1.140625" style="1" customWidth="1"/>
    <col min="10505" max="10505" width="7.42578125" style="1" customWidth="1"/>
    <col min="10506" max="10520" width="7.140625" style="1" customWidth="1"/>
    <col min="10521" max="10522" width="1.42578125" style="1" customWidth="1"/>
    <col min="10523" max="10523" width="6.42578125" style="1" customWidth="1"/>
    <col min="10524" max="10525" width="8.7109375" style="1" bestFit="1" customWidth="1"/>
    <col min="10526" max="10759" width="8.85546875" style="1"/>
    <col min="10760" max="10760" width="1.140625" style="1" customWidth="1"/>
    <col min="10761" max="10761" width="7.42578125" style="1" customWidth="1"/>
    <col min="10762" max="10776" width="7.140625" style="1" customWidth="1"/>
    <col min="10777" max="10778" width="1.42578125" style="1" customWidth="1"/>
    <col min="10779" max="10779" width="6.42578125" style="1" customWidth="1"/>
    <col min="10780" max="10781" width="8.7109375" style="1" bestFit="1" customWidth="1"/>
    <col min="10782" max="11015" width="8.85546875" style="1"/>
    <col min="11016" max="11016" width="1.140625" style="1" customWidth="1"/>
    <col min="11017" max="11017" width="7.42578125" style="1" customWidth="1"/>
    <col min="11018" max="11032" width="7.140625" style="1" customWidth="1"/>
    <col min="11033" max="11034" width="1.42578125" style="1" customWidth="1"/>
    <col min="11035" max="11035" width="6.42578125" style="1" customWidth="1"/>
    <col min="11036" max="11037" width="8.7109375" style="1" bestFit="1" customWidth="1"/>
    <col min="11038" max="11271" width="8.85546875" style="1"/>
    <col min="11272" max="11272" width="1.140625" style="1" customWidth="1"/>
    <col min="11273" max="11273" width="7.42578125" style="1" customWidth="1"/>
    <col min="11274" max="11288" width="7.140625" style="1" customWidth="1"/>
    <col min="11289" max="11290" width="1.42578125" style="1" customWidth="1"/>
    <col min="11291" max="11291" width="6.42578125" style="1" customWidth="1"/>
    <col min="11292" max="11293" width="8.7109375" style="1" bestFit="1" customWidth="1"/>
    <col min="11294" max="11527" width="8.85546875" style="1"/>
    <col min="11528" max="11528" width="1.140625" style="1" customWidth="1"/>
    <col min="11529" max="11529" width="7.42578125" style="1" customWidth="1"/>
    <col min="11530" max="11544" width="7.140625" style="1" customWidth="1"/>
    <col min="11545" max="11546" width="1.42578125" style="1" customWidth="1"/>
    <col min="11547" max="11547" width="6.42578125" style="1" customWidth="1"/>
    <col min="11548" max="11549" width="8.7109375" style="1" bestFit="1" customWidth="1"/>
    <col min="11550" max="11783" width="8.85546875" style="1"/>
    <col min="11784" max="11784" width="1.140625" style="1" customWidth="1"/>
    <col min="11785" max="11785" width="7.42578125" style="1" customWidth="1"/>
    <col min="11786" max="11800" width="7.140625" style="1" customWidth="1"/>
    <col min="11801" max="11802" width="1.42578125" style="1" customWidth="1"/>
    <col min="11803" max="11803" width="6.42578125" style="1" customWidth="1"/>
    <col min="11804" max="11805" width="8.7109375" style="1" bestFit="1" customWidth="1"/>
    <col min="11806" max="12039" width="8.85546875" style="1"/>
    <col min="12040" max="12040" width="1.140625" style="1" customWidth="1"/>
    <col min="12041" max="12041" width="7.42578125" style="1" customWidth="1"/>
    <col min="12042" max="12056" width="7.140625" style="1" customWidth="1"/>
    <col min="12057" max="12058" width="1.42578125" style="1" customWidth="1"/>
    <col min="12059" max="12059" width="6.42578125" style="1" customWidth="1"/>
    <col min="12060" max="12061" width="8.7109375" style="1" bestFit="1" customWidth="1"/>
    <col min="12062" max="12295" width="8.85546875" style="1"/>
    <col min="12296" max="12296" width="1.140625" style="1" customWidth="1"/>
    <col min="12297" max="12297" width="7.42578125" style="1" customWidth="1"/>
    <col min="12298" max="12312" width="7.140625" style="1" customWidth="1"/>
    <col min="12313" max="12314" width="1.42578125" style="1" customWidth="1"/>
    <col min="12315" max="12315" width="6.42578125" style="1" customWidth="1"/>
    <col min="12316" max="12317" width="8.7109375" style="1" bestFit="1" customWidth="1"/>
    <col min="12318" max="12551" width="8.85546875" style="1"/>
    <col min="12552" max="12552" width="1.140625" style="1" customWidth="1"/>
    <col min="12553" max="12553" width="7.42578125" style="1" customWidth="1"/>
    <col min="12554" max="12568" width="7.140625" style="1" customWidth="1"/>
    <col min="12569" max="12570" width="1.42578125" style="1" customWidth="1"/>
    <col min="12571" max="12571" width="6.42578125" style="1" customWidth="1"/>
    <col min="12572" max="12573" width="8.7109375" style="1" bestFit="1" customWidth="1"/>
    <col min="12574" max="12807" width="8.85546875" style="1"/>
    <col min="12808" max="12808" width="1.140625" style="1" customWidth="1"/>
    <col min="12809" max="12809" width="7.42578125" style="1" customWidth="1"/>
    <col min="12810" max="12824" width="7.140625" style="1" customWidth="1"/>
    <col min="12825" max="12826" width="1.42578125" style="1" customWidth="1"/>
    <col min="12827" max="12827" width="6.42578125" style="1" customWidth="1"/>
    <col min="12828" max="12829" width="8.7109375" style="1" bestFit="1" customWidth="1"/>
    <col min="12830" max="13063" width="8.85546875" style="1"/>
    <col min="13064" max="13064" width="1.140625" style="1" customWidth="1"/>
    <col min="13065" max="13065" width="7.42578125" style="1" customWidth="1"/>
    <col min="13066" max="13080" width="7.140625" style="1" customWidth="1"/>
    <col min="13081" max="13082" width="1.42578125" style="1" customWidth="1"/>
    <col min="13083" max="13083" width="6.42578125" style="1" customWidth="1"/>
    <col min="13084" max="13085" width="8.7109375" style="1" bestFit="1" customWidth="1"/>
    <col min="13086" max="13319" width="8.85546875" style="1"/>
    <col min="13320" max="13320" width="1.140625" style="1" customWidth="1"/>
    <col min="13321" max="13321" width="7.42578125" style="1" customWidth="1"/>
    <col min="13322" max="13336" width="7.140625" style="1" customWidth="1"/>
    <col min="13337" max="13338" width="1.42578125" style="1" customWidth="1"/>
    <col min="13339" max="13339" width="6.42578125" style="1" customWidth="1"/>
    <col min="13340" max="13341" width="8.7109375" style="1" bestFit="1" customWidth="1"/>
    <col min="13342" max="13575" width="8.85546875" style="1"/>
    <col min="13576" max="13576" width="1.140625" style="1" customWidth="1"/>
    <col min="13577" max="13577" width="7.42578125" style="1" customWidth="1"/>
    <col min="13578" max="13592" width="7.140625" style="1" customWidth="1"/>
    <col min="13593" max="13594" width="1.42578125" style="1" customWidth="1"/>
    <col min="13595" max="13595" width="6.42578125" style="1" customWidth="1"/>
    <col min="13596" max="13597" width="8.7109375" style="1" bestFit="1" customWidth="1"/>
    <col min="13598" max="13831" width="8.85546875" style="1"/>
    <col min="13832" max="13832" width="1.140625" style="1" customWidth="1"/>
    <col min="13833" max="13833" width="7.42578125" style="1" customWidth="1"/>
    <col min="13834" max="13848" width="7.140625" style="1" customWidth="1"/>
    <col min="13849" max="13850" width="1.42578125" style="1" customWidth="1"/>
    <col min="13851" max="13851" width="6.42578125" style="1" customWidth="1"/>
    <col min="13852" max="13853" width="8.7109375" style="1" bestFit="1" customWidth="1"/>
    <col min="13854" max="14087" width="8.85546875" style="1"/>
    <col min="14088" max="14088" width="1.140625" style="1" customWidth="1"/>
    <col min="14089" max="14089" width="7.42578125" style="1" customWidth="1"/>
    <col min="14090" max="14104" width="7.140625" style="1" customWidth="1"/>
    <col min="14105" max="14106" width="1.42578125" style="1" customWidth="1"/>
    <col min="14107" max="14107" width="6.42578125" style="1" customWidth="1"/>
    <col min="14108" max="14109" width="8.7109375" style="1" bestFit="1" customWidth="1"/>
    <col min="14110" max="14343" width="8.85546875" style="1"/>
    <col min="14344" max="14344" width="1.140625" style="1" customWidth="1"/>
    <col min="14345" max="14345" width="7.42578125" style="1" customWidth="1"/>
    <col min="14346" max="14360" width="7.140625" style="1" customWidth="1"/>
    <col min="14361" max="14362" width="1.42578125" style="1" customWidth="1"/>
    <col min="14363" max="14363" width="6.42578125" style="1" customWidth="1"/>
    <col min="14364" max="14365" width="8.7109375" style="1" bestFit="1" customWidth="1"/>
    <col min="14366" max="14599" width="8.85546875" style="1"/>
    <col min="14600" max="14600" width="1.140625" style="1" customWidth="1"/>
    <col min="14601" max="14601" width="7.42578125" style="1" customWidth="1"/>
    <col min="14602" max="14616" width="7.140625" style="1" customWidth="1"/>
    <col min="14617" max="14618" width="1.42578125" style="1" customWidth="1"/>
    <col min="14619" max="14619" width="6.42578125" style="1" customWidth="1"/>
    <col min="14620" max="14621" width="8.7109375" style="1" bestFit="1" customWidth="1"/>
    <col min="14622" max="14855" width="8.85546875" style="1"/>
    <col min="14856" max="14856" width="1.140625" style="1" customWidth="1"/>
    <col min="14857" max="14857" width="7.42578125" style="1" customWidth="1"/>
    <col min="14858" max="14872" width="7.140625" style="1" customWidth="1"/>
    <col min="14873" max="14874" width="1.42578125" style="1" customWidth="1"/>
    <col min="14875" max="14875" width="6.42578125" style="1" customWidth="1"/>
    <col min="14876" max="14877" width="8.7109375" style="1" bestFit="1" customWidth="1"/>
    <col min="14878" max="15111" width="8.85546875" style="1"/>
    <col min="15112" max="15112" width="1.140625" style="1" customWidth="1"/>
    <col min="15113" max="15113" width="7.42578125" style="1" customWidth="1"/>
    <col min="15114" max="15128" width="7.140625" style="1" customWidth="1"/>
    <col min="15129" max="15130" width="1.42578125" style="1" customWidth="1"/>
    <col min="15131" max="15131" width="6.42578125" style="1" customWidth="1"/>
    <col min="15132" max="15133" width="8.7109375" style="1" bestFit="1" customWidth="1"/>
    <col min="15134" max="15367" width="8.85546875" style="1"/>
    <col min="15368" max="15368" width="1.140625" style="1" customWidth="1"/>
    <col min="15369" max="15369" width="7.42578125" style="1" customWidth="1"/>
    <col min="15370" max="15384" width="7.140625" style="1" customWidth="1"/>
    <col min="15385" max="15386" width="1.42578125" style="1" customWidth="1"/>
    <col min="15387" max="15387" width="6.42578125" style="1" customWidth="1"/>
    <col min="15388" max="15389" width="8.7109375" style="1" bestFit="1" customWidth="1"/>
    <col min="15390" max="15623" width="8.85546875" style="1"/>
    <col min="15624" max="15624" width="1.140625" style="1" customWidth="1"/>
    <col min="15625" max="15625" width="7.42578125" style="1" customWidth="1"/>
    <col min="15626" max="15640" width="7.140625" style="1" customWidth="1"/>
    <col min="15641" max="15642" width="1.42578125" style="1" customWidth="1"/>
    <col min="15643" max="15643" width="6.42578125" style="1" customWidth="1"/>
    <col min="15644" max="15645" width="8.7109375" style="1" bestFit="1" customWidth="1"/>
    <col min="15646" max="15879" width="8.85546875" style="1"/>
    <col min="15880" max="15880" width="1.140625" style="1" customWidth="1"/>
    <col min="15881" max="15881" width="7.42578125" style="1" customWidth="1"/>
    <col min="15882" max="15896" width="7.140625" style="1" customWidth="1"/>
    <col min="15897" max="15898" width="1.42578125" style="1" customWidth="1"/>
    <col min="15899" max="15899" width="6.42578125" style="1" customWidth="1"/>
    <col min="15900" max="15901" width="8.7109375" style="1" bestFit="1" customWidth="1"/>
    <col min="15902" max="16135" width="8.85546875" style="1"/>
    <col min="16136" max="16136" width="1.140625" style="1" customWidth="1"/>
    <col min="16137" max="16137" width="7.42578125" style="1" customWidth="1"/>
    <col min="16138" max="16152" width="7.140625" style="1" customWidth="1"/>
    <col min="16153" max="16154" width="1.42578125" style="1" customWidth="1"/>
    <col min="16155" max="16155" width="6.42578125" style="1" customWidth="1"/>
    <col min="16156" max="16157" width="8.7109375" style="1" bestFit="1" customWidth="1"/>
    <col min="16158" max="16384" width="8.85546875" style="1"/>
  </cols>
  <sheetData>
    <row r="1" spans="1:37" ht="18" customHeight="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37" ht="33" customHeight="1">
      <c r="C2" s="431" t="s">
        <v>124</v>
      </c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</row>
    <row r="3" spans="1:37" ht="18" customHeight="1"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147"/>
      <c r="N3" s="147"/>
      <c r="O3" s="147"/>
      <c r="P3" s="147"/>
      <c r="Q3" s="12"/>
      <c r="R3" s="12"/>
      <c r="S3" s="12"/>
      <c r="T3" s="12"/>
      <c r="Y3" s="12"/>
    </row>
    <row r="4" spans="1:37" ht="18" customHeight="1">
      <c r="C4" s="433" t="s">
        <v>12</v>
      </c>
      <c r="D4" s="434"/>
      <c r="E4" s="435" t="s">
        <v>0</v>
      </c>
      <c r="F4" s="436"/>
      <c r="G4" s="435" t="s">
        <v>22</v>
      </c>
      <c r="H4" s="436"/>
      <c r="I4" s="437" t="s">
        <v>53</v>
      </c>
      <c r="J4" s="438"/>
      <c r="K4" s="435" t="s">
        <v>11</v>
      </c>
      <c r="L4" s="436"/>
      <c r="M4" s="435" t="s">
        <v>10</v>
      </c>
      <c r="N4" s="436"/>
      <c r="O4" s="439" t="s">
        <v>23</v>
      </c>
      <c r="P4" s="440"/>
      <c r="Q4" s="435" t="s">
        <v>15</v>
      </c>
      <c r="R4" s="436"/>
      <c r="S4" s="439" t="s">
        <v>9</v>
      </c>
      <c r="T4" s="440"/>
      <c r="U4" s="441" t="s">
        <v>1</v>
      </c>
      <c r="V4" s="441" t="s">
        <v>2</v>
      </c>
      <c r="W4" s="441" t="s">
        <v>125</v>
      </c>
      <c r="X4" s="441" t="s">
        <v>126</v>
      </c>
      <c r="Y4" s="148" t="s">
        <v>127</v>
      </c>
      <c r="AI4" s="2"/>
      <c r="AJ4" s="2"/>
      <c r="AK4" s="2"/>
    </row>
    <row r="5" spans="1:37" ht="18" customHeight="1">
      <c r="C5" s="427" t="s">
        <v>128</v>
      </c>
      <c r="D5" s="428"/>
      <c r="E5" s="427" t="s">
        <v>128</v>
      </c>
      <c r="F5" s="428"/>
      <c r="G5" s="427" t="s">
        <v>128</v>
      </c>
      <c r="H5" s="428"/>
      <c r="I5" s="427" t="s">
        <v>128</v>
      </c>
      <c r="J5" s="428"/>
      <c r="K5" s="427" t="s">
        <v>128</v>
      </c>
      <c r="L5" s="428"/>
      <c r="M5" s="427" t="s">
        <v>128</v>
      </c>
      <c r="N5" s="428"/>
      <c r="O5" s="427" t="s">
        <v>128</v>
      </c>
      <c r="P5" s="428"/>
      <c r="Q5" s="427" t="s">
        <v>128</v>
      </c>
      <c r="R5" s="428"/>
      <c r="S5" s="427" t="s">
        <v>128</v>
      </c>
      <c r="T5" s="428"/>
      <c r="U5" s="442"/>
      <c r="V5" s="442"/>
      <c r="W5" s="442"/>
      <c r="X5" s="442"/>
      <c r="Y5" s="149" t="s">
        <v>129</v>
      </c>
      <c r="AI5" s="2"/>
      <c r="AJ5" s="2"/>
      <c r="AK5" s="2"/>
    </row>
    <row r="6" spans="1:37" ht="18" customHeight="1">
      <c r="C6" s="429" t="s">
        <v>4</v>
      </c>
      <c r="D6" s="430"/>
      <c r="E6" s="34" t="s">
        <v>4</v>
      </c>
      <c r="F6" s="35" t="s">
        <v>2</v>
      </c>
      <c r="G6" s="34" t="s">
        <v>4</v>
      </c>
      <c r="H6" s="35" t="s">
        <v>2</v>
      </c>
      <c r="I6" s="34" t="s">
        <v>4</v>
      </c>
      <c r="J6" s="35" t="s">
        <v>2</v>
      </c>
      <c r="K6" s="34" t="s">
        <v>4</v>
      </c>
      <c r="L6" s="35" t="s">
        <v>2</v>
      </c>
      <c r="M6" s="34" t="s">
        <v>4</v>
      </c>
      <c r="N6" s="35" t="s">
        <v>2</v>
      </c>
      <c r="O6" s="34" t="s">
        <v>4</v>
      </c>
      <c r="P6" s="35" t="s">
        <v>2</v>
      </c>
      <c r="Q6" s="34" t="s">
        <v>4</v>
      </c>
      <c r="R6" s="35" t="s">
        <v>2</v>
      </c>
      <c r="S6" s="34" t="s">
        <v>4</v>
      </c>
      <c r="T6" s="35" t="s">
        <v>2</v>
      </c>
      <c r="U6" s="34" t="s">
        <v>4</v>
      </c>
      <c r="V6" s="34" t="s">
        <v>4</v>
      </c>
      <c r="W6" s="34" t="s">
        <v>4</v>
      </c>
      <c r="X6" s="36" t="s">
        <v>4</v>
      </c>
      <c r="Y6" s="150" t="s">
        <v>4</v>
      </c>
      <c r="AB6" s="3"/>
      <c r="AI6" s="2"/>
      <c r="AJ6" s="2"/>
      <c r="AK6" s="2"/>
    </row>
    <row r="7" spans="1:37" ht="24.95" customHeight="1">
      <c r="A7" s="2"/>
      <c r="B7" s="2"/>
      <c r="C7" s="425">
        <f>'Data Record (Pitch)'!X22</f>
        <v>9.1880000000000006</v>
      </c>
      <c r="D7" s="426"/>
      <c r="E7" s="257">
        <f>'Data Record (Pitch)'!Z29</f>
        <v>0</v>
      </c>
      <c r="F7" s="39">
        <f t="shared" ref="F7:F20" si="0">E7/1</f>
        <v>0</v>
      </c>
      <c r="G7" s="152">
        <f>'Cert of STD '!L14</f>
        <v>4.0000000000000002E-4</v>
      </c>
      <c r="H7" s="39">
        <f t="shared" ref="H7:H20" si="1">G7/2</f>
        <v>2.0000000000000001E-4</v>
      </c>
      <c r="I7" s="153">
        <v>0</v>
      </c>
      <c r="J7" s="39">
        <f t="shared" ref="J7:J20" si="2">I7/2</f>
        <v>0</v>
      </c>
      <c r="K7" s="152">
        <f>'Cert of STD '!F8</f>
        <v>2.0999999999999998E-4</v>
      </c>
      <c r="L7" s="39">
        <f>K7/SQRT(3)</f>
        <v>1.212435565298214E-4</v>
      </c>
      <c r="M7" s="40">
        <f>0.0001/2</f>
        <v>5.0000000000000002E-5</v>
      </c>
      <c r="N7" s="41">
        <f t="shared" ref="N7:N20" si="3">(M7/SQRT(3))</f>
        <v>2.8867513459481293E-5</v>
      </c>
      <c r="O7" s="39">
        <f>(COS(('Data Record (Pitch)'!G23/2)*PI()/180)/(SIN(('Data Record (Pitch)'!G23/2)*PI()/180))^2)*(('Data Record (Pitch)'!X23/1000)-('Data Record (Pitch)'!X24/1000))</f>
        <v>5.670332236759608E-5</v>
      </c>
      <c r="P7" s="39">
        <f>O7/SQRT(3)</f>
        <v>3.2737678432877729E-5</v>
      </c>
      <c r="Q7" s="41">
        <f>V25/2</f>
        <v>1.4169515879445871E-5</v>
      </c>
      <c r="R7" s="41">
        <f t="shared" ref="R7:R20" si="4">Q7/SQRT(3)</f>
        <v>8.1807738072847514E-6</v>
      </c>
      <c r="S7" s="41">
        <f>((1)*(11.5*10^-6)*1)</f>
        <v>1.15E-5</v>
      </c>
      <c r="T7" s="41">
        <f t="shared" ref="T7:T20" si="5">S7/SQRT(3)</f>
        <v>6.6395280956806965E-6</v>
      </c>
      <c r="U7" s="39">
        <f>SQRT(F7^2+H7^2+J7^2+L7^2+N7^2+P7^2+R7^2+T7^2)</f>
        <v>2.3815141678337152E-4</v>
      </c>
      <c r="V7" s="42">
        <f t="shared" ref="V7:V20" si="6">F7/1</f>
        <v>0</v>
      </c>
      <c r="W7" s="43" t="str">
        <f>IF(F7=0,"∞",(U7^4/(F7^4/3)))</f>
        <v>∞</v>
      </c>
      <c r="X7" s="37">
        <f>IF(W7="∞",2,_xlfn.T.INV.2T(0.0455,W7))</f>
        <v>2</v>
      </c>
      <c r="Y7" s="154">
        <f>U7*X7*1000</f>
        <v>0.47630283356674302</v>
      </c>
      <c r="AB7" s="3"/>
      <c r="AI7" s="2"/>
      <c r="AJ7" s="2"/>
      <c r="AK7" s="2"/>
    </row>
    <row r="8" spans="1:37" ht="24.95" customHeight="1">
      <c r="A8" s="2"/>
      <c r="B8" s="2"/>
      <c r="C8" s="425">
        <f>'Data Record (Pitch)'!X36</f>
        <v>9.1880000000000006</v>
      </c>
      <c r="D8" s="426"/>
      <c r="E8" s="257">
        <f>'Data Record (Pitch)'!Z43</f>
        <v>0</v>
      </c>
      <c r="F8" s="39">
        <f t="shared" si="0"/>
        <v>0</v>
      </c>
      <c r="G8" s="152">
        <f>G7</f>
        <v>4.0000000000000002E-4</v>
      </c>
      <c r="H8" s="39">
        <f t="shared" si="1"/>
        <v>2.0000000000000001E-4</v>
      </c>
      <c r="I8" s="39">
        <v>0</v>
      </c>
      <c r="J8" s="39">
        <f t="shared" si="2"/>
        <v>0</v>
      </c>
      <c r="K8" s="152">
        <f>'Cert of STD '!F9</f>
        <v>2.0999999999999998E-4</v>
      </c>
      <c r="L8" s="39">
        <f t="shared" ref="L8:L20" si="7">K8/SQRT(3)</f>
        <v>1.212435565298214E-4</v>
      </c>
      <c r="M8" s="40">
        <f>M7</f>
        <v>5.0000000000000002E-5</v>
      </c>
      <c r="N8" s="41">
        <f t="shared" si="3"/>
        <v>2.8867513459481293E-5</v>
      </c>
      <c r="O8" s="39">
        <f>O7</f>
        <v>5.670332236759608E-5</v>
      </c>
      <c r="P8" s="39">
        <f t="shared" ref="P8:P20" si="8">O8/SQRT(3)</f>
        <v>3.2737678432877729E-5</v>
      </c>
      <c r="Q8" s="41">
        <f>Q7</f>
        <v>1.4169515879445871E-5</v>
      </c>
      <c r="R8" s="41">
        <f t="shared" si="4"/>
        <v>8.1807738072847514E-6</v>
      </c>
      <c r="S8" s="41">
        <f t="shared" ref="S8:S20" si="9">((1)*(11.5*10^-6)*1)</f>
        <v>1.15E-5</v>
      </c>
      <c r="T8" s="41">
        <f t="shared" si="5"/>
        <v>6.6395280956806965E-6</v>
      </c>
      <c r="U8" s="39">
        <f t="shared" ref="U8:U20" si="10">SQRT(F8^2+H8^2+J8^2+L8^2+N8^2+P8^2+R8^2+T8^2)</f>
        <v>2.3815141678337152E-4</v>
      </c>
      <c r="V8" s="42">
        <f t="shared" si="6"/>
        <v>0</v>
      </c>
      <c r="W8" s="43" t="str">
        <f>IF(F8=0,"∞",(U8^4/(F8^4/3)))</f>
        <v>∞</v>
      </c>
      <c r="X8" s="37">
        <f>IF(W8="∞",2,_xlfn.T.INV.2T(0.0455,W8))</f>
        <v>2</v>
      </c>
      <c r="Y8" s="154">
        <f t="shared" ref="Y8:Y20" si="11">U8*X8*1000</f>
        <v>0.47630283356674302</v>
      </c>
      <c r="AB8" s="3"/>
      <c r="AI8" s="2"/>
      <c r="AJ8" s="2"/>
      <c r="AK8" s="2"/>
    </row>
    <row r="9" spans="1:37" s="2" customFormat="1" ht="21" hidden="1" customHeight="1">
      <c r="C9" s="422">
        <v>10</v>
      </c>
      <c r="D9" s="423"/>
      <c r="E9" s="257" t="e">
        <f>'[1]Data Record(pitch)'!AA11</f>
        <v>#REF!</v>
      </c>
      <c r="F9" s="39" t="e">
        <f t="shared" si="0"/>
        <v>#REF!</v>
      </c>
      <c r="G9" s="152">
        <f t="shared" ref="G9:G19" si="12">G8</f>
        <v>4.0000000000000002E-4</v>
      </c>
      <c r="H9" s="39">
        <f t="shared" si="1"/>
        <v>2.0000000000000001E-4</v>
      </c>
      <c r="I9" s="39">
        <v>0</v>
      </c>
      <c r="J9" s="39">
        <f t="shared" si="2"/>
        <v>0</v>
      </c>
      <c r="K9" s="152">
        <f>'Cert of STD '!F10</f>
        <v>2.0999999999999998E-4</v>
      </c>
      <c r="L9" s="39">
        <f t="shared" si="7"/>
        <v>1.212435565298214E-4</v>
      </c>
      <c r="M9" s="40">
        <f t="shared" ref="M9:M19" si="13">M8</f>
        <v>5.0000000000000002E-5</v>
      </c>
      <c r="N9" s="41">
        <f t="shared" si="3"/>
        <v>2.8867513459481293E-5</v>
      </c>
      <c r="O9" s="39">
        <f t="shared" ref="O9:O19" si="14">O8</f>
        <v>5.670332236759608E-5</v>
      </c>
      <c r="P9" s="39">
        <f t="shared" si="8"/>
        <v>3.2737678432877729E-5</v>
      </c>
      <c r="Q9" s="41">
        <f t="shared" ref="Q9:Q18" si="15">Q8</f>
        <v>1.4169515879445871E-5</v>
      </c>
      <c r="R9" s="41">
        <f t="shared" si="4"/>
        <v>8.1807738072847514E-6</v>
      </c>
      <c r="S9" s="41">
        <f t="shared" si="9"/>
        <v>1.15E-5</v>
      </c>
      <c r="T9" s="41">
        <f t="shared" si="5"/>
        <v>6.6395280956806965E-6</v>
      </c>
      <c r="U9" s="39" t="e">
        <f t="shared" si="10"/>
        <v>#REF!</v>
      </c>
      <c r="V9" s="42" t="e">
        <f t="shared" si="6"/>
        <v>#REF!</v>
      </c>
      <c r="W9" s="43" t="e">
        <f t="shared" ref="W9:W20" si="16">(U9^4)/(((IF(V9&lt;=0,0.001,V9)^4)/9))</f>
        <v>#REF!</v>
      </c>
      <c r="X9" s="37" t="e">
        <f t="shared" ref="X9:X20" si="17">IF(W9&gt;0,"2.00",TINV(0.0455,W9))</f>
        <v>#REF!</v>
      </c>
      <c r="Y9" s="154" t="e">
        <f t="shared" si="11"/>
        <v>#REF!</v>
      </c>
      <c r="AB9" s="4"/>
    </row>
    <row r="10" spans="1:37" s="2" customFormat="1" ht="21" hidden="1" customHeight="1">
      <c r="C10" s="422">
        <v>20</v>
      </c>
      <c r="D10" s="423"/>
      <c r="E10" s="257" t="e">
        <f>'[1]Data Record(pitch)'!AA11</f>
        <v>#REF!</v>
      </c>
      <c r="F10" s="39" t="e">
        <f t="shared" si="0"/>
        <v>#REF!</v>
      </c>
      <c r="G10" s="152">
        <f t="shared" si="12"/>
        <v>4.0000000000000002E-4</v>
      </c>
      <c r="H10" s="39">
        <f t="shared" si="1"/>
        <v>2.0000000000000001E-4</v>
      </c>
      <c r="I10" s="39">
        <v>0</v>
      </c>
      <c r="J10" s="39">
        <f t="shared" si="2"/>
        <v>0</v>
      </c>
      <c r="K10" s="152">
        <f>'Cert of STD '!F11</f>
        <v>2.3000000000000001E-4</v>
      </c>
      <c r="L10" s="39">
        <f t="shared" si="7"/>
        <v>1.3279056191361393E-4</v>
      </c>
      <c r="M10" s="40">
        <f t="shared" si="13"/>
        <v>5.0000000000000002E-5</v>
      </c>
      <c r="N10" s="41">
        <f t="shared" si="3"/>
        <v>2.8867513459481293E-5</v>
      </c>
      <c r="O10" s="39">
        <f t="shared" si="14"/>
        <v>5.670332236759608E-5</v>
      </c>
      <c r="P10" s="39">
        <f t="shared" si="8"/>
        <v>3.2737678432877729E-5</v>
      </c>
      <c r="Q10" s="41">
        <f t="shared" si="15"/>
        <v>1.4169515879445871E-5</v>
      </c>
      <c r="R10" s="41">
        <f t="shared" si="4"/>
        <v>8.1807738072847514E-6</v>
      </c>
      <c r="S10" s="41">
        <f t="shared" si="9"/>
        <v>1.15E-5</v>
      </c>
      <c r="T10" s="41">
        <f t="shared" si="5"/>
        <v>6.6395280956806965E-6</v>
      </c>
      <c r="U10" s="39" t="e">
        <f t="shared" si="10"/>
        <v>#REF!</v>
      </c>
      <c r="V10" s="42" t="e">
        <f t="shared" si="6"/>
        <v>#REF!</v>
      </c>
      <c r="W10" s="43" t="e">
        <f t="shared" si="16"/>
        <v>#REF!</v>
      </c>
      <c r="X10" s="37" t="e">
        <f t="shared" si="17"/>
        <v>#REF!</v>
      </c>
      <c r="Y10" s="154" t="e">
        <f t="shared" si="11"/>
        <v>#REF!</v>
      </c>
      <c r="AB10" s="4"/>
    </row>
    <row r="11" spans="1:37" s="2" customFormat="1" ht="21" hidden="1" customHeight="1">
      <c r="C11" s="422">
        <v>30</v>
      </c>
      <c r="D11" s="423"/>
      <c r="E11" s="257" t="e">
        <f>'[1]Data Record(pitch)'!AA11</f>
        <v>#REF!</v>
      </c>
      <c r="F11" s="39" t="e">
        <f t="shared" si="0"/>
        <v>#REF!</v>
      </c>
      <c r="G11" s="152">
        <f t="shared" si="12"/>
        <v>4.0000000000000002E-4</v>
      </c>
      <c r="H11" s="39">
        <f t="shared" si="1"/>
        <v>2.0000000000000001E-4</v>
      </c>
      <c r="I11" s="39">
        <v>0</v>
      </c>
      <c r="J11" s="39">
        <f t="shared" si="2"/>
        <v>0</v>
      </c>
      <c r="K11" s="152">
        <f>'Cert of STD '!F12</f>
        <v>2.7E-4</v>
      </c>
      <c r="L11" s="39">
        <f t="shared" si="7"/>
        <v>1.5588457268119897E-4</v>
      </c>
      <c r="M11" s="40">
        <f t="shared" si="13"/>
        <v>5.0000000000000002E-5</v>
      </c>
      <c r="N11" s="41">
        <f t="shared" si="3"/>
        <v>2.8867513459481293E-5</v>
      </c>
      <c r="O11" s="39">
        <f t="shared" si="14"/>
        <v>5.670332236759608E-5</v>
      </c>
      <c r="P11" s="39">
        <f t="shared" si="8"/>
        <v>3.2737678432877729E-5</v>
      </c>
      <c r="Q11" s="41">
        <f t="shared" si="15"/>
        <v>1.4169515879445871E-5</v>
      </c>
      <c r="R11" s="41">
        <f t="shared" si="4"/>
        <v>8.1807738072847514E-6</v>
      </c>
      <c r="S11" s="41">
        <f t="shared" si="9"/>
        <v>1.15E-5</v>
      </c>
      <c r="T11" s="41">
        <f t="shared" si="5"/>
        <v>6.6395280956806965E-6</v>
      </c>
      <c r="U11" s="39" t="e">
        <f t="shared" si="10"/>
        <v>#REF!</v>
      </c>
      <c r="V11" s="42" t="e">
        <f t="shared" si="6"/>
        <v>#REF!</v>
      </c>
      <c r="W11" s="43" t="e">
        <f t="shared" si="16"/>
        <v>#REF!</v>
      </c>
      <c r="X11" s="37" t="e">
        <f t="shared" si="17"/>
        <v>#REF!</v>
      </c>
      <c r="Y11" s="154" t="e">
        <f t="shared" si="11"/>
        <v>#REF!</v>
      </c>
      <c r="AB11" s="4"/>
    </row>
    <row r="12" spans="1:37" s="2" customFormat="1" ht="21" hidden="1" customHeight="1">
      <c r="C12" s="422">
        <v>40</v>
      </c>
      <c r="D12" s="423"/>
      <c r="E12" s="257" t="e">
        <f>'[1]Data Record(pitch)'!AA11</f>
        <v>#REF!</v>
      </c>
      <c r="F12" s="39" t="e">
        <f t="shared" si="0"/>
        <v>#REF!</v>
      </c>
      <c r="G12" s="152">
        <f t="shared" si="12"/>
        <v>4.0000000000000002E-4</v>
      </c>
      <c r="H12" s="39">
        <f t="shared" si="1"/>
        <v>2.0000000000000001E-4</v>
      </c>
      <c r="I12" s="39">
        <v>0</v>
      </c>
      <c r="J12" s="39">
        <f t="shared" si="2"/>
        <v>0</v>
      </c>
      <c r="K12" s="152">
        <f>'Cert of STD '!F13</f>
        <v>2.7E-4</v>
      </c>
      <c r="L12" s="39">
        <f t="shared" si="7"/>
        <v>1.5588457268119897E-4</v>
      </c>
      <c r="M12" s="40">
        <f t="shared" si="13"/>
        <v>5.0000000000000002E-5</v>
      </c>
      <c r="N12" s="41">
        <f t="shared" si="3"/>
        <v>2.8867513459481293E-5</v>
      </c>
      <c r="O12" s="39">
        <f t="shared" si="14"/>
        <v>5.670332236759608E-5</v>
      </c>
      <c r="P12" s="39">
        <f t="shared" si="8"/>
        <v>3.2737678432877729E-5</v>
      </c>
      <c r="Q12" s="41">
        <f t="shared" si="15"/>
        <v>1.4169515879445871E-5</v>
      </c>
      <c r="R12" s="41">
        <f t="shared" si="4"/>
        <v>8.1807738072847514E-6</v>
      </c>
      <c r="S12" s="41">
        <f t="shared" si="9"/>
        <v>1.15E-5</v>
      </c>
      <c r="T12" s="41">
        <f t="shared" si="5"/>
        <v>6.6395280956806965E-6</v>
      </c>
      <c r="U12" s="39" t="e">
        <f t="shared" si="10"/>
        <v>#REF!</v>
      </c>
      <c r="V12" s="42" t="e">
        <f t="shared" si="6"/>
        <v>#REF!</v>
      </c>
      <c r="W12" s="43" t="e">
        <f t="shared" si="16"/>
        <v>#REF!</v>
      </c>
      <c r="X12" s="37" t="e">
        <f t="shared" si="17"/>
        <v>#REF!</v>
      </c>
      <c r="Y12" s="154" t="e">
        <f t="shared" si="11"/>
        <v>#REF!</v>
      </c>
      <c r="AB12" s="4"/>
      <c r="AI12" s="1"/>
      <c r="AJ12" s="1"/>
      <c r="AK12" s="1"/>
    </row>
    <row r="13" spans="1:37" s="2" customFormat="1" ht="21" hidden="1" customHeight="1">
      <c r="C13" s="422">
        <v>50</v>
      </c>
      <c r="D13" s="423"/>
      <c r="E13" s="257" t="e">
        <f>'[1]Data Record(pitch)'!AA11</f>
        <v>#REF!</v>
      </c>
      <c r="F13" s="39" t="e">
        <f t="shared" si="0"/>
        <v>#REF!</v>
      </c>
      <c r="G13" s="152">
        <f t="shared" si="12"/>
        <v>4.0000000000000002E-4</v>
      </c>
      <c r="H13" s="39">
        <f t="shared" si="1"/>
        <v>2.0000000000000001E-4</v>
      </c>
      <c r="I13" s="39">
        <v>0</v>
      </c>
      <c r="J13" s="39">
        <f t="shared" si="2"/>
        <v>0</v>
      </c>
      <c r="K13" s="152">
        <f>'Cert of STD '!F14</f>
        <v>2.7E-4</v>
      </c>
      <c r="L13" s="39">
        <f t="shared" si="7"/>
        <v>1.5588457268119897E-4</v>
      </c>
      <c r="M13" s="40">
        <f t="shared" si="13"/>
        <v>5.0000000000000002E-5</v>
      </c>
      <c r="N13" s="41">
        <f t="shared" si="3"/>
        <v>2.8867513459481293E-5</v>
      </c>
      <c r="O13" s="39">
        <f t="shared" si="14"/>
        <v>5.670332236759608E-5</v>
      </c>
      <c r="P13" s="39">
        <f t="shared" si="8"/>
        <v>3.2737678432877729E-5</v>
      </c>
      <c r="Q13" s="41">
        <f t="shared" si="15"/>
        <v>1.4169515879445871E-5</v>
      </c>
      <c r="R13" s="41">
        <f t="shared" si="4"/>
        <v>8.1807738072847514E-6</v>
      </c>
      <c r="S13" s="41">
        <f t="shared" si="9"/>
        <v>1.15E-5</v>
      </c>
      <c r="T13" s="41">
        <f t="shared" si="5"/>
        <v>6.6395280956806965E-6</v>
      </c>
      <c r="U13" s="39" t="e">
        <f t="shared" si="10"/>
        <v>#REF!</v>
      </c>
      <c r="V13" s="42" t="e">
        <f t="shared" si="6"/>
        <v>#REF!</v>
      </c>
      <c r="W13" s="43" t="e">
        <f t="shared" si="16"/>
        <v>#REF!</v>
      </c>
      <c r="X13" s="37" t="e">
        <f t="shared" si="17"/>
        <v>#REF!</v>
      </c>
      <c r="Y13" s="154" t="e">
        <f t="shared" si="11"/>
        <v>#REF!</v>
      </c>
      <c r="AB13" s="4"/>
      <c r="AI13" s="1"/>
      <c r="AJ13" s="1"/>
      <c r="AK13" s="1"/>
    </row>
    <row r="14" spans="1:37" s="2" customFormat="1" ht="21" hidden="1" customHeight="1">
      <c r="C14" s="422">
        <v>60</v>
      </c>
      <c r="D14" s="423"/>
      <c r="E14" s="257" t="e">
        <f>'[1]Data Record(pitch)'!AA11</f>
        <v>#REF!</v>
      </c>
      <c r="F14" s="39" t="e">
        <f t="shared" si="0"/>
        <v>#REF!</v>
      </c>
      <c r="G14" s="152">
        <f t="shared" si="12"/>
        <v>4.0000000000000002E-4</v>
      </c>
      <c r="H14" s="39">
        <f t="shared" si="1"/>
        <v>2.0000000000000001E-4</v>
      </c>
      <c r="I14" s="39">
        <v>0</v>
      </c>
      <c r="J14" s="39">
        <f t="shared" si="2"/>
        <v>0</v>
      </c>
      <c r="K14" s="152">
        <f>'Cert of STD '!F15</f>
        <v>3.2000000000000003E-4</v>
      </c>
      <c r="L14" s="39">
        <f t="shared" si="7"/>
        <v>1.8475208614068028E-4</v>
      </c>
      <c r="M14" s="40">
        <f t="shared" si="13"/>
        <v>5.0000000000000002E-5</v>
      </c>
      <c r="N14" s="41">
        <f t="shared" si="3"/>
        <v>2.8867513459481293E-5</v>
      </c>
      <c r="O14" s="39">
        <f t="shared" si="14"/>
        <v>5.670332236759608E-5</v>
      </c>
      <c r="P14" s="39">
        <f t="shared" si="8"/>
        <v>3.2737678432877729E-5</v>
      </c>
      <c r="Q14" s="41">
        <f t="shared" si="15"/>
        <v>1.4169515879445871E-5</v>
      </c>
      <c r="R14" s="41">
        <f t="shared" si="4"/>
        <v>8.1807738072847514E-6</v>
      </c>
      <c r="S14" s="41">
        <f t="shared" si="9"/>
        <v>1.15E-5</v>
      </c>
      <c r="T14" s="41">
        <f t="shared" si="5"/>
        <v>6.6395280956806965E-6</v>
      </c>
      <c r="U14" s="39" t="e">
        <f t="shared" si="10"/>
        <v>#REF!</v>
      </c>
      <c r="V14" s="42" t="e">
        <f t="shared" si="6"/>
        <v>#REF!</v>
      </c>
      <c r="W14" s="43" t="e">
        <f t="shared" si="16"/>
        <v>#REF!</v>
      </c>
      <c r="X14" s="37" t="e">
        <f t="shared" si="17"/>
        <v>#REF!</v>
      </c>
      <c r="Y14" s="154" t="e">
        <f t="shared" si="11"/>
        <v>#REF!</v>
      </c>
      <c r="AB14" s="4"/>
      <c r="AI14" s="1"/>
      <c r="AJ14" s="1"/>
      <c r="AK14" s="1"/>
    </row>
    <row r="15" spans="1:37" s="2" customFormat="1" ht="21" hidden="1" customHeight="1">
      <c r="C15" s="422">
        <v>70</v>
      </c>
      <c r="D15" s="423"/>
      <c r="E15" s="257" t="e">
        <f>'[1]Data Record(pitch)'!AA11</f>
        <v>#REF!</v>
      </c>
      <c r="F15" s="39" t="e">
        <f t="shared" si="0"/>
        <v>#REF!</v>
      </c>
      <c r="G15" s="152">
        <f t="shared" si="12"/>
        <v>4.0000000000000002E-4</v>
      </c>
      <c r="H15" s="39">
        <f t="shared" si="1"/>
        <v>2.0000000000000001E-4</v>
      </c>
      <c r="I15" s="39">
        <v>0</v>
      </c>
      <c r="J15" s="39">
        <f t="shared" si="2"/>
        <v>0</v>
      </c>
      <c r="K15" s="152">
        <f>'Cert of STD '!F16</f>
        <v>3.2000000000000003E-4</v>
      </c>
      <c r="L15" s="39">
        <f t="shared" si="7"/>
        <v>1.8475208614068028E-4</v>
      </c>
      <c r="M15" s="40">
        <f t="shared" si="13"/>
        <v>5.0000000000000002E-5</v>
      </c>
      <c r="N15" s="41">
        <f t="shared" si="3"/>
        <v>2.8867513459481293E-5</v>
      </c>
      <c r="O15" s="39">
        <f t="shared" si="14"/>
        <v>5.670332236759608E-5</v>
      </c>
      <c r="P15" s="39">
        <f t="shared" si="8"/>
        <v>3.2737678432877729E-5</v>
      </c>
      <c r="Q15" s="41">
        <f t="shared" si="15"/>
        <v>1.4169515879445871E-5</v>
      </c>
      <c r="R15" s="41">
        <f t="shared" si="4"/>
        <v>8.1807738072847514E-6</v>
      </c>
      <c r="S15" s="41">
        <f t="shared" si="9"/>
        <v>1.15E-5</v>
      </c>
      <c r="T15" s="41">
        <f t="shared" si="5"/>
        <v>6.6395280956806965E-6</v>
      </c>
      <c r="U15" s="39" t="e">
        <f t="shared" si="10"/>
        <v>#REF!</v>
      </c>
      <c r="V15" s="42" t="e">
        <f t="shared" si="6"/>
        <v>#REF!</v>
      </c>
      <c r="W15" s="43" t="e">
        <f t="shared" si="16"/>
        <v>#REF!</v>
      </c>
      <c r="X15" s="37" t="e">
        <f t="shared" si="17"/>
        <v>#REF!</v>
      </c>
      <c r="Y15" s="154" t="e">
        <f t="shared" si="11"/>
        <v>#REF!</v>
      </c>
      <c r="AB15" s="4"/>
      <c r="AI15" s="1"/>
      <c r="AJ15" s="1"/>
      <c r="AK15" s="1"/>
    </row>
    <row r="16" spans="1:37" s="2" customFormat="1" ht="21" hidden="1" customHeight="1">
      <c r="C16" s="422">
        <v>80</v>
      </c>
      <c r="D16" s="423"/>
      <c r="E16" s="257" t="e">
        <f>'[1]Data Record(pitch)'!AA11</f>
        <v>#REF!</v>
      </c>
      <c r="F16" s="39" t="e">
        <f t="shared" si="0"/>
        <v>#REF!</v>
      </c>
      <c r="G16" s="152">
        <f t="shared" si="12"/>
        <v>4.0000000000000002E-4</v>
      </c>
      <c r="H16" s="39">
        <f t="shared" si="1"/>
        <v>2.0000000000000001E-4</v>
      </c>
      <c r="I16" s="39">
        <v>0</v>
      </c>
      <c r="J16" s="39">
        <f t="shared" si="2"/>
        <v>0</v>
      </c>
      <c r="K16" s="152">
        <f>'Cert of STD '!F17</f>
        <v>3.8999999999999999E-4</v>
      </c>
      <c r="L16" s="39">
        <f t="shared" si="7"/>
        <v>2.2516660498395405E-4</v>
      </c>
      <c r="M16" s="40">
        <f t="shared" si="13"/>
        <v>5.0000000000000002E-5</v>
      </c>
      <c r="N16" s="41">
        <f t="shared" si="3"/>
        <v>2.8867513459481293E-5</v>
      </c>
      <c r="O16" s="39">
        <f t="shared" si="14"/>
        <v>5.670332236759608E-5</v>
      </c>
      <c r="P16" s="39">
        <f t="shared" si="8"/>
        <v>3.2737678432877729E-5</v>
      </c>
      <c r="Q16" s="41">
        <f t="shared" si="15"/>
        <v>1.4169515879445871E-5</v>
      </c>
      <c r="R16" s="41">
        <f t="shared" si="4"/>
        <v>8.1807738072847514E-6</v>
      </c>
      <c r="S16" s="41">
        <f t="shared" si="9"/>
        <v>1.15E-5</v>
      </c>
      <c r="T16" s="41">
        <f t="shared" si="5"/>
        <v>6.6395280956806965E-6</v>
      </c>
      <c r="U16" s="39" t="e">
        <f t="shared" si="10"/>
        <v>#REF!</v>
      </c>
      <c r="V16" s="42" t="e">
        <f t="shared" si="6"/>
        <v>#REF!</v>
      </c>
      <c r="W16" s="43" t="e">
        <f t="shared" si="16"/>
        <v>#REF!</v>
      </c>
      <c r="X16" s="37" t="e">
        <f t="shared" si="17"/>
        <v>#REF!</v>
      </c>
      <c r="Y16" s="154" t="e">
        <f t="shared" si="11"/>
        <v>#REF!</v>
      </c>
      <c r="AB16" s="4"/>
      <c r="AI16" s="1"/>
      <c r="AJ16" s="1"/>
      <c r="AK16" s="1"/>
    </row>
    <row r="17" spans="1:37" s="2" customFormat="1" ht="21" hidden="1" customHeight="1">
      <c r="C17" s="422">
        <v>90</v>
      </c>
      <c r="D17" s="423"/>
      <c r="E17" s="257" t="e">
        <f>'[1]Data Record(pitch)'!AA11</f>
        <v>#REF!</v>
      </c>
      <c r="F17" s="39" t="e">
        <f t="shared" si="0"/>
        <v>#REF!</v>
      </c>
      <c r="G17" s="152">
        <f t="shared" si="12"/>
        <v>4.0000000000000002E-4</v>
      </c>
      <c r="H17" s="39">
        <f t="shared" si="1"/>
        <v>2.0000000000000001E-4</v>
      </c>
      <c r="I17" s="39">
        <v>0</v>
      </c>
      <c r="J17" s="39">
        <f t="shared" si="2"/>
        <v>0</v>
      </c>
      <c r="K17" s="152">
        <f>'Cert of STD '!F18</f>
        <v>3.8999999999999999E-4</v>
      </c>
      <c r="L17" s="39">
        <f t="shared" si="7"/>
        <v>2.2516660498395405E-4</v>
      </c>
      <c r="M17" s="40">
        <f t="shared" si="13"/>
        <v>5.0000000000000002E-5</v>
      </c>
      <c r="N17" s="41">
        <f t="shared" si="3"/>
        <v>2.8867513459481293E-5</v>
      </c>
      <c r="O17" s="39">
        <f t="shared" si="14"/>
        <v>5.670332236759608E-5</v>
      </c>
      <c r="P17" s="39">
        <f t="shared" si="8"/>
        <v>3.2737678432877729E-5</v>
      </c>
      <c r="Q17" s="41">
        <f t="shared" si="15"/>
        <v>1.4169515879445871E-5</v>
      </c>
      <c r="R17" s="41">
        <f t="shared" si="4"/>
        <v>8.1807738072847514E-6</v>
      </c>
      <c r="S17" s="41">
        <f t="shared" si="9"/>
        <v>1.15E-5</v>
      </c>
      <c r="T17" s="41">
        <f t="shared" si="5"/>
        <v>6.6395280956806965E-6</v>
      </c>
      <c r="U17" s="39" t="e">
        <f t="shared" si="10"/>
        <v>#REF!</v>
      </c>
      <c r="V17" s="42" t="e">
        <f t="shared" si="6"/>
        <v>#REF!</v>
      </c>
      <c r="W17" s="43" t="e">
        <f t="shared" si="16"/>
        <v>#REF!</v>
      </c>
      <c r="X17" s="37" t="e">
        <f t="shared" si="17"/>
        <v>#REF!</v>
      </c>
      <c r="Y17" s="154" t="e">
        <f t="shared" si="11"/>
        <v>#REF!</v>
      </c>
      <c r="AI17" s="1"/>
      <c r="AJ17" s="1"/>
      <c r="AK17" s="1"/>
    </row>
    <row r="18" spans="1:37" s="2" customFormat="1" ht="21" hidden="1" customHeight="1">
      <c r="C18" s="422">
        <v>100</v>
      </c>
      <c r="D18" s="423"/>
      <c r="E18" s="257" t="e">
        <f>'[1]Data Record(pitch)'!AA11</f>
        <v>#REF!</v>
      </c>
      <c r="F18" s="39" t="e">
        <f t="shared" si="0"/>
        <v>#REF!</v>
      </c>
      <c r="G18" s="152">
        <f t="shared" si="12"/>
        <v>4.0000000000000002E-4</v>
      </c>
      <c r="H18" s="39">
        <f t="shared" si="1"/>
        <v>2.0000000000000001E-4</v>
      </c>
      <c r="I18" s="39">
        <v>0</v>
      </c>
      <c r="J18" s="39">
        <f t="shared" si="2"/>
        <v>0</v>
      </c>
      <c r="K18" s="152">
        <f>'Cert of STD '!F19</f>
        <v>3.8999999999999999E-4</v>
      </c>
      <c r="L18" s="39">
        <f t="shared" si="7"/>
        <v>2.2516660498395405E-4</v>
      </c>
      <c r="M18" s="40">
        <f t="shared" si="13"/>
        <v>5.0000000000000002E-5</v>
      </c>
      <c r="N18" s="41">
        <f t="shared" si="3"/>
        <v>2.8867513459481293E-5</v>
      </c>
      <c r="O18" s="39">
        <f t="shared" si="14"/>
        <v>5.670332236759608E-5</v>
      </c>
      <c r="P18" s="39">
        <f t="shared" si="8"/>
        <v>3.2737678432877729E-5</v>
      </c>
      <c r="Q18" s="41">
        <f t="shared" si="15"/>
        <v>1.4169515879445871E-5</v>
      </c>
      <c r="R18" s="41">
        <f t="shared" si="4"/>
        <v>8.1807738072847514E-6</v>
      </c>
      <c r="S18" s="41">
        <f t="shared" si="9"/>
        <v>1.15E-5</v>
      </c>
      <c r="T18" s="41">
        <f t="shared" si="5"/>
        <v>6.6395280956806965E-6</v>
      </c>
      <c r="U18" s="39" t="e">
        <f t="shared" si="10"/>
        <v>#REF!</v>
      </c>
      <c r="V18" s="42" t="e">
        <f t="shared" si="6"/>
        <v>#REF!</v>
      </c>
      <c r="W18" s="43" t="e">
        <f t="shared" si="16"/>
        <v>#REF!</v>
      </c>
      <c r="X18" s="37" t="e">
        <f t="shared" si="17"/>
        <v>#REF!</v>
      </c>
      <c r="Y18" s="154" t="e">
        <f t="shared" si="11"/>
        <v>#REF!</v>
      </c>
      <c r="AI18" s="1"/>
      <c r="AJ18" s="1"/>
      <c r="AK18" s="1"/>
    </row>
    <row r="19" spans="1:37" s="2" customFormat="1" ht="21" hidden="1" customHeight="1">
      <c r="A19" s="1"/>
      <c r="B19" s="1"/>
      <c r="C19" s="422">
        <v>125</v>
      </c>
      <c r="D19" s="423"/>
      <c r="E19" s="257" t="e">
        <f>'[1]Data Record(pitch)'!AA11</f>
        <v>#REF!</v>
      </c>
      <c r="F19" s="39" t="e">
        <f t="shared" si="0"/>
        <v>#REF!</v>
      </c>
      <c r="G19" s="152">
        <f t="shared" si="12"/>
        <v>4.0000000000000002E-4</v>
      </c>
      <c r="H19" s="39">
        <f t="shared" si="1"/>
        <v>2.0000000000000001E-4</v>
      </c>
      <c r="I19" s="39">
        <f>'Cert of STD '!R16</f>
        <v>1.7999999999999998E-4</v>
      </c>
      <c r="J19" s="39">
        <f t="shared" si="2"/>
        <v>8.9999999999999992E-5</v>
      </c>
      <c r="K19" s="152">
        <f>'Cert of STD '!F19</f>
        <v>3.8999999999999999E-4</v>
      </c>
      <c r="L19" s="39">
        <f t="shared" si="7"/>
        <v>2.2516660498395405E-4</v>
      </c>
      <c r="M19" s="40">
        <f t="shared" si="13"/>
        <v>5.0000000000000002E-5</v>
      </c>
      <c r="N19" s="41">
        <f t="shared" si="3"/>
        <v>2.8867513459481293E-5</v>
      </c>
      <c r="O19" s="39">
        <f t="shared" si="14"/>
        <v>5.670332236759608E-5</v>
      </c>
      <c r="P19" s="39">
        <f t="shared" si="8"/>
        <v>3.2737678432877729E-5</v>
      </c>
      <c r="Q19" s="41">
        <f>Q18</f>
        <v>1.4169515879445871E-5</v>
      </c>
      <c r="R19" s="41">
        <f t="shared" si="4"/>
        <v>8.1807738072847514E-6</v>
      </c>
      <c r="S19" s="41">
        <f t="shared" si="9"/>
        <v>1.15E-5</v>
      </c>
      <c r="T19" s="41">
        <f t="shared" si="5"/>
        <v>6.6395280956806965E-6</v>
      </c>
      <c r="U19" s="39" t="e">
        <f t="shared" si="10"/>
        <v>#REF!</v>
      </c>
      <c r="V19" s="42" t="e">
        <f t="shared" si="6"/>
        <v>#REF!</v>
      </c>
      <c r="W19" s="43" t="e">
        <f t="shared" si="16"/>
        <v>#REF!</v>
      </c>
      <c r="X19" s="37" t="e">
        <f t="shared" si="17"/>
        <v>#REF!</v>
      </c>
      <c r="Y19" s="154" t="e">
        <f t="shared" si="11"/>
        <v>#REF!</v>
      </c>
      <c r="AI19" s="1"/>
      <c r="AJ19" s="1"/>
      <c r="AK19" s="1"/>
    </row>
    <row r="20" spans="1:37" s="2" customFormat="1" ht="21" hidden="1" customHeight="1">
      <c r="A20" s="1"/>
      <c r="B20" s="1"/>
      <c r="C20" s="422">
        <v>150</v>
      </c>
      <c r="D20" s="423"/>
      <c r="E20" s="257" t="e">
        <f>'[1]Data Record(pitch)'!AA11</f>
        <v>#REF!</v>
      </c>
      <c r="F20" s="39" t="e">
        <f t="shared" si="0"/>
        <v>#REF!</v>
      </c>
      <c r="G20" s="152">
        <f>G19</f>
        <v>4.0000000000000002E-4</v>
      </c>
      <c r="H20" s="39">
        <f t="shared" si="1"/>
        <v>2.0000000000000001E-4</v>
      </c>
      <c r="I20" s="39">
        <f>'Cert of STD '!R16</f>
        <v>1.7999999999999998E-4</v>
      </c>
      <c r="J20" s="39">
        <f t="shared" si="2"/>
        <v>8.9999999999999992E-5</v>
      </c>
      <c r="K20" s="152">
        <f>'Cert of STD '!F19</f>
        <v>3.8999999999999999E-4</v>
      </c>
      <c r="L20" s="39">
        <f t="shared" si="7"/>
        <v>2.2516660498395405E-4</v>
      </c>
      <c r="M20" s="40">
        <f>M19</f>
        <v>5.0000000000000002E-5</v>
      </c>
      <c r="N20" s="41">
        <f t="shared" si="3"/>
        <v>2.8867513459481293E-5</v>
      </c>
      <c r="O20" s="39">
        <f>O19</f>
        <v>5.670332236759608E-5</v>
      </c>
      <c r="P20" s="39">
        <f t="shared" si="8"/>
        <v>3.2737678432877729E-5</v>
      </c>
      <c r="Q20" s="41">
        <f>Q19</f>
        <v>1.4169515879445871E-5</v>
      </c>
      <c r="R20" s="41">
        <f t="shared" si="4"/>
        <v>8.1807738072847514E-6</v>
      </c>
      <c r="S20" s="41">
        <f t="shared" si="9"/>
        <v>1.15E-5</v>
      </c>
      <c r="T20" s="41">
        <f t="shared" si="5"/>
        <v>6.6395280956806965E-6</v>
      </c>
      <c r="U20" s="39" t="e">
        <f t="shared" si="10"/>
        <v>#REF!</v>
      </c>
      <c r="V20" s="42" t="e">
        <f t="shared" si="6"/>
        <v>#REF!</v>
      </c>
      <c r="W20" s="43" t="e">
        <f t="shared" si="16"/>
        <v>#REF!</v>
      </c>
      <c r="X20" s="37" t="e">
        <f t="shared" si="17"/>
        <v>#REF!</v>
      </c>
      <c r="Y20" s="154" t="e">
        <f t="shared" si="11"/>
        <v>#REF!</v>
      </c>
      <c r="AI20" s="1"/>
      <c r="AJ20" s="1"/>
      <c r="AK20" s="1"/>
    </row>
    <row r="21" spans="1:37" s="2" customFormat="1" ht="18" customHeight="1">
      <c r="A21" s="1"/>
      <c r="B21" s="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5"/>
      <c r="AA21" s="6"/>
      <c r="AI21" s="1"/>
      <c r="AJ21" s="1"/>
      <c r="AK21" s="1"/>
    </row>
    <row r="22" spans="1:37" s="2" customFormat="1" ht="18" customHeight="1">
      <c r="A22" s="1"/>
      <c r="B22" s="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 t="s">
        <v>16</v>
      </c>
      <c r="R22" s="29"/>
      <c r="S22" s="29"/>
      <c r="T22" s="29"/>
      <c r="U22" s="29"/>
      <c r="V22" s="29"/>
      <c r="W22" s="29"/>
      <c r="X22" s="29"/>
      <c r="Y22" s="29"/>
      <c r="Z22" s="29"/>
      <c r="AA22" s="29"/>
      <c r="AI22" s="1"/>
      <c r="AJ22" s="1"/>
      <c r="AK22" s="1"/>
    </row>
    <row r="23" spans="1:37" s="2" customFormat="1" ht="18" customHeight="1">
      <c r="A23" s="1"/>
      <c r="B23" s="1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 t="s">
        <v>17</v>
      </c>
      <c r="R23" s="424">
        <f>(1-0.28)/(PI()*2*10^11)</f>
        <v>1.1459155902616464E-12</v>
      </c>
      <c r="S23" s="424"/>
      <c r="T23" s="55"/>
      <c r="U23" s="56"/>
      <c r="V23" s="56"/>
      <c r="W23" s="29"/>
      <c r="X23" s="29"/>
      <c r="Y23" s="29"/>
      <c r="Z23" s="29"/>
      <c r="AA23" s="29"/>
      <c r="AI23" s="1"/>
      <c r="AJ23" s="1"/>
      <c r="AK23" s="1"/>
    </row>
    <row r="24" spans="1:37" s="8" customFormat="1" ht="18" customHeight="1"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 t="s">
        <v>18</v>
      </c>
      <c r="R24" s="424">
        <f>(1-0.28)/(PI()*2*10^11)</f>
        <v>1.1459155902616464E-12</v>
      </c>
      <c r="S24" s="424"/>
      <c r="T24" s="55"/>
      <c r="U24" s="56"/>
      <c r="V24" s="56"/>
      <c r="W24" s="29"/>
      <c r="X24" s="29"/>
      <c r="Y24" s="29"/>
      <c r="Z24" s="29"/>
      <c r="AA24" s="29"/>
    </row>
    <row r="25" spans="1:37" s="8" customFormat="1" ht="18" customHeight="1"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7" t="s">
        <v>19</v>
      </c>
      <c r="R25" s="424">
        <f>(2.9/(2.5/1000))*(R23+R24)*(1+LN((0.0025^3)/((R23+R24)*2.9*((300/1000)/2))))</f>
        <v>2.8339031758891741E-8</v>
      </c>
      <c r="S25" s="424"/>
      <c r="T25" s="58" t="s">
        <v>20</v>
      </c>
      <c r="U25" s="59" t="s">
        <v>21</v>
      </c>
      <c r="V25" s="155">
        <f>R25*10^3</f>
        <v>2.8339031758891741E-5</v>
      </c>
      <c r="W25" s="61" t="s">
        <v>8</v>
      </c>
      <c r="X25" s="29"/>
      <c r="Y25" s="29"/>
      <c r="Z25" s="29"/>
      <c r="AA25" s="29"/>
    </row>
    <row r="26" spans="1:37" s="8" customFormat="1" ht="18" customHeight="1"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6"/>
      <c r="R26" s="56"/>
      <c r="S26" s="56"/>
      <c r="T26" s="56"/>
      <c r="U26" s="56"/>
      <c r="V26" s="56"/>
      <c r="W26" s="29"/>
      <c r="X26" s="29"/>
      <c r="Y26" s="29"/>
      <c r="Z26" s="29"/>
      <c r="AA26" s="29"/>
    </row>
    <row r="27" spans="1:37" s="8" customFormat="1" ht="18" customHeight="1"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6"/>
      <c r="R27" s="56"/>
      <c r="S27" s="56"/>
      <c r="T27" s="56"/>
      <c r="U27" s="56"/>
      <c r="V27" s="56"/>
      <c r="W27" s="29"/>
      <c r="X27" s="29"/>
      <c r="Y27" s="29"/>
      <c r="Z27" s="29"/>
      <c r="AA27" s="29"/>
    </row>
    <row r="28" spans="1:37" s="8" customFormat="1" ht="18" customHeight="1"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37" s="8" customFormat="1" ht="18" customHeight="1"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37" s="8" customFormat="1" ht="18" customHeight="1"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37" s="8" customFormat="1" ht="18" customHeight="1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37" s="8" customFormat="1" ht="18" customHeight="1"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3:27" s="8" customFormat="1" ht="18" customHeight="1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3:27" s="8" customFormat="1" ht="18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3:27" s="8" customFormat="1" ht="18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3:27" s="8" customFormat="1" ht="18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3:27" s="8" customFormat="1" ht="18" customHeight="1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3:27" s="8" customFormat="1" ht="18" customHeight="1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3:27" s="8" customFormat="1" ht="18" customHeight="1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3:27" s="8" customFormat="1" ht="18" customHeight="1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3:27" s="8" customFormat="1" ht="18" customHeight="1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3:27" s="8" customFormat="1" ht="18" customHeight="1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3:27" s="8" customFormat="1" ht="18" customHeight="1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3:27" s="8" customFormat="1" ht="18" customHeight="1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3:27" s="8" customFormat="1" ht="18" customHeight="1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3:27" s="8" customFormat="1" ht="18" customHeight="1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3:27" s="8" customFormat="1" ht="18" customHeight="1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3:27" s="8" customFormat="1" ht="18" customHeight="1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3:27" s="8" customFormat="1" ht="18" customHeight="1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3:27" s="8" customFormat="1" ht="18" customHeight="1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3:27" s="8" customFormat="1" ht="18" customHeight="1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3:27" s="8" customFormat="1" ht="18" customHeight="1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3:27" s="8" customFormat="1" ht="12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3:27" s="8" customFormat="1" ht="12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3:27" s="8" customFormat="1" ht="12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3:27" s="8" customFormat="1" ht="12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3:27" s="8" customFormat="1" ht="12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3:27" s="8" customFormat="1" ht="12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3:27" s="8" customFormat="1" ht="12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3:27" s="8" customFormat="1" ht="12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3:27" s="8" customFormat="1" ht="12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3:27" s="8" customFormat="1" ht="12"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3:27" s="8" customFormat="1" ht="12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3:27" s="8" customFormat="1" ht="12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3:27" s="8" customFormat="1" ht="12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3:27" s="8" customFormat="1" ht="12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3:27" s="8" customFormat="1" ht="12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3:27" s="8" customFormat="1" ht="12"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3:27" s="8" customFormat="1" ht="12"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3:27" s="8" customFormat="1" ht="12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3:27" s="8" customFormat="1" ht="12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3:27" s="8" customFormat="1" ht="12"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3:27" s="8" customFormat="1" ht="12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3:27" s="8" customFormat="1" ht="12"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3:27" s="8" customFormat="1" ht="12"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3:27" s="8" customFormat="1" ht="12"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3:27" s="8" customFormat="1" ht="12"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3:27" s="8" customFormat="1" ht="12"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3:27" s="8" customFormat="1" ht="12"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3:27" s="8" customFormat="1" ht="12"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3:27" s="8" customFormat="1" ht="12"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3:27" s="8" customFormat="1" ht="12"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3:27" s="8" customFormat="1" ht="12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3:27" s="8" customFormat="1" ht="12"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3:27" s="8" customFormat="1" ht="12"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3:27" s="8" customFormat="1" ht="12">
      <c r="C86" s="22"/>
      <c r="D86" s="22"/>
      <c r="E86" s="22"/>
      <c r="F86" s="22"/>
      <c r="G86" s="22"/>
      <c r="H86" s="22"/>
      <c r="I86" s="22"/>
      <c r="J86" s="22"/>
      <c r="K86" s="23"/>
      <c r="L86" s="24"/>
      <c r="M86" s="24"/>
      <c r="N86" s="24"/>
      <c r="O86" s="24"/>
      <c r="P86" s="24"/>
      <c r="Q86" s="21"/>
      <c r="R86" s="21"/>
      <c r="S86" s="21"/>
      <c r="T86" s="21"/>
      <c r="U86" s="21"/>
      <c r="V86" s="26"/>
      <c r="W86" s="23"/>
      <c r="X86" s="24"/>
      <c r="Y86" s="19"/>
      <c r="Z86" s="20"/>
      <c r="AA86" s="17"/>
    </row>
    <row r="87" spans="3:27" s="8" customFormat="1" ht="12">
      <c r="C87" s="22"/>
      <c r="D87" s="22"/>
      <c r="E87" s="22"/>
      <c r="F87" s="22"/>
      <c r="G87" s="22"/>
      <c r="H87" s="22"/>
      <c r="I87" s="22"/>
      <c r="J87" s="22"/>
      <c r="K87" s="23"/>
      <c r="L87" s="24"/>
      <c r="M87" s="24"/>
      <c r="N87" s="24"/>
      <c r="O87" s="24"/>
      <c r="P87" s="24"/>
      <c r="Q87" s="21"/>
      <c r="R87" s="21"/>
      <c r="S87" s="21"/>
      <c r="T87" s="21"/>
      <c r="U87" s="21"/>
      <c r="V87" s="26"/>
      <c r="W87" s="23"/>
      <c r="X87" s="24"/>
      <c r="Y87" s="19"/>
      <c r="Z87" s="20"/>
      <c r="AA87" s="17"/>
    </row>
    <row r="88" spans="3:27" s="8" customFormat="1" ht="12">
      <c r="C88" s="22"/>
      <c r="D88" s="22"/>
      <c r="E88" s="22"/>
      <c r="F88" s="22"/>
      <c r="G88" s="22"/>
      <c r="H88" s="22"/>
      <c r="I88" s="22"/>
      <c r="J88" s="22"/>
      <c r="K88" s="23"/>
      <c r="L88" s="24"/>
      <c r="M88" s="24"/>
      <c r="N88" s="24"/>
      <c r="O88" s="24"/>
      <c r="P88" s="24"/>
      <c r="Q88" s="21"/>
      <c r="R88" s="21"/>
      <c r="S88" s="21"/>
      <c r="T88" s="21"/>
      <c r="U88" s="21"/>
      <c r="V88" s="26"/>
      <c r="W88" s="23"/>
      <c r="X88" s="24"/>
      <c r="Y88" s="19"/>
      <c r="Z88" s="20"/>
      <c r="AA88" s="17"/>
    </row>
    <row r="89" spans="3:27" s="8" customFormat="1" ht="12">
      <c r="C89" s="22"/>
      <c r="D89" s="22"/>
      <c r="E89" s="22"/>
      <c r="F89" s="22"/>
      <c r="G89" s="22"/>
      <c r="H89" s="22"/>
      <c r="I89" s="22"/>
      <c r="J89" s="22"/>
      <c r="K89" s="23"/>
      <c r="L89" s="24"/>
      <c r="M89" s="24"/>
      <c r="N89" s="24"/>
      <c r="O89" s="24"/>
      <c r="P89" s="24"/>
      <c r="Q89" s="21"/>
      <c r="R89" s="21"/>
      <c r="S89" s="21"/>
      <c r="T89" s="21"/>
      <c r="U89" s="21"/>
      <c r="V89" s="26"/>
      <c r="W89" s="23"/>
      <c r="X89" s="24"/>
      <c r="Y89" s="19"/>
      <c r="Z89" s="20"/>
      <c r="AA89" s="17"/>
    </row>
    <row r="90" spans="3:27" s="8" customFormat="1" ht="12">
      <c r="C90" s="22"/>
      <c r="D90" s="22"/>
      <c r="E90" s="22"/>
      <c r="F90" s="22"/>
      <c r="G90" s="22"/>
      <c r="H90" s="22"/>
      <c r="I90" s="22"/>
      <c r="J90" s="22"/>
      <c r="K90" s="23"/>
      <c r="L90" s="24"/>
      <c r="M90" s="24"/>
      <c r="N90" s="24"/>
      <c r="O90" s="24"/>
      <c r="P90" s="24"/>
      <c r="Q90" s="21"/>
      <c r="R90" s="21"/>
      <c r="S90" s="21"/>
      <c r="T90" s="21"/>
      <c r="U90" s="21"/>
      <c r="V90" s="26"/>
      <c r="W90" s="23"/>
      <c r="X90" s="24"/>
      <c r="Y90" s="19"/>
      <c r="Z90" s="20"/>
      <c r="AA90" s="17"/>
    </row>
    <row r="91" spans="3:27" s="8" customFormat="1" ht="12">
      <c r="C91" s="22"/>
      <c r="D91" s="22"/>
      <c r="E91" s="22"/>
      <c r="F91" s="22"/>
      <c r="G91" s="22"/>
      <c r="H91" s="22"/>
      <c r="I91" s="22"/>
      <c r="J91" s="22"/>
      <c r="K91" s="23"/>
      <c r="L91" s="24"/>
      <c r="M91" s="24"/>
      <c r="N91" s="24"/>
      <c r="O91" s="24"/>
      <c r="P91" s="24"/>
      <c r="Q91" s="21"/>
      <c r="R91" s="21"/>
      <c r="S91" s="21"/>
      <c r="T91" s="21"/>
      <c r="U91" s="21"/>
      <c r="V91" s="26"/>
      <c r="W91" s="23"/>
      <c r="X91" s="24"/>
      <c r="Y91" s="19"/>
      <c r="Z91" s="20"/>
      <c r="AA91" s="17"/>
    </row>
    <row r="92" spans="3:27" s="8" customFormat="1" ht="12">
      <c r="C92" s="22"/>
      <c r="D92" s="22"/>
      <c r="E92" s="22"/>
      <c r="F92" s="22"/>
      <c r="G92" s="22"/>
      <c r="H92" s="22"/>
      <c r="I92" s="22"/>
      <c r="J92" s="22"/>
      <c r="K92" s="23"/>
      <c r="L92" s="24"/>
      <c r="M92" s="24"/>
      <c r="N92" s="24"/>
      <c r="O92" s="24"/>
      <c r="P92" s="24"/>
      <c r="Q92" s="21"/>
      <c r="R92" s="21"/>
      <c r="S92" s="21"/>
      <c r="T92" s="21"/>
      <c r="U92" s="21"/>
      <c r="V92" s="26"/>
      <c r="W92" s="23"/>
      <c r="X92" s="24"/>
      <c r="Y92" s="19"/>
      <c r="Z92" s="20"/>
      <c r="AA92" s="17"/>
    </row>
    <row r="93" spans="3:27" s="8" customFormat="1" ht="12">
      <c r="C93" s="22"/>
      <c r="D93" s="22"/>
      <c r="E93" s="22"/>
      <c r="F93" s="22"/>
      <c r="G93" s="22"/>
      <c r="H93" s="22"/>
      <c r="I93" s="22"/>
      <c r="J93" s="22"/>
      <c r="K93" s="23"/>
      <c r="L93" s="24"/>
      <c r="M93" s="24"/>
      <c r="N93" s="24"/>
      <c r="O93" s="24"/>
      <c r="P93" s="24"/>
      <c r="Q93" s="21"/>
      <c r="R93" s="21"/>
      <c r="S93" s="21"/>
      <c r="T93" s="21"/>
      <c r="U93" s="21"/>
      <c r="V93" s="26"/>
      <c r="W93" s="23"/>
      <c r="X93" s="24"/>
      <c r="Y93" s="19"/>
      <c r="Z93" s="20"/>
      <c r="AA93" s="17"/>
    </row>
    <row r="94" spans="3:27" s="8" customFormat="1" ht="12">
      <c r="C94" s="22"/>
      <c r="D94" s="22"/>
      <c r="E94" s="22"/>
      <c r="F94" s="22"/>
      <c r="G94" s="22"/>
      <c r="H94" s="22"/>
      <c r="I94" s="22"/>
      <c r="J94" s="22"/>
      <c r="K94" s="23"/>
      <c r="L94" s="24"/>
      <c r="M94" s="24"/>
      <c r="N94" s="24"/>
      <c r="O94" s="24"/>
      <c r="P94" s="24"/>
      <c r="Q94" s="21"/>
      <c r="R94" s="21"/>
      <c r="S94" s="21"/>
      <c r="T94" s="21"/>
      <c r="U94" s="21"/>
      <c r="V94" s="26"/>
      <c r="W94" s="23"/>
      <c r="X94" s="24"/>
      <c r="Y94" s="19"/>
      <c r="Z94" s="20"/>
      <c r="AA94" s="17"/>
    </row>
    <row r="95" spans="3:27" s="8" customFormat="1" ht="12">
      <c r="C95" s="22"/>
      <c r="D95" s="22"/>
      <c r="E95" s="22"/>
      <c r="F95" s="22"/>
      <c r="G95" s="22"/>
      <c r="H95" s="22"/>
      <c r="I95" s="22"/>
      <c r="J95" s="22"/>
      <c r="K95" s="23"/>
      <c r="L95" s="24"/>
      <c r="M95" s="24"/>
      <c r="N95" s="24"/>
      <c r="O95" s="24"/>
      <c r="P95" s="24"/>
      <c r="Q95" s="21"/>
      <c r="R95" s="21"/>
      <c r="S95" s="21"/>
      <c r="T95" s="21"/>
      <c r="U95" s="21"/>
      <c r="V95" s="26"/>
      <c r="W95" s="23"/>
      <c r="X95" s="24"/>
      <c r="Y95" s="19"/>
      <c r="Z95" s="20"/>
      <c r="AA95" s="17"/>
    </row>
    <row r="96" spans="3:27" s="8" customFormat="1" ht="12">
      <c r="C96" s="22"/>
      <c r="D96" s="22"/>
      <c r="E96" s="22"/>
      <c r="F96" s="22"/>
      <c r="G96" s="22"/>
      <c r="H96" s="22"/>
      <c r="I96" s="22"/>
      <c r="J96" s="22"/>
      <c r="K96" s="23"/>
      <c r="L96" s="24"/>
      <c r="M96" s="24"/>
      <c r="N96" s="24"/>
      <c r="O96" s="24"/>
      <c r="P96" s="24"/>
      <c r="Q96" s="21"/>
      <c r="R96" s="21"/>
      <c r="S96" s="21"/>
      <c r="T96" s="21"/>
      <c r="U96" s="21"/>
      <c r="V96" s="26"/>
      <c r="W96" s="23"/>
      <c r="X96" s="24"/>
      <c r="Y96" s="19"/>
      <c r="Z96" s="20"/>
      <c r="AA96" s="17"/>
    </row>
    <row r="97" spans="3:27" s="8" customFormat="1" ht="12">
      <c r="C97" s="22"/>
      <c r="D97" s="22"/>
      <c r="E97" s="22"/>
      <c r="F97" s="22"/>
      <c r="G97" s="22"/>
      <c r="H97" s="22"/>
      <c r="I97" s="22"/>
      <c r="J97" s="22"/>
      <c r="K97" s="23"/>
      <c r="L97" s="24"/>
      <c r="M97" s="24"/>
      <c r="N97" s="24"/>
      <c r="O97" s="24"/>
      <c r="P97" s="24"/>
      <c r="Q97" s="21"/>
      <c r="R97" s="21"/>
      <c r="S97" s="21"/>
      <c r="T97" s="21"/>
      <c r="U97" s="21"/>
      <c r="V97" s="26"/>
      <c r="W97" s="23"/>
      <c r="X97" s="24"/>
      <c r="Y97" s="19"/>
      <c r="Z97" s="20"/>
      <c r="AA97" s="17"/>
    </row>
    <row r="98" spans="3:27" s="8" customFormat="1" ht="12">
      <c r="C98" s="22"/>
      <c r="D98" s="22"/>
      <c r="E98" s="22"/>
      <c r="F98" s="22"/>
      <c r="G98" s="22"/>
      <c r="H98" s="22"/>
      <c r="I98" s="22"/>
      <c r="J98" s="22"/>
      <c r="K98" s="23"/>
      <c r="L98" s="24"/>
      <c r="M98" s="24"/>
      <c r="N98" s="24"/>
      <c r="O98" s="24"/>
      <c r="P98" s="24"/>
      <c r="Q98" s="21"/>
      <c r="R98" s="21"/>
      <c r="S98" s="21"/>
      <c r="T98" s="21"/>
      <c r="U98" s="21"/>
      <c r="V98" s="26"/>
      <c r="W98" s="23"/>
      <c r="X98" s="24"/>
      <c r="Y98" s="19"/>
      <c r="Z98" s="20"/>
      <c r="AA98" s="17"/>
    </row>
    <row r="99" spans="3:27" s="8" customFormat="1" ht="12">
      <c r="C99" s="22"/>
      <c r="D99" s="22"/>
      <c r="E99" s="22"/>
      <c r="F99" s="22"/>
      <c r="G99" s="22"/>
      <c r="H99" s="22"/>
      <c r="I99" s="22"/>
      <c r="J99" s="22"/>
      <c r="K99" s="23"/>
      <c r="L99" s="24"/>
      <c r="M99" s="24"/>
      <c r="N99" s="24"/>
      <c r="O99" s="24"/>
      <c r="P99" s="24"/>
      <c r="Q99" s="21"/>
      <c r="R99" s="21"/>
      <c r="S99" s="21"/>
      <c r="T99" s="21"/>
      <c r="U99" s="21"/>
      <c r="V99" s="26"/>
      <c r="W99" s="23"/>
      <c r="X99" s="24"/>
      <c r="Y99" s="19"/>
      <c r="Z99" s="20"/>
      <c r="AA99" s="17"/>
    </row>
    <row r="100" spans="3:27" s="8" customFormat="1" ht="12">
      <c r="C100" s="22"/>
      <c r="D100" s="22"/>
      <c r="E100" s="22"/>
      <c r="F100" s="22"/>
      <c r="G100" s="22"/>
      <c r="H100" s="22"/>
      <c r="I100" s="22"/>
      <c r="J100" s="22"/>
      <c r="K100" s="23"/>
      <c r="L100" s="24"/>
      <c r="M100" s="24"/>
      <c r="N100" s="24"/>
      <c r="O100" s="24"/>
      <c r="P100" s="24"/>
      <c r="Q100" s="21"/>
      <c r="R100" s="21"/>
      <c r="S100" s="21"/>
      <c r="T100" s="21"/>
      <c r="U100" s="21"/>
      <c r="V100" s="26"/>
      <c r="W100" s="23"/>
      <c r="X100" s="24"/>
      <c r="Y100" s="19"/>
      <c r="Z100" s="20"/>
      <c r="AA100" s="17"/>
    </row>
    <row r="101" spans="3:27" s="8" customFormat="1" ht="12">
      <c r="C101" s="22"/>
      <c r="D101" s="22"/>
      <c r="E101" s="22"/>
      <c r="F101" s="22"/>
      <c r="G101" s="22"/>
      <c r="H101" s="22"/>
      <c r="I101" s="22"/>
      <c r="J101" s="22"/>
      <c r="K101" s="23"/>
      <c r="L101" s="24"/>
      <c r="M101" s="24"/>
      <c r="N101" s="24"/>
      <c r="O101" s="24"/>
      <c r="P101" s="24"/>
      <c r="Q101" s="21"/>
      <c r="R101" s="21"/>
      <c r="S101" s="21"/>
      <c r="T101" s="21"/>
      <c r="U101" s="21"/>
      <c r="V101" s="26"/>
      <c r="W101" s="23"/>
      <c r="X101" s="24"/>
      <c r="Y101" s="19"/>
      <c r="Z101" s="20"/>
      <c r="AA101" s="17"/>
    </row>
    <row r="102" spans="3:27" s="8" customFormat="1" ht="12">
      <c r="C102" s="27"/>
      <c r="D102" s="27"/>
      <c r="E102" s="27"/>
      <c r="F102" s="27"/>
      <c r="G102" s="27"/>
      <c r="H102" s="27"/>
      <c r="I102" s="27"/>
      <c r="J102" s="27"/>
      <c r="K102" s="27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9"/>
      <c r="Z102" s="20"/>
      <c r="AA102" s="17"/>
    </row>
    <row r="103" spans="3:27" s="8" customFormat="1" ht="12">
      <c r="C103" s="22"/>
      <c r="D103" s="22"/>
      <c r="E103" s="22"/>
      <c r="F103" s="22"/>
      <c r="G103" s="22"/>
      <c r="H103" s="22"/>
      <c r="I103" s="22"/>
      <c r="J103" s="22"/>
      <c r="K103" s="23"/>
      <c r="L103" s="26"/>
      <c r="M103" s="26"/>
      <c r="N103" s="26"/>
      <c r="O103" s="26"/>
      <c r="P103" s="26"/>
      <c r="Q103" s="25"/>
      <c r="R103" s="25"/>
      <c r="S103" s="25"/>
      <c r="T103" s="25"/>
      <c r="U103" s="25"/>
      <c r="V103" s="26"/>
      <c r="W103" s="25"/>
      <c r="X103" s="26"/>
      <c r="Y103" s="19"/>
      <c r="Z103" s="20"/>
      <c r="AA103" s="17"/>
    </row>
    <row r="104" spans="3:27" s="8" customFormat="1" ht="12">
      <c r="C104" s="27"/>
      <c r="D104" s="27"/>
      <c r="E104" s="27"/>
      <c r="F104" s="27"/>
      <c r="G104" s="27"/>
      <c r="H104" s="27"/>
      <c r="I104" s="27"/>
      <c r="J104" s="27"/>
      <c r="K104" s="27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9"/>
      <c r="Z104" s="20"/>
      <c r="AA104" s="17"/>
    </row>
    <row r="105" spans="3:27" s="8" customFormat="1" ht="12">
      <c r="C105" s="22"/>
      <c r="D105" s="22"/>
      <c r="E105" s="22"/>
      <c r="F105" s="22"/>
      <c r="G105" s="22"/>
      <c r="H105" s="22"/>
      <c r="I105" s="22"/>
      <c r="J105" s="22"/>
      <c r="K105" s="23"/>
      <c r="L105" s="26"/>
      <c r="M105" s="26"/>
      <c r="N105" s="26"/>
      <c r="O105" s="26"/>
      <c r="P105" s="26"/>
      <c r="Q105" s="21"/>
      <c r="R105" s="21"/>
      <c r="S105" s="21"/>
      <c r="T105" s="21"/>
      <c r="U105" s="21"/>
      <c r="V105" s="26"/>
      <c r="W105" s="23"/>
      <c r="X105" s="24"/>
      <c r="Y105" s="19"/>
      <c r="Z105" s="20"/>
      <c r="AA105" s="17"/>
    </row>
    <row r="106" spans="3:27" s="8" customFormat="1" ht="12">
      <c r="C106" s="22"/>
      <c r="D106" s="22"/>
      <c r="E106" s="22"/>
      <c r="F106" s="22"/>
      <c r="G106" s="22"/>
      <c r="H106" s="22"/>
      <c r="I106" s="22"/>
      <c r="J106" s="22"/>
      <c r="K106" s="23"/>
      <c r="L106" s="24"/>
      <c r="M106" s="24"/>
      <c r="N106" s="24"/>
      <c r="O106" s="24"/>
      <c r="P106" s="24"/>
      <c r="Q106" s="21"/>
      <c r="R106" s="21"/>
      <c r="S106" s="21"/>
      <c r="T106" s="21"/>
      <c r="U106" s="21"/>
      <c r="V106" s="26"/>
      <c r="W106" s="23"/>
      <c r="X106" s="24"/>
      <c r="Y106" s="19"/>
      <c r="Z106" s="20"/>
      <c r="AA106" s="17"/>
    </row>
    <row r="107" spans="3:27" s="8" customFormat="1" ht="12">
      <c r="C107" s="22"/>
      <c r="D107" s="22"/>
      <c r="E107" s="22"/>
      <c r="F107" s="22"/>
      <c r="G107" s="22"/>
      <c r="H107" s="22"/>
      <c r="I107" s="22"/>
      <c r="J107" s="22"/>
      <c r="K107" s="23"/>
      <c r="L107" s="28"/>
      <c r="M107" s="28"/>
      <c r="N107" s="28"/>
      <c r="O107" s="28"/>
      <c r="P107" s="28"/>
      <c r="Q107" s="23"/>
      <c r="R107" s="23"/>
      <c r="S107" s="23"/>
      <c r="T107" s="23"/>
      <c r="U107" s="21"/>
      <c r="V107" s="26"/>
      <c r="W107" s="23"/>
      <c r="X107" s="28"/>
      <c r="Y107" s="19"/>
      <c r="Z107" s="20"/>
      <c r="AA107" s="17"/>
    </row>
    <row r="108" spans="3:27" s="8" customFormat="1" ht="12">
      <c r="C108" s="22"/>
      <c r="D108" s="22"/>
      <c r="E108" s="22"/>
      <c r="F108" s="22"/>
      <c r="G108" s="22"/>
      <c r="H108" s="22"/>
      <c r="I108" s="22"/>
      <c r="J108" s="22"/>
      <c r="K108" s="23"/>
      <c r="L108" s="28"/>
      <c r="M108" s="28"/>
      <c r="N108" s="28"/>
      <c r="O108" s="28"/>
      <c r="P108" s="28"/>
      <c r="Q108" s="23"/>
      <c r="R108" s="23"/>
      <c r="S108" s="23"/>
      <c r="T108" s="23"/>
      <c r="U108" s="21"/>
      <c r="V108" s="26"/>
      <c r="W108" s="23"/>
      <c r="X108" s="28"/>
      <c r="Y108" s="19"/>
      <c r="Z108" s="20"/>
      <c r="AA108" s="17"/>
    </row>
    <row r="109" spans="3:27" s="8" customFormat="1" ht="12">
      <c r="C109" s="22"/>
      <c r="D109" s="22"/>
      <c r="E109" s="22"/>
      <c r="F109" s="22"/>
      <c r="G109" s="22"/>
      <c r="H109" s="22"/>
      <c r="I109" s="22"/>
      <c r="J109" s="22"/>
      <c r="K109" s="23"/>
      <c r="L109" s="28"/>
      <c r="M109" s="28"/>
      <c r="N109" s="28"/>
      <c r="O109" s="28"/>
      <c r="P109" s="28"/>
      <c r="Q109" s="23"/>
      <c r="R109" s="23"/>
      <c r="S109" s="23"/>
      <c r="T109" s="23"/>
      <c r="U109" s="21"/>
      <c r="V109" s="26"/>
      <c r="W109" s="23"/>
      <c r="X109" s="28"/>
      <c r="Y109" s="19"/>
      <c r="Z109" s="20"/>
      <c r="AA109" s="17"/>
    </row>
    <row r="110" spans="3:27" s="8" customFormat="1" ht="12">
      <c r="C110" s="22"/>
      <c r="D110" s="22"/>
      <c r="E110" s="22"/>
      <c r="F110" s="22"/>
      <c r="G110" s="22"/>
      <c r="H110" s="22"/>
      <c r="I110" s="22"/>
      <c r="J110" s="22"/>
      <c r="K110" s="23"/>
      <c r="L110" s="28"/>
      <c r="M110" s="28"/>
      <c r="N110" s="28"/>
      <c r="O110" s="28"/>
      <c r="P110" s="28"/>
      <c r="Q110" s="23"/>
      <c r="R110" s="23"/>
      <c r="S110" s="23"/>
      <c r="T110" s="23"/>
      <c r="U110" s="21"/>
      <c r="V110" s="26"/>
      <c r="W110" s="23"/>
      <c r="X110" s="28"/>
      <c r="Y110" s="19"/>
      <c r="Z110" s="20"/>
      <c r="AA110" s="17"/>
    </row>
    <row r="111" spans="3:27" s="8" customFormat="1" ht="12">
      <c r="C111" s="22"/>
      <c r="D111" s="22"/>
      <c r="E111" s="22"/>
      <c r="F111" s="22"/>
      <c r="G111" s="22"/>
      <c r="H111" s="22"/>
      <c r="I111" s="22"/>
      <c r="J111" s="22"/>
      <c r="K111" s="23"/>
      <c r="L111" s="28"/>
      <c r="M111" s="28"/>
      <c r="N111" s="28"/>
      <c r="O111" s="28"/>
      <c r="P111" s="28"/>
      <c r="Q111" s="23"/>
      <c r="R111" s="23"/>
      <c r="S111" s="23"/>
      <c r="T111" s="23"/>
      <c r="U111" s="21"/>
      <c r="V111" s="26"/>
      <c r="W111" s="23"/>
      <c r="X111" s="28"/>
      <c r="Y111" s="19"/>
      <c r="Z111" s="20"/>
      <c r="AA111" s="17"/>
    </row>
    <row r="112" spans="3:27" s="8" customFormat="1" ht="12">
      <c r="C112" s="22"/>
      <c r="D112" s="22"/>
      <c r="E112" s="22"/>
      <c r="F112" s="22"/>
      <c r="G112" s="22"/>
      <c r="H112" s="22"/>
      <c r="I112" s="22"/>
      <c r="J112" s="22"/>
      <c r="K112" s="23"/>
      <c r="L112" s="28"/>
      <c r="M112" s="28"/>
      <c r="N112" s="28"/>
      <c r="O112" s="28"/>
      <c r="P112" s="28"/>
      <c r="Q112" s="23"/>
      <c r="R112" s="23"/>
      <c r="S112" s="23"/>
      <c r="T112" s="23"/>
      <c r="U112" s="21"/>
      <c r="V112" s="26"/>
      <c r="W112" s="23"/>
      <c r="X112" s="28"/>
      <c r="Y112" s="19"/>
      <c r="Z112" s="20"/>
      <c r="AA112" s="17"/>
    </row>
    <row r="113" spans="3:27" s="8" customFormat="1" ht="12">
      <c r="C113" s="22"/>
      <c r="D113" s="22"/>
      <c r="E113" s="22"/>
      <c r="F113" s="22"/>
      <c r="G113" s="22"/>
      <c r="H113" s="22"/>
      <c r="I113" s="22"/>
      <c r="J113" s="22"/>
      <c r="K113" s="23"/>
      <c r="L113" s="28"/>
      <c r="M113" s="28"/>
      <c r="N113" s="28"/>
      <c r="O113" s="28"/>
      <c r="P113" s="28"/>
      <c r="Q113" s="23"/>
      <c r="R113" s="23"/>
      <c r="S113" s="23"/>
      <c r="T113" s="23"/>
      <c r="U113" s="21"/>
      <c r="V113" s="26"/>
      <c r="W113" s="23"/>
      <c r="X113" s="28"/>
      <c r="Y113" s="19"/>
      <c r="Z113" s="20"/>
      <c r="AA113" s="17"/>
    </row>
    <row r="114" spans="3:27" s="8" customFormat="1" ht="12">
      <c r="C114" s="22"/>
      <c r="D114" s="22"/>
      <c r="E114" s="22"/>
      <c r="F114" s="22"/>
      <c r="G114" s="22"/>
      <c r="H114" s="22"/>
      <c r="I114" s="22"/>
      <c r="J114" s="22"/>
      <c r="K114" s="23"/>
      <c r="L114" s="28"/>
      <c r="M114" s="28"/>
      <c r="N114" s="28"/>
      <c r="O114" s="28"/>
      <c r="P114" s="28"/>
      <c r="Q114" s="23"/>
      <c r="R114" s="23"/>
      <c r="S114" s="23"/>
      <c r="T114" s="23"/>
      <c r="U114" s="21"/>
      <c r="V114" s="26"/>
      <c r="W114" s="23"/>
      <c r="X114" s="28"/>
      <c r="Y114" s="19"/>
      <c r="Z114" s="20"/>
      <c r="AA114" s="17"/>
    </row>
    <row r="115" spans="3:27" s="8" customFormat="1" ht="12">
      <c r="C115" s="22"/>
      <c r="D115" s="22"/>
      <c r="E115" s="22"/>
      <c r="F115" s="22"/>
      <c r="G115" s="22"/>
      <c r="H115" s="22"/>
      <c r="I115" s="22"/>
      <c r="J115" s="22"/>
      <c r="K115" s="23"/>
      <c r="L115" s="28"/>
      <c r="M115" s="28"/>
      <c r="N115" s="28"/>
      <c r="O115" s="28"/>
      <c r="P115" s="28"/>
      <c r="Q115" s="23"/>
      <c r="R115" s="23"/>
      <c r="S115" s="23"/>
      <c r="T115" s="23"/>
      <c r="U115" s="21"/>
      <c r="V115" s="26"/>
      <c r="W115" s="23"/>
      <c r="X115" s="28"/>
      <c r="Y115" s="19"/>
      <c r="Z115" s="20"/>
      <c r="AA115" s="17"/>
    </row>
    <row r="116" spans="3:27" s="8" customFormat="1" ht="12">
      <c r="C116" s="22"/>
      <c r="D116" s="22"/>
      <c r="E116" s="22"/>
      <c r="F116" s="22"/>
      <c r="G116" s="22"/>
      <c r="H116" s="22"/>
      <c r="I116" s="22"/>
      <c r="J116" s="22"/>
      <c r="K116" s="23"/>
      <c r="L116" s="28"/>
      <c r="M116" s="28"/>
      <c r="N116" s="28"/>
      <c r="O116" s="28"/>
      <c r="P116" s="28"/>
      <c r="Q116" s="23"/>
      <c r="R116" s="23"/>
      <c r="S116" s="23"/>
      <c r="T116" s="23"/>
      <c r="U116" s="21"/>
      <c r="V116" s="26"/>
      <c r="W116" s="23"/>
      <c r="X116" s="28"/>
      <c r="Y116" s="19"/>
      <c r="Z116" s="20"/>
      <c r="AA116" s="17"/>
    </row>
    <row r="117" spans="3:27" s="8" customFormat="1" ht="12">
      <c r="C117" s="22"/>
      <c r="D117" s="22"/>
      <c r="E117" s="22"/>
      <c r="F117" s="22"/>
      <c r="G117" s="22"/>
      <c r="H117" s="22"/>
      <c r="I117" s="22"/>
      <c r="J117" s="22"/>
      <c r="K117" s="23"/>
      <c r="L117" s="28"/>
      <c r="M117" s="28"/>
      <c r="N117" s="28"/>
      <c r="O117" s="28"/>
      <c r="P117" s="28"/>
      <c r="Q117" s="23"/>
      <c r="R117" s="23"/>
      <c r="S117" s="23"/>
      <c r="T117" s="23"/>
      <c r="U117" s="21"/>
      <c r="V117" s="26"/>
      <c r="W117" s="23"/>
      <c r="X117" s="28"/>
      <c r="Y117" s="19"/>
      <c r="Z117" s="20"/>
      <c r="AA117" s="17"/>
    </row>
    <row r="118" spans="3:27" s="8" customFormat="1" ht="12">
      <c r="C118" s="22"/>
      <c r="D118" s="22"/>
      <c r="E118" s="22"/>
      <c r="F118" s="22"/>
      <c r="G118" s="22"/>
      <c r="H118" s="22"/>
      <c r="I118" s="22"/>
      <c r="J118" s="22"/>
      <c r="K118" s="23"/>
      <c r="L118" s="28"/>
      <c r="M118" s="28"/>
      <c r="N118" s="28"/>
      <c r="O118" s="28"/>
      <c r="P118" s="28"/>
      <c r="Q118" s="23"/>
      <c r="R118" s="23"/>
      <c r="S118" s="23"/>
      <c r="T118" s="23"/>
      <c r="U118" s="21"/>
      <c r="V118" s="26"/>
      <c r="W118" s="23"/>
      <c r="X118" s="28"/>
      <c r="Y118" s="19"/>
      <c r="Z118" s="20"/>
      <c r="AA118" s="17"/>
    </row>
    <row r="119" spans="3:27" s="8" customFormat="1" ht="12">
      <c r="C119" s="22"/>
      <c r="D119" s="22"/>
      <c r="E119" s="22"/>
      <c r="F119" s="22"/>
      <c r="G119" s="22"/>
      <c r="H119" s="22"/>
      <c r="I119" s="22"/>
      <c r="J119" s="22"/>
      <c r="K119" s="23"/>
      <c r="L119" s="28"/>
      <c r="M119" s="28"/>
      <c r="N119" s="28"/>
      <c r="O119" s="28"/>
      <c r="P119" s="28"/>
      <c r="Q119" s="23"/>
      <c r="R119" s="23"/>
      <c r="S119" s="23"/>
      <c r="T119" s="23"/>
      <c r="U119" s="21"/>
      <c r="V119" s="26"/>
      <c r="W119" s="23"/>
      <c r="X119" s="28"/>
      <c r="Y119" s="19"/>
      <c r="Z119" s="20"/>
      <c r="AA119" s="17"/>
    </row>
    <row r="120" spans="3:27" s="8" customFormat="1" ht="12">
      <c r="C120" s="15"/>
      <c r="D120" s="15"/>
      <c r="E120" s="15"/>
      <c r="F120" s="15"/>
      <c r="G120" s="15"/>
      <c r="H120" s="15"/>
      <c r="I120" s="15"/>
      <c r="J120" s="15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8"/>
      <c r="V120" s="17"/>
      <c r="W120" s="17"/>
      <c r="X120" s="17"/>
      <c r="Y120" s="19"/>
      <c r="Z120" s="20"/>
      <c r="AA120" s="17"/>
    </row>
    <row r="121" spans="3:27" s="8" customFormat="1" ht="12">
      <c r="C121" s="15"/>
      <c r="D121" s="15"/>
      <c r="E121" s="15"/>
      <c r="F121" s="15"/>
      <c r="G121" s="15"/>
      <c r="H121" s="15"/>
      <c r="I121" s="15"/>
      <c r="J121" s="15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8"/>
      <c r="V121" s="17"/>
      <c r="W121" s="17"/>
      <c r="X121" s="17"/>
      <c r="Y121" s="19"/>
      <c r="Z121" s="20"/>
      <c r="AA121" s="17"/>
    </row>
    <row r="122" spans="3:27" s="8" customFormat="1" ht="12">
      <c r="C122" s="15"/>
      <c r="D122" s="15"/>
      <c r="E122" s="15"/>
      <c r="F122" s="15"/>
      <c r="G122" s="15"/>
      <c r="H122" s="15"/>
      <c r="I122" s="15"/>
      <c r="J122" s="15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8"/>
      <c r="V122" s="17"/>
      <c r="W122" s="17"/>
      <c r="X122" s="17"/>
      <c r="Y122" s="19"/>
      <c r="Z122" s="20"/>
      <c r="AA122" s="17"/>
    </row>
    <row r="123" spans="3:27" s="8" customFormat="1" ht="12">
      <c r="C123" s="15"/>
      <c r="D123" s="15"/>
      <c r="E123" s="15"/>
      <c r="F123" s="15"/>
      <c r="G123" s="15"/>
      <c r="H123" s="15"/>
      <c r="I123" s="15"/>
      <c r="J123" s="15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8"/>
      <c r="V123" s="17"/>
      <c r="W123" s="17"/>
      <c r="X123" s="17"/>
      <c r="Y123" s="19"/>
      <c r="Z123" s="20"/>
      <c r="AA123" s="17"/>
    </row>
    <row r="124" spans="3:27" s="8" customFormat="1" ht="12">
      <c r="C124" s="15"/>
      <c r="D124" s="15"/>
      <c r="E124" s="15"/>
      <c r="F124" s="15"/>
      <c r="G124" s="15"/>
      <c r="H124" s="15"/>
      <c r="I124" s="15"/>
      <c r="J124" s="15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8"/>
      <c r="V124" s="17"/>
      <c r="W124" s="17"/>
      <c r="X124" s="17"/>
      <c r="Y124" s="19"/>
      <c r="Z124" s="20"/>
      <c r="AA124" s="17"/>
    </row>
    <row r="125" spans="3:27" s="8" customFormat="1" ht="12">
      <c r="C125" s="15"/>
      <c r="D125" s="15"/>
      <c r="E125" s="15"/>
      <c r="F125" s="15"/>
      <c r="G125" s="15"/>
      <c r="H125" s="15"/>
      <c r="I125" s="15"/>
      <c r="J125" s="15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8"/>
      <c r="V125" s="17"/>
      <c r="W125" s="17"/>
      <c r="X125" s="17"/>
      <c r="Y125" s="19"/>
      <c r="Z125" s="20"/>
      <c r="AA125" s="17"/>
    </row>
    <row r="126" spans="3:27" s="8" customFormat="1" ht="12">
      <c r="C126" s="15"/>
      <c r="D126" s="15"/>
      <c r="E126" s="15"/>
      <c r="F126" s="15"/>
      <c r="G126" s="15"/>
      <c r="H126" s="15"/>
      <c r="I126" s="15"/>
      <c r="J126" s="15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8"/>
      <c r="V126" s="17"/>
      <c r="W126" s="17"/>
      <c r="X126" s="17"/>
      <c r="Y126" s="19"/>
      <c r="Z126" s="20"/>
      <c r="AA126" s="17"/>
    </row>
    <row r="127" spans="3:27" s="8" customFormat="1" ht="12">
      <c r="C127" s="15"/>
      <c r="D127" s="15"/>
      <c r="E127" s="15"/>
      <c r="F127" s="15"/>
      <c r="G127" s="15"/>
      <c r="H127" s="15"/>
      <c r="I127" s="15"/>
      <c r="J127" s="15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8"/>
      <c r="V127" s="17"/>
      <c r="W127" s="17"/>
      <c r="X127" s="17"/>
      <c r="Y127" s="19"/>
      <c r="Z127" s="20"/>
      <c r="AA127" s="17"/>
    </row>
    <row r="128" spans="3:27" s="8" customFormat="1" ht="12">
      <c r="C128" s="15"/>
      <c r="D128" s="15"/>
      <c r="E128" s="15"/>
      <c r="F128" s="15"/>
      <c r="G128" s="15"/>
      <c r="H128" s="15"/>
      <c r="I128" s="15"/>
      <c r="J128" s="15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8"/>
      <c r="V128" s="17"/>
      <c r="W128" s="17"/>
      <c r="X128" s="17"/>
      <c r="Y128" s="19"/>
      <c r="Z128" s="20"/>
      <c r="AA128" s="17"/>
    </row>
  </sheetData>
  <mergeCells count="42">
    <mergeCell ref="C2:AA2"/>
    <mergeCell ref="C3:L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U5"/>
    <mergeCell ref="V4:V5"/>
    <mergeCell ref="W4:W5"/>
    <mergeCell ref="X4:X5"/>
    <mergeCell ref="C13:D13"/>
    <mergeCell ref="M5:N5"/>
    <mergeCell ref="O5:P5"/>
    <mergeCell ref="Q5:R5"/>
    <mergeCell ref="S5:T5"/>
    <mergeCell ref="C6:D6"/>
    <mergeCell ref="C5:D5"/>
    <mergeCell ref="E5:F5"/>
    <mergeCell ref="G5:H5"/>
    <mergeCell ref="I5:J5"/>
    <mergeCell ref="K5:L5"/>
    <mergeCell ref="C20:D20"/>
    <mergeCell ref="R23:S23"/>
    <mergeCell ref="R24:S24"/>
    <mergeCell ref="R25:S25"/>
    <mergeCell ref="C7:D7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9457" r:id="rId4">
          <objectPr defaultSize="0" autoPict="0" r:id="rId5">
            <anchor moveWithCells="1" sizeWithCells="1">
              <from>
                <xdr:col>16</xdr:col>
                <xdr:colOff>0</xdr:colOff>
                <xdr:row>25</xdr:row>
                <xdr:rowOff>0</xdr:rowOff>
              </from>
              <to>
                <xdr:col>19</xdr:col>
                <xdr:colOff>409575</xdr:colOff>
                <xdr:row>27</xdr:row>
                <xdr:rowOff>28575</xdr:rowOff>
              </to>
            </anchor>
          </objectPr>
        </oleObject>
      </mc:Choice>
      <mc:Fallback>
        <oleObject progId="Equation.3" shapeId="19457" r:id="rId4"/>
      </mc:Fallback>
    </mc:AlternateContent>
    <mc:AlternateContent xmlns:mc="http://schemas.openxmlformats.org/markup-compatibility/2006">
      <mc:Choice Requires="x14">
        <oleObject progId="Equation.3" shapeId="19458" r:id="rId6">
          <objectPr defaultSize="0" autoPict="0" r:id="rId7">
            <anchor moveWithCells="1" sizeWithCells="1">
              <from>
                <xdr:col>20</xdr:col>
                <xdr:colOff>28575</xdr:colOff>
                <xdr:row>22</xdr:row>
                <xdr:rowOff>9525</xdr:rowOff>
              </from>
              <to>
                <xdr:col>22</xdr:col>
                <xdr:colOff>0</xdr:colOff>
                <xdr:row>24</xdr:row>
                <xdr:rowOff>0</xdr:rowOff>
              </to>
            </anchor>
          </objectPr>
        </oleObject>
      </mc:Choice>
      <mc:Fallback>
        <oleObject progId="Equation.3" shapeId="1945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129"/>
  <sheetViews>
    <sheetView tabSelected="1" workbookViewId="0">
      <selection activeCell="S8" sqref="S8"/>
    </sheetView>
  </sheetViews>
  <sheetFormatPr defaultColWidth="8.85546875" defaultRowHeight="15"/>
  <cols>
    <col min="1" max="1" width="1.140625" style="1" customWidth="1"/>
    <col min="2" max="3" width="8.140625" style="1" customWidth="1"/>
    <col min="4" max="20" width="8.7109375" style="1" customWidth="1"/>
    <col min="21" max="21" width="4.42578125" style="1" customWidth="1"/>
    <col min="22" max="22" width="7.140625" style="1" customWidth="1"/>
    <col min="23" max="23" width="1.42578125" style="1" customWidth="1"/>
    <col min="30" max="258" width="8.85546875" style="1"/>
    <col min="259" max="259" width="1.140625" style="1" customWidth="1"/>
    <col min="260" max="260" width="7.42578125" style="1" customWidth="1"/>
    <col min="261" max="275" width="7.140625" style="1" customWidth="1"/>
    <col min="276" max="277" width="1.42578125" style="1" customWidth="1"/>
    <col min="278" max="278" width="6.42578125" style="1" customWidth="1"/>
    <col min="279" max="280" width="8.7109375" style="1" bestFit="1" customWidth="1"/>
    <col min="281" max="514" width="8.85546875" style="1"/>
    <col min="515" max="515" width="1.140625" style="1" customWidth="1"/>
    <col min="516" max="516" width="7.42578125" style="1" customWidth="1"/>
    <col min="517" max="531" width="7.140625" style="1" customWidth="1"/>
    <col min="532" max="533" width="1.42578125" style="1" customWidth="1"/>
    <col min="534" max="534" width="6.42578125" style="1" customWidth="1"/>
    <col min="535" max="536" width="8.7109375" style="1" bestFit="1" customWidth="1"/>
    <col min="537" max="770" width="8.85546875" style="1"/>
    <col min="771" max="771" width="1.140625" style="1" customWidth="1"/>
    <col min="772" max="772" width="7.42578125" style="1" customWidth="1"/>
    <col min="773" max="787" width="7.140625" style="1" customWidth="1"/>
    <col min="788" max="789" width="1.42578125" style="1" customWidth="1"/>
    <col min="790" max="790" width="6.42578125" style="1" customWidth="1"/>
    <col min="791" max="792" width="8.7109375" style="1" bestFit="1" customWidth="1"/>
    <col min="793" max="1026" width="8.85546875" style="1"/>
    <col min="1027" max="1027" width="1.140625" style="1" customWidth="1"/>
    <col min="1028" max="1028" width="7.42578125" style="1" customWidth="1"/>
    <col min="1029" max="1043" width="7.140625" style="1" customWidth="1"/>
    <col min="1044" max="1045" width="1.42578125" style="1" customWidth="1"/>
    <col min="1046" max="1046" width="6.42578125" style="1" customWidth="1"/>
    <col min="1047" max="1048" width="8.7109375" style="1" bestFit="1" customWidth="1"/>
    <col min="1049" max="1282" width="8.85546875" style="1"/>
    <col min="1283" max="1283" width="1.140625" style="1" customWidth="1"/>
    <col min="1284" max="1284" width="7.42578125" style="1" customWidth="1"/>
    <col min="1285" max="1299" width="7.140625" style="1" customWidth="1"/>
    <col min="1300" max="1301" width="1.42578125" style="1" customWidth="1"/>
    <col min="1302" max="1302" width="6.42578125" style="1" customWidth="1"/>
    <col min="1303" max="1304" width="8.7109375" style="1" bestFit="1" customWidth="1"/>
    <col min="1305" max="1538" width="8.85546875" style="1"/>
    <col min="1539" max="1539" width="1.140625" style="1" customWidth="1"/>
    <col min="1540" max="1540" width="7.42578125" style="1" customWidth="1"/>
    <col min="1541" max="1555" width="7.140625" style="1" customWidth="1"/>
    <col min="1556" max="1557" width="1.42578125" style="1" customWidth="1"/>
    <col min="1558" max="1558" width="6.42578125" style="1" customWidth="1"/>
    <col min="1559" max="1560" width="8.7109375" style="1" bestFit="1" customWidth="1"/>
    <col min="1561" max="1794" width="8.85546875" style="1"/>
    <col min="1795" max="1795" width="1.140625" style="1" customWidth="1"/>
    <col min="1796" max="1796" width="7.42578125" style="1" customWidth="1"/>
    <col min="1797" max="1811" width="7.140625" style="1" customWidth="1"/>
    <col min="1812" max="1813" width="1.42578125" style="1" customWidth="1"/>
    <col min="1814" max="1814" width="6.42578125" style="1" customWidth="1"/>
    <col min="1815" max="1816" width="8.7109375" style="1" bestFit="1" customWidth="1"/>
    <col min="1817" max="2050" width="8.85546875" style="1"/>
    <col min="2051" max="2051" width="1.140625" style="1" customWidth="1"/>
    <col min="2052" max="2052" width="7.42578125" style="1" customWidth="1"/>
    <col min="2053" max="2067" width="7.140625" style="1" customWidth="1"/>
    <col min="2068" max="2069" width="1.42578125" style="1" customWidth="1"/>
    <col min="2070" max="2070" width="6.42578125" style="1" customWidth="1"/>
    <col min="2071" max="2072" width="8.7109375" style="1" bestFit="1" customWidth="1"/>
    <col min="2073" max="2306" width="8.85546875" style="1"/>
    <col min="2307" max="2307" width="1.140625" style="1" customWidth="1"/>
    <col min="2308" max="2308" width="7.42578125" style="1" customWidth="1"/>
    <col min="2309" max="2323" width="7.140625" style="1" customWidth="1"/>
    <col min="2324" max="2325" width="1.42578125" style="1" customWidth="1"/>
    <col min="2326" max="2326" width="6.42578125" style="1" customWidth="1"/>
    <col min="2327" max="2328" width="8.7109375" style="1" bestFit="1" customWidth="1"/>
    <col min="2329" max="2562" width="8.85546875" style="1"/>
    <col min="2563" max="2563" width="1.140625" style="1" customWidth="1"/>
    <col min="2564" max="2564" width="7.42578125" style="1" customWidth="1"/>
    <col min="2565" max="2579" width="7.140625" style="1" customWidth="1"/>
    <col min="2580" max="2581" width="1.42578125" style="1" customWidth="1"/>
    <col min="2582" max="2582" width="6.42578125" style="1" customWidth="1"/>
    <col min="2583" max="2584" width="8.7109375" style="1" bestFit="1" customWidth="1"/>
    <col min="2585" max="2818" width="8.85546875" style="1"/>
    <col min="2819" max="2819" width="1.140625" style="1" customWidth="1"/>
    <col min="2820" max="2820" width="7.42578125" style="1" customWidth="1"/>
    <col min="2821" max="2835" width="7.140625" style="1" customWidth="1"/>
    <col min="2836" max="2837" width="1.42578125" style="1" customWidth="1"/>
    <col min="2838" max="2838" width="6.42578125" style="1" customWidth="1"/>
    <col min="2839" max="2840" width="8.7109375" style="1" bestFit="1" customWidth="1"/>
    <col min="2841" max="3074" width="8.85546875" style="1"/>
    <col min="3075" max="3075" width="1.140625" style="1" customWidth="1"/>
    <col min="3076" max="3076" width="7.42578125" style="1" customWidth="1"/>
    <col min="3077" max="3091" width="7.140625" style="1" customWidth="1"/>
    <col min="3092" max="3093" width="1.42578125" style="1" customWidth="1"/>
    <col min="3094" max="3094" width="6.42578125" style="1" customWidth="1"/>
    <col min="3095" max="3096" width="8.7109375" style="1" bestFit="1" customWidth="1"/>
    <col min="3097" max="3330" width="8.85546875" style="1"/>
    <col min="3331" max="3331" width="1.140625" style="1" customWidth="1"/>
    <col min="3332" max="3332" width="7.42578125" style="1" customWidth="1"/>
    <col min="3333" max="3347" width="7.140625" style="1" customWidth="1"/>
    <col min="3348" max="3349" width="1.42578125" style="1" customWidth="1"/>
    <col min="3350" max="3350" width="6.42578125" style="1" customWidth="1"/>
    <col min="3351" max="3352" width="8.7109375" style="1" bestFit="1" customWidth="1"/>
    <col min="3353" max="3586" width="8.85546875" style="1"/>
    <col min="3587" max="3587" width="1.140625" style="1" customWidth="1"/>
    <col min="3588" max="3588" width="7.42578125" style="1" customWidth="1"/>
    <col min="3589" max="3603" width="7.140625" style="1" customWidth="1"/>
    <col min="3604" max="3605" width="1.42578125" style="1" customWidth="1"/>
    <col min="3606" max="3606" width="6.42578125" style="1" customWidth="1"/>
    <col min="3607" max="3608" width="8.7109375" style="1" bestFit="1" customWidth="1"/>
    <col min="3609" max="3842" width="8.85546875" style="1"/>
    <col min="3843" max="3843" width="1.140625" style="1" customWidth="1"/>
    <col min="3844" max="3844" width="7.42578125" style="1" customWidth="1"/>
    <col min="3845" max="3859" width="7.140625" style="1" customWidth="1"/>
    <col min="3860" max="3861" width="1.42578125" style="1" customWidth="1"/>
    <col min="3862" max="3862" width="6.42578125" style="1" customWidth="1"/>
    <col min="3863" max="3864" width="8.7109375" style="1" bestFit="1" customWidth="1"/>
    <col min="3865" max="4098" width="8.85546875" style="1"/>
    <col min="4099" max="4099" width="1.140625" style="1" customWidth="1"/>
    <col min="4100" max="4100" width="7.42578125" style="1" customWidth="1"/>
    <col min="4101" max="4115" width="7.140625" style="1" customWidth="1"/>
    <col min="4116" max="4117" width="1.42578125" style="1" customWidth="1"/>
    <col min="4118" max="4118" width="6.42578125" style="1" customWidth="1"/>
    <col min="4119" max="4120" width="8.7109375" style="1" bestFit="1" customWidth="1"/>
    <col min="4121" max="4354" width="8.85546875" style="1"/>
    <col min="4355" max="4355" width="1.140625" style="1" customWidth="1"/>
    <col min="4356" max="4356" width="7.42578125" style="1" customWidth="1"/>
    <col min="4357" max="4371" width="7.140625" style="1" customWidth="1"/>
    <col min="4372" max="4373" width="1.42578125" style="1" customWidth="1"/>
    <col min="4374" max="4374" width="6.42578125" style="1" customWidth="1"/>
    <col min="4375" max="4376" width="8.7109375" style="1" bestFit="1" customWidth="1"/>
    <col min="4377" max="4610" width="8.85546875" style="1"/>
    <col min="4611" max="4611" width="1.140625" style="1" customWidth="1"/>
    <col min="4612" max="4612" width="7.42578125" style="1" customWidth="1"/>
    <col min="4613" max="4627" width="7.140625" style="1" customWidth="1"/>
    <col min="4628" max="4629" width="1.42578125" style="1" customWidth="1"/>
    <col min="4630" max="4630" width="6.42578125" style="1" customWidth="1"/>
    <col min="4631" max="4632" width="8.7109375" style="1" bestFit="1" customWidth="1"/>
    <col min="4633" max="4866" width="8.85546875" style="1"/>
    <col min="4867" max="4867" width="1.140625" style="1" customWidth="1"/>
    <col min="4868" max="4868" width="7.42578125" style="1" customWidth="1"/>
    <col min="4869" max="4883" width="7.140625" style="1" customWidth="1"/>
    <col min="4884" max="4885" width="1.42578125" style="1" customWidth="1"/>
    <col min="4886" max="4886" width="6.42578125" style="1" customWidth="1"/>
    <col min="4887" max="4888" width="8.7109375" style="1" bestFit="1" customWidth="1"/>
    <col min="4889" max="5122" width="8.85546875" style="1"/>
    <col min="5123" max="5123" width="1.140625" style="1" customWidth="1"/>
    <col min="5124" max="5124" width="7.42578125" style="1" customWidth="1"/>
    <col min="5125" max="5139" width="7.140625" style="1" customWidth="1"/>
    <col min="5140" max="5141" width="1.42578125" style="1" customWidth="1"/>
    <col min="5142" max="5142" width="6.42578125" style="1" customWidth="1"/>
    <col min="5143" max="5144" width="8.7109375" style="1" bestFit="1" customWidth="1"/>
    <col min="5145" max="5378" width="8.85546875" style="1"/>
    <col min="5379" max="5379" width="1.140625" style="1" customWidth="1"/>
    <col min="5380" max="5380" width="7.42578125" style="1" customWidth="1"/>
    <col min="5381" max="5395" width="7.140625" style="1" customWidth="1"/>
    <col min="5396" max="5397" width="1.42578125" style="1" customWidth="1"/>
    <col min="5398" max="5398" width="6.42578125" style="1" customWidth="1"/>
    <col min="5399" max="5400" width="8.7109375" style="1" bestFit="1" customWidth="1"/>
    <col min="5401" max="5634" width="8.85546875" style="1"/>
    <col min="5635" max="5635" width="1.140625" style="1" customWidth="1"/>
    <col min="5636" max="5636" width="7.42578125" style="1" customWidth="1"/>
    <col min="5637" max="5651" width="7.140625" style="1" customWidth="1"/>
    <col min="5652" max="5653" width="1.42578125" style="1" customWidth="1"/>
    <col min="5654" max="5654" width="6.42578125" style="1" customWidth="1"/>
    <col min="5655" max="5656" width="8.7109375" style="1" bestFit="1" customWidth="1"/>
    <col min="5657" max="5890" width="8.85546875" style="1"/>
    <col min="5891" max="5891" width="1.140625" style="1" customWidth="1"/>
    <col min="5892" max="5892" width="7.42578125" style="1" customWidth="1"/>
    <col min="5893" max="5907" width="7.140625" style="1" customWidth="1"/>
    <col min="5908" max="5909" width="1.42578125" style="1" customWidth="1"/>
    <col min="5910" max="5910" width="6.42578125" style="1" customWidth="1"/>
    <col min="5911" max="5912" width="8.7109375" style="1" bestFit="1" customWidth="1"/>
    <col min="5913" max="6146" width="8.85546875" style="1"/>
    <col min="6147" max="6147" width="1.140625" style="1" customWidth="1"/>
    <col min="6148" max="6148" width="7.42578125" style="1" customWidth="1"/>
    <col min="6149" max="6163" width="7.140625" style="1" customWidth="1"/>
    <col min="6164" max="6165" width="1.42578125" style="1" customWidth="1"/>
    <col min="6166" max="6166" width="6.42578125" style="1" customWidth="1"/>
    <col min="6167" max="6168" width="8.7109375" style="1" bestFit="1" customWidth="1"/>
    <col min="6169" max="6402" width="8.85546875" style="1"/>
    <col min="6403" max="6403" width="1.140625" style="1" customWidth="1"/>
    <col min="6404" max="6404" width="7.42578125" style="1" customWidth="1"/>
    <col min="6405" max="6419" width="7.140625" style="1" customWidth="1"/>
    <col min="6420" max="6421" width="1.42578125" style="1" customWidth="1"/>
    <col min="6422" max="6422" width="6.42578125" style="1" customWidth="1"/>
    <col min="6423" max="6424" width="8.7109375" style="1" bestFit="1" customWidth="1"/>
    <col min="6425" max="6658" width="8.85546875" style="1"/>
    <col min="6659" max="6659" width="1.140625" style="1" customWidth="1"/>
    <col min="6660" max="6660" width="7.42578125" style="1" customWidth="1"/>
    <col min="6661" max="6675" width="7.140625" style="1" customWidth="1"/>
    <col min="6676" max="6677" width="1.42578125" style="1" customWidth="1"/>
    <col min="6678" max="6678" width="6.42578125" style="1" customWidth="1"/>
    <col min="6679" max="6680" width="8.7109375" style="1" bestFit="1" customWidth="1"/>
    <col min="6681" max="6914" width="8.85546875" style="1"/>
    <col min="6915" max="6915" width="1.140625" style="1" customWidth="1"/>
    <col min="6916" max="6916" width="7.42578125" style="1" customWidth="1"/>
    <col min="6917" max="6931" width="7.140625" style="1" customWidth="1"/>
    <col min="6932" max="6933" width="1.42578125" style="1" customWidth="1"/>
    <col min="6934" max="6934" width="6.42578125" style="1" customWidth="1"/>
    <col min="6935" max="6936" width="8.7109375" style="1" bestFit="1" customWidth="1"/>
    <col min="6937" max="7170" width="8.85546875" style="1"/>
    <col min="7171" max="7171" width="1.140625" style="1" customWidth="1"/>
    <col min="7172" max="7172" width="7.42578125" style="1" customWidth="1"/>
    <col min="7173" max="7187" width="7.140625" style="1" customWidth="1"/>
    <col min="7188" max="7189" width="1.42578125" style="1" customWidth="1"/>
    <col min="7190" max="7190" width="6.42578125" style="1" customWidth="1"/>
    <col min="7191" max="7192" width="8.7109375" style="1" bestFit="1" customWidth="1"/>
    <col min="7193" max="7426" width="8.85546875" style="1"/>
    <col min="7427" max="7427" width="1.140625" style="1" customWidth="1"/>
    <col min="7428" max="7428" width="7.42578125" style="1" customWidth="1"/>
    <col min="7429" max="7443" width="7.140625" style="1" customWidth="1"/>
    <col min="7444" max="7445" width="1.42578125" style="1" customWidth="1"/>
    <col min="7446" max="7446" width="6.42578125" style="1" customWidth="1"/>
    <col min="7447" max="7448" width="8.7109375" style="1" bestFit="1" customWidth="1"/>
    <col min="7449" max="7682" width="8.85546875" style="1"/>
    <col min="7683" max="7683" width="1.140625" style="1" customWidth="1"/>
    <col min="7684" max="7684" width="7.42578125" style="1" customWidth="1"/>
    <col min="7685" max="7699" width="7.140625" style="1" customWidth="1"/>
    <col min="7700" max="7701" width="1.42578125" style="1" customWidth="1"/>
    <col min="7702" max="7702" width="6.42578125" style="1" customWidth="1"/>
    <col min="7703" max="7704" width="8.7109375" style="1" bestFit="1" customWidth="1"/>
    <col min="7705" max="7938" width="8.85546875" style="1"/>
    <col min="7939" max="7939" width="1.140625" style="1" customWidth="1"/>
    <col min="7940" max="7940" width="7.42578125" style="1" customWidth="1"/>
    <col min="7941" max="7955" width="7.140625" style="1" customWidth="1"/>
    <col min="7956" max="7957" width="1.42578125" style="1" customWidth="1"/>
    <col min="7958" max="7958" width="6.42578125" style="1" customWidth="1"/>
    <col min="7959" max="7960" width="8.7109375" style="1" bestFit="1" customWidth="1"/>
    <col min="7961" max="8194" width="8.85546875" style="1"/>
    <col min="8195" max="8195" width="1.140625" style="1" customWidth="1"/>
    <col min="8196" max="8196" width="7.42578125" style="1" customWidth="1"/>
    <col min="8197" max="8211" width="7.140625" style="1" customWidth="1"/>
    <col min="8212" max="8213" width="1.42578125" style="1" customWidth="1"/>
    <col min="8214" max="8214" width="6.42578125" style="1" customWidth="1"/>
    <col min="8215" max="8216" width="8.7109375" style="1" bestFit="1" customWidth="1"/>
    <col min="8217" max="8450" width="8.85546875" style="1"/>
    <col min="8451" max="8451" width="1.140625" style="1" customWidth="1"/>
    <col min="8452" max="8452" width="7.42578125" style="1" customWidth="1"/>
    <col min="8453" max="8467" width="7.140625" style="1" customWidth="1"/>
    <col min="8468" max="8469" width="1.42578125" style="1" customWidth="1"/>
    <col min="8470" max="8470" width="6.42578125" style="1" customWidth="1"/>
    <col min="8471" max="8472" width="8.7109375" style="1" bestFit="1" customWidth="1"/>
    <col min="8473" max="8706" width="8.85546875" style="1"/>
    <col min="8707" max="8707" width="1.140625" style="1" customWidth="1"/>
    <col min="8708" max="8708" width="7.42578125" style="1" customWidth="1"/>
    <col min="8709" max="8723" width="7.140625" style="1" customWidth="1"/>
    <col min="8724" max="8725" width="1.42578125" style="1" customWidth="1"/>
    <col min="8726" max="8726" width="6.42578125" style="1" customWidth="1"/>
    <col min="8727" max="8728" width="8.7109375" style="1" bestFit="1" customWidth="1"/>
    <col min="8729" max="8962" width="8.85546875" style="1"/>
    <col min="8963" max="8963" width="1.140625" style="1" customWidth="1"/>
    <col min="8964" max="8964" width="7.42578125" style="1" customWidth="1"/>
    <col min="8965" max="8979" width="7.140625" style="1" customWidth="1"/>
    <col min="8980" max="8981" width="1.42578125" style="1" customWidth="1"/>
    <col min="8982" max="8982" width="6.42578125" style="1" customWidth="1"/>
    <col min="8983" max="8984" width="8.7109375" style="1" bestFit="1" customWidth="1"/>
    <col min="8985" max="9218" width="8.85546875" style="1"/>
    <col min="9219" max="9219" width="1.140625" style="1" customWidth="1"/>
    <col min="9220" max="9220" width="7.42578125" style="1" customWidth="1"/>
    <col min="9221" max="9235" width="7.140625" style="1" customWidth="1"/>
    <col min="9236" max="9237" width="1.42578125" style="1" customWidth="1"/>
    <col min="9238" max="9238" width="6.42578125" style="1" customWidth="1"/>
    <col min="9239" max="9240" width="8.7109375" style="1" bestFit="1" customWidth="1"/>
    <col min="9241" max="9474" width="8.85546875" style="1"/>
    <col min="9475" max="9475" width="1.140625" style="1" customWidth="1"/>
    <col min="9476" max="9476" width="7.42578125" style="1" customWidth="1"/>
    <col min="9477" max="9491" width="7.140625" style="1" customWidth="1"/>
    <col min="9492" max="9493" width="1.42578125" style="1" customWidth="1"/>
    <col min="9494" max="9494" width="6.42578125" style="1" customWidth="1"/>
    <col min="9495" max="9496" width="8.7109375" style="1" bestFit="1" customWidth="1"/>
    <col min="9497" max="9730" width="8.85546875" style="1"/>
    <col min="9731" max="9731" width="1.140625" style="1" customWidth="1"/>
    <col min="9732" max="9732" width="7.42578125" style="1" customWidth="1"/>
    <col min="9733" max="9747" width="7.140625" style="1" customWidth="1"/>
    <col min="9748" max="9749" width="1.42578125" style="1" customWidth="1"/>
    <col min="9750" max="9750" width="6.42578125" style="1" customWidth="1"/>
    <col min="9751" max="9752" width="8.7109375" style="1" bestFit="1" customWidth="1"/>
    <col min="9753" max="9986" width="8.85546875" style="1"/>
    <col min="9987" max="9987" width="1.140625" style="1" customWidth="1"/>
    <col min="9988" max="9988" width="7.42578125" style="1" customWidth="1"/>
    <col min="9989" max="10003" width="7.140625" style="1" customWidth="1"/>
    <col min="10004" max="10005" width="1.42578125" style="1" customWidth="1"/>
    <col min="10006" max="10006" width="6.42578125" style="1" customWidth="1"/>
    <col min="10007" max="10008" width="8.7109375" style="1" bestFit="1" customWidth="1"/>
    <col min="10009" max="10242" width="8.85546875" style="1"/>
    <col min="10243" max="10243" width="1.140625" style="1" customWidth="1"/>
    <col min="10244" max="10244" width="7.42578125" style="1" customWidth="1"/>
    <col min="10245" max="10259" width="7.140625" style="1" customWidth="1"/>
    <col min="10260" max="10261" width="1.42578125" style="1" customWidth="1"/>
    <col min="10262" max="10262" width="6.42578125" style="1" customWidth="1"/>
    <col min="10263" max="10264" width="8.7109375" style="1" bestFit="1" customWidth="1"/>
    <col min="10265" max="10498" width="8.85546875" style="1"/>
    <col min="10499" max="10499" width="1.140625" style="1" customWidth="1"/>
    <col min="10500" max="10500" width="7.42578125" style="1" customWidth="1"/>
    <col min="10501" max="10515" width="7.140625" style="1" customWidth="1"/>
    <col min="10516" max="10517" width="1.42578125" style="1" customWidth="1"/>
    <col min="10518" max="10518" width="6.42578125" style="1" customWidth="1"/>
    <col min="10519" max="10520" width="8.7109375" style="1" bestFit="1" customWidth="1"/>
    <col min="10521" max="10754" width="8.85546875" style="1"/>
    <col min="10755" max="10755" width="1.140625" style="1" customWidth="1"/>
    <col min="10756" max="10756" width="7.42578125" style="1" customWidth="1"/>
    <col min="10757" max="10771" width="7.140625" style="1" customWidth="1"/>
    <col min="10772" max="10773" width="1.42578125" style="1" customWidth="1"/>
    <col min="10774" max="10774" width="6.42578125" style="1" customWidth="1"/>
    <col min="10775" max="10776" width="8.7109375" style="1" bestFit="1" customWidth="1"/>
    <col min="10777" max="11010" width="8.85546875" style="1"/>
    <col min="11011" max="11011" width="1.140625" style="1" customWidth="1"/>
    <col min="11012" max="11012" width="7.42578125" style="1" customWidth="1"/>
    <col min="11013" max="11027" width="7.140625" style="1" customWidth="1"/>
    <col min="11028" max="11029" width="1.42578125" style="1" customWidth="1"/>
    <col min="11030" max="11030" width="6.42578125" style="1" customWidth="1"/>
    <col min="11031" max="11032" width="8.7109375" style="1" bestFit="1" customWidth="1"/>
    <col min="11033" max="11266" width="8.85546875" style="1"/>
    <col min="11267" max="11267" width="1.140625" style="1" customWidth="1"/>
    <col min="11268" max="11268" width="7.42578125" style="1" customWidth="1"/>
    <col min="11269" max="11283" width="7.140625" style="1" customWidth="1"/>
    <col min="11284" max="11285" width="1.42578125" style="1" customWidth="1"/>
    <col min="11286" max="11286" width="6.42578125" style="1" customWidth="1"/>
    <col min="11287" max="11288" width="8.7109375" style="1" bestFit="1" customWidth="1"/>
    <col min="11289" max="11522" width="8.85546875" style="1"/>
    <col min="11523" max="11523" width="1.140625" style="1" customWidth="1"/>
    <col min="11524" max="11524" width="7.42578125" style="1" customWidth="1"/>
    <col min="11525" max="11539" width="7.140625" style="1" customWidth="1"/>
    <col min="11540" max="11541" width="1.42578125" style="1" customWidth="1"/>
    <col min="11542" max="11542" width="6.42578125" style="1" customWidth="1"/>
    <col min="11543" max="11544" width="8.7109375" style="1" bestFit="1" customWidth="1"/>
    <col min="11545" max="11778" width="8.85546875" style="1"/>
    <col min="11779" max="11779" width="1.140625" style="1" customWidth="1"/>
    <col min="11780" max="11780" width="7.42578125" style="1" customWidth="1"/>
    <col min="11781" max="11795" width="7.140625" style="1" customWidth="1"/>
    <col min="11796" max="11797" width="1.42578125" style="1" customWidth="1"/>
    <col min="11798" max="11798" width="6.42578125" style="1" customWidth="1"/>
    <col min="11799" max="11800" width="8.7109375" style="1" bestFit="1" customWidth="1"/>
    <col min="11801" max="12034" width="8.85546875" style="1"/>
    <col min="12035" max="12035" width="1.140625" style="1" customWidth="1"/>
    <col min="12036" max="12036" width="7.42578125" style="1" customWidth="1"/>
    <col min="12037" max="12051" width="7.140625" style="1" customWidth="1"/>
    <col min="12052" max="12053" width="1.42578125" style="1" customWidth="1"/>
    <col min="12054" max="12054" width="6.42578125" style="1" customWidth="1"/>
    <col min="12055" max="12056" width="8.7109375" style="1" bestFit="1" customWidth="1"/>
    <col min="12057" max="12290" width="8.85546875" style="1"/>
    <col min="12291" max="12291" width="1.140625" style="1" customWidth="1"/>
    <col min="12292" max="12292" width="7.42578125" style="1" customWidth="1"/>
    <col min="12293" max="12307" width="7.140625" style="1" customWidth="1"/>
    <col min="12308" max="12309" width="1.42578125" style="1" customWidth="1"/>
    <col min="12310" max="12310" width="6.42578125" style="1" customWidth="1"/>
    <col min="12311" max="12312" width="8.7109375" style="1" bestFit="1" customWidth="1"/>
    <col min="12313" max="12546" width="8.85546875" style="1"/>
    <col min="12547" max="12547" width="1.140625" style="1" customWidth="1"/>
    <col min="12548" max="12548" width="7.42578125" style="1" customWidth="1"/>
    <col min="12549" max="12563" width="7.140625" style="1" customWidth="1"/>
    <col min="12564" max="12565" width="1.42578125" style="1" customWidth="1"/>
    <col min="12566" max="12566" width="6.42578125" style="1" customWidth="1"/>
    <col min="12567" max="12568" width="8.7109375" style="1" bestFit="1" customWidth="1"/>
    <col min="12569" max="12802" width="8.85546875" style="1"/>
    <col min="12803" max="12803" width="1.140625" style="1" customWidth="1"/>
    <col min="12804" max="12804" width="7.42578125" style="1" customWidth="1"/>
    <col min="12805" max="12819" width="7.140625" style="1" customWidth="1"/>
    <col min="12820" max="12821" width="1.42578125" style="1" customWidth="1"/>
    <col min="12822" max="12822" width="6.42578125" style="1" customWidth="1"/>
    <col min="12823" max="12824" width="8.7109375" style="1" bestFit="1" customWidth="1"/>
    <col min="12825" max="13058" width="8.85546875" style="1"/>
    <col min="13059" max="13059" width="1.140625" style="1" customWidth="1"/>
    <col min="13060" max="13060" width="7.42578125" style="1" customWidth="1"/>
    <col min="13061" max="13075" width="7.140625" style="1" customWidth="1"/>
    <col min="13076" max="13077" width="1.42578125" style="1" customWidth="1"/>
    <col min="13078" max="13078" width="6.42578125" style="1" customWidth="1"/>
    <col min="13079" max="13080" width="8.7109375" style="1" bestFit="1" customWidth="1"/>
    <col min="13081" max="13314" width="8.85546875" style="1"/>
    <col min="13315" max="13315" width="1.140625" style="1" customWidth="1"/>
    <col min="13316" max="13316" width="7.42578125" style="1" customWidth="1"/>
    <col min="13317" max="13331" width="7.140625" style="1" customWidth="1"/>
    <col min="13332" max="13333" width="1.42578125" style="1" customWidth="1"/>
    <col min="13334" max="13334" width="6.42578125" style="1" customWidth="1"/>
    <col min="13335" max="13336" width="8.7109375" style="1" bestFit="1" customWidth="1"/>
    <col min="13337" max="13570" width="8.85546875" style="1"/>
    <col min="13571" max="13571" width="1.140625" style="1" customWidth="1"/>
    <col min="13572" max="13572" width="7.42578125" style="1" customWidth="1"/>
    <col min="13573" max="13587" width="7.140625" style="1" customWidth="1"/>
    <col min="13588" max="13589" width="1.42578125" style="1" customWidth="1"/>
    <col min="13590" max="13590" width="6.42578125" style="1" customWidth="1"/>
    <col min="13591" max="13592" width="8.7109375" style="1" bestFit="1" customWidth="1"/>
    <col min="13593" max="13826" width="8.85546875" style="1"/>
    <col min="13827" max="13827" width="1.140625" style="1" customWidth="1"/>
    <col min="13828" max="13828" width="7.42578125" style="1" customWidth="1"/>
    <col min="13829" max="13843" width="7.140625" style="1" customWidth="1"/>
    <col min="13844" max="13845" width="1.42578125" style="1" customWidth="1"/>
    <col min="13846" max="13846" width="6.42578125" style="1" customWidth="1"/>
    <col min="13847" max="13848" width="8.7109375" style="1" bestFit="1" customWidth="1"/>
    <col min="13849" max="14082" width="8.85546875" style="1"/>
    <col min="14083" max="14083" width="1.140625" style="1" customWidth="1"/>
    <col min="14084" max="14084" width="7.42578125" style="1" customWidth="1"/>
    <col min="14085" max="14099" width="7.140625" style="1" customWidth="1"/>
    <col min="14100" max="14101" width="1.42578125" style="1" customWidth="1"/>
    <col min="14102" max="14102" width="6.42578125" style="1" customWidth="1"/>
    <col min="14103" max="14104" width="8.7109375" style="1" bestFit="1" customWidth="1"/>
    <col min="14105" max="14338" width="8.85546875" style="1"/>
    <col min="14339" max="14339" width="1.140625" style="1" customWidth="1"/>
    <col min="14340" max="14340" width="7.42578125" style="1" customWidth="1"/>
    <col min="14341" max="14355" width="7.140625" style="1" customWidth="1"/>
    <col min="14356" max="14357" width="1.42578125" style="1" customWidth="1"/>
    <col min="14358" max="14358" width="6.42578125" style="1" customWidth="1"/>
    <col min="14359" max="14360" width="8.7109375" style="1" bestFit="1" customWidth="1"/>
    <col min="14361" max="14594" width="8.85546875" style="1"/>
    <col min="14595" max="14595" width="1.140625" style="1" customWidth="1"/>
    <col min="14596" max="14596" width="7.42578125" style="1" customWidth="1"/>
    <col min="14597" max="14611" width="7.140625" style="1" customWidth="1"/>
    <col min="14612" max="14613" width="1.42578125" style="1" customWidth="1"/>
    <col min="14614" max="14614" width="6.42578125" style="1" customWidth="1"/>
    <col min="14615" max="14616" width="8.7109375" style="1" bestFit="1" customWidth="1"/>
    <col min="14617" max="14850" width="8.85546875" style="1"/>
    <col min="14851" max="14851" width="1.140625" style="1" customWidth="1"/>
    <col min="14852" max="14852" width="7.42578125" style="1" customWidth="1"/>
    <col min="14853" max="14867" width="7.140625" style="1" customWidth="1"/>
    <col min="14868" max="14869" width="1.42578125" style="1" customWidth="1"/>
    <col min="14870" max="14870" width="6.42578125" style="1" customWidth="1"/>
    <col min="14871" max="14872" width="8.7109375" style="1" bestFit="1" customWidth="1"/>
    <col min="14873" max="15106" width="8.85546875" style="1"/>
    <col min="15107" max="15107" width="1.140625" style="1" customWidth="1"/>
    <col min="15108" max="15108" width="7.42578125" style="1" customWidth="1"/>
    <col min="15109" max="15123" width="7.140625" style="1" customWidth="1"/>
    <col min="15124" max="15125" width="1.42578125" style="1" customWidth="1"/>
    <col min="15126" max="15126" width="6.42578125" style="1" customWidth="1"/>
    <col min="15127" max="15128" width="8.7109375" style="1" bestFit="1" customWidth="1"/>
    <col min="15129" max="15362" width="8.85546875" style="1"/>
    <col min="15363" max="15363" width="1.140625" style="1" customWidth="1"/>
    <col min="15364" max="15364" width="7.42578125" style="1" customWidth="1"/>
    <col min="15365" max="15379" width="7.140625" style="1" customWidth="1"/>
    <col min="15380" max="15381" width="1.42578125" style="1" customWidth="1"/>
    <col min="15382" max="15382" width="6.42578125" style="1" customWidth="1"/>
    <col min="15383" max="15384" width="8.7109375" style="1" bestFit="1" customWidth="1"/>
    <col min="15385" max="15618" width="8.85546875" style="1"/>
    <col min="15619" max="15619" width="1.140625" style="1" customWidth="1"/>
    <col min="15620" max="15620" width="7.42578125" style="1" customWidth="1"/>
    <col min="15621" max="15635" width="7.140625" style="1" customWidth="1"/>
    <col min="15636" max="15637" width="1.42578125" style="1" customWidth="1"/>
    <col min="15638" max="15638" width="6.42578125" style="1" customWidth="1"/>
    <col min="15639" max="15640" width="8.7109375" style="1" bestFit="1" customWidth="1"/>
    <col min="15641" max="15874" width="8.85546875" style="1"/>
    <col min="15875" max="15875" width="1.140625" style="1" customWidth="1"/>
    <col min="15876" max="15876" width="7.42578125" style="1" customWidth="1"/>
    <col min="15877" max="15891" width="7.140625" style="1" customWidth="1"/>
    <col min="15892" max="15893" width="1.42578125" style="1" customWidth="1"/>
    <col min="15894" max="15894" width="6.42578125" style="1" customWidth="1"/>
    <col min="15895" max="15896" width="8.7109375" style="1" bestFit="1" customWidth="1"/>
    <col min="15897" max="16130" width="8.85546875" style="1"/>
    <col min="16131" max="16131" width="1.140625" style="1" customWidth="1"/>
    <col min="16132" max="16132" width="7.42578125" style="1" customWidth="1"/>
    <col min="16133" max="16147" width="7.140625" style="1" customWidth="1"/>
    <col min="16148" max="16149" width="1.42578125" style="1" customWidth="1"/>
    <col min="16150" max="16150" width="6.42578125" style="1" customWidth="1"/>
    <col min="16151" max="16152" width="8.7109375" style="1" bestFit="1" customWidth="1"/>
    <col min="16153" max="16384" width="8.85546875" style="1"/>
  </cols>
  <sheetData>
    <row r="1" spans="1:32" ht="18" customHeight="1">
      <c r="B1" s="7"/>
      <c r="C1" s="7"/>
      <c r="D1" s="7"/>
      <c r="E1" s="7"/>
      <c r="F1" s="7"/>
      <c r="G1" s="7"/>
      <c r="H1" s="7"/>
      <c r="I1" s="7"/>
      <c r="J1" s="7"/>
      <c r="K1" s="7"/>
    </row>
    <row r="2" spans="1:32" ht="33" customHeight="1">
      <c r="B2" s="431" t="s">
        <v>130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</row>
    <row r="3" spans="1:32" ht="18" customHeight="1">
      <c r="B3" s="432"/>
      <c r="C3" s="432"/>
      <c r="D3" s="432"/>
      <c r="E3" s="432"/>
      <c r="F3" s="432"/>
      <c r="G3" s="432"/>
      <c r="H3" s="432"/>
      <c r="I3" s="432"/>
      <c r="J3" s="147"/>
      <c r="K3" s="147"/>
      <c r="L3" s="12"/>
      <c r="M3" s="12"/>
      <c r="N3" s="12"/>
      <c r="O3" s="12"/>
      <c r="T3" s="12"/>
    </row>
    <row r="4" spans="1:32" ht="18" customHeight="1">
      <c r="B4" s="433" t="s">
        <v>12</v>
      </c>
      <c r="C4" s="434"/>
      <c r="D4" s="435" t="s">
        <v>0</v>
      </c>
      <c r="E4" s="436"/>
      <c r="F4" s="443" t="s">
        <v>53</v>
      </c>
      <c r="G4" s="444"/>
      <c r="H4" s="435" t="s">
        <v>11</v>
      </c>
      <c r="I4" s="436"/>
      <c r="J4" s="435" t="s">
        <v>10</v>
      </c>
      <c r="K4" s="436"/>
      <c r="L4" s="435" t="s">
        <v>15</v>
      </c>
      <c r="M4" s="436"/>
      <c r="N4" s="439" t="s">
        <v>9</v>
      </c>
      <c r="O4" s="440"/>
      <c r="P4" s="441" t="s">
        <v>1</v>
      </c>
      <c r="Q4" s="441" t="s">
        <v>2</v>
      </c>
      <c r="R4" s="441" t="s">
        <v>125</v>
      </c>
      <c r="S4" s="441" t="s">
        <v>126</v>
      </c>
      <c r="T4" s="148" t="s">
        <v>127</v>
      </c>
      <c r="AD4" s="2"/>
      <c r="AE4" s="2"/>
      <c r="AF4" s="2"/>
    </row>
    <row r="5" spans="1:32" ht="18" customHeight="1">
      <c r="B5" s="427" t="s">
        <v>128</v>
      </c>
      <c r="C5" s="428"/>
      <c r="D5" s="427" t="s">
        <v>128</v>
      </c>
      <c r="E5" s="428"/>
      <c r="F5" s="427" t="s">
        <v>128</v>
      </c>
      <c r="G5" s="428"/>
      <c r="H5" s="427" t="s">
        <v>128</v>
      </c>
      <c r="I5" s="428"/>
      <c r="J5" s="427" t="s">
        <v>128</v>
      </c>
      <c r="K5" s="428"/>
      <c r="L5" s="427" t="s">
        <v>128</v>
      </c>
      <c r="M5" s="428"/>
      <c r="N5" s="427" t="s">
        <v>128</v>
      </c>
      <c r="O5" s="428"/>
      <c r="P5" s="442"/>
      <c r="Q5" s="442"/>
      <c r="R5" s="442"/>
      <c r="S5" s="442"/>
      <c r="T5" s="149" t="s">
        <v>129</v>
      </c>
      <c r="AD5" s="2"/>
      <c r="AE5" s="2"/>
      <c r="AF5" s="2"/>
    </row>
    <row r="6" spans="1:32" ht="18" customHeight="1">
      <c r="B6" s="429" t="s">
        <v>4</v>
      </c>
      <c r="C6" s="430"/>
      <c r="D6" s="34" t="s">
        <v>4</v>
      </c>
      <c r="E6" s="35" t="s">
        <v>2</v>
      </c>
      <c r="F6" s="34" t="s">
        <v>4</v>
      </c>
      <c r="G6" s="35" t="s">
        <v>2</v>
      </c>
      <c r="H6" s="34" t="s">
        <v>4</v>
      </c>
      <c r="I6" s="35" t="s">
        <v>2</v>
      </c>
      <c r="J6" s="34" t="s">
        <v>4</v>
      </c>
      <c r="K6" s="35" t="s">
        <v>2</v>
      </c>
      <c r="L6" s="34" t="s">
        <v>4</v>
      </c>
      <c r="M6" s="35" t="s">
        <v>2</v>
      </c>
      <c r="N6" s="34" t="s">
        <v>4</v>
      </c>
      <c r="O6" s="35" t="s">
        <v>2</v>
      </c>
      <c r="P6" s="34" t="s">
        <v>4</v>
      </c>
      <c r="Q6" s="34" t="s">
        <v>4</v>
      </c>
      <c r="R6" s="34" t="s">
        <v>4</v>
      </c>
      <c r="S6" s="36" t="s">
        <v>4</v>
      </c>
      <c r="T6" s="150" t="s">
        <v>4</v>
      </c>
      <c r="W6" s="3"/>
      <c r="AD6" s="2"/>
      <c r="AE6" s="2"/>
      <c r="AF6" s="2"/>
    </row>
    <row r="7" spans="1:32" ht="24.95" customHeight="1">
      <c r="A7" s="2"/>
      <c r="B7" s="422">
        <f>'Uncertainty Budget(Pitch)'!C7</f>
        <v>9.1880000000000006</v>
      </c>
      <c r="C7" s="423"/>
      <c r="D7" s="257">
        <f>'Data Record (Major)'!W23</f>
        <v>0</v>
      </c>
      <c r="E7" s="39">
        <f t="shared" ref="E7:E20" si="0">D7/1</f>
        <v>0</v>
      </c>
      <c r="F7" s="99">
        <v>0</v>
      </c>
      <c r="G7" s="38">
        <f t="shared" ref="G7:G20" si="1">F7/2</f>
        <v>0</v>
      </c>
      <c r="H7" s="152">
        <f>'Cert of STD '!F8</f>
        <v>2.0999999999999998E-4</v>
      </c>
      <c r="I7" s="39">
        <f>H7/SQRT(3)</f>
        <v>1.212435565298214E-4</v>
      </c>
      <c r="J7" s="40">
        <f>0.00001/2</f>
        <v>5.0000000000000004E-6</v>
      </c>
      <c r="K7" s="41">
        <f t="shared" ref="K7:K20" si="2">(J7/SQRT(3))</f>
        <v>2.8867513459481293E-6</v>
      </c>
      <c r="L7" s="41">
        <f>Q25/2</f>
        <v>1.4169515879445871E-5</v>
      </c>
      <c r="M7" s="41">
        <f t="shared" ref="M7:M20" si="3">L7/SQRT(3)</f>
        <v>8.1807738072847514E-6</v>
      </c>
      <c r="N7" s="39">
        <f t="shared" ref="N7:N20" si="4">((B7)*(11.5*10^-6)*1)</f>
        <v>1.0566200000000001E-4</v>
      </c>
      <c r="O7" s="39">
        <f t="shared" ref="O7:O20" si="5">N7/SQRT(3)</f>
        <v>6.1003984143114243E-5</v>
      </c>
      <c r="P7" s="39">
        <f t="shared" ref="P7:P20" si="6">SQRT(E7^2+I7^2+K7^2+M7^2+O7^2)</f>
        <v>1.3600273701199039E-4</v>
      </c>
      <c r="Q7" s="42">
        <f t="shared" ref="Q7:Q20" si="7">E7/1</f>
        <v>0</v>
      </c>
      <c r="R7" s="43" t="str">
        <f>IF(E7=0,"∞",(P7^4/(E7^4/3)))</f>
        <v>∞</v>
      </c>
      <c r="S7" s="37">
        <f>IF(R7="∞",2,_xlfn.T.INV.2T(0.0455,R7))</f>
        <v>2</v>
      </c>
      <c r="T7" s="156">
        <f>P7*S7*1000</f>
        <v>0.27200547402398079</v>
      </c>
      <c r="W7" s="3"/>
      <c r="AD7" s="2"/>
      <c r="AE7" s="2"/>
      <c r="AF7" s="2"/>
    </row>
    <row r="8" spans="1:32" ht="24.95" customHeight="1">
      <c r="A8" s="2"/>
      <c r="B8" s="422">
        <f>'Uncertainty Budget(Pitch)'!C8</f>
        <v>9.1880000000000006</v>
      </c>
      <c r="C8" s="423"/>
      <c r="D8" s="257">
        <f>'Data Record (Major)'!W33</f>
        <v>0</v>
      </c>
      <c r="E8" s="39">
        <f t="shared" si="0"/>
        <v>0</v>
      </c>
      <c r="F8" s="99">
        <v>0</v>
      </c>
      <c r="G8" s="38">
        <f t="shared" si="1"/>
        <v>0</v>
      </c>
      <c r="H8" s="152">
        <f>'Cert of STD '!F9</f>
        <v>2.0999999999999998E-4</v>
      </c>
      <c r="I8" s="39">
        <f t="shared" ref="I8:I20" si="8">H8/SQRT(3)</f>
        <v>1.212435565298214E-4</v>
      </c>
      <c r="J8" s="40">
        <f>J7</f>
        <v>5.0000000000000004E-6</v>
      </c>
      <c r="K8" s="41">
        <f t="shared" si="2"/>
        <v>2.8867513459481293E-6</v>
      </c>
      <c r="L8" s="41">
        <f>L7</f>
        <v>1.4169515879445871E-5</v>
      </c>
      <c r="M8" s="41">
        <f t="shared" si="3"/>
        <v>8.1807738072847514E-6</v>
      </c>
      <c r="N8" s="39">
        <f t="shared" si="4"/>
        <v>1.0566200000000001E-4</v>
      </c>
      <c r="O8" s="39">
        <f t="shared" si="5"/>
        <v>6.1003984143114243E-5</v>
      </c>
      <c r="P8" s="39">
        <f t="shared" si="6"/>
        <v>1.3600273701199039E-4</v>
      </c>
      <c r="Q8" s="42">
        <f t="shared" si="7"/>
        <v>0</v>
      </c>
      <c r="R8" s="43" t="str">
        <f>IF(E8=0,"∞",(P8^4/(E8^4/3)))</f>
        <v>∞</v>
      </c>
      <c r="S8" s="37">
        <f>IF(R8="∞",2,_xlfn.T.INV.2T(0.0455,R8))</f>
        <v>2</v>
      </c>
      <c r="T8" s="156">
        <f t="shared" ref="T8:T20" si="9">P8*S8*1000</f>
        <v>0.27200547402398079</v>
      </c>
      <c r="W8" s="3"/>
      <c r="AD8" s="2"/>
      <c r="AE8" s="2"/>
      <c r="AF8" s="2"/>
    </row>
    <row r="9" spans="1:32" s="2" customFormat="1" ht="24.95" hidden="1" customHeight="1">
      <c r="B9" s="422">
        <f>'Uncertainty Budget(Pitch)'!C9</f>
        <v>10</v>
      </c>
      <c r="C9" s="423"/>
      <c r="D9" s="151" t="e">
        <f>'[1]Data Record(major)'!X6</f>
        <v>#REF!</v>
      </c>
      <c r="E9" s="41" t="e">
        <f t="shared" si="0"/>
        <v>#REF!</v>
      </c>
      <c r="F9" s="99">
        <v>0</v>
      </c>
      <c r="G9" s="38">
        <f t="shared" si="1"/>
        <v>0</v>
      </c>
      <c r="H9" s="152">
        <f>'Cert of STD '!F10</f>
        <v>2.0999999999999998E-4</v>
      </c>
      <c r="I9" s="39">
        <f t="shared" si="8"/>
        <v>1.212435565298214E-4</v>
      </c>
      <c r="J9" s="40">
        <f t="shared" ref="J9:J20" si="10">J8</f>
        <v>5.0000000000000004E-6</v>
      </c>
      <c r="K9" s="41">
        <f t="shared" si="2"/>
        <v>2.8867513459481293E-6</v>
      </c>
      <c r="L9" s="41">
        <f t="shared" ref="L9:L20" si="11">L8</f>
        <v>1.4169515879445871E-5</v>
      </c>
      <c r="M9" s="41">
        <f t="shared" si="3"/>
        <v>8.1807738072847514E-6</v>
      </c>
      <c r="N9" s="39">
        <f t="shared" si="4"/>
        <v>1.15E-4</v>
      </c>
      <c r="O9" s="39">
        <f t="shared" si="5"/>
        <v>6.6395280956806963E-5</v>
      </c>
      <c r="P9" s="39" t="e">
        <f t="shared" si="6"/>
        <v>#REF!</v>
      </c>
      <c r="Q9" s="42" t="e">
        <f t="shared" si="7"/>
        <v>#REF!</v>
      </c>
      <c r="R9" s="43" t="e">
        <f t="shared" ref="R7:R20" si="12">(P9^4)/(((IF(Q9&lt;=0,0.001,Q9)^4)/9))</f>
        <v>#REF!</v>
      </c>
      <c r="S9" s="37" t="e">
        <f t="shared" ref="S7:S20" si="13">IF(R9&gt;0,"2.00",TINV(0.0455,R9))</f>
        <v>#REF!</v>
      </c>
      <c r="T9" s="156" t="e">
        <f t="shared" si="9"/>
        <v>#REF!</v>
      </c>
      <c r="W9" s="4"/>
    </row>
    <row r="10" spans="1:32" s="2" customFormat="1" ht="24.95" hidden="1" customHeight="1">
      <c r="B10" s="422">
        <f>'Uncertainty Budget(Pitch)'!C10</f>
        <v>20</v>
      </c>
      <c r="C10" s="423"/>
      <c r="D10" s="151" t="e">
        <f>'[1]Data Record(major)'!X6</f>
        <v>#REF!</v>
      </c>
      <c r="E10" s="41" t="e">
        <f t="shared" si="0"/>
        <v>#REF!</v>
      </c>
      <c r="F10" s="99">
        <v>0</v>
      </c>
      <c r="G10" s="38">
        <f t="shared" si="1"/>
        <v>0</v>
      </c>
      <c r="H10" s="152">
        <f>'Cert of STD '!F11</f>
        <v>2.3000000000000001E-4</v>
      </c>
      <c r="I10" s="39">
        <f t="shared" si="8"/>
        <v>1.3279056191361393E-4</v>
      </c>
      <c r="J10" s="40">
        <f t="shared" si="10"/>
        <v>5.0000000000000004E-6</v>
      </c>
      <c r="K10" s="41">
        <f t="shared" si="2"/>
        <v>2.8867513459481293E-6</v>
      </c>
      <c r="L10" s="41">
        <f t="shared" si="11"/>
        <v>1.4169515879445871E-5</v>
      </c>
      <c r="M10" s="41">
        <f t="shared" si="3"/>
        <v>8.1807738072847514E-6</v>
      </c>
      <c r="N10" s="39">
        <f t="shared" si="4"/>
        <v>2.3000000000000001E-4</v>
      </c>
      <c r="O10" s="39">
        <f t="shared" si="5"/>
        <v>1.3279056191361393E-4</v>
      </c>
      <c r="P10" s="39" t="e">
        <f t="shared" si="6"/>
        <v>#REF!</v>
      </c>
      <c r="Q10" s="42" t="e">
        <f t="shared" si="7"/>
        <v>#REF!</v>
      </c>
      <c r="R10" s="43" t="e">
        <f t="shared" si="12"/>
        <v>#REF!</v>
      </c>
      <c r="S10" s="37" t="e">
        <f t="shared" si="13"/>
        <v>#REF!</v>
      </c>
      <c r="T10" s="156" t="e">
        <f t="shared" si="9"/>
        <v>#REF!</v>
      </c>
      <c r="W10" s="4"/>
    </row>
    <row r="11" spans="1:32" s="2" customFormat="1" ht="24.95" hidden="1" customHeight="1">
      <c r="B11" s="422">
        <f>'Uncertainty Budget(Pitch)'!C11</f>
        <v>30</v>
      </c>
      <c r="C11" s="423"/>
      <c r="D11" s="151" t="e">
        <f>'[1]Data Record(major)'!X6</f>
        <v>#REF!</v>
      </c>
      <c r="E11" s="41" t="e">
        <f t="shared" si="0"/>
        <v>#REF!</v>
      </c>
      <c r="F11" s="99">
        <v>0</v>
      </c>
      <c r="G11" s="38">
        <f t="shared" si="1"/>
        <v>0</v>
      </c>
      <c r="H11" s="152">
        <f>'Cert of STD '!F12</f>
        <v>2.7E-4</v>
      </c>
      <c r="I11" s="39">
        <f t="shared" si="8"/>
        <v>1.5588457268119897E-4</v>
      </c>
      <c r="J11" s="40">
        <f t="shared" si="10"/>
        <v>5.0000000000000004E-6</v>
      </c>
      <c r="K11" s="41">
        <f t="shared" si="2"/>
        <v>2.8867513459481293E-6</v>
      </c>
      <c r="L11" s="41">
        <f t="shared" si="11"/>
        <v>1.4169515879445871E-5</v>
      </c>
      <c r="M11" s="41">
        <f t="shared" si="3"/>
        <v>8.1807738072847514E-6</v>
      </c>
      <c r="N11" s="39">
        <f t="shared" si="4"/>
        <v>3.4499999999999998E-4</v>
      </c>
      <c r="O11" s="39">
        <f t="shared" si="5"/>
        <v>1.9918584287042089E-4</v>
      </c>
      <c r="P11" s="39" t="e">
        <f t="shared" si="6"/>
        <v>#REF!</v>
      </c>
      <c r="Q11" s="42" t="e">
        <f t="shared" si="7"/>
        <v>#REF!</v>
      </c>
      <c r="R11" s="43" t="e">
        <f t="shared" si="12"/>
        <v>#REF!</v>
      </c>
      <c r="S11" s="37" t="e">
        <f t="shared" si="13"/>
        <v>#REF!</v>
      </c>
      <c r="T11" s="156" t="e">
        <f t="shared" si="9"/>
        <v>#REF!</v>
      </c>
      <c r="W11" s="4"/>
    </row>
    <row r="12" spans="1:32" s="2" customFormat="1" ht="24.95" hidden="1" customHeight="1">
      <c r="B12" s="422">
        <f>'Uncertainty Budget(Pitch)'!C12</f>
        <v>40</v>
      </c>
      <c r="C12" s="423"/>
      <c r="D12" s="151" t="e">
        <f>'[1]Data Record(major)'!X6</f>
        <v>#REF!</v>
      </c>
      <c r="E12" s="41" t="e">
        <f t="shared" si="0"/>
        <v>#REF!</v>
      </c>
      <c r="F12" s="99">
        <v>0</v>
      </c>
      <c r="G12" s="38">
        <f t="shared" si="1"/>
        <v>0</v>
      </c>
      <c r="H12" s="152">
        <f>'Cert of STD '!F13</f>
        <v>2.7E-4</v>
      </c>
      <c r="I12" s="39">
        <f t="shared" si="8"/>
        <v>1.5588457268119897E-4</v>
      </c>
      <c r="J12" s="40">
        <f t="shared" si="10"/>
        <v>5.0000000000000004E-6</v>
      </c>
      <c r="K12" s="41">
        <f t="shared" si="2"/>
        <v>2.8867513459481293E-6</v>
      </c>
      <c r="L12" s="41">
        <f t="shared" si="11"/>
        <v>1.4169515879445871E-5</v>
      </c>
      <c r="M12" s="41">
        <f t="shared" si="3"/>
        <v>8.1807738072847514E-6</v>
      </c>
      <c r="N12" s="39">
        <f t="shared" si="4"/>
        <v>4.6000000000000001E-4</v>
      </c>
      <c r="O12" s="39">
        <f t="shared" si="5"/>
        <v>2.6558112382722785E-4</v>
      </c>
      <c r="P12" s="39" t="e">
        <f t="shared" si="6"/>
        <v>#REF!</v>
      </c>
      <c r="Q12" s="42" t="e">
        <f t="shared" si="7"/>
        <v>#REF!</v>
      </c>
      <c r="R12" s="43" t="e">
        <f t="shared" si="12"/>
        <v>#REF!</v>
      </c>
      <c r="S12" s="37" t="e">
        <f t="shared" si="13"/>
        <v>#REF!</v>
      </c>
      <c r="T12" s="156" t="e">
        <f t="shared" si="9"/>
        <v>#REF!</v>
      </c>
      <c r="W12" s="4"/>
      <c r="AD12" s="1"/>
      <c r="AE12" s="1"/>
      <c r="AF12" s="1"/>
    </row>
    <row r="13" spans="1:32" s="2" customFormat="1" ht="24.95" hidden="1" customHeight="1">
      <c r="B13" s="422">
        <f>'Uncertainty Budget(Pitch)'!C13</f>
        <v>50</v>
      </c>
      <c r="C13" s="423"/>
      <c r="D13" s="151" t="e">
        <f>'[1]Data Record(major)'!X6</f>
        <v>#REF!</v>
      </c>
      <c r="E13" s="41" t="e">
        <f t="shared" si="0"/>
        <v>#REF!</v>
      </c>
      <c r="F13" s="99">
        <v>0</v>
      </c>
      <c r="G13" s="38">
        <f t="shared" si="1"/>
        <v>0</v>
      </c>
      <c r="H13" s="152">
        <f>'Cert of STD '!F14</f>
        <v>2.7E-4</v>
      </c>
      <c r="I13" s="39">
        <f t="shared" si="8"/>
        <v>1.5588457268119897E-4</v>
      </c>
      <c r="J13" s="40">
        <f t="shared" si="10"/>
        <v>5.0000000000000004E-6</v>
      </c>
      <c r="K13" s="41">
        <f t="shared" si="2"/>
        <v>2.8867513459481293E-6</v>
      </c>
      <c r="L13" s="41">
        <f t="shared" si="11"/>
        <v>1.4169515879445871E-5</v>
      </c>
      <c r="M13" s="41">
        <f t="shared" si="3"/>
        <v>8.1807738072847514E-6</v>
      </c>
      <c r="N13" s="39">
        <f t="shared" si="4"/>
        <v>5.7499999999999999E-4</v>
      </c>
      <c r="O13" s="39">
        <f t="shared" si="5"/>
        <v>3.3197640478403484E-4</v>
      </c>
      <c r="P13" s="39" t="e">
        <f t="shared" si="6"/>
        <v>#REF!</v>
      </c>
      <c r="Q13" s="42" t="e">
        <f t="shared" si="7"/>
        <v>#REF!</v>
      </c>
      <c r="R13" s="43" t="e">
        <f t="shared" si="12"/>
        <v>#REF!</v>
      </c>
      <c r="S13" s="37" t="e">
        <f t="shared" si="13"/>
        <v>#REF!</v>
      </c>
      <c r="T13" s="156" t="e">
        <f t="shared" si="9"/>
        <v>#REF!</v>
      </c>
      <c r="W13" s="4"/>
      <c r="AD13" s="1"/>
      <c r="AE13" s="1"/>
      <c r="AF13" s="1"/>
    </row>
    <row r="14" spans="1:32" s="2" customFormat="1" ht="24.95" hidden="1" customHeight="1">
      <c r="B14" s="422">
        <f>'Uncertainty Budget(Pitch)'!C14</f>
        <v>60</v>
      </c>
      <c r="C14" s="423"/>
      <c r="D14" s="151" t="e">
        <f>'[1]Data Record(major)'!X6</f>
        <v>#REF!</v>
      </c>
      <c r="E14" s="41" t="e">
        <f t="shared" si="0"/>
        <v>#REF!</v>
      </c>
      <c r="F14" s="99">
        <v>0</v>
      </c>
      <c r="G14" s="38">
        <f t="shared" si="1"/>
        <v>0</v>
      </c>
      <c r="H14" s="152">
        <f>'Cert of STD '!F15</f>
        <v>3.2000000000000003E-4</v>
      </c>
      <c r="I14" s="39">
        <f t="shared" si="8"/>
        <v>1.8475208614068028E-4</v>
      </c>
      <c r="J14" s="40">
        <f t="shared" si="10"/>
        <v>5.0000000000000004E-6</v>
      </c>
      <c r="K14" s="41">
        <f t="shared" si="2"/>
        <v>2.8867513459481293E-6</v>
      </c>
      <c r="L14" s="41">
        <f t="shared" si="11"/>
        <v>1.4169515879445871E-5</v>
      </c>
      <c r="M14" s="41">
        <f t="shared" si="3"/>
        <v>8.1807738072847514E-6</v>
      </c>
      <c r="N14" s="39">
        <f t="shared" si="4"/>
        <v>6.8999999999999997E-4</v>
      </c>
      <c r="O14" s="39">
        <f t="shared" si="5"/>
        <v>3.9837168574084178E-4</v>
      </c>
      <c r="P14" s="39" t="e">
        <f t="shared" si="6"/>
        <v>#REF!</v>
      </c>
      <c r="Q14" s="42" t="e">
        <f t="shared" si="7"/>
        <v>#REF!</v>
      </c>
      <c r="R14" s="43" t="e">
        <f t="shared" si="12"/>
        <v>#REF!</v>
      </c>
      <c r="S14" s="37" t="e">
        <f t="shared" si="13"/>
        <v>#REF!</v>
      </c>
      <c r="T14" s="156" t="e">
        <f t="shared" si="9"/>
        <v>#REF!</v>
      </c>
      <c r="W14" s="4"/>
      <c r="AD14" s="1"/>
      <c r="AE14" s="1"/>
      <c r="AF14" s="1"/>
    </row>
    <row r="15" spans="1:32" s="2" customFormat="1" ht="24.95" hidden="1" customHeight="1">
      <c r="B15" s="422">
        <f>'Uncertainty Budget(Pitch)'!C15</f>
        <v>70</v>
      </c>
      <c r="C15" s="423"/>
      <c r="D15" s="151" t="e">
        <f>'[1]Data Record(major)'!X6</f>
        <v>#REF!</v>
      </c>
      <c r="E15" s="41" t="e">
        <f t="shared" si="0"/>
        <v>#REF!</v>
      </c>
      <c r="F15" s="99">
        <v>0</v>
      </c>
      <c r="G15" s="38">
        <f t="shared" si="1"/>
        <v>0</v>
      </c>
      <c r="H15" s="152">
        <f>'Cert of STD '!F16</f>
        <v>3.2000000000000003E-4</v>
      </c>
      <c r="I15" s="39">
        <f t="shared" si="8"/>
        <v>1.8475208614068028E-4</v>
      </c>
      <c r="J15" s="40">
        <f t="shared" si="10"/>
        <v>5.0000000000000004E-6</v>
      </c>
      <c r="K15" s="41">
        <f t="shared" si="2"/>
        <v>2.8867513459481293E-6</v>
      </c>
      <c r="L15" s="41">
        <f t="shared" si="11"/>
        <v>1.4169515879445871E-5</v>
      </c>
      <c r="M15" s="41">
        <f t="shared" si="3"/>
        <v>8.1807738072847514E-6</v>
      </c>
      <c r="N15" s="39">
        <f t="shared" si="4"/>
        <v>8.0500000000000005E-4</v>
      </c>
      <c r="O15" s="39">
        <f t="shared" si="5"/>
        <v>4.6476696669764877E-4</v>
      </c>
      <c r="P15" s="39" t="e">
        <f t="shared" si="6"/>
        <v>#REF!</v>
      </c>
      <c r="Q15" s="42" t="e">
        <f t="shared" si="7"/>
        <v>#REF!</v>
      </c>
      <c r="R15" s="43" t="e">
        <f t="shared" si="12"/>
        <v>#REF!</v>
      </c>
      <c r="S15" s="37" t="e">
        <f t="shared" si="13"/>
        <v>#REF!</v>
      </c>
      <c r="T15" s="156" t="e">
        <f t="shared" si="9"/>
        <v>#REF!</v>
      </c>
      <c r="W15" s="4"/>
      <c r="AD15" s="1"/>
      <c r="AE15" s="1"/>
      <c r="AF15" s="1"/>
    </row>
    <row r="16" spans="1:32" s="2" customFormat="1" ht="24.95" hidden="1" customHeight="1">
      <c r="B16" s="422">
        <f>'Uncertainty Budget(Pitch)'!C16</f>
        <v>80</v>
      </c>
      <c r="C16" s="423"/>
      <c r="D16" s="151" t="e">
        <f>'[1]Data Record(major)'!X6</f>
        <v>#REF!</v>
      </c>
      <c r="E16" s="41" t="e">
        <f t="shared" si="0"/>
        <v>#REF!</v>
      </c>
      <c r="F16" s="99">
        <v>0</v>
      </c>
      <c r="G16" s="38">
        <f t="shared" si="1"/>
        <v>0</v>
      </c>
      <c r="H16" s="152">
        <f>'Cert of STD '!F17</f>
        <v>3.8999999999999999E-4</v>
      </c>
      <c r="I16" s="39">
        <f t="shared" si="8"/>
        <v>2.2516660498395405E-4</v>
      </c>
      <c r="J16" s="40">
        <f t="shared" si="10"/>
        <v>5.0000000000000004E-6</v>
      </c>
      <c r="K16" s="41">
        <f t="shared" si="2"/>
        <v>2.8867513459481293E-6</v>
      </c>
      <c r="L16" s="41">
        <f t="shared" si="11"/>
        <v>1.4169515879445871E-5</v>
      </c>
      <c r="M16" s="41">
        <f t="shared" si="3"/>
        <v>8.1807738072847514E-6</v>
      </c>
      <c r="N16" s="39">
        <f t="shared" si="4"/>
        <v>9.2000000000000003E-4</v>
      </c>
      <c r="O16" s="39">
        <f t="shared" si="5"/>
        <v>5.3116224765445571E-4</v>
      </c>
      <c r="P16" s="39" t="e">
        <f t="shared" si="6"/>
        <v>#REF!</v>
      </c>
      <c r="Q16" s="42" t="e">
        <f t="shared" si="7"/>
        <v>#REF!</v>
      </c>
      <c r="R16" s="43" t="e">
        <f t="shared" si="12"/>
        <v>#REF!</v>
      </c>
      <c r="S16" s="37" t="e">
        <f t="shared" si="13"/>
        <v>#REF!</v>
      </c>
      <c r="T16" s="156" t="e">
        <f t="shared" si="9"/>
        <v>#REF!</v>
      </c>
      <c r="W16" s="4"/>
      <c r="AD16" s="1"/>
      <c r="AE16" s="1"/>
      <c r="AF16" s="1"/>
    </row>
    <row r="17" spans="1:32" s="2" customFormat="1" ht="24.95" hidden="1" customHeight="1">
      <c r="B17" s="422">
        <f>'Uncertainty Budget(Pitch)'!C17</f>
        <v>90</v>
      </c>
      <c r="C17" s="423"/>
      <c r="D17" s="151" t="e">
        <f>'[1]Data Record(major)'!X6</f>
        <v>#REF!</v>
      </c>
      <c r="E17" s="41" t="e">
        <f t="shared" si="0"/>
        <v>#REF!</v>
      </c>
      <c r="F17" s="99">
        <v>0</v>
      </c>
      <c r="G17" s="38">
        <f t="shared" si="1"/>
        <v>0</v>
      </c>
      <c r="H17" s="152">
        <f>'Cert of STD '!F18</f>
        <v>3.8999999999999999E-4</v>
      </c>
      <c r="I17" s="39">
        <f t="shared" si="8"/>
        <v>2.2516660498395405E-4</v>
      </c>
      <c r="J17" s="40">
        <f t="shared" si="10"/>
        <v>5.0000000000000004E-6</v>
      </c>
      <c r="K17" s="41">
        <f t="shared" si="2"/>
        <v>2.8867513459481293E-6</v>
      </c>
      <c r="L17" s="41">
        <f t="shared" si="11"/>
        <v>1.4169515879445871E-5</v>
      </c>
      <c r="M17" s="41">
        <f t="shared" si="3"/>
        <v>8.1807738072847514E-6</v>
      </c>
      <c r="N17" s="39">
        <f t="shared" si="4"/>
        <v>1.0349999999999999E-3</v>
      </c>
      <c r="O17" s="39">
        <f t="shared" si="5"/>
        <v>5.9755752861126259E-4</v>
      </c>
      <c r="P17" s="39" t="e">
        <f t="shared" si="6"/>
        <v>#REF!</v>
      </c>
      <c r="Q17" s="42" t="e">
        <f t="shared" si="7"/>
        <v>#REF!</v>
      </c>
      <c r="R17" s="43" t="e">
        <f t="shared" si="12"/>
        <v>#REF!</v>
      </c>
      <c r="S17" s="37" t="e">
        <f t="shared" si="13"/>
        <v>#REF!</v>
      </c>
      <c r="T17" s="156" t="e">
        <f t="shared" si="9"/>
        <v>#REF!</v>
      </c>
      <c r="AD17" s="1"/>
      <c r="AE17" s="1"/>
      <c r="AF17" s="1"/>
    </row>
    <row r="18" spans="1:32" s="2" customFormat="1" ht="24.95" hidden="1" customHeight="1">
      <c r="B18" s="422">
        <f>'Uncertainty Budget(Pitch)'!C18</f>
        <v>100</v>
      </c>
      <c r="C18" s="423"/>
      <c r="D18" s="151" t="e">
        <f>'[1]Data Record(major)'!X6</f>
        <v>#REF!</v>
      </c>
      <c r="E18" s="41" t="e">
        <f t="shared" si="0"/>
        <v>#REF!</v>
      </c>
      <c r="F18" s="99">
        <v>0</v>
      </c>
      <c r="G18" s="38">
        <f t="shared" si="1"/>
        <v>0</v>
      </c>
      <c r="H18" s="152">
        <f>'Cert of STD '!F19</f>
        <v>3.8999999999999999E-4</v>
      </c>
      <c r="I18" s="39">
        <f t="shared" si="8"/>
        <v>2.2516660498395405E-4</v>
      </c>
      <c r="J18" s="40">
        <f t="shared" si="10"/>
        <v>5.0000000000000004E-6</v>
      </c>
      <c r="K18" s="41">
        <f t="shared" si="2"/>
        <v>2.8867513459481293E-6</v>
      </c>
      <c r="L18" s="41">
        <f t="shared" si="11"/>
        <v>1.4169515879445871E-5</v>
      </c>
      <c r="M18" s="41">
        <f t="shared" si="3"/>
        <v>8.1807738072847514E-6</v>
      </c>
      <c r="N18" s="39">
        <f t="shared" si="4"/>
        <v>1.15E-3</v>
      </c>
      <c r="O18" s="39">
        <f t="shared" si="5"/>
        <v>6.6395280956806969E-4</v>
      </c>
      <c r="P18" s="39" t="e">
        <f t="shared" si="6"/>
        <v>#REF!</v>
      </c>
      <c r="Q18" s="42" t="e">
        <f t="shared" si="7"/>
        <v>#REF!</v>
      </c>
      <c r="R18" s="43" t="e">
        <f t="shared" si="12"/>
        <v>#REF!</v>
      </c>
      <c r="S18" s="37" t="e">
        <f t="shared" si="13"/>
        <v>#REF!</v>
      </c>
      <c r="T18" s="156" t="e">
        <f t="shared" si="9"/>
        <v>#REF!</v>
      </c>
      <c r="AD18" s="1"/>
      <c r="AE18" s="1"/>
      <c r="AF18" s="1"/>
    </row>
    <row r="19" spans="1:32" s="2" customFormat="1" ht="24.95" hidden="1" customHeight="1">
      <c r="A19" s="1"/>
      <c r="B19" s="422">
        <f>'Uncertainty Budget(Pitch)'!C19</f>
        <v>125</v>
      </c>
      <c r="C19" s="423"/>
      <c r="D19" s="151" t="e">
        <f>'[1]Data Record(major)'!X6</f>
        <v>#REF!</v>
      </c>
      <c r="E19" s="41" t="e">
        <f t="shared" si="0"/>
        <v>#REF!</v>
      </c>
      <c r="F19" s="39">
        <f>'Cert of STD '!R16</f>
        <v>1.7999999999999998E-4</v>
      </c>
      <c r="G19" s="38">
        <f t="shared" si="1"/>
        <v>8.9999999999999992E-5</v>
      </c>
      <c r="H19" s="152">
        <f>'Cert of STD '!F19</f>
        <v>3.8999999999999999E-4</v>
      </c>
      <c r="I19" s="39">
        <f t="shared" si="8"/>
        <v>2.2516660498395405E-4</v>
      </c>
      <c r="J19" s="40">
        <f t="shared" si="10"/>
        <v>5.0000000000000004E-6</v>
      </c>
      <c r="K19" s="41">
        <f t="shared" si="2"/>
        <v>2.8867513459481293E-6</v>
      </c>
      <c r="L19" s="41">
        <f>L18</f>
        <v>1.4169515879445871E-5</v>
      </c>
      <c r="M19" s="41">
        <f t="shared" si="3"/>
        <v>8.1807738072847514E-6</v>
      </c>
      <c r="N19" s="39">
        <f t="shared" si="4"/>
        <v>1.4375E-3</v>
      </c>
      <c r="O19" s="39">
        <f t="shared" si="5"/>
        <v>8.2994101196008706E-4</v>
      </c>
      <c r="P19" s="39" t="e">
        <f t="shared" si="6"/>
        <v>#REF!</v>
      </c>
      <c r="Q19" s="42" t="e">
        <f t="shared" si="7"/>
        <v>#REF!</v>
      </c>
      <c r="R19" s="43" t="e">
        <f t="shared" si="12"/>
        <v>#REF!</v>
      </c>
      <c r="S19" s="37" t="e">
        <f t="shared" si="13"/>
        <v>#REF!</v>
      </c>
      <c r="T19" s="156" t="e">
        <f t="shared" si="9"/>
        <v>#REF!</v>
      </c>
      <c r="AD19" s="1"/>
      <c r="AE19" s="1"/>
      <c r="AF19" s="1"/>
    </row>
    <row r="20" spans="1:32" s="2" customFormat="1" ht="24.95" hidden="1" customHeight="1">
      <c r="A20" s="1"/>
      <c r="B20" s="422">
        <f>'Uncertainty Budget(Pitch)'!C20</f>
        <v>150</v>
      </c>
      <c r="C20" s="423"/>
      <c r="D20" s="151" t="e">
        <f>'[1]Data Record(major)'!X6</f>
        <v>#REF!</v>
      </c>
      <c r="E20" s="41" t="e">
        <f t="shared" si="0"/>
        <v>#REF!</v>
      </c>
      <c r="F20" s="39">
        <f>'Cert of STD '!R16</f>
        <v>1.7999999999999998E-4</v>
      </c>
      <c r="G20" s="38">
        <f t="shared" si="1"/>
        <v>8.9999999999999992E-5</v>
      </c>
      <c r="H20" s="152">
        <f>'Cert of STD '!F19</f>
        <v>3.8999999999999999E-4</v>
      </c>
      <c r="I20" s="39">
        <f t="shared" si="8"/>
        <v>2.2516660498395405E-4</v>
      </c>
      <c r="J20" s="40">
        <f t="shared" si="10"/>
        <v>5.0000000000000004E-6</v>
      </c>
      <c r="K20" s="41">
        <f t="shared" si="2"/>
        <v>2.8867513459481293E-6</v>
      </c>
      <c r="L20" s="41">
        <f t="shared" si="11"/>
        <v>1.4169515879445871E-5</v>
      </c>
      <c r="M20" s="41">
        <f t="shared" si="3"/>
        <v>8.1807738072847514E-6</v>
      </c>
      <c r="N20" s="39">
        <f t="shared" si="4"/>
        <v>1.725E-3</v>
      </c>
      <c r="O20" s="39">
        <f t="shared" si="5"/>
        <v>9.9592921435210442E-4</v>
      </c>
      <c r="P20" s="39" t="e">
        <f t="shared" si="6"/>
        <v>#REF!</v>
      </c>
      <c r="Q20" s="42" t="e">
        <f t="shared" si="7"/>
        <v>#REF!</v>
      </c>
      <c r="R20" s="43" t="e">
        <f t="shared" si="12"/>
        <v>#REF!</v>
      </c>
      <c r="S20" s="37" t="e">
        <f t="shared" si="13"/>
        <v>#REF!</v>
      </c>
      <c r="T20" s="156" t="e">
        <f t="shared" si="9"/>
        <v>#REF!</v>
      </c>
      <c r="AD20" s="1"/>
      <c r="AE20" s="1"/>
      <c r="AF20" s="1"/>
    </row>
    <row r="21" spans="1:32" s="2" customFormat="1" ht="24.95" customHeight="1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5"/>
      <c r="V21" s="6"/>
      <c r="AD21" s="1"/>
      <c r="AE21" s="1"/>
      <c r="AF21" s="1"/>
    </row>
    <row r="22" spans="1:32" s="2" customFormat="1" ht="18" customHeight="1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 t="s">
        <v>16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AD22" s="1"/>
      <c r="AE22" s="1"/>
      <c r="AF22" s="1"/>
    </row>
    <row r="23" spans="1:32" s="2" customFormat="1" ht="18" customHeight="1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54" t="s">
        <v>17</v>
      </c>
      <c r="M23" s="424">
        <f>(1-0.28)/(PI()*2*10^11)</f>
        <v>1.1459155902616464E-12</v>
      </c>
      <c r="N23" s="424"/>
      <c r="O23" s="55"/>
      <c r="P23" s="56"/>
      <c r="Q23" s="56"/>
      <c r="R23" s="29"/>
      <c r="S23" s="29"/>
      <c r="T23" s="29"/>
      <c r="U23" s="29"/>
      <c r="V23" s="29"/>
      <c r="AD23" s="1"/>
      <c r="AE23" s="1"/>
      <c r="AF23" s="1"/>
    </row>
    <row r="24" spans="1:32" s="8" customFormat="1" ht="18" customHeight="1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54" t="s">
        <v>18</v>
      </c>
      <c r="M24" s="424">
        <f>(1-0.28)/(PI()*2*10^11)</f>
        <v>1.1459155902616464E-12</v>
      </c>
      <c r="N24" s="424"/>
      <c r="O24" s="55"/>
      <c r="P24" s="56"/>
      <c r="Q24" s="56"/>
      <c r="R24" s="29"/>
      <c r="S24" s="29"/>
      <c r="T24" s="29"/>
      <c r="U24" s="29"/>
      <c r="V24" s="29"/>
    </row>
    <row r="25" spans="1:32" s="8" customFormat="1" ht="18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57" t="s">
        <v>19</v>
      </c>
      <c r="M25" s="424">
        <f>(2.9/(2.5/1000))*(M23+M24)*(1+LN((0.0025^3)/((M23+M24)*2.9*((300/1000)/2))))</f>
        <v>2.8339031758891741E-8</v>
      </c>
      <c r="N25" s="424"/>
      <c r="O25" s="58" t="s">
        <v>20</v>
      </c>
      <c r="P25" s="59" t="s">
        <v>21</v>
      </c>
      <c r="Q25" s="155">
        <f>M25*10^3</f>
        <v>2.8339031758891741E-5</v>
      </c>
      <c r="R25" s="61" t="s">
        <v>8</v>
      </c>
      <c r="S25" s="29"/>
      <c r="T25" s="29"/>
      <c r="U25" s="29"/>
      <c r="V25" s="29"/>
    </row>
    <row r="26" spans="1:32" s="8" customFormat="1" ht="18" customHeight="1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56"/>
      <c r="M26" s="56"/>
      <c r="N26" s="56"/>
      <c r="O26" s="56"/>
      <c r="P26" s="56"/>
      <c r="Q26" s="56"/>
      <c r="R26" s="29"/>
      <c r="S26" s="29"/>
      <c r="T26" s="29"/>
      <c r="U26" s="29"/>
      <c r="V26" s="29"/>
    </row>
    <row r="27" spans="1:32" s="8" customFormat="1" ht="18" customHeight="1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56"/>
      <c r="M27" s="56"/>
      <c r="N27" s="56"/>
      <c r="O27" s="56"/>
      <c r="P27" s="56"/>
      <c r="Q27" s="56"/>
      <c r="R27" s="29"/>
      <c r="S27" s="29"/>
      <c r="T27" s="29"/>
      <c r="U27" s="29"/>
      <c r="V27" s="29"/>
    </row>
    <row r="28" spans="1:32" s="8" customFormat="1" ht="18" customHeight="1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32" s="8" customFormat="1" ht="18" customHeight="1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32" s="8" customFormat="1" ht="18" customHeight="1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32" s="8" customFormat="1" ht="18" customHeight="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32" s="8" customFormat="1" ht="18" customHeight="1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2:22" s="14" customFormat="1" ht="18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2:22" s="8" customFormat="1" ht="18" customHeight="1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2:22" s="8" customFormat="1" ht="18" customHeight="1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2:22" s="8" customFormat="1" ht="18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2:22" s="8" customFormat="1" ht="18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2:22" s="8" customFormat="1" ht="18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2:22" s="8" customFormat="1" ht="18" customHeigh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2:22" s="8" customFormat="1" ht="18" customHeight="1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2:22" s="8" customFormat="1" ht="18" customHeight="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2:22" s="8" customFormat="1" ht="18" customHeight="1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2:22" s="8" customFormat="1" ht="18" customHeight="1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2:22" s="8" customFormat="1" ht="18" customHeight="1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2:22" s="8" customFormat="1" ht="18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2:22" s="8" customFormat="1" ht="18" customHeigh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2:22" s="8" customFormat="1" ht="18" customHeight="1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2:22" s="8" customFormat="1" ht="18" customHeight="1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2:22" s="8" customFormat="1" ht="18" customHeight="1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2:22" s="8" customFormat="1" ht="18" customHeight="1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2:22" s="8" customFormat="1" ht="18" customHeight="1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2:22" s="8" customFormat="1" ht="18" customHeight="1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2:22" s="8" customFormat="1" ht="18" customHeight="1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2:22" s="8" customFormat="1" ht="12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2:22" s="8" customFormat="1" ht="12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2:22" s="8" customFormat="1" ht="12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2:22" s="8" customFormat="1" ht="12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2:22" s="8" customFormat="1" ht="12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2:22" s="8" customFormat="1" ht="12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2:22" s="8" customFormat="1" ht="12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2:22" s="8" customFormat="1" ht="12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2:22" s="8" customFormat="1" ht="1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2:22" s="8" customFormat="1" ht="12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2:22" s="8" customFormat="1" ht="12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2:22" s="8" customFormat="1" ht="12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2:22" s="8" customFormat="1" ht="12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2:22" s="8" customFormat="1" ht="12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2:22" s="8" customFormat="1" ht="12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2:22" s="8" customFormat="1" ht="12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2:22" s="8" customFormat="1" ht="12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2:22" s="8" customFormat="1" ht="12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2:22" s="8" customFormat="1" ht="12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2:22" s="8" customFormat="1" ht="12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2:22" s="8" customFormat="1" ht="12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2:22" s="8" customFormat="1" ht="12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2:22" s="8" customFormat="1" ht="12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2:22" s="8" customFormat="1" ht="1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2:22" s="8" customFormat="1" ht="1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2:22" s="8" customFormat="1" ht="12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2:22" s="8" customFormat="1" ht="12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2:22" s="8" customFormat="1" ht="12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2:22" s="8" customFormat="1" ht="12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2:22" s="8" customFormat="1" ht="12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2:22" s="8" customFormat="1" ht="12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2:22" s="8" customFormat="1" ht="12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2:22" s="8" customFormat="1" ht="12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2:22" s="8" customFormat="1" ht="12">
      <c r="B87" s="22"/>
      <c r="C87" s="22"/>
      <c r="D87" s="22"/>
      <c r="E87" s="22"/>
      <c r="F87" s="22"/>
      <c r="G87" s="22"/>
      <c r="H87" s="23"/>
      <c r="I87" s="24"/>
      <c r="J87" s="24"/>
      <c r="K87" s="24"/>
      <c r="L87" s="21"/>
      <c r="M87" s="21"/>
      <c r="N87" s="21"/>
      <c r="O87" s="21"/>
      <c r="P87" s="21"/>
      <c r="Q87" s="26"/>
      <c r="R87" s="23"/>
      <c r="S87" s="24"/>
      <c r="T87" s="19"/>
      <c r="U87" s="20"/>
      <c r="V87" s="17"/>
    </row>
    <row r="88" spans="2:22" s="8" customFormat="1" ht="12">
      <c r="B88" s="22"/>
      <c r="C88" s="22"/>
      <c r="D88" s="22"/>
      <c r="E88" s="22"/>
      <c r="F88" s="22"/>
      <c r="G88" s="22"/>
      <c r="H88" s="23"/>
      <c r="I88" s="24"/>
      <c r="J88" s="24"/>
      <c r="K88" s="24"/>
      <c r="L88" s="21"/>
      <c r="M88" s="21"/>
      <c r="N88" s="21"/>
      <c r="O88" s="21"/>
      <c r="P88" s="21"/>
      <c r="Q88" s="26"/>
      <c r="R88" s="23"/>
      <c r="S88" s="24"/>
      <c r="T88" s="19"/>
      <c r="U88" s="20"/>
      <c r="V88" s="17"/>
    </row>
    <row r="89" spans="2:22" s="8" customFormat="1" ht="12">
      <c r="B89" s="22"/>
      <c r="C89" s="22"/>
      <c r="D89" s="22"/>
      <c r="E89" s="22"/>
      <c r="F89" s="22"/>
      <c r="G89" s="22"/>
      <c r="H89" s="23"/>
      <c r="I89" s="24"/>
      <c r="J89" s="24"/>
      <c r="K89" s="24"/>
      <c r="L89" s="21"/>
      <c r="M89" s="21"/>
      <c r="N89" s="21"/>
      <c r="O89" s="21"/>
      <c r="P89" s="21"/>
      <c r="Q89" s="26"/>
      <c r="R89" s="23"/>
      <c r="S89" s="24"/>
      <c r="T89" s="19"/>
      <c r="U89" s="20"/>
      <c r="V89" s="17"/>
    </row>
    <row r="90" spans="2:22" s="8" customFormat="1" ht="12">
      <c r="B90" s="22"/>
      <c r="C90" s="22"/>
      <c r="D90" s="22"/>
      <c r="E90" s="22"/>
      <c r="F90" s="22"/>
      <c r="G90" s="22"/>
      <c r="H90" s="23"/>
      <c r="I90" s="24"/>
      <c r="J90" s="24"/>
      <c r="K90" s="24"/>
      <c r="L90" s="21"/>
      <c r="M90" s="21"/>
      <c r="N90" s="21"/>
      <c r="O90" s="21"/>
      <c r="P90" s="21"/>
      <c r="Q90" s="26"/>
      <c r="R90" s="23"/>
      <c r="S90" s="24"/>
      <c r="T90" s="19"/>
      <c r="U90" s="20"/>
      <c r="V90" s="17"/>
    </row>
    <row r="91" spans="2:22" s="8" customFormat="1" ht="12">
      <c r="B91" s="22"/>
      <c r="C91" s="22"/>
      <c r="D91" s="22"/>
      <c r="E91" s="22"/>
      <c r="F91" s="22"/>
      <c r="G91" s="22"/>
      <c r="H91" s="23"/>
      <c r="I91" s="24"/>
      <c r="J91" s="24"/>
      <c r="K91" s="24"/>
      <c r="L91" s="21"/>
      <c r="M91" s="21"/>
      <c r="N91" s="21"/>
      <c r="O91" s="21"/>
      <c r="P91" s="21"/>
      <c r="Q91" s="26"/>
      <c r="R91" s="23"/>
      <c r="S91" s="24"/>
      <c r="T91" s="19"/>
      <c r="U91" s="20"/>
      <c r="V91" s="17"/>
    </row>
    <row r="92" spans="2:22" s="8" customFormat="1" ht="12">
      <c r="B92" s="22"/>
      <c r="C92" s="22"/>
      <c r="D92" s="22"/>
      <c r="E92" s="22"/>
      <c r="F92" s="22"/>
      <c r="G92" s="22"/>
      <c r="H92" s="23"/>
      <c r="I92" s="24"/>
      <c r="J92" s="24"/>
      <c r="K92" s="24"/>
      <c r="L92" s="21"/>
      <c r="M92" s="21"/>
      <c r="N92" s="21"/>
      <c r="O92" s="21"/>
      <c r="P92" s="21"/>
      <c r="Q92" s="26"/>
      <c r="R92" s="23"/>
      <c r="S92" s="24"/>
      <c r="T92" s="19"/>
      <c r="U92" s="20"/>
      <c r="V92" s="17"/>
    </row>
    <row r="93" spans="2:22" s="8" customFormat="1" ht="12">
      <c r="B93" s="22"/>
      <c r="C93" s="22"/>
      <c r="D93" s="22"/>
      <c r="E93" s="22"/>
      <c r="F93" s="22"/>
      <c r="G93" s="22"/>
      <c r="H93" s="23"/>
      <c r="I93" s="24"/>
      <c r="J93" s="24"/>
      <c r="K93" s="24"/>
      <c r="L93" s="21"/>
      <c r="M93" s="21"/>
      <c r="N93" s="21"/>
      <c r="O93" s="21"/>
      <c r="P93" s="21"/>
      <c r="Q93" s="26"/>
      <c r="R93" s="23"/>
      <c r="S93" s="24"/>
      <c r="T93" s="19"/>
      <c r="U93" s="20"/>
      <c r="V93" s="17"/>
    </row>
    <row r="94" spans="2:22" s="8" customFormat="1" ht="12">
      <c r="B94" s="22"/>
      <c r="C94" s="22"/>
      <c r="D94" s="22"/>
      <c r="E94" s="22"/>
      <c r="F94" s="22"/>
      <c r="G94" s="22"/>
      <c r="H94" s="23"/>
      <c r="I94" s="24"/>
      <c r="J94" s="24"/>
      <c r="K94" s="24"/>
      <c r="L94" s="21"/>
      <c r="M94" s="21"/>
      <c r="N94" s="21"/>
      <c r="O94" s="21"/>
      <c r="P94" s="21"/>
      <c r="Q94" s="26"/>
      <c r="R94" s="23"/>
      <c r="S94" s="24"/>
      <c r="T94" s="19"/>
      <c r="U94" s="20"/>
      <c r="V94" s="17"/>
    </row>
    <row r="95" spans="2:22" s="8" customFormat="1" ht="12">
      <c r="B95" s="22"/>
      <c r="C95" s="22"/>
      <c r="D95" s="22"/>
      <c r="E95" s="22"/>
      <c r="F95" s="22"/>
      <c r="G95" s="22"/>
      <c r="H95" s="23"/>
      <c r="I95" s="24"/>
      <c r="J95" s="24"/>
      <c r="K95" s="24"/>
      <c r="L95" s="21"/>
      <c r="M95" s="21"/>
      <c r="N95" s="21"/>
      <c r="O95" s="21"/>
      <c r="P95" s="21"/>
      <c r="Q95" s="26"/>
      <c r="R95" s="23"/>
      <c r="S95" s="24"/>
      <c r="T95" s="19"/>
      <c r="U95" s="20"/>
      <c r="V95" s="17"/>
    </row>
    <row r="96" spans="2:22" s="8" customFormat="1" ht="12">
      <c r="B96" s="22"/>
      <c r="C96" s="22"/>
      <c r="D96" s="22"/>
      <c r="E96" s="22"/>
      <c r="F96" s="22"/>
      <c r="G96" s="22"/>
      <c r="H96" s="23"/>
      <c r="I96" s="24"/>
      <c r="J96" s="24"/>
      <c r="K96" s="24"/>
      <c r="L96" s="21"/>
      <c r="M96" s="21"/>
      <c r="N96" s="21"/>
      <c r="O96" s="21"/>
      <c r="P96" s="21"/>
      <c r="Q96" s="26"/>
      <c r="R96" s="23"/>
      <c r="S96" s="24"/>
      <c r="T96" s="19"/>
      <c r="U96" s="20"/>
      <c r="V96" s="17"/>
    </row>
    <row r="97" spans="2:22" s="8" customFormat="1" ht="12">
      <c r="B97" s="22"/>
      <c r="C97" s="22"/>
      <c r="D97" s="22"/>
      <c r="E97" s="22"/>
      <c r="F97" s="22"/>
      <c r="G97" s="22"/>
      <c r="H97" s="23"/>
      <c r="I97" s="24"/>
      <c r="J97" s="24"/>
      <c r="K97" s="24"/>
      <c r="L97" s="21"/>
      <c r="M97" s="21"/>
      <c r="N97" s="21"/>
      <c r="O97" s="21"/>
      <c r="P97" s="21"/>
      <c r="Q97" s="26"/>
      <c r="R97" s="23"/>
      <c r="S97" s="24"/>
      <c r="T97" s="19"/>
      <c r="U97" s="20"/>
      <c r="V97" s="17"/>
    </row>
    <row r="98" spans="2:22" s="8" customFormat="1" ht="12">
      <c r="B98" s="22"/>
      <c r="C98" s="22"/>
      <c r="D98" s="22"/>
      <c r="E98" s="22"/>
      <c r="F98" s="22"/>
      <c r="G98" s="22"/>
      <c r="H98" s="23"/>
      <c r="I98" s="24"/>
      <c r="J98" s="24"/>
      <c r="K98" s="24"/>
      <c r="L98" s="21"/>
      <c r="M98" s="21"/>
      <c r="N98" s="21"/>
      <c r="O98" s="21"/>
      <c r="P98" s="21"/>
      <c r="Q98" s="26"/>
      <c r="R98" s="23"/>
      <c r="S98" s="24"/>
      <c r="T98" s="19"/>
      <c r="U98" s="20"/>
      <c r="V98" s="17"/>
    </row>
    <row r="99" spans="2:22" s="8" customFormat="1" ht="12">
      <c r="B99" s="22"/>
      <c r="C99" s="22"/>
      <c r="D99" s="22"/>
      <c r="E99" s="22"/>
      <c r="F99" s="22"/>
      <c r="G99" s="22"/>
      <c r="H99" s="23"/>
      <c r="I99" s="24"/>
      <c r="J99" s="24"/>
      <c r="K99" s="24"/>
      <c r="L99" s="21"/>
      <c r="M99" s="21"/>
      <c r="N99" s="21"/>
      <c r="O99" s="21"/>
      <c r="P99" s="21"/>
      <c r="Q99" s="26"/>
      <c r="R99" s="23"/>
      <c r="S99" s="24"/>
      <c r="T99" s="19"/>
      <c r="U99" s="20"/>
      <c r="V99" s="17"/>
    </row>
    <row r="100" spans="2:22" s="8" customFormat="1" ht="12">
      <c r="B100" s="22"/>
      <c r="C100" s="22"/>
      <c r="D100" s="22"/>
      <c r="E100" s="22"/>
      <c r="F100" s="22"/>
      <c r="G100" s="22"/>
      <c r="H100" s="23"/>
      <c r="I100" s="24"/>
      <c r="J100" s="24"/>
      <c r="K100" s="24"/>
      <c r="L100" s="21"/>
      <c r="M100" s="21"/>
      <c r="N100" s="21"/>
      <c r="O100" s="21"/>
      <c r="P100" s="21"/>
      <c r="Q100" s="26"/>
      <c r="R100" s="23"/>
      <c r="S100" s="24"/>
      <c r="T100" s="19"/>
      <c r="U100" s="20"/>
      <c r="V100" s="17"/>
    </row>
    <row r="101" spans="2:22" s="8" customFormat="1" ht="12">
      <c r="B101" s="22"/>
      <c r="C101" s="22"/>
      <c r="D101" s="22"/>
      <c r="E101" s="22"/>
      <c r="F101" s="22"/>
      <c r="G101" s="22"/>
      <c r="H101" s="23"/>
      <c r="I101" s="24"/>
      <c r="J101" s="24"/>
      <c r="K101" s="24"/>
      <c r="L101" s="21"/>
      <c r="M101" s="21"/>
      <c r="N101" s="21"/>
      <c r="O101" s="21"/>
      <c r="P101" s="21"/>
      <c r="Q101" s="26"/>
      <c r="R101" s="23"/>
      <c r="S101" s="24"/>
      <c r="T101" s="19"/>
      <c r="U101" s="20"/>
      <c r="V101" s="17"/>
    </row>
    <row r="102" spans="2:22" s="8" customFormat="1" ht="12">
      <c r="B102" s="22"/>
      <c r="C102" s="22"/>
      <c r="D102" s="22"/>
      <c r="E102" s="22"/>
      <c r="F102" s="22"/>
      <c r="G102" s="22"/>
      <c r="H102" s="23"/>
      <c r="I102" s="24"/>
      <c r="J102" s="24"/>
      <c r="K102" s="24"/>
      <c r="L102" s="21"/>
      <c r="M102" s="21"/>
      <c r="N102" s="21"/>
      <c r="O102" s="21"/>
      <c r="P102" s="21"/>
      <c r="Q102" s="26"/>
      <c r="R102" s="23"/>
      <c r="S102" s="24"/>
      <c r="T102" s="19"/>
      <c r="U102" s="20"/>
      <c r="V102" s="17"/>
    </row>
    <row r="103" spans="2:22" s="8" customFormat="1" ht="12">
      <c r="B103" s="27"/>
      <c r="C103" s="27"/>
      <c r="D103" s="27"/>
      <c r="E103" s="27"/>
      <c r="F103" s="27"/>
      <c r="G103" s="27"/>
      <c r="H103" s="2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9"/>
      <c r="U103" s="20"/>
      <c r="V103" s="17"/>
    </row>
    <row r="104" spans="2:22" s="8" customFormat="1" ht="12">
      <c r="B104" s="22"/>
      <c r="C104" s="22"/>
      <c r="D104" s="22"/>
      <c r="E104" s="22"/>
      <c r="F104" s="22"/>
      <c r="G104" s="22"/>
      <c r="H104" s="23"/>
      <c r="I104" s="26"/>
      <c r="J104" s="26"/>
      <c r="K104" s="26"/>
      <c r="L104" s="25"/>
      <c r="M104" s="25"/>
      <c r="N104" s="25"/>
      <c r="O104" s="25"/>
      <c r="P104" s="25"/>
      <c r="Q104" s="26"/>
      <c r="R104" s="25"/>
      <c r="S104" s="26"/>
      <c r="T104" s="19"/>
      <c r="U104" s="20"/>
      <c r="V104" s="17"/>
    </row>
    <row r="105" spans="2:22" s="8" customFormat="1" ht="12">
      <c r="B105" s="27"/>
      <c r="C105" s="27"/>
      <c r="D105" s="27"/>
      <c r="E105" s="27"/>
      <c r="F105" s="27"/>
      <c r="G105" s="27"/>
      <c r="H105" s="27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9"/>
      <c r="U105" s="20"/>
      <c r="V105" s="17"/>
    </row>
    <row r="106" spans="2:22" s="8" customFormat="1" ht="12">
      <c r="B106" s="22"/>
      <c r="C106" s="22"/>
      <c r="D106" s="22"/>
      <c r="E106" s="22"/>
      <c r="F106" s="22"/>
      <c r="G106" s="22"/>
      <c r="H106" s="23"/>
      <c r="I106" s="26"/>
      <c r="J106" s="26"/>
      <c r="K106" s="26"/>
      <c r="L106" s="21"/>
      <c r="M106" s="21"/>
      <c r="N106" s="21"/>
      <c r="O106" s="21"/>
      <c r="P106" s="21"/>
      <c r="Q106" s="26"/>
      <c r="R106" s="23"/>
      <c r="S106" s="24"/>
      <c r="T106" s="19"/>
      <c r="U106" s="20"/>
      <c r="V106" s="17"/>
    </row>
    <row r="107" spans="2:22" s="8" customFormat="1" ht="12">
      <c r="B107" s="22"/>
      <c r="C107" s="22"/>
      <c r="D107" s="22"/>
      <c r="E107" s="22"/>
      <c r="F107" s="22"/>
      <c r="G107" s="22"/>
      <c r="H107" s="23"/>
      <c r="I107" s="24"/>
      <c r="J107" s="24"/>
      <c r="K107" s="24"/>
      <c r="L107" s="21"/>
      <c r="M107" s="21"/>
      <c r="N107" s="21"/>
      <c r="O107" s="21"/>
      <c r="P107" s="21"/>
      <c r="Q107" s="26"/>
      <c r="R107" s="23"/>
      <c r="S107" s="24"/>
      <c r="T107" s="19"/>
      <c r="U107" s="20"/>
      <c r="V107" s="17"/>
    </row>
    <row r="108" spans="2:22" s="8" customFormat="1" ht="12">
      <c r="B108" s="22"/>
      <c r="C108" s="22"/>
      <c r="D108" s="22"/>
      <c r="E108" s="22"/>
      <c r="F108" s="22"/>
      <c r="G108" s="22"/>
      <c r="H108" s="23"/>
      <c r="I108" s="28"/>
      <c r="J108" s="28"/>
      <c r="K108" s="28"/>
      <c r="L108" s="23"/>
      <c r="M108" s="23"/>
      <c r="N108" s="23"/>
      <c r="O108" s="23"/>
      <c r="P108" s="21"/>
      <c r="Q108" s="26"/>
      <c r="R108" s="23"/>
      <c r="S108" s="28"/>
      <c r="T108" s="19"/>
      <c r="U108" s="20"/>
      <c r="V108" s="17"/>
    </row>
    <row r="109" spans="2:22" s="8" customFormat="1" ht="12">
      <c r="B109" s="22"/>
      <c r="C109" s="22"/>
      <c r="D109" s="22"/>
      <c r="E109" s="22"/>
      <c r="F109" s="22"/>
      <c r="G109" s="22"/>
      <c r="H109" s="23"/>
      <c r="I109" s="28"/>
      <c r="J109" s="28"/>
      <c r="K109" s="28"/>
      <c r="L109" s="23"/>
      <c r="M109" s="23"/>
      <c r="N109" s="23"/>
      <c r="O109" s="23"/>
      <c r="P109" s="21"/>
      <c r="Q109" s="26"/>
      <c r="R109" s="23"/>
      <c r="S109" s="28"/>
      <c r="T109" s="19"/>
      <c r="U109" s="20"/>
      <c r="V109" s="17"/>
    </row>
    <row r="110" spans="2:22" s="8" customFormat="1" ht="12">
      <c r="B110" s="22"/>
      <c r="C110" s="22"/>
      <c r="D110" s="22"/>
      <c r="E110" s="22"/>
      <c r="F110" s="22"/>
      <c r="G110" s="22"/>
      <c r="H110" s="23"/>
      <c r="I110" s="28"/>
      <c r="J110" s="28"/>
      <c r="K110" s="28"/>
      <c r="L110" s="23"/>
      <c r="M110" s="23"/>
      <c r="N110" s="23"/>
      <c r="O110" s="23"/>
      <c r="P110" s="21"/>
      <c r="Q110" s="26"/>
      <c r="R110" s="23"/>
      <c r="S110" s="28"/>
      <c r="T110" s="19"/>
      <c r="U110" s="20"/>
      <c r="V110" s="17"/>
    </row>
    <row r="111" spans="2:22" s="8" customFormat="1" ht="12">
      <c r="B111" s="22"/>
      <c r="C111" s="22"/>
      <c r="D111" s="22"/>
      <c r="E111" s="22"/>
      <c r="F111" s="22"/>
      <c r="G111" s="22"/>
      <c r="H111" s="23"/>
      <c r="I111" s="28"/>
      <c r="J111" s="28"/>
      <c r="K111" s="28"/>
      <c r="L111" s="23"/>
      <c r="M111" s="23"/>
      <c r="N111" s="23"/>
      <c r="O111" s="23"/>
      <c r="P111" s="21"/>
      <c r="Q111" s="26"/>
      <c r="R111" s="23"/>
      <c r="S111" s="28"/>
      <c r="T111" s="19"/>
      <c r="U111" s="20"/>
      <c r="V111" s="17"/>
    </row>
    <row r="112" spans="2:22" s="8" customFormat="1" ht="12">
      <c r="B112" s="22"/>
      <c r="C112" s="22"/>
      <c r="D112" s="22"/>
      <c r="E112" s="22"/>
      <c r="F112" s="22"/>
      <c r="G112" s="22"/>
      <c r="H112" s="23"/>
      <c r="I112" s="28"/>
      <c r="J112" s="28"/>
      <c r="K112" s="28"/>
      <c r="L112" s="23"/>
      <c r="M112" s="23"/>
      <c r="N112" s="23"/>
      <c r="O112" s="23"/>
      <c r="P112" s="21"/>
      <c r="Q112" s="26"/>
      <c r="R112" s="23"/>
      <c r="S112" s="28"/>
      <c r="T112" s="19"/>
      <c r="U112" s="20"/>
      <c r="V112" s="17"/>
    </row>
    <row r="113" spans="2:22" s="8" customFormat="1" ht="12">
      <c r="B113" s="22"/>
      <c r="C113" s="22"/>
      <c r="D113" s="22"/>
      <c r="E113" s="22"/>
      <c r="F113" s="22"/>
      <c r="G113" s="22"/>
      <c r="H113" s="23"/>
      <c r="I113" s="28"/>
      <c r="J113" s="28"/>
      <c r="K113" s="28"/>
      <c r="L113" s="23"/>
      <c r="M113" s="23"/>
      <c r="N113" s="23"/>
      <c r="O113" s="23"/>
      <c r="P113" s="21"/>
      <c r="Q113" s="26"/>
      <c r="R113" s="23"/>
      <c r="S113" s="28"/>
      <c r="T113" s="19"/>
      <c r="U113" s="20"/>
      <c r="V113" s="17"/>
    </row>
    <row r="114" spans="2:22" s="8" customFormat="1" ht="12">
      <c r="B114" s="22"/>
      <c r="C114" s="22"/>
      <c r="D114" s="22"/>
      <c r="E114" s="22"/>
      <c r="F114" s="22"/>
      <c r="G114" s="22"/>
      <c r="H114" s="23"/>
      <c r="I114" s="28"/>
      <c r="J114" s="28"/>
      <c r="K114" s="28"/>
      <c r="L114" s="23"/>
      <c r="M114" s="23"/>
      <c r="N114" s="23"/>
      <c r="O114" s="23"/>
      <c r="P114" s="21"/>
      <c r="Q114" s="26"/>
      <c r="R114" s="23"/>
      <c r="S114" s="28"/>
      <c r="T114" s="19"/>
      <c r="U114" s="20"/>
      <c r="V114" s="17"/>
    </row>
    <row r="115" spans="2:22" s="8" customFormat="1" ht="12">
      <c r="B115" s="22"/>
      <c r="C115" s="22"/>
      <c r="D115" s="22"/>
      <c r="E115" s="22"/>
      <c r="F115" s="22"/>
      <c r="G115" s="22"/>
      <c r="H115" s="23"/>
      <c r="I115" s="28"/>
      <c r="J115" s="28"/>
      <c r="K115" s="28"/>
      <c r="L115" s="23"/>
      <c r="M115" s="23"/>
      <c r="N115" s="23"/>
      <c r="O115" s="23"/>
      <c r="P115" s="21"/>
      <c r="Q115" s="26"/>
      <c r="R115" s="23"/>
      <c r="S115" s="28"/>
      <c r="T115" s="19"/>
      <c r="U115" s="20"/>
      <c r="V115" s="17"/>
    </row>
    <row r="116" spans="2:22" s="8" customFormat="1" ht="12">
      <c r="B116" s="22"/>
      <c r="C116" s="22"/>
      <c r="D116" s="22"/>
      <c r="E116" s="22"/>
      <c r="F116" s="22"/>
      <c r="G116" s="22"/>
      <c r="H116" s="23"/>
      <c r="I116" s="28"/>
      <c r="J116" s="28"/>
      <c r="K116" s="28"/>
      <c r="L116" s="23"/>
      <c r="M116" s="23"/>
      <c r="N116" s="23"/>
      <c r="O116" s="23"/>
      <c r="P116" s="21"/>
      <c r="Q116" s="26"/>
      <c r="R116" s="23"/>
      <c r="S116" s="28"/>
      <c r="T116" s="19"/>
      <c r="U116" s="20"/>
      <c r="V116" s="17"/>
    </row>
    <row r="117" spans="2:22" s="8" customFormat="1" ht="12">
      <c r="B117" s="22"/>
      <c r="C117" s="22"/>
      <c r="D117" s="22"/>
      <c r="E117" s="22"/>
      <c r="F117" s="22"/>
      <c r="G117" s="22"/>
      <c r="H117" s="23"/>
      <c r="I117" s="28"/>
      <c r="J117" s="28"/>
      <c r="K117" s="28"/>
      <c r="L117" s="23"/>
      <c r="M117" s="23"/>
      <c r="N117" s="23"/>
      <c r="O117" s="23"/>
      <c r="P117" s="21"/>
      <c r="Q117" s="26"/>
      <c r="R117" s="23"/>
      <c r="S117" s="28"/>
      <c r="T117" s="19"/>
      <c r="U117" s="20"/>
      <c r="V117" s="17"/>
    </row>
    <row r="118" spans="2:22" s="8" customFormat="1" ht="12">
      <c r="B118" s="22"/>
      <c r="C118" s="22"/>
      <c r="D118" s="22"/>
      <c r="E118" s="22"/>
      <c r="F118" s="22"/>
      <c r="G118" s="22"/>
      <c r="H118" s="23"/>
      <c r="I118" s="28"/>
      <c r="J118" s="28"/>
      <c r="K118" s="28"/>
      <c r="L118" s="23"/>
      <c r="M118" s="23"/>
      <c r="N118" s="23"/>
      <c r="O118" s="23"/>
      <c r="P118" s="21"/>
      <c r="Q118" s="26"/>
      <c r="R118" s="23"/>
      <c r="S118" s="28"/>
      <c r="T118" s="19"/>
      <c r="U118" s="20"/>
      <c r="V118" s="17"/>
    </row>
    <row r="119" spans="2:22" s="8" customFormat="1" ht="12">
      <c r="B119" s="22"/>
      <c r="C119" s="22"/>
      <c r="D119" s="22"/>
      <c r="E119" s="22"/>
      <c r="F119" s="22"/>
      <c r="G119" s="22"/>
      <c r="H119" s="23"/>
      <c r="I119" s="28"/>
      <c r="J119" s="28"/>
      <c r="K119" s="28"/>
      <c r="L119" s="23"/>
      <c r="M119" s="23"/>
      <c r="N119" s="23"/>
      <c r="O119" s="23"/>
      <c r="P119" s="21"/>
      <c r="Q119" s="26"/>
      <c r="R119" s="23"/>
      <c r="S119" s="28"/>
      <c r="T119" s="19"/>
      <c r="U119" s="20"/>
      <c r="V119" s="17"/>
    </row>
    <row r="120" spans="2:22" s="8" customFormat="1" ht="12">
      <c r="B120" s="22"/>
      <c r="C120" s="22"/>
      <c r="D120" s="22"/>
      <c r="E120" s="22"/>
      <c r="F120" s="22"/>
      <c r="G120" s="22"/>
      <c r="H120" s="23"/>
      <c r="I120" s="28"/>
      <c r="J120" s="28"/>
      <c r="K120" s="28"/>
      <c r="L120" s="23"/>
      <c r="M120" s="23"/>
      <c r="N120" s="23"/>
      <c r="O120" s="23"/>
      <c r="P120" s="21"/>
      <c r="Q120" s="26"/>
      <c r="R120" s="23"/>
      <c r="S120" s="28"/>
      <c r="T120" s="19"/>
      <c r="U120" s="20"/>
      <c r="V120" s="17"/>
    </row>
    <row r="121" spans="2:22" s="8" customFormat="1" ht="12">
      <c r="B121" s="15"/>
      <c r="C121" s="15"/>
      <c r="D121" s="15"/>
      <c r="E121" s="15"/>
      <c r="F121" s="15"/>
      <c r="G121" s="15"/>
      <c r="H121" s="16"/>
      <c r="I121" s="17"/>
      <c r="J121" s="17"/>
      <c r="K121" s="17"/>
      <c r="L121" s="17"/>
      <c r="M121" s="17"/>
      <c r="N121" s="17"/>
      <c r="O121" s="17"/>
      <c r="P121" s="18"/>
      <c r="Q121" s="17"/>
      <c r="R121" s="17"/>
      <c r="S121" s="17"/>
      <c r="T121" s="19"/>
      <c r="U121" s="20"/>
      <c r="V121" s="17"/>
    </row>
    <row r="122" spans="2:22" s="8" customFormat="1" ht="12">
      <c r="B122" s="15"/>
      <c r="C122" s="15"/>
      <c r="D122" s="15"/>
      <c r="E122" s="15"/>
      <c r="F122" s="15"/>
      <c r="G122" s="15"/>
      <c r="H122" s="16"/>
      <c r="I122" s="17"/>
      <c r="J122" s="17"/>
      <c r="K122" s="17"/>
      <c r="L122" s="17"/>
      <c r="M122" s="17"/>
      <c r="N122" s="17"/>
      <c r="O122" s="17"/>
      <c r="P122" s="18"/>
      <c r="Q122" s="17"/>
      <c r="R122" s="17"/>
      <c r="S122" s="17"/>
      <c r="T122" s="19"/>
      <c r="U122" s="20"/>
      <c r="V122" s="17"/>
    </row>
    <row r="123" spans="2:22" s="8" customFormat="1" ht="12">
      <c r="B123" s="15"/>
      <c r="C123" s="15"/>
      <c r="D123" s="15"/>
      <c r="E123" s="15"/>
      <c r="F123" s="15"/>
      <c r="G123" s="15"/>
      <c r="H123" s="16"/>
      <c r="I123" s="17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9"/>
      <c r="U123" s="20"/>
      <c r="V123" s="17"/>
    </row>
    <row r="124" spans="2:22" s="8" customFormat="1" ht="12">
      <c r="B124" s="15"/>
      <c r="C124" s="15"/>
      <c r="D124" s="15"/>
      <c r="E124" s="15"/>
      <c r="F124" s="15"/>
      <c r="G124" s="15"/>
      <c r="H124" s="16"/>
      <c r="I124" s="17"/>
      <c r="J124" s="17"/>
      <c r="K124" s="17"/>
      <c r="L124" s="17"/>
      <c r="M124" s="17"/>
      <c r="N124" s="17"/>
      <c r="O124" s="17"/>
      <c r="P124" s="18"/>
      <c r="Q124" s="17"/>
      <c r="R124" s="17"/>
      <c r="S124" s="17"/>
      <c r="T124" s="19"/>
      <c r="U124" s="20"/>
      <c r="V124" s="17"/>
    </row>
    <row r="125" spans="2:22" s="8" customFormat="1" ht="12">
      <c r="B125" s="15"/>
      <c r="C125" s="15"/>
      <c r="D125" s="15"/>
      <c r="E125" s="15"/>
      <c r="F125" s="15"/>
      <c r="G125" s="15"/>
      <c r="H125" s="16"/>
      <c r="I125" s="17"/>
      <c r="J125" s="17"/>
      <c r="K125" s="17"/>
      <c r="L125" s="17"/>
      <c r="M125" s="17"/>
      <c r="N125" s="17"/>
      <c r="O125" s="17"/>
      <c r="P125" s="18"/>
      <c r="Q125" s="17"/>
      <c r="R125" s="17"/>
      <c r="S125" s="17"/>
      <c r="T125" s="19"/>
      <c r="U125" s="20"/>
      <c r="V125" s="17"/>
    </row>
    <row r="126" spans="2:22" s="8" customFormat="1" ht="12">
      <c r="B126" s="15"/>
      <c r="C126" s="15"/>
      <c r="D126" s="15"/>
      <c r="E126" s="15"/>
      <c r="F126" s="15"/>
      <c r="G126" s="15"/>
      <c r="H126" s="16"/>
      <c r="I126" s="17"/>
      <c r="J126" s="17"/>
      <c r="K126" s="17"/>
      <c r="L126" s="17"/>
      <c r="M126" s="17"/>
      <c r="N126" s="17"/>
      <c r="O126" s="17"/>
      <c r="P126" s="18"/>
      <c r="Q126" s="17"/>
      <c r="R126" s="17"/>
      <c r="S126" s="17"/>
      <c r="T126" s="19"/>
      <c r="U126" s="20"/>
      <c r="V126" s="17"/>
    </row>
    <row r="127" spans="2:22" s="8" customFormat="1" ht="12">
      <c r="B127" s="15"/>
      <c r="C127" s="15"/>
      <c r="D127" s="15"/>
      <c r="E127" s="15"/>
      <c r="F127" s="15"/>
      <c r="G127" s="15"/>
      <c r="H127" s="16"/>
      <c r="I127" s="17"/>
      <c r="J127" s="17"/>
      <c r="K127" s="17"/>
      <c r="L127" s="17"/>
      <c r="M127" s="17"/>
      <c r="N127" s="17"/>
      <c r="O127" s="17"/>
      <c r="P127" s="18"/>
      <c r="Q127" s="17"/>
      <c r="R127" s="17"/>
      <c r="S127" s="17"/>
      <c r="T127" s="19"/>
      <c r="U127" s="20"/>
      <c r="V127" s="17"/>
    </row>
    <row r="128" spans="2:22" s="8" customFormat="1" ht="12">
      <c r="B128" s="15"/>
      <c r="C128" s="15"/>
      <c r="D128" s="15"/>
      <c r="E128" s="15"/>
      <c r="F128" s="15"/>
      <c r="G128" s="15"/>
      <c r="H128" s="16"/>
      <c r="I128" s="17"/>
      <c r="J128" s="17"/>
      <c r="K128" s="17"/>
      <c r="L128" s="17"/>
      <c r="M128" s="17"/>
      <c r="N128" s="17"/>
      <c r="O128" s="17"/>
      <c r="P128" s="18"/>
      <c r="Q128" s="17"/>
      <c r="R128" s="17"/>
      <c r="S128" s="17"/>
      <c r="T128" s="19"/>
      <c r="U128" s="20"/>
      <c r="V128" s="17"/>
    </row>
    <row r="129" spans="2:22" s="8" customFormat="1" ht="12">
      <c r="B129" s="15"/>
      <c r="C129" s="15"/>
      <c r="D129" s="15"/>
      <c r="E129" s="15"/>
      <c r="F129" s="15"/>
      <c r="G129" s="15"/>
      <c r="H129" s="16"/>
      <c r="I129" s="17"/>
      <c r="J129" s="17"/>
      <c r="K129" s="17"/>
      <c r="L129" s="17"/>
      <c r="M129" s="17"/>
      <c r="N129" s="17"/>
      <c r="O129" s="17"/>
      <c r="P129" s="18"/>
      <c r="Q129" s="17"/>
      <c r="R129" s="17"/>
      <c r="S129" s="17"/>
      <c r="T129" s="19"/>
      <c r="U129" s="20"/>
      <c r="V129" s="17"/>
    </row>
  </sheetData>
  <mergeCells count="38">
    <mergeCell ref="B2:V2"/>
    <mergeCell ref="B3:I3"/>
    <mergeCell ref="B4:C4"/>
    <mergeCell ref="D4:E4"/>
    <mergeCell ref="F4:G4"/>
    <mergeCell ref="H4:I4"/>
    <mergeCell ref="J4:K4"/>
    <mergeCell ref="L4:M4"/>
    <mergeCell ref="N4:O4"/>
    <mergeCell ref="P4:P5"/>
    <mergeCell ref="R4:R5"/>
    <mergeCell ref="S4:S5"/>
    <mergeCell ref="B5:C5"/>
    <mergeCell ref="Q4:Q5"/>
    <mergeCell ref="M25:N25"/>
    <mergeCell ref="M23:N23"/>
    <mergeCell ref="M24:N24"/>
    <mergeCell ref="B11:C11"/>
    <mergeCell ref="B10:C10"/>
    <mergeCell ref="B15:C15"/>
    <mergeCell ref="B14:C14"/>
    <mergeCell ref="B13:C13"/>
    <mergeCell ref="B12:C12"/>
    <mergeCell ref="B20:C20"/>
    <mergeCell ref="B19:C19"/>
    <mergeCell ref="B18:C18"/>
    <mergeCell ref="B17:C17"/>
    <mergeCell ref="B16:C16"/>
    <mergeCell ref="B6:C6"/>
    <mergeCell ref="B7:C7"/>
    <mergeCell ref="B8:C8"/>
    <mergeCell ref="B9:C9"/>
    <mergeCell ref="N5:O5"/>
    <mergeCell ref="D5:E5"/>
    <mergeCell ref="F5:G5"/>
    <mergeCell ref="H5:I5"/>
    <mergeCell ref="J5:K5"/>
    <mergeCell ref="L5:M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81" r:id="rId4">
          <objectPr defaultSize="0" autoPict="0" r:id="rId5">
            <anchor moveWithCells="1" sizeWithCells="1">
              <from>
                <xdr:col>11</xdr:col>
                <xdr:colOff>0</xdr:colOff>
                <xdr:row>25</xdr:row>
                <xdr:rowOff>0</xdr:rowOff>
              </from>
              <to>
                <xdr:col>14</xdr:col>
                <xdr:colOff>409575</xdr:colOff>
                <xdr:row>27</xdr:row>
                <xdr:rowOff>28575</xdr:rowOff>
              </to>
            </anchor>
          </objectPr>
        </oleObject>
      </mc:Choice>
      <mc:Fallback>
        <oleObject progId="Equation.3" shapeId="20481" r:id="rId4"/>
      </mc:Fallback>
    </mc:AlternateContent>
    <mc:AlternateContent xmlns:mc="http://schemas.openxmlformats.org/markup-compatibility/2006">
      <mc:Choice Requires="x14">
        <oleObject progId="Equation.3" shapeId="20482" r:id="rId6">
          <objectPr defaultSize="0" autoPict="0" r:id="rId7">
            <anchor moveWithCells="1" sizeWithCells="1">
              <from>
                <xdr:col>15</xdr:col>
                <xdr:colOff>28575</xdr:colOff>
                <xdr:row>22</xdr:row>
                <xdr:rowOff>9525</xdr:rowOff>
              </from>
              <to>
                <xdr:col>17</xdr:col>
                <xdr:colOff>0</xdr:colOff>
                <xdr:row>24</xdr:row>
                <xdr:rowOff>0</xdr:rowOff>
              </to>
            </anchor>
          </objectPr>
        </oleObject>
      </mc:Choice>
      <mc:Fallback>
        <oleObject progId="Equation.3" shapeId="20482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AD24"/>
  <sheetViews>
    <sheetView workbookViewId="0">
      <selection activeCell="X9" sqref="X9:AD9"/>
    </sheetView>
  </sheetViews>
  <sheetFormatPr defaultColWidth="8.85546875" defaultRowHeight="23.25"/>
  <cols>
    <col min="1" max="1" width="1.42578125" customWidth="1"/>
    <col min="2" max="2" width="4.28515625" style="32" customWidth="1"/>
    <col min="3" max="3" width="2.85546875" style="32" customWidth="1"/>
    <col min="4" max="4" width="4.42578125" style="32" customWidth="1"/>
    <col min="5" max="5" width="2.7109375" style="32" customWidth="1"/>
    <col min="6" max="6" width="7" style="32" customWidth="1"/>
    <col min="7" max="7" width="3.140625" style="32" customWidth="1"/>
    <col min="8" max="8" width="2.7109375" style="32" customWidth="1"/>
    <col min="9" max="10" width="5.42578125" style="32" customWidth="1"/>
    <col min="11" max="11" width="2.7109375" style="32" customWidth="1"/>
    <col min="12" max="12" width="7" style="32" customWidth="1"/>
    <col min="13" max="13" width="3.140625" style="32" customWidth="1"/>
    <col min="14" max="14" width="2.7109375" style="32" customWidth="1"/>
    <col min="15" max="16" width="5.42578125" style="32" customWidth="1"/>
    <col min="17" max="17" width="2.7109375" style="32" customWidth="1"/>
    <col min="18" max="18" width="7" style="32" customWidth="1"/>
    <col min="19" max="19" width="3.140625" style="32" customWidth="1"/>
    <col min="29" max="29" width="11" bestFit="1" customWidth="1"/>
    <col min="30" max="30" width="12" bestFit="1" customWidth="1"/>
  </cols>
  <sheetData>
    <row r="1" spans="2:30" ht="26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31"/>
      <c r="Q1" s="31"/>
      <c r="R1" s="31"/>
      <c r="S1" s="31"/>
    </row>
    <row r="2" spans="2:30">
      <c r="B2" s="445" t="s">
        <v>30</v>
      </c>
      <c r="C2" s="446"/>
      <c r="D2" s="446"/>
      <c r="E2" s="446"/>
      <c r="F2" s="446"/>
      <c r="G2" s="447"/>
      <c r="I2" s="445" t="s">
        <v>27</v>
      </c>
      <c r="J2" s="446"/>
      <c r="K2" s="446"/>
      <c r="L2" s="446"/>
      <c r="M2" s="447"/>
      <c r="O2" s="445" t="s">
        <v>34</v>
      </c>
      <c r="P2" s="446"/>
      <c r="Q2" s="446"/>
      <c r="R2" s="446"/>
      <c r="S2" s="447"/>
    </row>
    <row r="3" spans="2:30">
      <c r="B3" s="448" t="s">
        <v>7</v>
      </c>
      <c r="C3" s="449"/>
      <c r="D3" s="449"/>
      <c r="E3" s="449"/>
      <c r="F3" s="449"/>
      <c r="G3" s="450"/>
      <c r="I3" s="448" t="s">
        <v>28</v>
      </c>
      <c r="J3" s="449"/>
      <c r="K3" s="449"/>
      <c r="L3" s="449"/>
      <c r="M3" s="450"/>
      <c r="O3" s="448" t="s">
        <v>35</v>
      </c>
      <c r="P3" s="449"/>
      <c r="Q3" s="449"/>
      <c r="R3" s="449"/>
      <c r="S3" s="450"/>
    </row>
    <row r="4" spans="2:30">
      <c r="B4" s="44">
        <v>1</v>
      </c>
      <c r="C4" s="45" t="s">
        <v>8</v>
      </c>
      <c r="D4" s="46">
        <v>0.21</v>
      </c>
      <c r="E4" s="47" t="s">
        <v>13</v>
      </c>
      <c r="F4" s="48">
        <f t="shared" ref="F4:F19" si="0">D4/1000</f>
        <v>2.0999999999999998E-4</v>
      </c>
      <c r="G4" s="49" t="s">
        <v>8</v>
      </c>
      <c r="I4" s="69">
        <v>0.17</v>
      </c>
      <c r="J4" s="70">
        <v>0.4</v>
      </c>
      <c r="K4" s="71" t="s">
        <v>29</v>
      </c>
      <c r="L4" s="72">
        <v>4.0000000000000002E-4</v>
      </c>
      <c r="M4" s="73" t="s">
        <v>8</v>
      </c>
      <c r="O4" s="82">
        <v>2.5</v>
      </c>
      <c r="P4" s="70">
        <v>0.08</v>
      </c>
      <c r="Q4" s="78" t="s">
        <v>29</v>
      </c>
      <c r="R4" s="79">
        <f t="shared" ref="R4:R16" si="1">P4/1000</f>
        <v>8.0000000000000007E-5</v>
      </c>
      <c r="S4" s="80" t="s">
        <v>8</v>
      </c>
    </row>
    <row r="5" spans="2:30">
      <c r="B5" s="50">
        <v>1.01</v>
      </c>
      <c r="C5" s="45" t="s">
        <v>8</v>
      </c>
      <c r="D5" s="46">
        <v>0.21</v>
      </c>
      <c r="E5" s="47" t="s">
        <v>13</v>
      </c>
      <c r="F5" s="48">
        <f t="shared" si="0"/>
        <v>2.0999999999999998E-4</v>
      </c>
      <c r="G5" s="49" t="s">
        <v>8</v>
      </c>
      <c r="I5" s="74">
        <v>0.19500000000000001</v>
      </c>
      <c r="J5" s="70">
        <v>0.4</v>
      </c>
      <c r="K5" s="71" t="s">
        <v>29</v>
      </c>
      <c r="L5" s="72">
        <v>4.0000000000000002E-4</v>
      </c>
      <c r="M5" s="73" t="s">
        <v>8</v>
      </c>
      <c r="O5" s="82">
        <v>5.0999999999999996</v>
      </c>
      <c r="P5" s="70">
        <v>0.09</v>
      </c>
      <c r="Q5" s="78" t="s">
        <v>29</v>
      </c>
      <c r="R5" s="79">
        <f t="shared" si="1"/>
        <v>8.9999999999999992E-5</v>
      </c>
      <c r="S5" s="80" t="s">
        <v>8</v>
      </c>
    </row>
    <row r="6" spans="2:30">
      <c r="B6" s="50">
        <v>1.05</v>
      </c>
      <c r="C6" s="45" t="s">
        <v>8</v>
      </c>
      <c r="D6" s="46">
        <v>0.21</v>
      </c>
      <c r="E6" s="47" t="s">
        <v>13</v>
      </c>
      <c r="F6" s="48">
        <f t="shared" si="0"/>
        <v>2.0999999999999998E-4</v>
      </c>
      <c r="G6" s="49" t="s">
        <v>8</v>
      </c>
      <c r="I6" s="75">
        <v>0.22</v>
      </c>
      <c r="J6" s="70">
        <v>0.4</v>
      </c>
      <c r="K6" s="71" t="s">
        <v>29</v>
      </c>
      <c r="L6" s="72">
        <v>4.0000000000000002E-4</v>
      </c>
      <c r="M6" s="73" t="s">
        <v>8</v>
      </c>
      <c r="O6" s="82">
        <v>7.7</v>
      </c>
      <c r="P6" s="70">
        <v>0.09</v>
      </c>
      <c r="Q6" s="78" t="s">
        <v>29</v>
      </c>
      <c r="R6" s="79">
        <f t="shared" si="1"/>
        <v>8.9999999999999992E-5</v>
      </c>
      <c r="S6" s="80" t="s">
        <v>8</v>
      </c>
    </row>
    <row r="7" spans="2:30">
      <c r="B7" s="50">
        <v>1.1000000000000001</v>
      </c>
      <c r="C7" s="45" t="s">
        <v>8</v>
      </c>
      <c r="D7" s="46">
        <v>0.21</v>
      </c>
      <c r="E7" s="47" t="s">
        <v>13</v>
      </c>
      <c r="F7" s="48">
        <f t="shared" si="0"/>
        <v>2.0999999999999998E-4</v>
      </c>
      <c r="G7" s="49" t="s">
        <v>8</v>
      </c>
      <c r="I7" s="75">
        <v>0.25</v>
      </c>
      <c r="J7" s="70">
        <v>0.4</v>
      </c>
      <c r="K7" s="71" t="s">
        <v>29</v>
      </c>
      <c r="L7" s="72">
        <v>4.0000000000000002E-4</v>
      </c>
      <c r="M7" s="73" t="s">
        <v>8</v>
      </c>
      <c r="O7" s="82">
        <v>10.3</v>
      </c>
      <c r="P7" s="70">
        <v>0.09</v>
      </c>
      <c r="Q7" s="78" t="s">
        <v>29</v>
      </c>
      <c r="R7" s="79">
        <f t="shared" si="1"/>
        <v>8.9999999999999992E-5</v>
      </c>
      <c r="S7" s="80" t="s">
        <v>8</v>
      </c>
    </row>
    <row r="8" spans="2:30">
      <c r="B8" s="44">
        <v>2</v>
      </c>
      <c r="C8" s="45" t="s">
        <v>8</v>
      </c>
      <c r="D8" s="46">
        <v>0.21</v>
      </c>
      <c r="E8" s="47" t="s">
        <v>13</v>
      </c>
      <c r="F8" s="48">
        <f t="shared" si="0"/>
        <v>2.0999999999999998E-4</v>
      </c>
      <c r="G8" s="49" t="s">
        <v>8</v>
      </c>
      <c r="I8" s="75">
        <v>0.28999999999999998</v>
      </c>
      <c r="J8" s="70">
        <v>0.4</v>
      </c>
      <c r="K8" s="71" t="s">
        <v>29</v>
      </c>
      <c r="L8" s="72">
        <v>4.0000000000000002E-4</v>
      </c>
      <c r="M8" s="73" t="s">
        <v>8</v>
      </c>
      <c r="O8" s="82">
        <v>12.9</v>
      </c>
      <c r="P8" s="70">
        <v>0.09</v>
      </c>
      <c r="Q8" s="78" t="s">
        <v>29</v>
      </c>
      <c r="R8" s="79">
        <f t="shared" si="1"/>
        <v>8.9999999999999992E-5</v>
      </c>
      <c r="S8" s="80" t="s">
        <v>8</v>
      </c>
    </row>
    <row r="9" spans="2:30">
      <c r="B9" s="44">
        <v>5</v>
      </c>
      <c r="C9" s="45" t="s">
        <v>8</v>
      </c>
      <c r="D9" s="46">
        <v>0.21</v>
      </c>
      <c r="E9" s="47" t="s">
        <v>13</v>
      </c>
      <c r="F9" s="48">
        <f t="shared" si="0"/>
        <v>2.0999999999999998E-4</v>
      </c>
      <c r="G9" s="49" t="s">
        <v>8</v>
      </c>
      <c r="I9" s="74">
        <v>0.33500000000000002</v>
      </c>
      <c r="J9" s="70">
        <v>0.4</v>
      </c>
      <c r="K9" s="71" t="s">
        <v>29</v>
      </c>
      <c r="L9" s="72">
        <v>4.0000000000000002E-4</v>
      </c>
      <c r="M9" s="73" t="s">
        <v>8</v>
      </c>
      <c r="O9" s="81">
        <v>15</v>
      </c>
      <c r="P9" s="70">
        <v>0.1</v>
      </c>
      <c r="Q9" s="78" t="s">
        <v>29</v>
      </c>
      <c r="R9" s="79">
        <f t="shared" si="1"/>
        <v>1E-4</v>
      </c>
      <c r="S9" s="80" t="s">
        <v>8</v>
      </c>
      <c r="X9">
        <v>10.288500000000001</v>
      </c>
      <c r="Y9">
        <v>10.288399999999999</v>
      </c>
      <c r="Z9">
        <v>10.288500000000001</v>
      </c>
      <c r="AB9" s="258">
        <f>AVERAGE(X9:Z9)</f>
        <v>10.288466666666666</v>
      </c>
      <c r="AC9" s="259">
        <f>_xlfn.STDEV.S(X9:Z9)</f>
        <v>5.7735026919853603E-5</v>
      </c>
      <c r="AD9" s="259">
        <f>AC9/SQRT(3)</f>
        <v>3.3333333333847769E-5</v>
      </c>
    </row>
    <row r="10" spans="2:30">
      <c r="B10" s="44">
        <v>10</v>
      </c>
      <c r="C10" s="45" t="s">
        <v>8</v>
      </c>
      <c r="D10" s="46">
        <v>0.21</v>
      </c>
      <c r="E10" s="47" t="s">
        <v>13</v>
      </c>
      <c r="F10" s="48">
        <f t="shared" si="0"/>
        <v>2.0999999999999998E-4</v>
      </c>
      <c r="G10" s="49" t="s">
        <v>8</v>
      </c>
      <c r="I10" s="75">
        <v>0.39</v>
      </c>
      <c r="J10" s="70">
        <v>0.4</v>
      </c>
      <c r="K10" s="71" t="s">
        <v>29</v>
      </c>
      <c r="L10" s="72">
        <v>4.0000000000000002E-4</v>
      </c>
      <c r="M10" s="73" t="s">
        <v>8</v>
      </c>
      <c r="O10" s="82">
        <v>17.600000000000001</v>
      </c>
      <c r="P10" s="70">
        <v>0.1</v>
      </c>
      <c r="Q10" s="78" t="s">
        <v>29</v>
      </c>
      <c r="R10" s="79">
        <f t="shared" si="1"/>
        <v>1E-4</v>
      </c>
      <c r="S10" s="80" t="s">
        <v>8</v>
      </c>
    </row>
    <row r="11" spans="2:30">
      <c r="B11" s="44">
        <v>20</v>
      </c>
      <c r="C11" s="45" t="s">
        <v>8</v>
      </c>
      <c r="D11" s="46">
        <v>0.23</v>
      </c>
      <c r="E11" s="47" t="s">
        <v>13</v>
      </c>
      <c r="F11" s="48">
        <f t="shared" si="0"/>
        <v>2.3000000000000001E-4</v>
      </c>
      <c r="G11" s="49" t="s">
        <v>8</v>
      </c>
      <c r="I11" s="74">
        <v>0.45500000000000002</v>
      </c>
      <c r="J11" s="70">
        <v>0.4</v>
      </c>
      <c r="K11" s="71" t="s">
        <v>29</v>
      </c>
      <c r="L11" s="72">
        <v>4.0000000000000002E-4</v>
      </c>
      <c r="M11" s="73" t="s">
        <v>8</v>
      </c>
      <c r="O11" s="82">
        <v>20.2</v>
      </c>
      <c r="P11" s="70">
        <v>0.1</v>
      </c>
      <c r="Q11" s="78" t="s">
        <v>29</v>
      </c>
      <c r="R11" s="79">
        <f t="shared" si="1"/>
        <v>1E-4</v>
      </c>
      <c r="S11" s="80" t="s">
        <v>8</v>
      </c>
    </row>
    <row r="12" spans="2:30">
      <c r="B12" s="44">
        <v>30</v>
      </c>
      <c r="C12" s="45" t="s">
        <v>8</v>
      </c>
      <c r="D12" s="46">
        <v>0.27</v>
      </c>
      <c r="E12" s="47" t="s">
        <v>13</v>
      </c>
      <c r="F12" s="48">
        <f t="shared" si="0"/>
        <v>2.7E-4</v>
      </c>
      <c r="G12" s="49" t="s">
        <v>8</v>
      </c>
      <c r="I12" s="75">
        <v>0.53</v>
      </c>
      <c r="J12" s="70">
        <v>0.4</v>
      </c>
      <c r="K12" s="71" t="s">
        <v>29</v>
      </c>
      <c r="L12" s="72">
        <v>4.0000000000000002E-4</v>
      </c>
      <c r="M12" s="73" t="s">
        <v>8</v>
      </c>
      <c r="O12" s="82">
        <v>22.8</v>
      </c>
      <c r="P12" s="70">
        <v>0.1</v>
      </c>
      <c r="Q12" s="78" t="s">
        <v>29</v>
      </c>
      <c r="R12" s="79">
        <f t="shared" si="1"/>
        <v>1E-4</v>
      </c>
      <c r="S12" s="80" t="s">
        <v>8</v>
      </c>
    </row>
    <row r="13" spans="2:30">
      <c r="B13" s="44">
        <v>40</v>
      </c>
      <c r="C13" s="45" t="s">
        <v>8</v>
      </c>
      <c r="D13" s="46">
        <v>0.27</v>
      </c>
      <c r="E13" s="51" t="s">
        <v>13</v>
      </c>
      <c r="F13" s="48">
        <f t="shared" si="0"/>
        <v>2.7E-4</v>
      </c>
      <c r="G13" s="49" t="s">
        <v>8</v>
      </c>
      <c r="I13" s="75">
        <v>0.62</v>
      </c>
      <c r="J13" s="70">
        <v>0.4</v>
      </c>
      <c r="K13" s="76" t="s">
        <v>29</v>
      </c>
      <c r="L13" s="72">
        <v>4.0000000000000002E-4</v>
      </c>
      <c r="M13" s="73" t="s">
        <v>8</v>
      </c>
      <c r="O13" s="81">
        <v>25</v>
      </c>
      <c r="P13" s="70">
        <v>0.11</v>
      </c>
      <c r="Q13" s="78" t="s">
        <v>29</v>
      </c>
      <c r="R13" s="79">
        <f t="shared" si="1"/>
        <v>1.1E-4</v>
      </c>
      <c r="S13" s="80" t="s">
        <v>8</v>
      </c>
    </row>
    <row r="14" spans="2:30">
      <c r="B14" s="44">
        <v>50</v>
      </c>
      <c r="C14" s="45" t="s">
        <v>8</v>
      </c>
      <c r="D14" s="46">
        <v>0.27</v>
      </c>
      <c r="E14" s="51" t="s">
        <v>13</v>
      </c>
      <c r="F14" s="48">
        <f t="shared" si="0"/>
        <v>2.7E-4</v>
      </c>
      <c r="G14" s="49" t="s">
        <v>8</v>
      </c>
      <c r="I14" s="74">
        <v>0.72499999999999998</v>
      </c>
      <c r="J14" s="70">
        <v>0.4</v>
      </c>
      <c r="K14" s="76" t="s">
        <v>29</v>
      </c>
      <c r="L14" s="72">
        <v>4.0000000000000002E-4</v>
      </c>
      <c r="M14" s="73" t="s">
        <v>8</v>
      </c>
      <c r="O14" s="81">
        <v>50</v>
      </c>
      <c r="P14" s="70">
        <v>0.13</v>
      </c>
      <c r="Q14" s="78" t="s">
        <v>29</v>
      </c>
      <c r="R14" s="79">
        <f t="shared" si="1"/>
        <v>1.3000000000000002E-4</v>
      </c>
      <c r="S14" s="80" t="s">
        <v>8</v>
      </c>
    </row>
    <row r="15" spans="2:30">
      <c r="B15" s="44">
        <v>60</v>
      </c>
      <c r="C15" s="45" t="s">
        <v>8</v>
      </c>
      <c r="D15" s="46">
        <v>0.32</v>
      </c>
      <c r="E15" s="51" t="s">
        <v>13</v>
      </c>
      <c r="F15" s="48">
        <f t="shared" si="0"/>
        <v>3.2000000000000003E-4</v>
      </c>
      <c r="G15" s="49" t="s">
        <v>8</v>
      </c>
      <c r="I15" s="74">
        <v>0.89500000000000002</v>
      </c>
      <c r="J15" s="70">
        <v>0.4</v>
      </c>
      <c r="K15" s="76" t="s">
        <v>29</v>
      </c>
      <c r="L15" s="72">
        <v>4.0000000000000002E-4</v>
      </c>
      <c r="M15" s="73" t="s">
        <v>8</v>
      </c>
      <c r="O15" s="81">
        <v>75</v>
      </c>
      <c r="P15" s="70">
        <v>0.16</v>
      </c>
      <c r="Q15" s="78" t="s">
        <v>29</v>
      </c>
      <c r="R15" s="79">
        <f t="shared" si="1"/>
        <v>1.6000000000000001E-4</v>
      </c>
      <c r="S15" s="80" t="s">
        <v>8</v>
      </c>
    </row>
    <row r="16" spans="2:30">
      <c r="B16" s="44">
        <v>70</v>
      </c>
      <c r="C16" s="45" t="s">
        <v>8</v>
      </c>
      <c r="D16" s="46">
        <v>0.32</v>
      </c>
      <c r="E16" s="51" t="s">
        <v>13</v>
      </c>
      <c r="F16" s="48">
        <f t="shared" si="0"/>
        <v>3.2000000000000003E-4</v>
      </c>
      <c r="G16" s="49" t="s">
        <v>8</v>
      </c>
      <c r="I16" s="75">
        <v>1.1000000000000001</v>
      </c>
      <c r="J16" s="70">
        <v>0.4</v>
      </c>
      <c r="K16" s="76" t="s">
        <v>29</v>
      </c>
      <c r="L16" s="72">
        <v>4.0000000000000002E-4</v>
      </c>
      <c r="M16" s="73" t="s">
        <v>8</v>
      </c>
      <c r="O16" s="81">
        <v>100</v>
      </c>
      <c r="P16" s="70">
        <v>0.18</v>
      </c>
      <c r="Q16" s="78" t="s">
        <v>29</v>
      </c>
      <c r="R16" s="79">
        <f t="shared" si="1"/>
        <v>1.7999999999999998E-4</v>
      </c>
      <c r="S16" s="80" t="s">
        <v>8</v>
      </c>
    </row>
    <row r="17" spans="2:14">
      <c r="B17" s="44">
        <v>80</v>
      </c>
      <c r="C17" s="45" t="s">
        <v>8</v>
      </c>
      <c r="D17" s="46">
        <v>0.39</v>
      </c>
      <c r="E17" s="51" t="s">
        <v>13</v>
      </c>
      <c r="F17" s="48">
        <f t="shared" si="0"/>
        <v>3.8999999999999999E-4</v>
      </c>
      <c r="G17" s="49" t="s">
        <v>8</v>
      </c>
      <c r="I17" s="75">
        <v>1.35</v>
      </c>
      <c r="J17" s="70">
        <v>0.4</v>
      </c>
      <c r="K17" s="76" t="s">
        <v>29</v>
      </c>
      <c r="L17" s="72">
        <v>4.0000000000000002E-4</v>
      </c>
      <c r="M17" s="73" t="s">
        <v>8</v>
      </c>
    </row>
    <row r="18" spans="2:14">
      <c r="B18" s="44">
        <v>90</v>
      </c>
      <c r="C18" s="45" t="s">
        <v>8</v>
      </c>
      <c r="D18" s="46">
        <v>0.39</v>
      </c>
      <c r="E18" s="51" t="s">
        <v>13</v>
      </c>
      <c r="F18" s="48">
        <f t="shared" si="0"/>
        <v>3.8999999999999999E-4</v>
      </c>
      <c r="G18" s="49" t="s">
        <v>8</v>
      </c>
      <c r="I18" s="75">
        <v>1.65</v>
      </c>
      <c r="J18" s="70">
        <v>0.4</v>
      </c>
      <c r="K18" s="76" t="s">
        <v>29</v>
      </c>
      <c r="L18" s="72">
        <v>4.0000000000000002E-4</v>
      </c>
      <c r="M18" s="73" t="s">
        <v>8</v>
      </c>
    </row>
    <row r="19" spans="2:14">
      <c r="B19" s="44">
        <v>100</v>
      </c>
      <c r="C19" s="45" t="s">
        <v>8</v>
      </c>
      <c r="D19" s="46">
        <v>0.39</v>
      </c>
      <c r="E19" s="51" t="s">
        <v>13</v>
      </c>
      <c r="F19" s="48">
        <f t="shared" si="0"/>
        <v>3.8999999999999999E-4</v>
      </c>
      <c r="G19" s="49" t="s">
        <v>8</v>
      </c>
      <c r="I19" s="75">
        <v>2.0499999999999998</v>
      </c>
      <c r="J19" s="70">
        <v>0.4</v>
      </c>
      <c r="K19" s="71" t="s">
        <v>29</v>
      </c>
      <c r="L19" s="72">
        <v>4.0000000000000002E-4</v>
      </c>
      <c r="M19" s="73" t="s">
        <v>8</v>
      </c>
      <c r="N19" s="83"/>
    </row>
    <row r="20" spans="2:14">
      <c r="I20" s="75">
        <v>2.5499999999999998</v>
      </c>
      <c r="J20" s="70">
        <v>0.4</v>
      </c>
      <c r="K20" s="71" t="s">
        <v>29</v>
      </c>
      <c r="L20" s="72">
        <v>4.0000000000000002E-4</v>
      </c>
      <c r="M20" s="73" t="s">
        <v>8</v>
      </c>
    </row>
    <row r="21" spans="2:14">
      <c r="I21" s="75">
        <v>3.2</v>
      </c>
      <c r="J21" s="70">
        <v>0.4</v>
      </c>
      <c r="K21" s="71" t="s">
        <v>29</v>
      </c>
      <c r="L21" s="72">
        <v>4.0000000000000002E-4</v>
      </c>
      <c r="M21" s="73" t="s">
        <v>8</v>
      </c>
    </row>
    <row r="22" spans="2:14">
      <c r="I22" s="75">
        <v>4</v>
      </c>
      <c r="J22" s="70">
        <v>0.4</v>
      </c>
      <c r="K22" s="71" t="s">
        <v>29</v>
      </c>
      <c r="L22" s="72">
        <v>4.0000000000000002E-4</v>
      </c>
      <c r="M22" s="73" t="s">
        <v>8</v>
      </c>
    </row>
    <row r="23" spans="2:14">
      <c r="I23" s="75">
        <v>5.05</v>
      </c>
      <c r="J23" s="70">
        <v>0.4</v>
      </c>
      <c r="K23" s="71" t="s">
        <v>29</v>
      </c>
      <c r="L23" s="72">
        <v>4.0000000000000002E-4</v>
      </c>
      <c r="M23" s="73" t="s">
        <v>8</v>
      </c>
    </row>
    <row r="24" spans="2:14">
      <c r="I24" s="75">
        <v>6.35</v>
      </c>
      <c r="J24" s="70">
        <v>0.4</v>
      </c>
      <c r="K24" s="71" t="s">
        <v>29</v>
      </c>
      <c r="L24" s="72">
        <v>4.0000000000000002E-4</v>
      </c>
      <c r="M24" s="73" t="s">
        <v>8</v>
      </c>
    </row>
  </sheetData>
  <mergeCells count="6">
    <mergeCell ref="B2:G2"/>
    <mergeCell ref="I2:M2"/>
    <mergeCell ref="O2:S2"/>
    <mergeCell ref="B3:G3"/>
    <mergeCell ref="I3:M3"/>
    <mergeCell ref="O3:S3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Data Record (Pitch)</vt:lpstr>
      <vt:lpstr>Data Record (Major)</vt:lpstr>
      <vt:lpstr>Certificate</vt:lpstr>
      <vt:lpstr>Report</vt:lpstr>
      <vt:lpstr>Result (Pitch) </vt:lpstr>
      <vt:lpstr>Result (Major)</vt:lpstr>
      <vt:lpstr>Uncertainty Budget(Pitch)</vt:lpstr>
      <vt:lpstr>Uncertainty Budget(Major)</vt:lpstr>
      <vt:lpstr>Cert of STD </vt:lpstr>
      <vt:lpstr>Certificate!Print_Area</vt:lpstr>
      <vt:lpstr>'Data Record (Major)'!Print_Area</vt:lpstr>
      <vt:lpstr>'Data Record (Pitch)'!Print_Area</vt:lpstr>
      <vt:lpstr>Report!Print_Area</vt:lpstr>
      <vt:lpstr>'Result (Major)'!Print_Area</vt:lpstr>
      <vt:lpstr>'Result (Pitch)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2016-08-17T09:03:15Z</cp:lastPrinted>
  <dcterms:created xsi:type="dcterms:W3CDTF">2013-05-08T08:11:00Z</dcterms:created>
  <dcterms:modified xsi:type="dcterms:W3CDTF">2017-06-20T01:20:11Z</dcterms:modified>
</cp:coreProperties>
</file>