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240" yWindow="195" windowWidth="20115" windowHeight="7875" tabRatio="571" activeTab="5"/>
  </bookViews>
  <sheets>
    <sheet name="Data Record" sheetId="2" r:id="rId1"/>
    <sheet name="Certificate " sheetId="12" r:id="rId2"/>
    <sheet name="Report" sheetId="9" r:id="rId3"/>
    <sheet name="Result" sheetId="10" r:id="rId4"/>
    <sheet name="Result (2)" sheetId="13" r:id="rId5"/>
    <sheet name="Uncertainty Budget" sheetId="11" r:id="rId6"/>
    <sheet name="Uncert of STD" sheetId="3" r:id="rId7"/>
  </sheets>
  <externalReferences>
    <externalReference r:id="rId8"/>
    <externalReference r:id="rId9"/>
  </externalReferences>
  <definedNames>
    <definedName name="_xlnm.Print_Area" localSheetId="1">'Certificate '!$A$1:$Z$37</definedName>
    <definedName name="_xlnm.Print_Area" localSheetId="0">'Data Record'!$A$1:$AD$46</definedName>
    <definedName name="_xlnm.Print_Area" localSheetId="2">Report!$A$1:$W$42</definedName>
    <definedName name="_xlnm.Print_Area" localSheetId="3">Result!$A$1:$U$28</definedName>
    <definedName name="_xlnm.Print_Area" localSheetId="4">'Result (2)'!$A$1:$V$27</definedName>
  </definedNames>
  <calcPr calcId="162913"/>
</workbook>
</file>

<file path=xl/calcChain.xml><?xml version="1.0" encoding="utf-8"?>
<calcChain xmlns="http://schemas.openxmlformats.org/spreadsheetml/2006/main">
  <c r="S21" i="11" l="1"/>
  <c r="S22" i="11"/>
  <c r="S23" i="11"/>
  <c r="S24" i="11"/>
  <c r="S25" i="11"/>
  <c r="S26" i="11"/>
  <c r="S20" i="11"/>
  <c r="R21" i="11"/>
  <c r="R22" i="11"/>
  <c r="R23" i="11"/>
  <c r="R24" i="11"/>
  <c r="R25" i="11"/>
  <c r="R26" i="11"/>
  <c r="R20" i="11"/>
  <c r="Q8" i="11"/>
  <c r="P8" i="11"/>
  <c r="Z32" i="2" l="1"/>
  <c r="Z34" i="2"/>
  <c r="Z36" i="2"/>
  <c r="Z38" i="2"/>
  <c r="Z40" i="2"/>
  <c r="Z42" i="2"/>
  <c r="Z30" i="2"/>
  <c r="AA21" i="2" l="1"/>
  <c r="W43" i="2"/>
  <c r="W41" i="2"/>
  <c r="W39" i="2"/>
  <c r="W37" i="2"/>
  <c r="W35" i="2"/>
  <c r="W33" i="2"/>
  <c r="W31" i="2"/>
  <c r="W32" i="2"/>
  <c r="W34" i="2"/>
  <c r="W36" i="2"/>
  <c r="W38" i="2"/>
  <c r="W40" i="2"/>
  <c r="W42" i="2"/>
  <c r="W30" i="2"/>
  <c r="W25" i="2"/>
  <c r="W24" i="2"/>
  <c r="W23" i="2"/>
  <c r="W22" i="2"/>
  <c r="W21" i="2"/>
  <c r="D21" i="13" l="1"/>
  <c r="J20" i="13"/>
  <c r="D19" i="13"/>
  <c r="D17" i="13"/>
  <c r="J16" i="13"/>
  <c r="D15" i="13"/>
  <c r="J14" i="13"/>
  <c r="D13" i="13"/>
  <c r="D11" i="13"/>
  <c r="J10" i="13"/>
  <c r="D9" i="13"/>
  <c r="S25" i="2"/>
  <c r="S24" i="2"/>
  <c r="S23" i="2"/>
  <c r="S22" i="2"/>
  <c r="S21" i="2"/>
  <c r="G23" i="10"/>
  <c r="G24" i="10"/>
  <c r="G25" i="10"/>
  <c r="G26" i="10"/>
  <c r="G22" i="10"/>
  <c r="D22" i="10"/>
  <c r="J26" i="10"/>
  <c r="M26" i="10"/>
  <c r="M25" i="10"/>
  <c r="J25" i="10"/>
  <c r="M24" i="10"/>
  <c r="J24" i="10"/>
  <c r="M23" i="10"/>
  <c r="J23" i="10"/>
  <c r="M22" i="10"/>
  <c r="J22" i="10"/>
  <c r="B26" i="11"/>
  <c r="B25" i="11"/>
  <c r="B24" i="11"/>
  <c r="B23" i="11"/>
  <c r="B22" i="11"/>
  <c r="B21" i="11"/>
  <c r="B20" i="11"/>
  <c r="B8" i="11"/>
  <c r="M20" i="13"/>
  <c r="M14" i="13"/>
  <c r="M10" i="13"/>
  <c r="S43" i="2"/>
  <c r="J22" i="13" s="1"/>
  <c r="S41" i="2"/>
  <c r="S39" i="2"/>
  <c r="J18" i="13" s="1"/>
  <c r="S37" i="2"/>
  <c r="M16" i="13" s="1"/>
  <c r="S36" i="2"/>
  <c r="M15" i="13" s="1"/>
  <c r="S35" i="2"/>
  <c r="S33" i="2"/>
  <c r="J12" i="13" s="1"/>
  <c r="S31" i="2"/>
  <c r="S32" i="2"/>
  <c r="J11" i="13" s="1"/>
  <c r="S34" i="2"/>
  <c r="J13" i="13" s="1"/>
  <c r="S38" i="2"/>
  <c r="J17" i="13" s="1"/>
  <c r="S40" i="2"/>
  <c r="J19" i="13" s="1"/>
  <c r="S42" i="2"/>
  <c r="J21" i="13" s="1"/>
  <c r="S30" i="2"/>
  <c r="J9" i="13" s="1"/>
  <c r="M12" i="13" l="1"/>
  <c r="M18" i="13"/>
  <c r="M22" i="13"/>
  <c r="M9" i="13"/>
  <c r="M11" i="13"/>
  <c r="M13" i="13"/>
  <c r="M19" i="13"/>
  <c r="M21" i="13"/>
  <c r="M17" i="13"/>
  <c r="J15" i="13"/>
  <c r="E9" i="10"/>
  <c r="H9" i="10"/>
  <c r="D26" i="11" l="1"/>
  <c r="D25" i="11"/>
  <c r="D24" i="11"/>
  <c r="D23" i="11"/>
  <c r="D22" i="11"/>
  <c r="D21" i="11"/>
  <c r="D20" i="11"/>
  <c r="D8" i="11" l="1"/>
  <c r="W20" i="12" l="1"/>
  <c r="W19" i="12"/>
  <c r="J16" i="12"/>
  <c r="J15" i="12"/>
  <c r="J14" i="12"/>
  <c r="J13" i="12"/>
  <c r="J12" i="12"/>
  <c r="J5" i="12"/>
  <c r="H5" i="9" s="1"/>
  <c r="E21" i="11"/>
  <c r="E22" i="11"/>
  <c r="E23" i="11"/>
  <c r="E24" i="11"/>
  <c r="E25" i="11"/>
  <c r="E26" i="11"/>
  <c r="S36" i="12"/>
  <c r="H36" i="12"/>
  <c r="H35" i="12"/>
  <c r="N26" i="11"/>
  <c r="O26" i="11" s="1"/>
  <c r="L26" i="11"/>
  <c r="M26" i="11" s="1"/>
  <c r="N25" i="11"/>
  <c r="O25" i="11" s="1"/>
  <c r="L25" i="11"/>
  <c r="M25" i="11" s="1"/>
  <c r="N24" i="11"/>
  <c r="O24" i="11" s="1"/>
  <c r="L24" i="11"/>
  <c r="M24" i="11" s="1"/>
  <c r="N23" i="11"/>
  <c r="O23" i="11" s="1"/>
  <c r="L23" i="11"/>
  <c r="M23" i="11" s="1"/>
  <c r="N22" i="11"/>
  <c r="O22" i="11" s="1"/>
  <c r="L22" i="11"/>
  <c r="M22" i="11" s="1"/>
  <c r="N21" i="11"/>
  <c r="O21" i="11" s="1"/>
  <c r="L21" i="11"/>
  <c r="M21" i="11" s="1"/>
  <c r="N20" i="11"/>
  <c r="O20" i="11" s="1"/>
  <c r="L20" i="11"/>
  <c r="M20" i="11" s="1"/>
  <c r="J20" i="11"/>
  <c r="J21" i="11" s="1"/>
  <c r="L8" i="11"/>
  <c r="M8" i="11" s="1"/>
  <c r="J8" i="11"/>
  <c r="K8" i="11" s="1"/>
  <c r="H8" i="11"/>
  <c r="I8" i="11" s="1"/>
  <c r="E8" i="11"/>
  <c r="G5" i="10" l="1"/>
  <c r="G5" i="13"/>
  <c r="W21" i="12"/>
  <c r="J22" i="11"/>
  <c r="K21" i="11"/>
  <c r="Q21" i="11"/>
  <c r="Q22" i="11"/>
  <c r="Q23" i="11"/>
  <c r="Q24" i="11"/>
  <c r="Q25" i="11"/>
  <c r="Q26" i="11"/>
  <c r="O8" i="11"/>
  <c r="K20" i="11"/>
  <c r="J23" i="11" l="1"/>
  <c r="K22" i="11"/>
  <c r="J24" i="11" l="1"/>
  <c r="K23" i="11"/>
  <c r="K24" i="11" l="1"/>
  <c r="J25" i="11"/>
  <c r="J26" i="11" l="1"/>
  <c r="K26" i="11" s="1"/>
  <c r="K25" i="11"/>
  <c r="W51" i="3" l="1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AC36" i="3"/>
  <c r="W36" i="3"/>
  <c r="AC35" i="3"/>
  <c r="W35" i="3"/>
  <c r="AC34" i="3"/>
  <c r="W34" i="3"/>
  <c r="AC33" i="3"/>
  <c r="W33" i="3"/>
  <c r="AC32" i="3"/>
  <c r="W32" i="3"/>
  <c r="AC31" i="3"/>
  <c r="W31" i="3"/>
  <c r="AC30" i="3"/>
  <c r="W30" i="3"/>
  <c r="AC29" i="3"/>
  <c r="W29" i="3"/>
  <c r="AC28" i="3"/>
  <c r="W28" i="3"/>
  <c r="AC27" i="3"/>
  <c r="W27" i="3"/>
  <c r="AC26" i="3"/>
  <c r="W26" i="3"/>
  <c r="AC25" i="3"/>
  <c r="W25" i="3"/>
  <c r="AC24" i="3"/>
  <c r="W24" i="3"/>
  <c r="AC23" i="3"/>
  <c r="W23" i="3"/>
  <c r="AC22" i="3"/>
  <c r="W22" i="3"/>
  <c r="AC21" i="3"/>
  <c r="W21" i="3"/>
  <c r="AC20" i="3"/>
  <c r="W20" i="3"/>
  <c r="AC19" i="3"/>
  <c r="W19" i="3"/>
  <c r="AC18" i="3"/>
  <c r="W18" i="3"/>
  <c r="AC17" i="3"/>
  <c r="W17" i="3"/>
  <c r="Q17" i="3"/>
  <c r="H20" i="11" s="1"/>
  <c r="I20" i="11" s="1"/>
  <c r="AC16" i="3"/>
  <c r="W16" i="3"/>
  <c r="Q16" i="3"/>
  <c r="E16" i="3"/>
  <c r="AC15" i="3"/>
  <c r="W15" i="3"/>
  <c r="Q15" i="3"/>
  <c r="E15" i="3"/>
  <c r="AC14" i="3"/>
  <c r="W14" i="3"/>
  <c r="Q14" i="3"/>
  <c r="K14" i="3"/>
  <c r="E14" i="3"/>
  <c r="AC13" i="3"/>
  <c r="W13" i="3"/>
  <c r="Q13" i="3"/>
  <c r="K13" i="3"/>
  <c r="E13" i="3"/>
  <c r="AI12" i="3"/>
  <c r="AC12" i="3"/>
  <c r="W12" i="3"/>
  <c r="Q12" i="3"/>
  <c r="K12" i="3"/>
  <c r="E12" i="3"/>
  <c r="F26" i="11" s="1"/>
  <c r="G26" i="11" s="1"/>
  <c r="P26" i="11" s="1"/>
  <c r="T26" i="11" s="1"/>
  <c r="P21" i="13" s="1"/>
  <c r="AI11" i="3"/>
  <c r="AC11" i="3"/>
  <c r="W11" i="3"/>
  <c r="Q11" i="3"/>
  <c r="K11" i="3"/>
  <c r="E11" i="3"/>
  <c r="F25" i="11" s="1"/>
  <c r="G25" i="11" s="1"/>
  <c r="P25" i="11" s="1"/>
  <c r="T25" i="11" s="1"/>
  <c r="P19" i="13" s="1"/>
  <c r="AI10" i="3"/>
  <c r="H26" i="11" s="1"/>
  <c r="I26" i="11" s="1"/>
  <c r="AC10" i="3"/>
  <c r="W10" i="3"/>
  <c r="Q10" i="3"/>
  <c r="K10" i="3"/>
  <c r="E10" i="3"/>
  <c r="AI9" i="3"/>
  <c r="H25" i="11" s="1"/>
  <c r="I25" i="11" s="1"/>
  <c r="AC9" i="3"/>
  <c r="W9" i="3"/>
  <c r="Q9" i="3"/>
  <c r="K9" i="3"/>
  <c r="E9" i="3"/>
  <c r="AI8" i="3"/>
  <c r="H24" i="11" s="1"/>
  <c r="I24" i="11" s="1"/>
  <c r="AC8" i="3"/>
  <c r="W8" i="3"/>
  <c r="Q8" i="3"/>
  <c r="K8" i="3"/>
  <c r="E8" i="3"/>
  <c r="F20" i="11" s="1"/>
  <c r="G20" i="11" s="1"/>
  <c r="AI7" i="3"/>
  <c r="H23" i="11" s="1"/>
  <c r="I23" i="11" s="1"/>
  <c r="AC7" i="3"/>
  <c r="W7" i="3"/>
  <c r="Q7" i="3"/>
  <c r="K7" i="3"/>
  <c r="E7" i="3"/>
  <c r="F8" i="11" s="1"/>
  <c r="G8" i="11" s="1"/>
  <c r="N8" i="11" s="1"/>
  <c r="R8" i="11" s="1"/>
  <c r="P22" i="10" s="1"/>
  <c r="AI6" i="3"/>
  <c r="H22" i="11" s="1"/>
  <c r="I22" i="11" s="1"/>
  <c r="AC6" i="3"/>
  <c r="W6" i="3"/>
  <c r="Q6" i="3"/>
  <c r="K6" i="3"/>
  <c r="E6" i="3"/>
  <c r="AI5" i="3"/>
  <c r="H21" i="11" s="1"/>
  <c r="I21" i="11" s="1"/>
  <c r="AC5" i="3"/>
  <c r="W5" i="3"/>
  <c r="Q5" i="3"/>
  <c r="K5" i="3"/>
  <c r="E5" i="3"/>
  <c r="F22" i="11" l="1"/>
  <c r="G22" i="11" s="1"/>
  <c r="P22" i="11" s="1"/>
  <c r="T22" i="11" s="1"/>
  <c r="P13" i="13" s="1"/>
  <c r="F21" i="11"/>
  <c r="G21" i="11" s="1"/>
  <c r="P21" i="11" s="1"/>
  <c r="T21" i="11" s="1"/>
  <c r="P11" i="13" s="1"/>
  <c r="F24" i="11"/>
  <c r="G24" i="11" s="1"/>
  <c r="P24" i="11" s="1"/>
  <c r="T24" i="11" s="1"/>
  <c r="P17" i="13" s="1"/>
  <c r="F23" i="11"/>
  <c r="G23" i="11" s="1"/>
  <c r="P23" i="11" s="1"/>
  <c r="T23" i="11" s="1"/>
  <c r="P15" i="13" s="1"/>
  <c r="F45" i="2"/>
  <c r="E20" i="11" l="1"/>
  <c r="Q20" i="11" l="1"/>
  <c r="P20" i="11"/>
  <c r="T20" i="11" l="1"/>
  <c r="P9" i="13" s="1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5" authorId="0" shapeId="0">
      <text>
        <r>
          <rPr>
            <sz val="9"/>
            <color indexed="81"/>
            <rFont val="Tahoma"/>
            <family val="2"/>
          </rPr>
          <t>Certificate of Calubration
Linear Height Gauge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F17" authorId="0" shapeId="0">
      <text>
        <r>
          <rPr>
            <sz val="9"/>
            <color indexed="81"/>
            <rFont val="Tahoma"/>
            <family val="2"/>
          </rPr>
          <t>Certificate of Calubration
Linear Height Gauge</t>
        </r>
      </text>
    </comment>
    <comment ref="H17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L17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19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19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19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19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O19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AF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P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V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B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H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Linear Hight Gauge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O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Q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U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W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A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C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G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I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<sst xmlns="http://schemas.openxmlformats.org/spreadsheetml/2006/main" count="559" uniqueCount="158">
  <si>
    <t>Nominal Value</t>
  </si>
  <si>
    <t>Temperature Effect</t>
  </si>
  <si>
    <t>Repeatability</t>
  </si>
  <si>
    <t>Uc</t>
  </si>
  <si>
    <t>Ui</t>
  </si>
  <si>
    <t>mm.</t>
  </si>
  <si>
    <t>Value</t>
  </si>
  <si>
    <t>Due Date</t>
  </si>
  <si>
    <t>mm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</si>
  <si>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</si>
  <si>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</si>
  <si>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</si>
  <si>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</si>
  <si>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</si>
  <si>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</si>
  <si>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</si>
  <si>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</si>
  <si>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</si>
  <si>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</si>
  <si>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</si>
  <si>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</si>
  <si>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</si>
  <si>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</si>
  <si>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</si>
  <si>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</si>
  <si>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</si>
  <si>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</si>
  <si>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</si>
  <si>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</si>
  <si>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</si>
  <si>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</si>
  <si>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</si>
  <si>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</si>
  <si>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</si>
  <si>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</si>
  <si>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</si>
  <si>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</si>
  <si>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</si>
  <si>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SP METROLOGY SYSTEM THAILAND</t>
  </si>
  <si>
    <t>Location</t>
  </si>
  <si>
    <t>Model :</t>
  </si>
  <si>
    <t>ID No :</t>
  </si>
  <si>
    <t>Resolution :</t>
  </si>
  <si>
    <t>Referance Standard :</t>
  </si>
  <si>
    <t>Calibrated By :</t>
  </si>
  <si>
    <t>Certificate No. :</t>
  </si>
  <si>
    <t>Uncertainty of GB</t>
  </si>
  <si>
    <t>SP-SD-008</t>
  </si>
  <si>
    <t>SP-SD-009</t>
  </si>
  <si>
    <t>SP-SD-010</t>
  </si>
  <si>
    <t>SP-SD-011</t>
  </si>
  <si>
    <t>SP-SD-012</t>
  </si>
  <si>
    <t>Digital</t>
  </si>
  <si>
    <t>Analog</t>
  </si>
  <si>
    <t>Uncertainty Budget of Anvil Block</t>
  </si>
  <si>
    <t xml:space="preserve">Contact Deformation </t>
  </si>
  <si>
    <t xml:space="preserve">Resolution of STD </t>
  </si>
  <si>
    <t>Contact Deformation</t>
  </si>
  <si>
    <t>STD</t>
  </si>
  <si>
    <t>UUC</t>
  </si>
  <si>
    <t>Steel</t>
  </si>
  <si>
    <r>
      <rPr>
        <sz val="10"/>
        <color theme="1"/>
        <rFont val="Calibri"/>
        <family val="2"/>
      </rPr>
      <t>µ</t>
    </r>
    <r>
      <rPr>
        <sz val="14"/>
        <color theme="1"/>
        <rFont val="Cordia New"/>
        <family val="2"/>
      </rPr>
      <t>m</t>
    </r>
  </si>
  <si>
    <t>Ceramic</t>
  </si>
  <si>
    <t>Tungsten</t>
  </si>
  <si>
    <t>Uncertainty Budget of Depth Micro Checker</t>
  </si>
  <si>
    <t xml:space="preserve">Uncertainty of  Lenier </t>
  </si>
  <si>
    <t>Certificate of Calibration (Linear)</t>
  </si>
  <si>
    <t>SP-SD-006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</si>
  <si>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</si>
  <si>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</si>
  <si>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95 %.</t>
  </si>
  <si>
    <t>- End of Certificate -</t>
  </si>
  <si>
    <t>Average</t>
  </si>
  <si>
    <t>Mr.Prayuth Thongauam</t>
  </si>
  <si>
    <t>Mr. Vichan Ananta</t>
  </si>
  <si>
    <t>Mr.Kittikorn Kingmali</t>
  </si>
  <si>
    <t>Ms. Arunkamon Raramanus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</si>
  <si>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</si>
  <si>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</si>
  <si>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</si>
  <si>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</si>
  <si>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</si>
  <si>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</si>
  <si>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</si>
  <si>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</si>
  <si>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</si>
  <si>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</si>
  <si>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</si>
  <si>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Equipment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</si>
  <si>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</si>
  <si>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</si>
  <si>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</si>
  <si>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</si>
  <si>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</si>
  <si>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</si>
  <si>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</si>
  <si>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</si>
  <si>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Depth Micro Checker</t>
  </si>
  <si>
    <t>STD Reading</t>
  </si>
  <si>
    <t>SPR15120066-1</t>
  </si>
  <si>
    <t>SP METROLOGY SYSTEM (THAILAND) CO.,LTD.</t>
  </si>
  <si>
    <t>Mr.Sombut Srikampa</t>
  </si>
  <si>
    <t>Mr. Natthaphol Boonmee</t>
  </si>
  <si>
    <t>Mitutoyo</t>
  </si>
  <si>
    <t>Nominal 
Value</t>
  </si>
  <si>
    <t>Standard Reading</t>
  </si>
  <si>
    <t>Error</t>
  </si>
  <si>
    <t>X1</t>
  </si>
  <si>
    <t>X2</t>
  </si>
  <si>
    <t>X3</t>
  </si>
  <si>
    <t>X4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</si>
  <si>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</si>
  <si>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</si>
  <si>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</si>
  <si>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(mm)</t>
  </si>
  <si>
    <r>
      <t>(</t>
    </r>
    <r>
      <rPr>
        <sz val="10"/>
        <color rgb="FF0070C0"/>
        <rFont val="Calibri"/>
        <family val="2"/>
      </rPr>
      <t>µ</t>
    </r>
    <r>
      <rPr>
        <sz val="10"/>
        <color rgb="FF0070C0"/>
        <rFont val="Gulim"/>
        <family val="2"/>
      </rPr>
      <t>m)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</si>
  <si>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</si>
  <si>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</si>
  <si>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</si>
  <si>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</si>
  <si>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</si>
  <si>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</si>
  <si>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</si>
  <si>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</si>
  <si>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</si>
  <si>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</si>
  <si>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</si>
  <si>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SP-CPT-04-15</t>
  </si>
  <si>
    <t>Reference Standards</t>
  </si>
  <si>
    <t>Flatness of Anvil Block</t>
  </si>
  <si>
    <t>Left</t>
  </si>
  <si>
    <t>Right</t>
  </si>
  <si>
    <t>Optical Flat</t>
  </si>
  <si>
    <t>Anvil Block</t>
  </si>
  <si>
    <t>Nominal
 Lengh</t>
  </si>
  <si>
    <t>Position 
Point</t>
  </si>
  <si>
    <t>C</t>
  </si>
  <si>
    <t>Fringe Number</t>
  </si>
  <si>
    <t>Nominal
Value</t>
  </si>
  <si>
    <t xml:space="preserve"> 
Positions</t>
  </si>
  <si>
    <t>Accuracy of Anvil Block</t>
  </si>
  <si>
    <t>Deviation of length</t>
  </si>
  <si>
    <t>STD 
Reading</t>
  </si>
  <si>
    <t>Uncertainty 
( ± ) µm</t>
  </si>
  <si>
    <t>Unit :</t>
  </si>
  <si>
    <t>Position</t>
  </si>
  <si>
    <r>
      <t xml:space="preserve">   Page :</t>
    </r>
    <r>
      <rPr>
        <sz val="10"/>
        <rFont val="Gulim"/>
        <family val="2"/>
      </rPr>
      <t xml:space="preserve"> 3 of 4</t>
    </r>
  </si>
  <si>
    <r>
      <t xml:space="preserve">   Page :</t>
    </r>
    <r>
      <rPr>
        <sz val="10"/>
        <rFont val="Gulim"/>
        <family val="2"/>
      </rPr>
      <t xml:space="preserve"> 4 of 4</t>
    </r>
  </si>
  <si>
    <r>
      <t>Page :</t>
    </r>
    <r>
      <rPr>
        <sz val="10"/>
        <rFont val="Gulim"/>
        <family val="2"/>
      </rPr>
      <t xml:space="preserve"> 2 of 4</t>
    </r>
  </si>
  <si>
    <r>
      <t>Page :</t>
    </r>
    <r>
      <rPr>
        <sz val="10.5"/>
        <rFont val="Gulim"/>
        <family val="2"/>
      </rPr>
      <t xml:space="preserve"> 1 of 4</t>
    </r>
  </si>
  <si>
    <t xml:space="preserve">Long Gauge Block  Set </t>
  </si>
  <si>
    <t>ML8</t>
  </si>
  <si>
    <t>11083P</t>
  </si>
  <si>
    <t>CC558-09-0010</t>
  </si>
  <si>
    <t>Linear Height Master</t>
  </si>
  <si>
    <t>TESA-HITE M+</t>
  </si>
  <si>
    <t>5C062602</t>
  </si>
  <si>
    <t>MTO 150453-2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</si>
</sst>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[$-409]d\-mmm\-yy;@"/>
    <numFmt numFmtId="177" formatCode="[$-409]dd\-mmm\-yy;@"/>
  </numFmts>
  <fonts count="72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9"/>
      <color indexed="10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12"/>
      <name val="Shruti"/>
      <family val="2"/>
    </font>
    <font>
      <b/>
      <sz val="36"/>
      <name val="Cordia New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0"/>
      <color indexed="10"/>
      <name val="Gulim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18"/>
      <name val="Arial"/>
      <family val="2"/>
    </font>
    <font>
      <sz val="10"/>
      <name val="Arial"/>
      <family val="2"/>
    </font>
    <font>
      <b/>
      <sz val="12"/>
      <color theme="8" tint="-0.499984740745262"/>
      <name val="Cordia New"/>
      <family val="2"/>
    </font>
    <font>
      <i/>
      <sz val="14"/>
      <name val="Cordia New"/>
      <family val="2"/>
    </font>
    <font>
      <sz val="9"/>
      <name val="Angsana New"/>
      <family val="1"/>
    </font>
    <font>
      <sz val="12"/>
      <name val="Angsana New"/>
      <family val="1"/>
    </font>
    <font>
      <sz val="10.5"/>
      <name val="Gulim"/>
      <family val="2"/>
    </font>
    <font>
      <sz val="6"/>
      <name val="Arial"/>
      <family val="2"/>
    </font>
    <font>
      <i/>
      <sz val="14"/>
      <color theme="1"/>
      <name val="Cordia New"/>
      <family val="2"/>
    </font>
    <font>
      <sz val="10"/>
      <color theme="1"/>
      <name val="Calibri"/>
      <family val="2"/>
    </font>
    <font>
      <b/>
      <sz val="10"/>
      <color theme="6" tint="-0.499984740745262"/>
      <name val="Gulim"/>
      <family val="2"/>
    </font>
    <font>
      <b/>
      <sz val="9"/>
      <color theme="1"/>
      <name val="Gulim"/>
      <family val="2"/>
    </font>
    <font>
      <vertAlign val="subscript"/>
      <sz val="9"/>
      <name val="Gulim"/>
      <family val="2"/>
    </font>
    <font>
      <sz val="9"/>
      <color rgb="FF0070C0"/>
      <name val="Gulim"/>
      <family val="2"/>
    </font>
    <font>
      <b/>
      <sz val="24"/>
      <name val="Arial"/>
      <family val="2"/>
    </font>
    <font>
      <sz val="10"/>
      <color theme="4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rgb="FF0070C0"/>
      <name val="Cordia New"/>
      <family val="2"/>
    </font>
    <font>
      <b/>
      <sz val="26"/>
      <name val="Gulim"/>
      <family val="2"/>
    </font>
    <font>
      <sz val="14"/>
      <color theme="1"/>
      <name val="Calibri"/>
      <family val="2"/>
      <scheme val="minor"/>
    </font>
    <font>
      <sz val="12"/>
      <name val="AngsanaUPC"/>
      <family val="1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10"/>
      <color rgb="FF0070C0"/>
      <name val="Gulim"/>
      <family val="2"/>
    </font>
    <font>
      <sz val="10"/>
      <color rgb="FF0070C0"/>
      <name val="Calibri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u/>
      <sz val="10"/>
      <name val="Gulim"/>
      <family val="2"/>
    </font>
    <font>
      <b/>
      <sz val="18"/>
      <name val="Gulim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3" fillId="0" borderId="0"/>
    <xf numFmtId="0" fontId="3" fillId="0" borderId="0"/>
    <xf numFmtId="164" fontId="16" fillId="0" borderId="0" applyFont="0" applyFill="0" applyBorder="0" applyAlignment="0" applyProtection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17" fillId="0" borderId="0"/>
  </cellStyleXfs>
  <cellXfs count="46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0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170" fontId="8" fillId="8" borderId="0" xfId="0" applyNumberFormat="1" applyFont="1" applyFill="1" applyBorder="1" applyAlignment="1">
      <alignment horizontal="center" vertical="center"/>
    </xf>
    <xf numFmtId="2" fontId="8" fillId="8" borderId="0" xfId="0" applyNumberFormat="1" applyFont="1" applyFill="1" applyBorder="1" applyAlignment="1">
      <alignment horizontal="center" vertical="center"/>
    </xf>
    <xf numFmtId="165" fontId="8" fillId="8" borderId="0" xfId="0" applyNumberFormat="1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3" fillId="8" borderId="0" xfId="0" applyNumberFormat="1" applyFont="1" applyFill="1" applyBorder="1" applyAlignment="1">
      <alignment horizontal="center" vertical="center"/>
    </xf>
    <xf numFmtId="0" fontId="21" fillId="5" borderId="2" xfId="1" applyFont="1" applyFill="1" applyBorder="1" applyAlignment="1" applyProtection="1">
      <alignment horizontal="right" vertical="center"/>
      <protection locked="0"/>
    </xf>
    <xf numFmtId="0" fontId="21" fillId="5" borderId="3" xfId="1" applyFont="1" applyFill="1" applyBorder="1" applyAlignment="1" applyProtection="1">
      <alignment horizontal="center" vertical="center"/>
      <protection locked="0"/>
    </xf>
    <xf numFmtId="0" fontId="21" fillId="4" borderId="3" xfId="1" applyFont="1" applyFill="1" applyBorder="1" applyAlignment="1" applyProtection="1">
      <alignment horizontal="left" vertical="center"/>
      <protection locked="0"/>
    </xf>
    <xf numFmtId="0" fontId="21" fillId="5" borderId="3" xfId="1" applyFont="1" applyFill="1" applyBorder="1" applyAlignment="1" applyProtection="1">
      <alignment horizontal="left" vertical="center"/>
      <protection locked="0"/>
    </xf>
    <xf numFmtId="166" fontId="21" fillId="12" borderId="2" xfId="1" applyNumberFormat="1" applyFont="1" applyFill="1" applyBorder="1" applyAlignment="1" applyProtection="1">
      <alignment horizontal="right" vertical="center"/>
      <protection locked="0"/>
    </xf>
    <xf numFmtId="0" fontId="21" fillId="12" borderId="3" xfId="1" applyFont="1" applyFill="1" applyBorder="1" applyAlignment="1" applyProtection="1">
      <alignment horizontal="left" vertical="center"/>
      <protection locked="0"/>
    </xf>
    <xf numFmtId="1" fontId="21" fillId="0" borderId="1" xfId="1" applyNumberFormat="1" applyFont="1" applyBorder="1" applyAlignment="1" applyProtection="1">
      <alignment horizontal="center" vertical="center"/>
      <protection locked="0"/>
    </xf>
    <xf numFmtId="0" fontId="21" fillId="5" borderId="3" xfId="1" applyFont="1" applyFill="1" applyBorder="1" applyAlignment="1" applyProtection="1">
      <alignment horizontal="right" vertical="center"/>
      <protection locked="0"/>
    </xf>
    <xf numFmtId="0" fontId="12" fillId="0" borderId="0" xfId="0" applyFont="1" applyAlignment="1">
      <alignment vertical="center"/>
    </xf>
    <xf numFmtId="0" fontId="23" fillId="0" borderId="0" xfId="9" applyFont="1" applyAlignment="1">
      <alignment vertical="center"/>
    </xf>
    <xf numFmtId="0" fontId="25" fillId="0" borderId="0" xfId="9" applyFont="1" applyAlignment="1">
      <alignment horizontal="center" vertical="center"/>
    </xf>
    <xf numFmtId="0" fontId="26" fillId="0" borderId="0" xfId="9" applyFont="1" applyAlignment="1">
      <alignment vertical="center"/>
    </xf>
    <xf numFmtId="0" fontId="27" fillId="0" borderId="0" xfId="9" applyFont="1" applyAlignment="1">
      <alignment vertical="center"/>
    </xf>
    <xf numFmtId="0" fontId="28" fillId="0" borderId="0" xfId="9" applyFont="1" applyBorder="1" applyAlignment="1">
      <alignment vertical="center"/>
    </xf>
    <xf numFmtId="0" fontId="29" fillId="0" borderId="0" xfId="9" applyFont="1" applyAlignment="1">
      <alignment horizontal="center" vertical="center"/>
    </xf>
    <xf numFmtId="0" fontId="12" fillId="0" borderId="0" xfId="9" applyFont="1" applyBorder="1" applyAlignment="1">
      <alignment vertical="center"/>
    </xf>
    <xf numFmtId="0" fontId="12" fillId="0" borderId="0" xfId="9" applyFont="1" applyAlignment="1">
      <alignment vertical="center"/>
    </xf>
    <xf numFmtId="0" fontId="16" fillId="0" borderId="0" xfId="9" applyFont="1" applyAlignment="1">
      <alignment vertical="center"/>
    </xf>
    <xf numFmtId="0" fontId="28" fillId="0" borderId="0" xfId="4" applyFont="1" applyBorder="1" applyAlignment="1">
      <alignment vertical="center"/>
    </xf>
    <xf numFmtId="0" fontId="30" fillId="0" borderId="0" xfId="17" applyFont="1" applyBorder="1" applyAlignment="1">
      <alignment horizontal="left" vertical="center"/>
    </xf>
    <xf numFmtId="0" fontId="12" fillId="0" borderId="0" xfId="17" applyFont="1" applyBorder="1" applyAlignment="1">
      <alignment horizontal="left" vertical="center"/>
    </xf>
    <xf numFmtId="0" fontId="26" fillId="0" borderId="0" xfId="17" applyFont="1" applyBorder="1" applyAlignment="1">
      <alignment horizontal="left" vertical="center"/>
    </xf>
    <xf numFmtId="0" fontId="27" fillId="0" borderId="0" xfId="9" applyFont="1" applyBorder="1" applyAlignment="1">
      <alignment vertical="center"/>
    </xf>
    <xf numFmtId="0" fontId="12" fillId="0" borderId="9" xfId="9" applyFont="1" applyBorder="1" applyAlignment="1">
      <alignment vertical="center"/>
    </xf>
    <xf numFmtId="0" fontId="26" fillId="0" borderId="0" xfId="9" applyFont="1" applyBorder="1" applyAlignment="1">
      <alignment vertical="center"/>
    </xf>
    <xf numFmtId="0" fontId="12" fillId="0" borderId="0" xfId="4" applyFont="1" applyBorder="1" applyAlignment="1">
      <alignment vertical="center"/>
    </xf>
    <xf numFmtId="0" fontId="26" fillId="0" borderId="0" xfId="4" applyFont="1" applyBorder="1" applyAlignment="1">
      <alignment vertical="center"/>
    </xf>
    <xf numFmtId="1" fontId="31" fillId="0" borderId="0" xfId="4" applyNumberFormat="1" applyFont="1" applyBorder="1" applyAlignment="1">
      <alignment horizontal="left" vertical="center"/>
    </xf>
    <xf numFmtId="0" fontId="32" fillId="0" borderId="0" xfId="9" applyFont="1" applyAlignment="1">
      <alignment vertical="center"/>
    </xf>
    <xf numFmtId="0" fontId="12" fillId="0" borderId="0" xfId="9" quotePrefix="1" applyFont="1" applyAlignment="1">
      <alignment vertical="center"/>
    </xf>
    <xf numFmtId="0" fontId="26" fillId="0" borderId="0" xfId="5" applyFont="1" applyBorder="1" applyAlignment="1">
      <alignment vertical="center"/>
    </xf>
    <xf numFmtId="0" fontId="27" fillId="0" borderId="0" xfId="9" applyFont="1" applyAlignment="1">
      <alignment horizontal="right" vertical="center"/>
    </xf>
    <xf numFmtId="0" fontId="35" fillId="0" borderId="0" xfId="9" applyFont="1" applyBorder="1" applyAlignment="1">
      <alignment vertical="center"/>
    </xf>
    <xf numFmtId="0" fontId="12" fillId="0" borderId="0" xfId="9" quotePrefix="1" applyFont="1" applyBorder="1" applyAlignment="1">
      <alignment vertical="center"/>
    </xf>
    <xf numFmtId="0" fontId="26" fillId="0" borderId="0" xfId="9" quotePrefix="1" applyFont="1" applyBorder="1" applyAlignment="1">
      <alignment vertical="center" shrinkToFit="1"/>
    </xf>
    <xf numFmtId="0" fontId="12" fillId="0" borderId="0" xfId="4" applyNumberFormat="1" applyFont="1" applyBorder="1" applyAlignment="1">
      <alignment vertical="center"/>
    </xf>
    <xf numFmtId="0" fontId="12" fillId="0" borderId="0" xfId="4" applyNumberFormat="1" applyFont="1" applyAlignment="1">
      <alignment vertical="center"/>
    </xf>
    <xf numFmtId="0" fontId="31" fillId="0" borderId="0" xfId="4" applyNumberFormat="1" applyFont="1" applyBorder="1" applyAlignment="1">
      <alignment vertical="center"/>
    </xf>
    <xf numFmtId="0" fontId="32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Border="1" applyAlignment="1">
      <alignment vertical="center"/>
    </xf>
    <xf numFmtId="0" fontId="37" fillId="0" borderId="0" xfId="0" applyFont="1"/>
    <xf numFmtId="0" fontId="37" fillId="0" borderId="0" xfId="0" applyFont="1" applyAlignment="1"/>
    <xf numFmtId="0" fontId="12" fillId="0" borderId="0" xfId="4" applyFont="1" applyAlignment="1">
      <alignment vertical="center"/>
    </xf>
    <xf numFmtId="0" fontId="31" fillId="0" borderId="0" xfId="9" applyNumberFormat="1" applyFont="1" applyAlignment="1">
      <alignment vertical="center"/>
    </xf>
    <xf numFmtId="165" fontId="7" fillId="8" borderId="1" xfId="0" applyNumberFormat="1" applyFont="1" applyFill="1" applyBorder="1" applyAlignment="1">
      <alignment horizontal="center" vertical="center"/>
    </xf>
    <xf numFmtId="167" fontId="7" fillId="8" borderId="1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/>
    </xf>
    <xf numFmtId="0" fontId="33" fillId="0" borderId="0" xfId="0" applyFont="1" applyFill="1" applyAlignme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172" fontId="21" fillId="0" borderId="1" xfId="1" applyNumberFormat="1" applyFont="1" applyBorder="1" applyAlignment="1" applyProtection="1">
      <alignment horizontal="center" vertical="center"/>
      <protection locked="0"/>
    </xf>
    <xf numFmtId="0" fontId="21" fillId="4" borderId="2" xfId="1" applyFont="1" applyFill="1" applyBorder="1" applyAlignment="1" applyProtection="1">
      <alignment horizontal="center" vertical="center"/>
      <protection locked="0"/>
    </xf>
    <xf numFmtId="0" fontId="6" fillId="0" borderId="0" xfId="22" applyFont="1" applyAlignment="1" applyProtection="1">
      <alignment horizontal="center" vertical="center"/>
      <protection locked="0"/>
    </xf>
    <xf numFmtId="165" fontId="21" fillId="0" borderId="1" xfId="1" applyNumberFormat="1" applyFont="1" applyBorder="1" applyAlignment="1" applyProtection="1">
      <alignment horizontal="center" vertical="center"/>
      <protection locked="0"/>
    </xf>
    <xf numFmtId="0" fontId="6" fillId="2" borderId="0" xfId="22" applyFont="1" applyFill="1" applyAlignment="1" applyProtection="1">
      <alignment horizontal="center" vertical="center"/>
      <protection locked="0"/>
    </xf>
    <xf numFmtId="2" fontId="21" fillId="0" borderId="1" xfId="1" applyNumberFormat="1" applyFont="1" applyBorder="1" applyAlignment="1" applyProtection="1">
      <alignment horizontal="center" vertical="center"/>
      <protection locked="0"/>
    </xf>
    <xf numFmtId="0" fontId="21" fillId="15" borderId="1" xfId="1" applyFont="1" applyFill="1" applyBorder="1" applyAlignment="1" applyProtection="1">
      <alignment horizontal="center" vertical="center"/>
      <protection locked="0"/>
    </xf>
    <xf numFmtId="0" fontId="6" fillId="15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6" borderId="1" xfId="1" applyFont="1" applyFill="1" applyBorder="1" applyAlignment="1" applyProtection="1">
      <alignment horizontal="center" vertical="center"/>
      <protection locked="0"/>
    </xf>
    <xf numFmtId="0" fontId="42" fillId="0" borderId="0" xfId="1" applyFont="1" applyBorder="1" applyAlignment="1" applyProtection="1">
      <alignment horizontal="center" vertical="center"/>
      <protection locked="0"/>
    </xf>
    <xf numFmtId="0" fontId="43" fillId="0" borderId="0" xfId="1" applyFont="1" applyBorder="1" applyAlignment="1" applyProtection="1">
      <alignment horizontal="center" vertical="center"/>
      <protection locked="0"/>
    </xf>
    <xf numFmtId="0" fontId="0" fillId="0" borderId="0" xfId="0" applyAlignment="1"/>
    <xf numFmtId="0" fontId="45" fillId="2" borderId="0" xfId="0" applyFont="1" applyFill="1" applyAlignment="1">
      <alignment horizontal="center" vertical="center"/>
    </xf>
    <xf numFmtId="165" fontId="9" fillId="8" borderId="1" xfId="0" applyNumberFormat="1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2" fontId="33" fillId="0" borderId="2" xfId="0" applyNumberFormat="1" applyFont="1" applyFill="1" applyBorder="1" applyAlignment="1">
      <alignment vertical="center"/>
    </xf>
    <xf numFmtId="0" fontId="33" fillId="0" borderId="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33" fillId="0" borderId="2" xfId="0" applyFont="1" applyFill="1" applyBorder="1" applyAlignment="1">
      <alignment vertical="center"/>
    </xf>
    <xf numFmtId="0" fontId="16" fillId="0" borderId="1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46" fillId="0" borderId="5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vertical="center"/>
    </xf>
    <xf numFmtId="166" fontId="9" fillId="8" borderId="1" xfId="0" applyNumberFormat="1" applyFont="1" applyFill="1" applyBorder="1" applyAlignment="1">
      <alignment horizontal="center" vertical="center"/>
    </xf>
    <xf numFmtId="168" fontId="7" fillId="8" borderId="1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0" borderId="0" xfId="6" applyFont="1" applyAlignment="1">
      <alignment vertical="center"/>
    </xf>
    <xf numFmtId="172" fontId="27" fillId="0" borderId="0" xfId="6" applyNumberFormat="1" applyFont="1" applyBorder="1" applyAlignment="1">
      <alignment horizontal="center" vertical="center"/>
    </xf>
    <xf numFmtId="0" fontId="27" fillId="0" borderId="0" xfId="0" applyFont="1" applyBorder="1" applyAlignment="1">
      <alignment vertical="center" shrinkToFit="1"/>
    </xf>
    <xf numFmtId="0" fontId="36" fillId="0" borderId="0" xfId="12" quotePrefix="1" applyFont="1" applyBorder="1" applyAlignment="1">
      <alignment vertical="center"/>
    </xf>
    <xf numFmtId="0" fontId="32" fillId="0" borderId="0" xfId="0" applyFont="1" applyFill="1" applyAlignment="1">
      <alignment horizontal="left" vertical="center"/>
    </xf>
    <xf numFmtId="0" fontId="48" fillId="0" borderId="0" xfId="18" applyFont="1" applyFill="1" applyBorder="1" applyAlignment="1">
      <alignment vertical="center"/>
    </xf>
    <xf numFmtId="0" fontId="49" fillId="0" borderId="0" xfId="0" applyFont="1" applyFill="1" applyAlignment="1">
      <alignment vertical="center"/>
    </xf>
    <xf numFmtId="0" fontId="37" fillId="0" borderId="0" xfId="12" applyFont="1" applyFill="1" applyAlignment="1">
      <alignment vertical="center"/>
    </xf>
    <xf numFmtId="0" fontId="36" fillId="0" borderId="0" xfId="4" applyNumberFormat="1" applyFont="1" applyBorder="1" applyAlignment="1">
      <alignment vertical="center"/>
    </xf>
    <xf numFmtId="0" fontId="37" fillId="0" borderId="0" xfId="18" applyFont="1" applyFill="1" applyBorder="1" applyAlignment="1">
      <alignment vertical="center"/>
    </xf>
    <xf numFmtId="0" fontId="36" fillId="0" borderId="0" xfId="9" applyFont="1" applyAlignment="1">
      <alignment vertical="center"/>
    </xf>
    <xf numFmtId="0" fontId="37" fillId="0" borderId="0" xfId="0" applyFont="1" applyAlignment="1">
      <alignment vertical="center"/>
    </xf>
    <xf numFmtId="172" fontId="51" fillId="0" borderId="0" xfId="0" applyNumberFormat="1" applyFont="1" applyBorder="1" applyAlignment="1">
      <alignment vertical="center" shrinkToFit="1"/>
    </xf>
    <xf numFmtId="0" fontId="52" fillId="2" borderId="0" xfId="0" applyFont="1" applyFill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0" fontId="11" fillId="8" borderId="0" xfId="2" applyFont="1" applyFill="1" applyBorder="1" applyAlignment="1">
      <alignment horizontal="center" vertical="center"/>
    </xf>
    <xf numFmtId="0" fontId="12" fillId="8" borderId="0" xfId="2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0" fontId="53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2" fontId="53" fillId="8" borderId="0" xfId="2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165" fontId="53" fillId="8" borderId="0" xfId="2" applyNumberFormat="1" applyFont="1" applyFill="1" applyBorder="1" applyAlignment="1">
      <alignment horizontal="center" vertical="center"/>
    </xf>
    <xf numFmtId="0" fontId="32" fillId="0" borderId="0" xfId="18" applyFont="1" applyFill="1" applyAlignment="1">
      <alignment vertical="center"/>
    </xf>
    <xf numFmtId="0" fontId="37" fillId="0" borderId="0" xfId="18" applyFont="1" applyFill="1" applyAlignment="1"/>
    <xf numFmtId="0" fontId="37" fillId="0" borderId="0" xfId="18" applyFont="1" applyFill="1" applyBorder="1" applyAlignment="1"/>
    <xf numFmtId="174" fontId="33" fillId="0" borderId="0" xfId="18" applyNumberFormat="1" applyFont="1" applyFill="1" applyBorder="1" applyAlignment="1">
      <alignment vertical="center"/>
    </xf>
    <xf numFmtId="0" fontId="33" fillId="0" borderId="0" xfId="18" applyFont="1" applyFill="1" applyAlignment="1">
      <alignment vertical="center"/>
    </xf>
    <xf numFmtId="174" fontId="37" fillId="0" borderId="0" xfId="18" applyNumberFormat="1" applyFont="1" applyFill="1" applyBorder="1" applyAlignment="1"/>
    <xf numFmtId="0" fontId="37" fillId="0" borderId="0" xfId="18" applyFont="1" applyFill="1" applyAlignment="1">
      <alignment horizontal="center"/>
    </xf>
    <xf numFmtId="0" fontId="37" fillId="0" borderId="0" xfId="18" applyFont="1" applyFill="1" applyAlignment="1">
      <alignment horizontal="left"/>
    </xf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vertical="center"/>
    </xf>
    <xf numFmtId="0" fontId="37" fillId="0" borderId="0" xfId="0" applyFont="1" applyFill="1" applyAlignment="1">
      <alignment vertical="center"/>
    </xf>
    <xf numFmtId="0" fontId="37" fillId="0" borderId="8" xfId="0" applyFont="1" applyFill="1" applyBorder="1" applyAlignment="1"/>
    <xf numFmtId="0" fontId="32" fillId="0" borderId="0" xfId="0" applyFont="1" applyFill="1" applyBorder="1" applyAlignment="1">
      <alignment horizontal="right" vertical="center"/>
    </xf>
    <xf numFmtId="0" fontId="37" fillId="0" borderId="0" xfId="0" applyFont="1" applyFill="1" applyAlignment="1"/>
    <xf numFmtId="0" fontId="37" fillId="0" borderId="0" xfId="0" applyFont="1" applyFill="1" applyAlignment="1">
      <alignment horizontal="left"/>
    </xf>
    <xf numFmtId="0" fontId="36" fillId="0" borderId="0" xfId="0" applyFont="1" applyBorder="1" applyAlignment="1">
      <alignment horizontal="center"/>
    </xf>
    <xf numFmtId="0" fontId="37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16" fillId="0" borderId="0" xfId="9" applyFont="1" applyAlignment="1">
      <alignment horizontal="center" vertical="center"/>
    </xf>
    <xf numFmtId="0" fontId="0" fillId="0" borderId="0" xfId="0" applyBorder="1" applyAlignment="1"/>
    <xf numFmtId="0" fontId="32" fillId="0" borderId="0" xfId="18" applyFont="1" applyFill="1" applyBorder="1" applyAlignment="1">
      <alignment horizontal="center"/>
    </xf>
    <xf numFmtId="0" fontId="31" fillId="0" borderId="0" xfId="9" applyFont="1" applyBorder="1" applyAlignment="1">
      <alignment vertical="center"/>
    </xf>
    <xf numFmtId="0" fontId="31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1" fillId="0" borderId="0" xfId="9" applyFont="1" applyAlignment="1">
      <alignment horizontal="right" vertical="center"/>
    </xf>
    <xf numFmtId="0" fontId="31" fillId="0" borderId="0" xfId="9" applyFont="1" applyBorder="1" applyAlignment="1">
      <alignment horizontal="center" vertical="center"/>
    </xf>
    <xf numFmtId="0" fontId="31" fillId="0" borderId="0" xfId="4" applyFont="1" applyBorder="1" applyAlignment="1">
      <alignment vertical="center"/>
    </xf>
    <xf numFmtId="0" fontId="12" fillId="0" borderId="0" xfId="17" applyFont="1" applyFill="1" applyBorder="1" applyAlignment="1">
      <alignment horizontal="left" vertical="center"/>
    </xf>
    <xf numFmtId="0" fontId="31" fillId="0" borderId="9" xfId="9" applyFont="1" applyBorder="1" applyAlignment="1">
      <alignment vertical="center"/>
    </xf>
    <xf numFmtId="0" fontId="31" fillId="0" borderId="9" xfId="9" applyFont="1" applyBorder="1" applyAlignment="1">
      <alignment horizontal="center" vertical="center"/>
    </xf>
    <xf numFmtId="0" fontId="12" fillId="0" borderId="9" xfId="17" applyFont="1" applyBorder="1" applyAlignment="1">
      <alignment horizontal="left" vertical="center"/>
    </xf>
    <xf numFmtId="0" fontId="26" fillId="0" borderId="0" xfId="9" applyFont="1" applyBorder="1" applyAlignment="1">
      <alignment horizontal="left" vertical="center"/>
    </xf>
    <xf numFmtId="0" fontId="31" fillId="0" borderId="0" xfId="4" applyFont="1" applyBorder="1" applyAlignment="1">
      <alignment horizontal="center" vertical="center"/>
    </xf>
    <xf numFmtId="0" fontId="31" fillId="0" borderId="0" xfId="17" applyFont="1" applyFill="1" applyBorder="1" applyAlignment="1">
      <alignment horizontal="left"/>
    </xf>
    <xf numFmtId="0" fontId="26" fillId="0" borderId="0" xfId="9" applyFont="1" applyAlignment="1">
      <alignment horizontal="left" vertical="center"/>
    </xf>
    <xf numFmtId="0" fontId="31" fillId="0" borderId="0" xfId="4" applyFont="1" applyBorder="1" applyAlignment="1">
      <alignment horizontal="left" vertical="center"/>
    </xf>
    <xf numFmtId="0" fontId="31" fillId="0" borderId="0" xfId="9" applyFont="1" applyAlignment="1">
      <alignment horizontal="left" vertical="center"/>
    </xf>
    <xf numFmtId="174" fontId="12" fillId="0" borderId="0" xfId="4" applyNumberFormat="1" applyFont="1" applyBorder="1" applyAlignment="1">
      <alignment horizontal="left" vertical="center"/>
    </xf>
    <xf numFmtId="0" fontId="32" fillId="0" borderId="0" xfId="4" applyFont="1" applyBorder="1" applyAlignment="1">
      <alignment horizontal="left" vertical="center"/>
    </xf>
    <xf numFmtId="0" fontId="12" fillId="0" borderId="0" xfId="5" applyFont="1" applyBorder="1" applyAlignment="1">
      <alignment vertical="center"/>
    </xf>
    <xf numFmtId="0" fontId="26" fillId="0" borderId="0" xfId="9" applyFont="1" applyBorder="1" applyAlignment="1">
      <alignment horizontal="center" vertical="center"/>
    </xf>
    <xf numFmtId="0" fontId="12" fillId="0" borderId="0" xfId="9" applyFont="1" applyAlignment="1">
      <alignment horizontal="left" vertical="center"/>
    </xf>
    <xf numFmtId="0" fontId="32" fillId="0" borderId="0" xfId="13" applyFont="1" applyFill="1" applyAlignment="1">
      <alignment vertical="center"/>
    </xf>
    <xf numFmtId="2" fontId="12" fillId="0" borderId="0" xfId="4" applyNumberFormat="1" applyFont="1" applyBorder="1" applyAlignment="1">
      <alignment vertical="center"/>
    </xf>
    <xf numFmtId="0" fontId="12" fillId="0" borderId="0" xfId="9" applyFont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1" fontId="12" fillId="0" borderId="0" xfId="4" quotePrefix="1" applyNumberFormat="1" applyFont="1" applyBorder="1" applyAlignment="1">
      <alignment horizontal="left" vertical="center"/>
    </xf>
    <xf numFmtId="0" fontId="16" fillId="0" borderId="0" xfId="9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7" fillId="0" borderId="9" xfId="0" applyFont="1" applyFill="1" applyBorder="1" applyAlignment="1"/>
    <xf numFmtId="0" fontId="37" fillId="0" borderId="9" xfId="18" applyFont="1" applyFill="1" applyBorder="1" applyAlignment="1">
      <alignment horizontal="center"/>
    </xf>
    <xf numFmtId="0" fontId="37" fillId="0" borderId="0" xfId="12" applyFont="1" applyFill="1" applyBorder="1" applyAlignment="1">
      <alignment horizontal="right" vertical="center"/>
    </xf>
    <xf numFmtId="0" fontId="37" fillId="0" borderId="0" xfId="12" applyFont="1" applyFill="1" applyBorder="1" applyAlignment="1">
      <alignment horizontal="center" vertical="center"/>
    </xf>
    <xf numFmtId="0" fontId="32" fillId="0" borderId="0" xfId="0" applyFont="1" applyFill="1" applyAlignment="1">
      <alignment horizontal="left"/>
    </xf>
    <xf numFmtId="0" fontId="37" fillId="0" borderId="8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left"/>
    </xf>
    <xf numFmtId="0" fontId="60" fillId="18" borderId="4" xfId="0" applyFont="1" applyFill="1" applyBorder="1" applyAlignment="1">
      <alignment horizontal="center" vertical="center"/>
    </xf>
    <xf numFmtId="0" fontId="63" fillId="18" borderId="5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1" fontId="40" fillId="18" borderId="1" xfId="0" applyNumberFormat="1" applyFont="1" applyFill="1" applyBorder="1" applyAlignment="1">
      <alignment horizontal="center" vertical="center"/>
    </xf>
    <xf numFmtId="0" fontId="66" fillId="0" borderId="0" xfId="9" applyFont="1" applyBorder="1" applyAlignment="1">
      <alignment vertical="center"/>
    </xf>
    <xf numFmtId="0" fontId="66" fillId="0" borderId="0" xfId="9" applyFont="1" applyAlignment="1">
      <alignment vertical="center"/>
    </xf>
    <xf numFmtId="0" fontId="66" fillId="0" borderId="0" xfId="9" applyFont="1" applyAlignment="1">
      <alignment horizontal="center" vertical="center"/>
    </xf>
    <xf numFmtId="0" fontId="44" fillId="0" borderId="0" xfId="9" applyFont="1" applyBorder="1" applyAlignment="1">
      <alignment vertical="center"/>
    </xf>
    <xf numFmtId="0" fontId="44" fillId="0" borderId="0" xfId="9" applyFont="1" applyAlignment="1">
      <alignment vertical="center"/>
    </xf>
    <xf numFmtId="0" fontId="66" fillId="0" borderId="0" xfId="9" applyFont="1" applyAlignment="1">
      <alignment horizontal="right" vertical="center"/>
    </xf>
    <xf numFmtId="0" fontId="66" fillId="0" borderId="0" xfId="9" applyFont="1" applyBorder="1" applyAlignment="1">
      <alignment horizontal="center" vertical="center"/>
    </xf>
    <xf numFmtId="0" fontId="66" fillId="0" borderId="0" xfId="4" applyFont="1" applyBorder="1" applyAlignment="1">
      <alignment vertical="center"/>
    </xf>
    <xf numFmtId="0" fontId="44" fillId="0" borderId="0" xfId="4" applyFont="1" applyBorder="1" applyAlignment="1">
      <alignment vertical="center"/>
    </xf>
    <xf numFmtId="0" fontId="67" fillId="0" borderId="0" xfId="17" applyFont="1" applyBorder="1" applyAlignment="1">
      <alignment horizontal="left" vertical="center"/>
    </xf>
    <xf numFmtId="0" fontId="44" fillId="0" borderId="0" xfId="17" applyFont="1" applyBorder="1" applyAlignment="1">
      <alignment horizontal="left" vertical="center"/>
    </xf>
    <xf numFmtId="0" fontId="44" fillId="0" borderId="0" xfId="4" applyFont="1" applyBorder="1" applyAlignment="1">
      <alignment horizontal="left" vertical="center"/>
    </xf>
    <xf numFmtId="0" fontId="44" fillId="0" borderId="0" xfId="17" applyFont="1" applyFill="1" applyBorder="1" applyAlignment="1">
      <alignment horizontal="left" vertical="center"/>
    </xf>
    <xf numFmtId="164" fontId="26" fillId="0" borderId="9" xfId="3" applyFont="1" applyFill="1" applyBorder="1" applyAlignment="1" applyProtection="1">
      <alignment vertical="center"/>
      <protection locked="0"/>
    </xf>
    <xf numFmtId="0" fontId="26" fillId="0" borderId="9" xfId="9" applyFont="1" applyBorder="1" applyAlignment="1">
      <alignment horizontal="left" vertical="center"/>
    </xf>
    <xf numFmtId="0" fontId="66" fillId="0" borderId="0" xfId="4" applyFont="1" applyBorder="1" applyAlignment="1">
      <alignment horizontal="left" vertical="center"/>
    </xf>
    <xf numFmtId="0" fontId="44" fillId="0" borderId="0" xfId="4" quotePrefix="1" applyFont="1" applyBorder="1" applyAlignment="1">
      <alignment vertical="center"/>
    </xf>
    <xf numFmtId="1" fontId="12" fillId="0" borderId="0" xfId="4" quotePrefix="1" applyNumberFormat="1" applyFont="1" applyBorder="1" applyAlignment="1">
      <alignment vertical="center"/>
    </xf>
    <xf numFmtId="1" fontId="44" fillId="0" borderId="0" xfId="4" applyNumberFormat="1" applyFont="1" applyBorder="1" applyAlignment="1">
      <alignment horizontal="left" vertical="center"/>
    </xf>
    <xf numFmtId="1" fontId="44" fillId="0" borderId="0" xfId="4" quotePrefix="1" applyNumberFormat="1" applyFont="1" applyBorder="1" applyAlignment="1">
      <alignment horizontal="left" vertical="center"/>
    </xf>
    <xf numFmtId="173" fontId="12" fillId="0" borderId="0" xfId="4" quotePrefix="1" applyNumberFormat="1" applyFont="1" applyBorder="1" applyAlignment="1">
      <alignment vertical="center"/>
    </xf>
    <xf numFmtId="0" fontId="68" fillId="0" borderId="0" xfId="4" applyFont="1" applyBorder="1" applyAlignment="1">
      <alignment horizontal="left" vertical="center"/>
    </xf>
    <xf numFmtId="176" fontId="44" fillId="0" borderId="0" xfId="4" quotePrefix="1" applyNumberFormat="1" applyFont="1" applyBorder="1" applyAlignment="1">
      <alignment horizontal="left" vertical="center"/>
    </xf>
    <xf numFmtId="9" fontId="68" fillId="0" borderId="0" xfId="4" applyNumberFormat="1" applyFont="1" applyBorder="1" applyAlignment="1">
      <alignment horizontal="left" vertical="center"/>
    </xf>
    <xf numFmtId="173" fontId="12" fillId="0" borderId="0" xfId="4" applyNumberFormat="1" applyFont="1" applyBorder="1" applyAlignment="1">
      <alignment vertical="center"/>
    </xf>
    <xf numFmtId="173" fontId="44" fillId="0" borderId="0" xfId="4" applyNumberFormat="1" applyFont="1" applyBorder="1" applyAlignment="1">
      <alignment horizontal="left" vertical="center"/>
    </xf>
    <xf numFmtId="0" fontId="58" fillId="0" borderId="0" xfId="23" applyFont="1"/>
    <xf numFmtId="174" fontId="44" fillId="0" borderId="0" xfId="9" applyNumberFormat="1" applyFont="1" applyAlignment="1">
      <alignment vertical="center"/>
    </xf>
    <xf numFmtId="0" fontId="44" fillId="0" borderId="9" xfId="9" applyFont="1" applyBorder="1" applyAlignment="1">
      <alignment vertical="center"/>
    </xf>
    <xf numFmtId="0" fontId="26" fillId="0" borderId="9" xfId="9" applyFont="1" applyBorder="1" applyAlignment="1">
      <alignment vertical="center"/>
    </xf>
    <xf numFmtId="0" fontId="44" fillId="0" borderId="0" xfId="9" applyFont="1" applyBorder="1" applyAlignment="1">
      <alignment horizontal="left" vertical="center"/>
    </xf>
    <xf numFmtId="0" fontId="44" fillId="0" borderId="0" xfId="9" applyFont="1" applyAlignment="1">
      <alignment horizontal="center" vertical="center"/>
    </xf>
    <xf numFmtId="2" fontId="44" fillId="0" borderId="0" xfId="4" applyNumberFormat="1" applyFont="1" applyBorder="1" applyAlignment="1">
      <alignment vertical="center"/>
    </xf>
    <xf numFmtId="0" fontId="69" fillId="0" borderId="0" xfId="23" applyFont="1" applyFill="1" applyBorder="1" applyAlignment="1">
      <alignment vertical="center"/>
    </xf>
    <xf numFmtId="0" fontId="16" fillId="0" borderId="0" xfId="23" applyFont="1" applyAlignment="1">
      <alignment vertical="center"/>
    </xf>
    <xf numFmtId="0" fontId="3" fillId="0" borderId="0" xfId="23"/>
    <xf numFmtId="0" fontId="32" fillId="0" borderId="0" xfId="23" applyFont="1" applyFill="1" applyAlignment="1">
      <alignment vertical="center"/>
    </xf>
    <xf numFmtId="0" fontId="33" fillId="0" borderId="0" xfId="23" applyFont="1" applyAlignment="1">
      <alignment vertical="center"/>
    </xf>
    <xf numFmtId="166" fontId="32" fillId="0" borderId="8" xfId="18" applyNumberFormat="1" applyFont="1" applyFill="1" applyBorder="1" applyAlignment="1">
      <alignment horizontal="center" vertical="center"/>
    </xf>
    <xf numFmtId="166" fontId="32" fillId="0" borderId="0" xfId="18" applyNumberFormat="1" applyFont="1" applyFill="1" applyBorder="1" applyAlignment="1">
      <alignment horizontal="center" vertical="center"/>
    </xf>
    <xf numFmtId="0" fontId="32" fillId="0" borderId="0" xfId="0" applyFont="1"/>
    <xf numFmtId="164" fontId="12" fillId="0" borderId="0" xfId="3" applyFont="1" applyFill="1" applyBorder="1" applyAlignment="1" applyProtection="1">
      <alignment vertical="center"/>
      <protection locked="0"/>
    </xf>
    <xf numFmtId="0" fontId="70" fillId="0" borderId="0" xfId="9" applyFont="1" applyBorder="1" applyAlignment="1">
      <alignment horizontal="center" vertical="center"/>
    </xf>
    <xf numFmtId="0" fontId="12" fillId="0" borderId="0" xfId="9" quotePrefix="1" applyFont="1" applyBorder="1" applyAlignment="1">
      <alignment horizontal="center" vertical="center"/>
    </xf>
    <xf numFmtId="173" fontId="12" fillId="0" borderId="0" xfId="9" applyNumberFormat="1" applyFont="1" applyBorder="1" applyAlignment="1">
      <alignment horizontal="center" vertical="center"/>
    </xf>
    <xf numFmtId="0" fontId="12" fillId="0" borderId="0" xfId="19" applyFont="1" applyBorder="1" applyAlignment="1">
      <alignment vertical="center"/>
    </xf>
    <xf numFmtId="174" fontId="12" fillId="0" borderId="0" xfId="9" applyNumberFormat="1" applyFont="1" applyBorder="1" applyAlignment="1">
      <alignment vertical="center"/>
    </xf>
    <xf numFmtId="0" fontId="12" fillId="0" borderId="0" xfId="9" applyFont="1" applyAlignment="1">
      <alignment horizontal="right" vertical="center"/>
    </xf>
    <xf numFmtId="1" fontId="12" fillId="0" borderId="0" xfId="4" applyNumberFormat="1" applyFont="1" applyBorder="1" applyAlignment="1">
      <alignment vertical="center"/>
    </xf>
    <xf numFmtId="0" fontId="12" fillId="0" borderId="0" xfId="9" quotePrefix="1" applyFont="1" applyBorder="1" applyAlignment="1">
      <alignment vertical="center" shrinkToFit="1"/>
    </xf>
    <xf numFmtId="0" fontId="31" fillId="0" borderId="0" xfId="4" applyNumberFormat="1" applyFont="1" applyBorder="1" applyAlignment="1">
      <alignment horizontal="center" vertical="center"/>
    </xf>
    <xf numFmtId="0" fontId="12" fillId="0" borderId="0" xfId="0" applyFont="1"/>
    <xf numFmtId="0" fontId="12" fillId="0" borderId="0" xfId="4" applyNumberFormat="1" applyFont="1" applyBorder="1" applyAlignment="1">
      <alignment horizontal="left" vertical="center"/>
    </xf>
    <xf numFmtId="0" fontId="32" fillId="0" borderId="0" xfId="18" applyFont="1" applyFill="1" applyBorder="1" applyAlignment="1">
      <alignment horizontal="right" vertical="center"/>
    </xf>
    <xf numFmtId="0" fontId="32" fillId="0" borderId="0" xfId="18" applyFont="1" applyFill="1" applyBorder="1" applyAlignment="1">
      <alignment horizontal="center" vertical="center"/>
    </xf>
    <xf numFmtId="0" fontId="32" fillId="0" borderId="0" xfId="18" applyFont="1" applyFill="1" applyBorder="1" applyAlignment="1">
      <alignment vertical="center"/>
    </xf>
    <xf numFmtId="0" fontId="32" fillId="0" borderId="0" xfId="18" applyFont="1" applyFill="1" applyAlignment="1">
      <alignment horizontal="center" vertical="center"/>
    </xf>
    <xf numFmtId="9" fontId="12" fillId="0" borderId="6" xfId="4" applyNumberFormat="1" applyFont="1" applyFill="1" applyBorder="1" applyAlignment="1" applyProtection="1">
      <alignment vertical="center" shrinkToFit="1"/>
    </xf>
    <xf numFmtId="9" fontId="12" fillId="0" borderId="3" xfId="4" applyNumberFormat="1" applyFont="1" applyFill="1" applyBorder="1" applyAlignment="1" applyProtection="1">
      <alignment vertical="center" shrinkToFit="1"/>
    </xf>
    <xf numFmtId="167" fontId="32" fillId="0" borderId="8" xfId="18" applyNumberFormat="1" applyFont="1" applyFill="1" applyBorder="1" applyAlignment="1">
      <alignment horizontal="center" vertical="center"/>
    </xf>
    <xf numFmtId="167" fontId="11" fillId="0" borderId="8" xfId="18" applyNumberFormat="1" applyFont="1" applyFill="1" applyBorder="1" applyAlignment="1">
      <alignment horizontal="center" vertical="center"/>
    </xf>
    <xf numFmtId="0" fontId="32" fillId="0" borderId="8" xfId="18" applyFont="1" applyFill="1" applyBorder="1" applyAlignment="1">
      <alignment horizontal="center" vertical="center"/>
    </xf>
    <xf numFmtId="0" fontId="32" fillId="0" borderId="9" xfId="18" applyFont="1" applyFill="1" applyBorder="1" applyAlignment="1">
      <alignment horizontal="center" vertical="center"/>
    </xf>
    <xf numFmtId="0" fontId="37" fillId="0" borderId="0" xfId="12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6" fillId="0" borderId="9" xfId="0" applyFont="1" applyBorder="1" applyAlignment="1">
      <alignment vertical="center"/>
    </xf>
    <xf numFmtId="0" fontId="37" fillId="0" borderId="9" xfId="0" applyFont="1" applyBorder="1"/>
    <xf numFmtId="0" fontId="32" fillId="0" borderId="0" xfId="18" applyFont="1" applyFill="1" applyBorder="1" applyAlignment="1">
      <alignment horizontal="left" vertical="center"/>
    </xf>
    <xf numFmtId="2" fontId="12" fillId="0" borderId="6" xfId="4" applyNumberFormat="1" applyFont="1" applyFill="1" applyBorder="1" applyAlignment="1" applyProtection="1">
      <alignment vertical="center" shrinkToFit="1"/>
    </xf>
    <xf numFmtId="0" fontId="0" fillId="0" borderId="2" xfId="0" applyBorder="1"/>
    <xf numFmtId="2" fontId="12" fillId="0" borderId="3" xfId="4" applyNumberFormat="1" applyFont="1" applyFill="1" applyBorder="1" applyAlignment="1" applyProtection="1">
      <alignment vertical="center" shrinkToFit="1"/>
    </xf>
    <xf numFmtId="0" fontId="12" fillId="0" borderId="13" xfId="4" applyFont="1" applyFill="1" applyBorder="1" applyAlignment="1" applyProtection="1">
      <alignment vertical="center" shrinkToFit="1"/>
    </xf>
    <xf numFmtId="0" fontId="12" fillId="0" borderId="0" xfId="4" applyFont="1" applyFill="1" applyBorder="1" applyAlignment="1" applyProtection="1">
      <alignment vertical="center" shrinkToFit="1"/>
    </xf>
    <xf numFmtId="1" fontId="12" fillId="0" borderId="13" xfId="18" applyNumberFormat="1" applyFont="1" applyBorder="1" applyAlignment="1">
      <alignment vertical="center"/>
    </xf>
    <xf numFmtId="1" fontId="12" fillId="0" borderId="0" xfId="18" applyNumberFormat="1" applyFont="1" applyBorder="1" applyAlignment="1">
      <alignment vertical="center"/>
    </xf>
    <xf numFmtId="0" fontId="32" fillId="0" borderId="9" xfId="0" applyFont="1" applyBorder="1" applyAlignment="1">
      <alignment horizontal="center"/>
    </xf>
    <xf numFmtId="0" fontId="32" fillId="0" borderId="9" xfId="18" applyFont="1" applyFill="1" applyBorder="1" applyAlignment="1">
      <alignment horizontal="center"/>
    </xf>
    <xf numFmtId="0" fontId="37" fillId="0" borderId="6" xfId="18" applyFont="1" applyFill="1" applyBorder="1" applyAlignment="1">
      <alignment horizont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/>
    <xf numFmtId="1" fontId="12" fillId="0" borderId="0" xfId="4" applyNumberFormat="1" applyFont="1" applyBorder="1" applyAlignment="1">
      <alignment horizontal="center" vertical="center"/>
    </xf>
    <xf numFmtId="167" fontId="12" fillId="0" borderId="9" xfId="4" applyNumberFormat="1" applyFont="1" applyBorder="1" applyAlignment="1">
      <alignment horizontal="center" vertical="center"/>
    </xf>
    <xf numFmtId="0" fontId="0" fillId="0" borderId="0" xfId="0" applyBorder="1"/>
    <xf numFmtId="0" fontId="0" fillId="0" borderId="14" xfId="0" applyBorder="1"/>
    <xf numFmtId="1" fontId="12" fillId="0" borderId="0" xfId="4" applyNumberFormat="1" applyFont="1" applyBorder="1" applyAlignment="1">
      <alignment horizontal="center"/>
    </xf>
    <xf numFmtId="167" fontId="12" fillId="0" borderId="8" xfId="4" applyNumberFormat="1" applyFont="1" applyBorder="1" applyAlignment="1">
      <alignment horizontal="center" vertical="center"/>
    </xf>
    <xf numFmtId="0" fontId="37" fillId="0" borderId="9" xfId="0" applyFont="1" applyFill="1" applyBorder="1" applyAlignment="1">
      <alignment horizontal="left"/>
    </xf>
    <xf numFmtId="0" fontId="32" fillId="0" borderId="7" xfId="18" applyFont="1" applyFill="1" applyBorder="1" applyAlignment="1">
      <alignment horizontal="center" vertical="center"/>
    </xf>
    <xf numFmtId="0" fontId="32" fillId="0" borderId="8" xfId="18" applyFont="1" applyFill="1" applyBorder="1" applyAlignment="1">
      <alignment horizontal="center" vertical="center"/>
    </xf>
    <xf numFmtId="0" fontId="32" fillId="0" borderId="12" xfId="18" applyFont="1" applyFill="1" applyBorder="1" applyAlignment="1">
      <alignment horizontal="center" vertical="center"/>
    </xf>
    <xf numFmtId="0" fontId="32" fillId="0" borderId="13" xfId="18" applyFont="1" applyFill="1" applyBorder="1" applyAlignment="1">
      <alignment horizontal="center" vertical="center"/>
    </xf>
    <xf numFmtId="0" fontId="32" fillId="0" borderId="0" xfId="18" applyFont="1" applyFill="1" applyBorder="1" applyAlignment="1">
      <alignment horizontal="center" vertical="center"/>
    </xf>
    <xf numFmtId="0" fontId="32" fillId="0" borderId="14" xfId="18" applyFont="1" applyFill="1" applyBorder="1" applyAlignment="1">
      <alignment horizontal="center" vertical="center"/>
    </xf>
    <xf numFmtId="0" fontId="32" fillId="0" borderId="10" xfId="18" applyFont="1" applyFill="1" applyBorder="1" applyAlignment="1">
      <alignment horizontal="center" vertical="center"/>
    </xf>
    <xf numFmtId="0" fontId="32" fillId="0" borderId="9" xfId="18" applyFont="1" applyFill="1" applyBorder="1" applyAlignment="1">
      <alignment horizontal="center" vertical="center"/>
    </xf>
    <xf numFmtId="0" fontId="32" fillId="0" borderId="11" xfId="18" applyFont="1" applyFill="1" applyBorder="1" applyAlignment="1">
      <alignment horizontal="center" vertical="center"/>
    </xf>
    <xf numFmtId="0" fontId="32" fillId="0" borderId="1" xfId="18" applyFont="1" applyFill="1" applyBorder="1" applyAlignment="1">
      <alignment horizontal="center" vertical="center"/>
    </xf>
    <xf numFmtId="167" fontId="32" fillId="0" borderId="1" xfId="18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7" fillId="0" borderId="8" xfId="0" applyFont="1" applyFill="1" applyBorder="1" applyAlignment="1">
      <alignment horizontal="center"/>
    </xf>
    <xf numFmtId="0" fontId="34" fillId="13" borderId="0" xfId="18" applyFont="1" applyFill="1" applyBorder="1" applyAlignment="1">
      <alignment horizontal="center" vertical="center"/>
    </xf>
    <xf numFmtId="0" fontId="33" fillId="14" borderId="0" xfId="18" applyFont="1" applyFill="1" applyBorder="1" applyAlignment="1">
      <alignment horizontal="center" vertical="center"/>
    </xf>
    <xf numFmtId="0" fontId="56" fillId="17" borderId="0" xfId="18" applyFont="1" applyFill="1" applyBorder="1" applyAlignment="1">
      <alignment horizontal="center" vertical="center"/>
    </xf>
    <xf numFmtId="0" fontId="37" fillId="0" borderId="0" xfId="18" applyFont="1" applyFill="1" applyBorder="1" applyAlignment="1">
      <alignment horizontal="right"/>
    </xf>
    <xf numFmtId="176" fontId="37" fillId="0" borderId="9" xfId="18" applyNumberFormat="1" applyFont="1" applyFill="1" applyBorder="1" applyAlignment="1">
      <alignment horizontal="left"/>
    </xf>
    <xf numFmtId="0" fontId="37" fillId="0" borderId="9" xfId="18" applyFont="1" applyFill="1" applyBorder="1" applyAlignment="1">
      <alignment horizontal="center"/>
    </xf>
    <xf numFmtId="176" fontId="37" fillId="0" borderId="6" xfId="18" applyNumberFormat="1" applyFont="1" applyFill="1" applyBorder="1" applyAlignment="1">
      <alignment horizontal="left"/>
    </xf>
    <xf numFmtId="0" fontId="37" fillId="0" borderId="6" xfId="0" applyFont="1" applyFill="1" applyBorder="1" applyAlignment="1">
      <alignment horizontal="left"/>
    </xf>
    <xf numFmtId="2" fontId="12" fillId="0" borderId="2" xfId="4" applyNumberFormat="1" applyFont="1" applyFill="1" applyBorder="1" applyAlignment="1" applyProtection="1">
      <alignment horizontal="right" vertical="center" shrinkToFit="1"/>
    </xf>
    <xf numFmtId="2" fontId="12" fillId="0" borderId="6" xfId="4" applyNumberFormat="1" applyFont="1" applyFill="1" applyBorder="1" applyAlignment="1" applyProtection="1">
      <alignment horizontal="right" vertical="center" shrinkToFit="1"/>
    </xf>
    <xf numFmtId="0" fontId="12" fillId="0" borderId="7" xfId="18" applyFont="1" applyBorder="1" applyAlignment="1">
      <alignment horizontal="center" vertical="center" wrapText="1"/>
    </xf>
    <xf numFmtId="0" fontId="12" fillId="0" borderId="8" xfId="18" applyFont="1" applyBorder="1" applyAlignment="1">
      <alignment horizontal="center" vertical="center"/>
    </xf>
    <xf numFmtId="0" fontId="12" fillId="0" borderId="12" xfId="18" applyFont="1" applyBorder="1" applyAlignment="1">
      <alignment horizontal="center" vertical="center"/>
    </xf>
    <xf numFmtId="0" fontId="12" fillId="0" borderId="10" xfId="18" applyFont="1" applyBorder="1" applyAlignment="1">
      <alignment horizontal="center" vertical="center"/>
    </xf>
    <xf numFmtId="0" fontId="12" fillId="0" borderId="9" xfId="18" applyFont="1" applyBorder="1" applyAlignment="1">
      <alignment horizontal="center" vertical="center"/>
    </xf>
    <xf numFmtId="0" fontId="12" fillId="0" borderId="11" xfId="18" applyFont="1" applyBorder="1" applyAlignment="1">
      <alignment horizontal="center" vertical="center"/>
    </xf>
    <xf numFmtId="0" fontId="32" fillId="0" borderId="7" xfId="18" applyFont="1" applyFill="1" applyBorder="1" applyAlignment="1">
      <alignment horizontal="center" vertical="center" wrapText="1"/>
    </xf>
    <xf numFmtId="0" fontId="32" fillId="0" borderId="8" xfId="18" applyFont="1" applyFill="1" applyBorder="1" applyAlignment="1">
      <alignment horizontal="center" vertical="center" wrapText="1"/>
    </xf>
    <xf numFmtId="0" fontId="32" fillId="0" borderId="10" xfId="18" applyFont="1" applyFill="1" applyBorder="1" applyAlignment="1">
      <alignment horizontal="center" vertical="center" wrapText="1"/>
    </xf>
    <xf numFmtId="0" fontId="32" fillId="0" borderId="9" xfId="18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left"/>
    </xf>
    <xf numFmtId="0" fontId="37" fillId="0" borderId="6" xfId="0" applyFont="1" applyFill="1" applyBorder="1" applyAlignment="1">
      <alignment horizontal="center"/>
    </xf>
    <xf numFmtId="0" fontId="12" fillId="0" borderId="1" xfId="4" applyFont="1" applyFill="1" applyBorder="1" applyAlignment="1" applyProtection="1">
      <alignment horizontal="center" vertical="center" shrinkToFit="1"/>
    </xf>
    <xf numFmtId="167" fontId="12" fillId="0" borderId="1" xfId="0" applyNumberFormat="1" applyFont="1" applyBorder="1" applyAlignment="1">
      <alignment horizontal="center" vertical="center"/>
    </xf>
    <xf numFmtId="167" fontId="11" fillId="0" borderId="7" xfId="18" applyNumberFormat="1" applyFont="1" applyFill="1" applyBorder="1" applyAlignment="1">
      <alignment horizontal="center" vertical="center"/>
    </xf>
    <xf numFmtId="167" fontId="11" fillId="0" borderId="8" xfId="18" applyNumberFormat="1" applyFont="1" applyFill="1" applyBorder="1" applyAlignment="1">
      <alignment horizontal="center" vertical="center"/>
    </xf>
    <xf numFmtId="167" fontId="11" fillId="0" borderId="12" xfId="18" applyNumberFormat="1" applyFont="1" applyFill="1" applyBorder="1" applyAlignment="1">
      <alignment horizontal="center" vertical="center"/>
    </xf>
    <xf numFmtId="166" fontId="32" fillId="0" borderId="1" xfId="18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left"/>
    </xf>
    <xf numFmtId="0" fontId="37" fillId="0" borderId="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1" fontId="12" fillId="0" borderId="1" xfId="18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32" fillId="0" borderId="12" xfId="18" applyFont="1" applyFill="1" applyBorder="1" applyAlignment="1">
      <alignment horizontal="center" vertical="center" wrapText="1"/>
    </xf>
    <xf numFmtId="0" fontId="32" fillId="0" borderId="13" xfId="18" applyFont="1" applyFill="1" applyBorder="1" applyAlignment="1">
      <alignment horizontal="center" vertical="center" wrapText="1"/>
    </xf>
    <xf numFmtId="0" fontId="32" fillId="0" borderId="0" xfId="18" applyFont="1" applyFill="1" applyBorder="1" applyAlignment="1">
      <alignment horizontal="center" vertical="center" wrapText="1"/>
    </xf>
    <xf numFmtId="0" fontId="32" fillId="0" borderId="14" xfId="18" applyFont="1" applyFill="1" applyBorder="1" applyAlignment="1">
      <alignment horizontal="center" vertical="center" wrapText="1"/>
    </xf>
    <xf numFmtId="0" fontId="32" fillId="0" borderId="11" xfId="18" applyFont="1" applyFill="1" applyBorder="1" applyAlignment="1">
      <alignment horizontal="center" vertical="center" wrapText="1"/>
    </xf>
    <xf numFmtId="2" fontId="12" fillId="0" borderId="7" xfId="0" applyNumberFormat="1" applyFont="1" applyBorder="1" applyAlignment="1">
      <alignment horizontal="center" vertical="center"/>
    </xf>
    <xf numFmtId="2" fontId="12" fillId="0" borderId="8" xfId="0" applyNumberFormat="1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2" fontId="12" fillId="0" borderId="10" xfId="0" applyNumberFormat="1" applyFont="1" applyBorder="1" applyAlignment="1">
      <alignment horizontal="center" vertical="center"/>
    </xf>
    <xf numFmtId="2" fontId="12" fillId="0" borderId="9" xfId="0" applyNumberFormat="1" applyFont="1" applyBorder="1" applyAlignment="1">
      <alignment horizontal="center" vertical="center"/>
    </xf>
    <xf numFmtId="2" fontId="12" fillId="0" borderId="11" xfId="0" applyNumberFormat="1" applyFont="1" applyBorder="1" applyAlignment="1">
      <alignment horizontal="center" vertical="center"/>
    </xf>
    <xf numFmtId="0" fontId="32" fillId="0" borderId="2" xfId="18" applyFont="1" applyFill="1" applyBorder="1" applyAlignment="1">
      <alignment horizontal="center" vertical="center"/>
    </xf>
    <xf numFmtId="0" fontId="32" fillId="0" borderId="6" xfId="18" applyFont="1" applyFill="1" applyBorder="1" applyAlignment="1">
      <alignment horizontal="center" vertical="center"/>
    </xf>
    <xf numFmtId="0" fontId="32" fillId="0" borderId="3" xfId="18" applyFont="1" applyFill="1" applyBorder="1" applyAlignment="1">
      <alignment horizontal="center" vertical="center"/>
    </xf>
    <xf numFmtId="0" fontId="44" fillId="0" borderId="0" xfId="9" applyFont="1" applyBorder="1" applyAlignment="1">
      <alignment horizontal="center" vertical="center"/>
    </xf>
    <xf numFmtId="0" fontId="44" fillId="0" borderId="0" xfId="9" applyFont="1" applyAlignment="1">
      <alignment horizontal="center" vertical="center"/>
    </xf>
    <xf numFmtId="0" fontId="26" fillId="0" borderId="0" xfId="9" quotePrefix="1" applyFont="1" applyBorder="1" applyAlignment="1">
      <alignment horizontal="center" vertical="center" shrinkToFit="1"/>
    </xf>
    <xf numFmtId="0" fontId="65" fillId="0" borderId="0" xfId="9" applyFont="1" applyAlignment="1">
      <alignment horizontal="center" vertical="center"/>
    </xf>
    <xf numFmtId="1" fontId="44" fillId="0" borderId="0" xfId="4" quotePrefix="1" applyNumberFormat="1" applyFont="1" applyBorder="1" applyAlignment="1">
      <alignment horizontal="left" vertical="center"/>
    </xf>
    <xf numFmtId="176" fontId="44" fillId="0" borderId="0" xfId="4" quotePrefix="1" applyNumberFormat="1" applyFont="1" applyBorder="1" applyAlignment="1">
      <alignment horizontal="left" vertical="center"/>
    </xf>
    <xf numFmtId="176" fontId="44" fillId="0" borderId="0" xfId="4" applyNumberFormat="1" applyFont="1" applyBorder="1" applyAlignment="1">
      <alignment horizontal="left" vertical="center"/>
    </xf>
    <xf numFmtId="177" fontId="44" fillId="0" borderId="0" xfId="9" applyNumberFormat="1" applyFont="1" applyAlignment="1">
      <alignment horizontal="left" vertical="center"/>
    </xf>
    <xf numFmtId="0" fontId="57" fillId="0" borderId="0" xfId="9" applyFont="1" applyAlignment="1">
      <alignment horizontal="center" vertical="center"/>
    </xf>
    <xf numFmtId="0" fontId="31" fillId="0" borderId="6" xfId="9" applyFont="1" applyBorder="1" applyAlignment="1">
      <alignment horizontal="center" vertical="center"/>
    </xf>
    <xf numFmtId="0" fontId="31" fillId="0" borderId="3" xfId="9" applyFont="1" applyBorder="1" applyAlignment="1">
      <alignment horizontal="center" vertical="center"/>
    </xf>
    <xf numFmtId="0" fontId="31" fillId="0" borderId="2" xfId="9" applyFont="1" applyBorder="1" applyAlignment="1">
      <alignment horizontal="center" vertical="center"/>
    </xf>
    <xf numFmtId="0" fontId="71" fillId="0" borderId="0" xfId="9" applyFont="1" applyAlignment="1">
      <alignment horizontal="center" vertical="center"/>
    </xf>
    <xf numFmtId="0" fontId="31" fillId="0" borderId="1" xfId="9" applyFont="1" applyBorder="1" applyAlignment="1">
      <alignment horizontal="center" vertical="center"/>
    </xf>
    <xf numFmtId="0" fontId="12" fillId="0" borderId="2" xfId="9" applyFont="1" applyBorder="1" applyAlignment="1">
      <alignment horizontal="center" vertical="center"/>
    </xf>
    <xf numFmtId="0" fontId="12" fillId="0" borderId="6" xfId="9" applyFont="1" applyBorder="1" applyAlignment="1">
      <alignment horizontal="center" vertical="center"/>
    </xf>
    <xf numFmtId="0" fontId="12" fillId="0" borderId="3" xfId="9" applyFont="1" applyBorder="1" applyAlignment="1">
      <alignment horizontal="center" vertical="center"/>
    </xf>
    <xf numFmtId="176" fontId="12" fillId="0" borderId="2" xfId="9" applyNumberFormat="1" applyFont="1" applyBorder="1" applyAlignment="1">
      <alignment horizontal="center" vertical="center"/>
    </xf>
    <xf numFmtId="176" fontId="12" fillId="0" borderId="6" xfId="9" applyNumberFormat="1" applyFont="1" applyBorder="1" applyAlignment="1">
      <alignment horizontal="center" vertical="center"/>
    </xf>
    <xf numFmtId="176" fontId="12" fillId="0" borderId="3" xfId="9" applyNumberFormat="1" applyFont="1" applyBorder="1" applyAlignment="1">
      <alignment horizontal="center" vertical="center"/>
    </xf>
    <xf numFmtId="0" fontId="12" fillId="0" borderId="0" xfId="9" quotePrefix="1" applyFont="1" applyBorder="1" applyAlignment="1">
      <alignment horizontal="center" vertical="center" shrinkToFit="1"/>
    </xf>
    <xf numFmtId="173" fontId="12" fillId="0" borderId="0" xfId="4" quotePrefix="1" applyNumberFormat="1" applyFont="1" applyBorder="1" applyAlignment="1">
      <alignment horizontal="left" vertical="center"/>
    </xf>
    <xf numFmtId="173" fontId="12" fillId="0" borderId="0" xfId="4" applyNumberFormat="1" applyFont="1" applyBorder="1" applyAlignment="1">
      <alignment horizontal="left" vertical="center"/>
    </xf>
    <xf numFmtId="175" fontId="12" fillId="0" borderId="0" xfId="9" applyNumberFormat="1" applyFont="1" applyBorder="1" applyAlignment="1">
      <alignment horizontal="left" vertical="center"/>
    </xf>
    <xf numFmtId="0" fontId="31" fillId="0" borderId="0" xfId="9" applyFont="1" applyBorder="1" applyAlignment="1">
      <alignment horizontal="right" vertical="center"/>
    </xf>
    <xf numFmtId="0" fontId="12" fillId="0" borderId="0" xfId="9" applyFont="1" applyBorder="1" applyAlignment="1">
      <alignment horizontal="center" vertical="center"/>
    </xf>
    <xf numFmtId="0" fontId="70" fillId="0" borderId="6" xfId="9" applyFont="1" applyBorder="1" applyAlignment="1">
      <alignment horizontal="center" vertical="center"/>
    </xf>
    <xf numFmtId="0" fontId="12" fillId="0" borderId="1" xfId="9" applyFont="1" applyBorder="1" applyAlignment="1">
      <alignment horizontal="center" vertical="center"/>
    </xf>
    <xf numFmtId="0" fontId="12" fillId="0" borderId="1" xfId="9" quotePrefix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7" fontId="12" fillId="0" borderId="15" xfId="4" applyNumberFormat="1" applyFont="1" applyBorder="1" applyAlignment="1">
      <alignment horizontal="center" vertical="center"/>
    </xf>
    <xf numFmtId="0" fontId="12" fillId="0" borderId="2" xfId="4" applyFont="1" applyFill="1" applyBorder="1" applyAlignment="1" applyProtection="1">
      <alignment horizontal="center" vertical="center" shrinkToFit="1"/>
    </xf>
    <xf numFmtId="0" fontId="12" fillId="0" borderId="6" xfId="4" applyFont="1" applyFill="1" applyBorder="1" applyAlignment="1" applyProtection="1">
      <alignment horizontal="center" vertical="center" shrinkToFit="1"/>
    </xf>
    <xf numFmtId="0" fontId="12" fillId="0" borderId="3" xfId="4" applyFont="1" applyFill="1" applyBorder="1" applyAlignment="1" applyProtection="1">
      <alignment horizontal="center" vertical="center" shrinkToFit="1"/>
    </xf>
    <xf numFmtId="1" fontId="12" fillId="0" borderId="2" xfId="18" applyNumberFormat="1" applyFont="1" applyBorder="1" applyAlignment="1">
      <alignment horizontal="center" vertical="center"/>
    </xf>
    <xf numFmtId="1" fontId="12" fillId="0" borderId="6" xfId="18" applyNumberFormat="1" applyFont="1" applyBorder="1" applyAlignment="1">
      <alignment horizontal="center" vertical="center"/>
    </xf>
    <xf numFmtId="1" fontId="12" fillId="0" borderId="3" xfId="18" applyNumberFormat="1" applyFont="1" applyBorder="1" applyAlignment="1">
      <alignment horizontal="center" vertical="center"/>
    </xf>
    <xf numFmtId="0" fontId="24" fillId="0" borderId="0" xfId="4" applyNumberFormat="1" applyFont="1" applyBorder="1" applyAlignment="1">
      <alignment horizontal="center" vertical="center"/>
    </xf>
    <xf numFmtId="0" fontId="12" fillId="0" borderId="0" xfId="9" applyNumberFormat="1" applyFont="1" applyBorder="1" applyAlignment="1">
      <alignment horizontal="left" vertical="center"/>
    </xf>
    <xf numFmtId="0" fontId="32" fillId="0" borderId="5" xfId="18" applyFont="1" applyFill="1" applyBorder="1" applyAlignment="1">
      <alignment horizontal="center" vertical="center"/>
    </xf>
    <xf numFmtId="167" fontId="12" fillId="0" borderId="5" xfId="4" applyNumberFormat="1" applyFont="1" applyBorder="1" applyAlignment="1">
      <alignment horizontal="center" vertical="center"/>
    </xf>
    <xf numFmtId="0" fontId="12" fillId="0" borderId="7" xfId="4" applyNumberFormat="1" applyFont="1" applyBorder="1" applyAlignment="1">
      <alignment horizontal="center" vertical="center" wrapText="1"/>
    </xf>
    <xf numFmtId="0" fontId="12" fillId="0" borderId="8" xfId="4" applyNumberFormat="1" applyFont="1" applyBorder="1" applyAlignment="1">
      <alignment horizontal="center" vertical="center"/>
    </xf>
    <xf numFmtId="0" fontId="12" fillId="0" borderId="12" xfId="4" applyNumberFormat="1" applyFont="1" applyBorder="1" applyAlignment="1">
      <alignment horizontal="center" vertical="center"/>
    </xf>
    <xf numFmtId="0" fontId="12" fillId="0" borderId="10" xfId="4" applyNumberFormat="1" applyFont="1" applyBorder="1" applyAlignment="1">
      <alignment horizontal="center" vertical="center"/>
    </xf>
    <xf numFmtId="0" fontId="12" fillId="0" borderId="9" xfId="4" applyNumberFormat="1" applyFont="1" applyBorder="1" applyAlignment="1">
      <alignment horizontal="center" vertical="center"/>
    </xf>
    <xf numFmtId="0" fontId="12" fillId="0" borderId="11" xfId="4" applyNumberFormat="1" applyFont="1" applyBorder="1" applyAlignment="1">
      <alignment horizontal="center" vertical="center"/>
    </xf>
    <xf numFmtId="0" fontId="12" fillId="0" borderId="1" xfId="4" applyNumberFormat="1" applyFont="1" applyBorder="1" applyAlignment="1">
      <alignment horizontal="center" vertical="center" wrapText="1"/>
    </xf>
    <xf numFmtId="1" fontId="12" fillId="0" borderId="1" xfId="4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right"/>
    </xf>
    <xf numFmtId="0" fontId="32" fillId="0" borderId="4" xfId="18" applyFont="1" applyFill="1" applyBorder="1" applyAlignment="1">
      <alignment horizontal="center" vertical="center"/>
    </xf>
    <xf numFmtId="167" fontId="12" fillId="0" borderId="4" xfId="4" applyNumberFormat="1" applyFont="1" applyBorder="1" applyAlignment="1">
      <alignment horizontal="center" vertical="center"/>
    </xf>
    <xf numFmtId="0" fontId="32" fillId="0" borderId="15" xfId="18" applyFont="1" applyFill="1" applyBorder="1" applyAlignment="1">
      <alignment horizontal="center" vertical="center"/>
    </xf>
    <xf numFmtId="0" fontId="12" fillId="0" borderId="7" xfId="4" applyNumberFormat="1" applyFont="1" applyBorder="1" applyAlignment="1">
      <alignment horizontal="center" vertical="center"/>
    </xf>
    <xf numFmtId="1" fontId="12" fillId="0" borderId="7" xfId="4" quotePrefix="1" applyNumberFormat="1" applyFont="1" applyFill="1" applyBorder="1" applyAlignment="1" applyProtection="1">
      <alignment horizontal="center" vertical="center"/>
    </xf>
    <xf numFmtId="1" fontId="12" fillId="0" borderId="8" xfId="4" quotePrefix="1" applyNumberFormat="1" applyFont="1" applyFill="1" applyBorder="1" applyAlignment="1" applyProtection="1">
      <alignment horizontal="center" vertical="center"/>
    </xf>
    <xf numFmtId="1" fontId="12" fillId="0" borderId="12" xfId="4" quotePrefix="1" applyNumberFormat="1" applyFont="1" applyFill="1" applyBorder="1" applyAlignment="1" applyProtection="1">
      <alignment horizontal="center" vertical="center"/>
    </xf>
    <xf numFmtId="1" fontId="12" fillId="0" borderId="13" xfId="4" quotePrefix="1" applyNumberFormat="1" applyFont="1" applyFill="1" applyBorder="1" applyAlignment="1" applyProtection="1">
      <alignment horizontal="center" vertical="center"/>
    </xf>
    <xf numFmtId="1" fontId="12" fillId="0" borderId="0" xfId="4" quotePrefix="1" applyNumberFormat="1" applyFont="1" applyFill="1" applyBorder="1" applyAlignment="1" applyProtection="1">
      <alignment horizontal="center" vertical="center"/>
    </xf>
    <xf numFmtId="1" fontId="12" fillId="0" borderId="14" xfId="4" quotePrefix="1" applyNumberFormat="1" applyFont="1" applyFill="1" applyBorder="1" applyAlignment="1" applyProtection="1">
      <alignment horizontal="center" vertical="center"/>
    </xf>
    <xf numFmtId="0" fontId="12" fillId="0" borderId="13" xfId="4" applyNumberFormat="1" applyFont="1" applyBorder="1" applyAlignment="1">
      <alignment horizontal="center" vertical="center"/>
    </xf>
    <xf numFmtId="0" fontId="12" fillId="0" borderId="0" xfId="4" applyNumberFormat="1" applyFont="1" applyBorder="1" applyAlignment="1">
      <alignment horizontal="center" vertical="center"/>
    </xf>
    <xf numFmtId="0" fontId="12" fillId="0" borderId="14" xfId="4" applyNumberFormat="1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12" fillId="0" borderId="8" xfId="4" applyNumberFormat="1" applyFont="1" applyBorder="1" applyAlignment="1">
      <alignment horizontal="center" vertical="center" wrapText="1"/>
    </xf>
    <xf numFmtId="0" fontId="12" fillId="0" borderId="12" xfId="4" applyNumberFormat="1" applyFont="1" applyBorder="1" applyAlignment="1">
      <alignment horizontal="center" vertical="center" wrapText="1"/>
    </xf>
    <xf numFmtId="0" fontId="12" fillId="0" borderId="10" xfId="4" applyNumberFormat="1" applyFont="1" applyBorder="1" applyAlignment="1">
      <alignment horizontal="center" vertical="center" wrapText="1"/>
    </xf>
    <xf numFmtId="0" fontId="12" fillId="0" borderId="9" xfId="4" applyNumberFormat="1" applyFont="1" applyBorder="1" applyAlignment="1">
      <alignment horizontal="center" vertical="center" wrapText="1"/>
    </xf>
    <xf numFmtId="0" fontId="12" fillId="0" borderId="11" xfId="4" applyNumberFormat="1" applyFont="1" applyBorder="1" applyAlignment="1">
      <alignment horizontal="center" vertical="center" wrapText="1"/>
    </xf>
    <xf numFmtId="167" fontId="12" fillId="0" borderId="10" xfId="4" quotePrefix="1" applyNumberFormat="1" applyFont="1" applyFill="1" applyBorder="1" applyAlignment="1" applyProtection="1">
      <alignment horizontal="center" vertical="center"/>
    </xf>
    <xf numFmtId="167" fontId="12" fillId="0" borderId="9" xfId="4" quotePrefix="1" applyNumberFormat="1" applyFont="1" applyFill="1" applyBorder="1" applyAlignment="1" applyProtection="1">
      <alignment horizontal="center" vertical="center"/>
    </xf>
    <xf numFmtId="167" fontId="12" fillId="0" borderId="11" xfId="4" quotePrefix="1" applyNumberFormat="1" applyFont="1" applyFill="1" applyBorder="1" applyAlignment="1" applyProtection="1">
      <alignment horizontal="center" vertical="center"/>
    </xf>
    <xf numFmtId="167" fontId="12" fillId="0" borderId="13" xfId="4" quotePrefix="1" applyNumberFormat="1" applyFont="1" applyFill="1" applyBorder="1" applyAlignment="1" applyProtection="1">
      <alignment horizontal="center" vertical="center"/>
    </xf>
    <xf numFmtId="167" fontId="12" fillId="0" borderId="0" xfId="4" quotePrefix="1" applyNumberFormat="1" applyFont="1" applyFill="1" applyBorder="1" applyAlignment="1" applyProtection="1">
      <alignment horizontal="center" vertical="center"/>
    </xf>
    <xf numFmtId="167" fontId="12" fillId="0" borderId="14" xfId="4" quotePrefix="1" applyNumberFormat="1" applyFont="1" applyFill="1" applyBorder="1" applyAlignment="1" applyProtection="1">
      <alignment horizontal="center" vertical="center"/>
    </xf>
    <xf numFmtId="2" fontId="32" fillId="0" borderId="7" xfId="0" applyNumberFormat="1" applyFont="1" applyBorder="1" applyAlignment="1">
      <alignment horizontal="center" vertical="center"/>
    </xf>
    <xf numFmtId="2" fontId="32" fillId="0" borderId="8" xfId="0" applyNumberFormat="1" applyFont="1" applyBorder="1" applyAlignment="1">
      <alignment horizontal="center" vertical="center"/>
    </xf>
    <xf numFmtId="2" fontId="32" fillId="0" borderId="12" xfId="0" applyNumberFormat="1" applyFont="1" applyBorder="1" applyAlignment="1">
      <alignment horizontal="center" vertical="center"/>
    </xf>
    <xf numFmtId="2" fontId="32" fillId="0" borderId="10" xfId="0" applyNumberFormat="1" applyFont="1" applyBorder="1" applyAlignment="1">
      <alignment horizontal="center" vertical="center"/>
    </xf>
    <xf numFmtId="2" fontId="32" fillId="0" borderId="9" xfId="0" applyNumberFormat="1" applyFont="1" applyBorder="1" applyAlignment="1">
      <alignment horizontal="center" vertical="center"/>
    </xf>
    <xf numFmtId="2" fontId="32" fillId="0" borderId="11" xfId="0" applyNumberFormat="1" applyFont="1" applyBorder="1" applyAlignment="1">
      <alignment horizontal="center" vertical="center"/>
    </xf>
    <xf numFmtId="167" fontId="12" fillId="0" borderId="7" xfId="4" quotePrefix="1" applyNumberFormat="1" applyFont="1" applyFill="1" applyBorder="1" applyAlignment="1" applyProtection="1">
      <alignment horizontal="center" vertical="center"/>
    </xf>
    <xf numFmtId="167" fontId="12" fillId="0" borderId="8" xfId="4" quotePrefix="1" applyNumberFormat="1" applyFont="1" applyFill="1" applyBorder="1" applyAlignment="1" applyProtection="1">
      <alignment horizontal="center" vertical="center"/>
    </xf>
    <xf numFmtId="167" fontId="12" fillId="0" borderId="12" xfId="4" quotePrefix="1" applyNumberFormat="1" applyFont="1" applyFill="1" applyBorder="1" applyAlignment="1" applyProtection="1">
      <alignment horizontal="center" vertical="center"/>
    </xf>
    <xf numFmtId="1" fontId="12" fillId="0" borderId="10" xfId="4" quotePrefix="1" applyNumberFormat="1" applyFont="1" applyFill="1" applyBorder="1" applyAlignment="1" applyProtection="1">
      <alignment horizontal="center" vertical="center"/>
    </xf>
    <xf numFmtId="1" fontId="12" fillId="0" borderId="9" xfId="4" quotePrefix="1" applyNumberFormat="1" applyFont="1" applyFill="1" applyBorder="1" applyAlignment="1" applyProtection="1">
      <alignment horizontal="center" vertical="center"/>
    </xf>
    <xf numFmtId="1" fontId="12" fillId="0" borderId="11" xfId="4" quotePrefix="1" applyNumberFormat="1" applyFont="1" applyFill="1" applyBorder="1" applyAlignment="1" applyProtection="1">
      <alignment horizontal="center" vertical="center"/>
    </xf>
    <xf numFmtId="167" fontId="12" fillId="0" borderId="9" xfId="4" applyNumberFormat="1" applyFont="1" applyBorder="1" applyAlignment="1">
      <alignment horizontal="right"/>
    </xf>
    <xf numFmtId="0" fontId="27" fillId="0" borderId="0" xfId="0" applyFont="1" applyBorder="1" applyAlignment="1">
      <alignment horizontal="center" vertical="center" shrinkToFit="1"/>
    </xf>
    <xf numFmtId="0" fontId="36" fillId="0" borderId="0" xfId="12" quotePrefix="1" applyFont="1" applyBorder="1" applyAlignment="1">
      <alignment horizontal="center" vertical="center"/>
    </xf>
    <xf numFmtId="1" fontId="7" fillId="8" borderId="2" xfId="0" applyNumberFormat="1" applyFont="1" applyFill="1" applyBorder="1" applyAlignment="1">
      <alignment horizontal="center" vertical="center"/>
    </xf>
    <xf numFmtId="1" fontId="7" fillId="8" borderId="3" xfId="0" applyNumberFormat="1" applyFont="1" applyFill="1" applyBorder="1" applyAlignment="1">
      <alignment horizontal="center" vertical="center"/>
    </xf>
    <xf numFmtId="0" fontId="36" fillId="3" borderId="10" xfId="0" applyFont="1" applyFill="1" applyBorder="1" applyAlignment="1">
      <alignment horizontal="center" vertical="center"/>
    </xf>
    <xf numFmtId="0" fontId="36" fillId="3" borderId="11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59" fillId="3" borderId="7" xfId="0" applyFont="1" applyFill="1" applyBorder="1" applyAlignment="1">
      <alignment horizontal="center" vertical="center"/>
    </xf>
    <xf numFmtId="0" fontId="36" fillId="3" borderId="12" xfId="0" applyFont="1" applyFill="1" applyBorder="1" applyAlignment="1">
      <alignment horizontal="center" vertical="center"/>
    </xf>
    <xf numFmtId="0" fontId="36" fillId="3" borderId="7" xfId="2" applyFont="1" applyFill="1" applyBorder="1" applyAlignment="1">
      <alignment horizontal="center" vertical="center"/>
    </xf>
    <xf numFmtId="0" fontId="36" fillId="3" borderId="12" xfId="2" applyFont="1" applyFill="1" applyBorder="1" applyAlignment="1">
      <alignment horizontal="center" vertical="center"/>
    </xf>
    <xf numFmtId="0" fontId="36" fillId="3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59" fillId="3" borderId="12" xfId="0" applyFont="1" applyFill="1" applyBorder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18" fillId="11" borderId="2" xfId="1" applyFont="1" applyFill="1" applyBorder="1" applyAlignment="1" applyProtection="1">
      <alignment horizontal="center" vertical="center"/>
      <protection locked="0"/>
    </xf>
    <xf numFmtId="0" fontId="18" fillId="11" borderId="6" xfId="1" applyFont="1" applyFill="1" applyBorder="1" applyAlignment="1" applyProtection="1">
      <alignment horizontal="center" vertical="center"/>
      <protection locked="0"/>
    </xf>
    <xf numFmtId="0" fontId="18" fillId="11" borderId="3" xfId="1" applyFont="1" applyFill="1" applyBorder="1" applyAlignment="1" applyProtection="1">
      <alignment horizontal="center" vertical="center"/>
      <protection locked="0"/>
    </xf>
    <xf numFmtId="0" fontId="19" fillId="9" borderId="2" xfId="1" applyFont="1" applyFill="1" applyBorder="1" applyAlignment="1" applyProtection="1">
      <alignment horizontal="center" vertical="center"/>
      <protection locked="0"/>
    </xf>
    <xf numFmtId="0" fontId="19" fillId="9" borderId="6" xfId="1" applyFont="1" applyFill="1" applyBorder="1" applyAlignment="1" applyProtection="1">
      <alignment horizontal="center" vertical="center"/>
      <protection locked="0"/>
    </xf>
    <xf numFmtId="0" fontId="19" fillId="9" borderId="3" xfId="1" applyFont="1" applyFill="1" applyBorder="1" applyAlignment="1" applyProtection="1">
      <alignment horizontal="center" vertical="center"/>
      <protection locked="0"/>
    </xf>
    <xf numFmtId="171" fontId="20" fillId="10" borderId="2" xfId="1" applyNumberFormat="1" applyFont="1" applyFill="1" applyBorder="1" applyAlignment="1" applyProtection="1">
      <alignment horizontal="center" vertical="center"/>
      <protection locked="0"/>
    </xf>
    <xf numFmtId="171" fontId="20" fillId="10" borderId="6" xfId="1" applyNumberFormat="1" applyFont="1" applyFill="1" applyBorder="1" applyAlignment="1" applyProtection="1">
      <alignment horizontal="center" vertical="center"/>
      <protection locked="0"/>
    </xf>
    <xf numFmtId="171" fontId="20" fillId="10" borderId="3" xfId="1" applyNumberFormat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</cellXfs>
  <cellStyles count="26">
    <cellStyle name="Comma 2" xfId="3"/>
    <cellStyle name="Normal" xfId="0" builtinId="0"/>
    <cellStyle name="Normal - Style1" xfId="23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24"/>
    <cellStyle name="Normal 4" xfId="9"/>
    <cellStyle name="Normal 4 2" xfId="10"/>
    <cellStyle name="Normal 4 7" xfId="11"/>
    <cellStyle name="Normal 5" xfId="25"/>
    <cellStyle name="Normal 5 2" xfId="20"/>
    <cellStyle name="Normal 6" xfId="12"/>
    <cellStyle name="Normal 6 2" xfId="13"/>
    <cellStyle name="Normal 7" xfId="14"/>
    <cellStyle name="Normal 7 2" xfId="15"/>
    <cellStyle name="Normal 8" xfId="21"/>
    <cellStyle name="Normal_Uncertainty Budget" xfId="1"/>
    <cellStyle name="Normal_Uncertainty Budget_Book1" xfId="22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00FF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</xdr:row>
          <xdr:rowOff>85725</xdr:rowOff>
        </xdr:from>
        <xdr:to>
          <xdr:col>24</xdr:col>
          <xdr:colOff>209550</xdr:colOff>
          <xdr:row>4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3</xdr:row>
          <xdr:rowOff>66675</xdr:rowOff>
        </xdr:from>
        <xdr:to>
          <xdr:col>16</xdr:col>
          <xdr:colOff>209550</xdr:colOff>
          <xdr:row>4</xdr:row>
          <xdr:rowOff>9525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8</xdr:row>
          <xdr:rowOff>66675</xdr:rowOff>
        </xdr:from>
        <xdr:to>
          <xdr:col>6</xdr:col>
          <xdr:colOff>209550</xdr:colOff>
          <xdr:row>9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8</xdr:row>
          <xdr:rowOff>66675</xdr:rowOff>
        </xdr:from>
        <xdr:to>
          <xdr:col>13</xdr:col>
          <xdr:colOff>0</xdr:colOff>
          <xdr:row>9</xdr:row>
          <xdr:rowOff>9525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47626</xdr:colOff>
      <xdr:row>12</xdr:row>
      <xdr:rowOff>104775</xdr:rowOff>
    </xdr:from>
    <xdr:to>
      <xdr:col>27</xdr:col>
      <xdr:colOff>209551</xdr:colOff>
      <xdr:row>17</xdr:row>
      <xdr:rowOff>226958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6" y="3267075"/>
          <a:ext cx="2076450" cy="1360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5</xdr:row>
      <xdr:rowOff>0</xdr:rowOff>
    </xdr:from>
    <xdr:ext cx="184731" cy="24711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847850" y="1581150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000"/>
        </a:p>
      </xdr:txBody>
    </xdr:sp>
    <xdr:clientData/>
  </xdr:oneCellAnchor>
  <xdr:twoCellAnchor editAs="oneCell">
    <xdr:from>
      <xdr:col>2</xdr:col>
      <xdr:colOff>28575</xdr:colOff>
      <xdr:row>10</xdr:row>
      <xdr:rowOff>76200</xdr:rowOff>
    </xdr:from>
    <xdr:to>
      <xdr:col>9</xdr:col>
      <xdr:colOff>38100</xdr:colOff>
      <xdr:row>17</xdr:row>
      <xdr:rowOff>103133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857500"/>
          <a:ext cx="2076450" cy="1360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5</xdr:row>
      <xdr:rowOff>0</xdr:rowOff>
    </xdr:from>
    <xdr:ext cx="184731" cy="2471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657350" y="1333500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0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_Measuring%20Fo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0_Riser%20Bl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 "/>
      <sheetName val="Report"/>
      <sheetName val="Result"/>
      <sheetName val="Uncertainty Budget"/>
      <sheetName val="Cert of STD"/>
    </sheetNames>
    <sheetDataSet>
      <sheetData sheetId="0">
        <row r="31">
          <cell r="F31">
            <v>0.02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"/>
      <sheetName val="Report"/>
      <sheetName val="Result"/>
      <sheetName val="Uncertainty Budget"/>
      <sheetName val="Cert STD"/>
    </sheetNames>
    <sheetDataSet>
      <sheetData sheetId="0">
        <row r="35">
          <cell r="V35">
            <v>150.0001</v>
          </cell>
          <cell r="Y35">
            <v>-1.0000000000331966E-4</v>
          </cell>
        </row>
        <row r="36">
          <cell r="V36">
            <v>150</v>
          </cell>
          <cell r="Y36">
            <v>0</v>
          </cell>
        </row>
        <row r="37">
          <cell r="V37">
            <v>149.99985000000001</v>
          </cell>
          <cell r="Y37">
            <v>1.4999999999076863E-4</v>
          </cell>
        </row>
        <row r="38">
          <cell r="V38">
            <v>149.99995000000001</v>
          </cell>
          <cell r="Y38">
            <v>4.9999999987448973E-5</v>
          </cell>
        </row>
        <row r="39">
          <cell r="V39">
            <v>150.0001</v>
          </cell>
          <cell r="Y39">
            <v>-1.0000000000331966E-4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B111"/>
  <sheetViews>
    <sheetView view="pageBreakPreview" topLeftCell="A19" zoomScaleNormal="100" zoomScaleSheetLayoutView="100" workbookViewId="0">
      <selection activeCell="AA21" sqref="AA21:AD25"/>
    </sheetView>
  </sheetViews>
  <sheetFormatPr defaultRowHeight="15"/>
  <cols>
    <col min="1" max="24" width="3.42578125" customWidth="1"/>
    <col min="25" max="25" width="4.7109375" customWidth="1"/>
    <col min="26" max="51" width="3.42578125" customWidth="1"/>
    <col min="52" max="82" width="4.140625" customWidth="1"/>
  </cols>
  <sheetData>
    <row r="1" spans="1:54" ht="21.95" customHeight="1">
      <c r="A1" s="292" t="s">
        <v>38</v>
      </c>
      <c r="B1" s="292"/>
      <c r="C1" s="292"/>
      <c r="D1" s="292"/>
      <c r="E1" s="292"/>
      <c r="F1" s="292"/>
      <c r="G1" s="292"/>
      <c r="H1" s="292"/>
      <c r="I1" s="292"/>
      <c r="J1" s="292"/>
      <c r="K1" s="132" t="s">
        <v>45</v>
      </c>
      <c r="M1" s="132"/>
      <c r="N1" s="132"/>
      <c r="O1" s="297" t="s">
        <v>99</v>
      </c>
      <c r="P1" s="297"/>
      <c r="Q1" s="297"/>
      <c r="R1" s="297"/>
      <c r="S1" s="297"/>
      <c r="T1" s="133"/>
      <c r="U1" s="133"/>
      <c r="V1" s="133"/>
      <c r="W1" s="133"/>
      <c r="Z1" s="295" t="s">
        <v>77</v>
      </c>
      <c r="AA1" s="295"/>
      <c r="AB1" s="267">
        <v>1</v>
      </c>
      <c r="AC1" s="152" t="s">
        <v>78</v>
      </c>
      <c r="AD1" s="268">
        <v>1</v>
      </c>
      <c r="AE1" s="89"/>
      <c r="AX1" s="134"/>
    </row>
    <row r="2" spans="1:54" s="34" customFormat="1" ht="21.95" customHeight="1">
      <c r="A2" s="292"/>
      <c r="B2" s="292"/>
      <c r="C2" s="292"/>
      <c r="D2" s="292"/>
      <c r="E2" s="292"/>
      <c r="F2" s="292"/>
      <c r="G2" s="292"/>
      <c r="H2" s="292"/>
      <c r="I2" s="292"/>
      <c r="J2" s="292"/>
      <c r="K2" s="133" t="s">
        <v>79</v>
      </c>
      <c r="M2" s="132"/>
      <c r="N2" s="133"/>
      <c r="O2" s="298">
        <v>42370</v>
      </c>
      <c r="P2" s="298"/>
      <c r="Q2" s="298"/>
      <c r="R2" s="298"/>
      <c r="S2" s="298"/>
      <c r="T2" s="133" t="s">
        <v>80</v>
      </c>
      <c r="V2" s="132"/>
      <c r="W2" s="136"/>
      <c r="X2" s="136"/>
      <c r="Y2" s="296">
        <v>42371</v>
      </c>
      <c r="Z2" s="296"/>
      <c r="AA2" s="296"/>
      <c r="AB2" s="296"/>
      <c r="AC2" s="89"/>
      <c r="AD2" s="89"/>
      <c r="AE2" s="89"/>
      <c r="AX2" s="134"/>
    </row>
    <row r="3" spans="1:54" s="34" customFormat="1" ht="21.95" customHeight="1">
      <c r="A3" s="293" t="s">
        <v>81</v>
      </c>
      <c r="B3" s="293"/>
      <c r="C3" s="293"/>
      <c r="D3" s="293"/>
      <c r="E3" s="293"/>
      <c r="F3" s="293"/>
      <c r="G3" s="293"/>
      <c r="H3" s="293"/>
      <c r="I3" s="293"/>
      <c r="J3" s="293"/>
      <c r="K3" s="132" t="s">
        <v>82</v>
      </c>
      <c r="M3" s="132"/>
      <c r="N3" s="132"/>
      <c r="O3" s="132"/>
      <c r="P3" s="269">
        <v>20</v>
      </c>
      <c r="Q3" s="137" t="s">
        <v>83</v>
      </c>
      <c r="R3" s="182">
        <v>50</v>
      </c>
      <c r="S3" s="138" t="s">
        <v>84</v>
      </c>
      <c r="V3" s="133"/>
      <c r="X3" s="132"/>
      <c r="Y3" s="132"/>
      <c r="Z3" s="132"/>
      <c r="AA3" s="132"/>
      <c r="AB3" s="132"/>
      <c r="AC3" s="89"/>
      <c r="AD3" s="89"/>
      <c r="AE3" s="89"/>
      <c r="AZ3" s="135"/>
    </row>
    <row r="4" spans="1:54" s="34" customFormat="1" ht="21.95" customHeight="1">
      <c r="A4" s="294" t="s">
        <v>97</v>
      </c>
      <c r="B4" s="294"/>
      <c r="C4" s="294"/>
      <c r="D4" s="294"/>
      <c r="E4" s="294"/>
      <c r="F4" s="294"/>
      <c r="G4" s="294"/>
      <c r="H4" s="294"/>
      <c r="I4" s="294"/>
      <c r="J4" s="294"/>
      <c r="K4" s="132" t="s">
        <v>39</v>
      </c>
      <c r="M4" s="132"/>
      <c r="N4" s="132"/>
      <c r="O4" s="132"/>
      <c r="P4" s="132"/>
      <c r="Q4" s="132"/>
      <c r="R4" s="132" t="s">
        <v>85</v>
      </c>
      <c r="S4" s="132"/>
      <c r="T4" s="132"/>
      <c r="U4" s="132"/>
      <c r="V4" s="132"/>
      <c r="W4" s="132"/>
      <c r="X4" s="132"/>
      <c r="Y4" s="132"/>
      <c r="Z4" s="132" t="s">
        <v>86</v>
      </c>
      <c r="AA4" s="132"/>
      <c r="AB4" s="132"/>
      <c r="AC4" s="89"/>
      <c r="AD4" s="89"/>
      <c r="AE4" s="89"/>
      <c r="AF4" s="132"/>
      <c r="AZ4" s="135"/>
    </row>
    <row r="5" spans="1:54" s="34" customFormat="1" ht="21.95" customHeight="1">
      <c r="A5" s="139" t="s">
        <v>87</v>
      </c>
      <c r="B5" s="140"/>
      <c r="C5" s="140"/>
      <c r="D5" s="140"/>
      <c r="F5" s="278" t="s">
        <v>100</v>
      </c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139"/>
      <c r="Z5" s="139"/>
      <c r="AA5" s="139"/>
      <c r="AB5" s="139"/>
      <c r="AC5" s="89"/>
      <c r="AD5" s="89"/>
      <c r="AE5" s="89"/>
      <c r="AF5" s="132"/>
      <c r="BA5" s="64"/>
    </row>
    <row r="6" spans="1:54" s="34" customFormat="1" ht="21.95" customHeight="1">
      <c r="A6" s="139" t="s">
        <v>88</v>
      </c>
      <c r="B6" s="140"/>
      <c r="C6" s="140"/>
      <c r="D6" s="140"/>
      <c r="F6" s="299" t="s">
        <v>97</v>
      </c>
      <c r="G6" s="299"/>
      <c r="H6" s="299"/>
      <c r="I6" s="299"/>
      <c r="J6" s="299"/>
      <c r="K6" s="299"/>
      <c r="L6" s="299"/>
      <c r="M6" s="142" t="s">
        <v>89</v>
      </c>
      <c r="N6" s="142"/>
      <c r="O6" s="142"/>
      <c r="P6" s="142"/>
      <c r="Q6" s="299" t="s">
        <v>103</v>
      </c>
      <c r="R6" s="299"/>
      <c r="S6" s="299"/>
      <c r="T6" s="299"/>
      <c r="U6" s="299"/>
      <c r="V6" s="142"/>
      <c r="W6" s="142"/>
      <c r="X6" s="142"/>
      <c r="Y6" s="139"/>
      <c r="Z6" s="139"/>
      <c r="AA6" s="139"/>
      <c r="AB6" s="139"/>
      <c r="AC6" s="89"/>
      <c r="AD6" s="89"/>
      <c r="AE6" s="89"/>
      <c r="AF6" s="132"/>
      <c r="BA6" s="64"/>
    </row>
    <row r="7" spans="1:54" s="34" customFormat="1" ht="21.95" customHeight="1">
      <c r="A7" s="139" t="s">
        <v>40</v>
      </c>
      <c r="B7" s="64"/>
      <c r="C7" s="312">
        <v>123</v>
      </c>
      <c r="D7" s="312"/>
      <c r="E7" s="312"/>
      <c r="F7" s="312"/>
      <c r="G7" s="312"/>
      <c r="H7" s="312"/>
      <c r="I7" s="312"/>
      <c r="J7" s="139" t="s">
        <v>90</v>
      </c>
      <c r="K7" s="139"/>
      <c r="L7" s="139"/>
      <c r="M7" s="312">
        <v>456</v>
      </c>
      <c r="N7" s="312"/>
      <c r="O7" s="312"/>
      <c r="P7" s="312"/>
      <c r="Q7" s="312"/>
      <c r="R7" s="139" t="s">
        <v>41</v>
      </c>
      <c r="T7" s="278">
        <v>789</v>
      </c>
      <c r="U7" s="278"/>
      <c r="V7" s="278"/>
      <c r="W7" s="278"/>
      <c r="X7" s="278"/>
      <c r="AA7" s="270"/>
      <c r="AB7" s="270"/>
      <c r="AC7" s="89"/>
      <c r="AD7" s="89"/>
      <c r="AE7" s="89"/>
      <c r="AF7" s="132"/>
      <c r="AZ7" s="143"/>
    </row>
    <row r="8" spans="1:54" s="34" customFormat="1" ht="21.95" customHeight="1">
      <c r="A8" s="144" t="s">
        <v>91</v>
      </c>
      <c r="B8" s="141"/>
      <c r="C8" s="313">
        <v>0</v>
      </c>
      <c r="D8" s="313"/>
      <c r="E8" s="186" t="s">
        <v>92</v>
      </c>
      <c r="F8" s="313">
        <v>300</v>
      </c>
      <c r="G8" s="313"/>
      <c r="H8" s="144" t="s">
        <v>8</v>
      </c>
      <c r="I8" s="64"/>
      <c r="J8" s="145" t="s">
        <v>42</v>
      </c>
      <c r="K8" s="64"/>
      <c r="L8" s="64"/>
      <c r="M8" s="313">
        <v>0.01</v>
      </c>
      <c r="N8" s="313"/>
      <c r="O8" s="185" t="s">
        <v>5</v>
      </c>
      <c r="T8" s="187"/>
      <c r="U8" s="256"/>
      <c r="V8" s="270"/>
      <c r="W8" s="290"/>
      <c r="X8" s="291"/>
      <c r="Y8" s="271"/>
      <c r="AA8" s="139"/>
      <c r="AB8" s="139"/>
      <c r="AC8" s="89"/>
      <c r="AD8" s="89"/>
      <c r="AE8" s="89"/>
      <c r="AF8" s="132"/>
      <c r="BA8" s="64"/>
    </row>
    <row r="9" spans="1:54" s="34" customFormat="1" ht="21.95" customHeight="1">
      <c r="A9" s="145" t="s">
        <v>93</v>
      </c>
      <c r="B9" s="145"/>
      <c r="C9" s="145"/>
      <c r="D9" s="145"/>
      <c r="E9" s="145"/>
      <c r="F9" s="144"/>
      <c r="G9" s="144"/>
      <c r="H9" s="144" t="s">
        <v>94</v>
      </c>
      <c r="I9" s="64"/>
      <c r="J9" s="64"/>
      <c r="K9" s="64"/>
      <c r="L9" s="146"/>
      <c r="M9" s="64"/>
      <c r="N9" s="144" t="s">
        <v>95</v>
      </c>
      <c r="O9" s="144"/>
      <c r="P9" s="64"/>
      <c r="Q9" s="144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89"/>
      <c r="AD9" s="89"/>
      <c r="AE9" s="89"/>
      <c r="AF9" s="132"/>
      <c r="BB9" s="143"/>
    </row>
    <row r="10" spans="1:54" s="34" customFormat="1" ht="9.9499999999999993" customHeight="1">
      <c r="A10" s="147"/>
      <c r="B10" s="147"/>
      <c r="C10" s="147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89"/>
      <c r="AD10" s="89"/>
      <c r="AE10" s="89"/>
      <c r="AF10" s="132"/>
      <c r="BB10" s="143"/>
    </row>
    <row r="11" spans="1:54" s="34" customFormat="1" ht="21.95" customHeight="1">
      <c r="A11" s="144" t="s">
        <v>43</v>
      </c>
      <c r="B11" s="144"/>
      <c r="C11" s="144"/>
      <c r="D11" s="144"/>
      <c r="E11" s="144"/>
      <c r="F11" s="139"/>
      <c r="G11" s="278"/>
      <c r="H11" s="278"/>
      <c r="I11" s="278"/>
      <c r="J11" s="278"/>
      <c r="K11" s="278"/>
      <c r="L11" s="278"/>
      <c r="M11" s="278"/>
      <c r="N11" s="278"/>
      <c r="O11" s="278"/>
      <c r="P11" s="139"/>
      <c r="Q11" s="187" t="s">
        <v>96</v>
      </c>
      <c r="R11" s="139"/>
      <c r="S11" s="139"/>
      <c r="T11" s="320"/>
      <c r="U11" s="320"/>
      <c r="V11" s="320"/>
      <c r="W11" s="320"/>
      <c r="X11" s="320"/>
      <c r="Y11" s="320"/>
      <c r="Z11" s="320"/>
      <c r="AA11" s="320"/>
      <c r="AB11" s="320"/>
      <c r="AC11" s="89"/>
      <c r="AD11" s="89"/>
      <c r="AE11" s="89"/>
      <c r="AF11" s="132"/>
      <c r="BA11" s="110"/>
    </row>
    <row r="12" spans="1:54" s="67" customFormat="1" ht="21.95" customHeight="1">
      <c r="A12" s="144" t="s">
        <v>43</v>
      </c>
      <c r="B12" s="144"/>
      <c r="C12" s="144"/>
      <c r="D12" s="144"/>
      <c r="E12" s="144"/>
      <c r="F12" s="139"/>
      <c r="G12" s="299"/>
      <c r="H12" s="299"/>
      <c r="I12" s="299"/>
      <c r="J12" s="299"/>
      <c r="K12" s="299"/>
      <c r="L12" s="299"/>
      <c r="M12" s="299"/>
      <c r="N12" s="299"/>
      <c r="O12" s="299"/>
      <c r="P12" s="139"/>
      <c r="Q12" s="139" t="s">
        <v>96</v>
      </c>
      <c r="R12" s="139"/>
      <c r="S12" s="139"/>
      <c r="T12" s="321"/>
      <c r="U12" s="321"/>
      <c r="V12" s="321"/>
      <c r="W12" s="321"/>
      <c r="X12" s="321"/>
      <c r="Y12" s="321"/>
      <c r="Z12" s="321"/>
      <c r="AA12" s="321"/>
      <c r="AB12" s="321"/>
      <c r="AC12" s="89"/>
      <c r="AD12" s="89"/>
      <c r="AE12" s="89"/>
      <c r="AF12" s="132"/>
      <c r="BA12" s="64"/>
    </row>
    <row r="13" spans="1:54" s="67" customFormat="1" ht="17.100000000000001" customHeight="1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149"/>
      <c r="AA13" s="149"/>
      <c r="AB13" s="149"/>
      <c r="AC13" s="89"/>
      <c r="AD13" s="89"/>
      <c r="AE13" s="89"/>
      <c r="AF13" s="132"/>
      <c r="BB13" s="64"/>
    </row>
    <row r="14" spans="1:54" s="67" customFormat="1" ht="20.100000000000001" customHeight="1">
      <c r="B14" s="243" t="s">
        <v>129</v>
      </c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255"/>
      <c r="O14" s="255"/>
      <c r="P14" s="255"/>
      <c r="Q14" s="255"/>
      <c r="R14" s="255"/>
      <c r="S14" s="113"/>
      <c r="T14" s="113"/>
      <c r="U14" s="113"/>
      <c r="V14" s="113"/>
      <c r="W14" s="113"/>
      <c r="X14" s="66"/>
      <c r="AG14" s="68"/>
      <c r="AH14" s="68"/>
      <c r="AI14" s="68"/>
      <c r="AJ14" s="68"/>
      <c r="AK14" s="68"/>
      <c r="AL14" s="68"/>
      <c r="AM14" s="68"/>
      <c r="AN14" s="68"/>
    </row>
    <row r="15" spans="1:54" s="131" customFormat="1" ht="21" customHeight="1">
      <c r="A15" s="244"/>
      <c r="B15" s="314" t="s">
        <v>132</v>
      </c>
      <c r="C15" s="314"/>
      <c r="D15" s="314"/>
      <c r="E15" s="314"/>
      <c r="F15" s="314"/>
      <c r="G15" s="314"/>
      <c r="H15" s="314"/>
      <c r="I15" s="314" t="s">
        <v>137</v>
      </c>
      <c r="J15" s="314"/>
      <c r="K15" s="314"/>
      <c r="L15" s="314"/>
      <c r="M15" s="314"/>
      <c r="O15" s="245"/>
      <c r="P15" s="246"/>
      <c r="Q15" s="246"/>
      <c r="R15" s="246"/>
      <c r="S15" s="247"/>
      <c r="T15" s="247"/>
      <c r="U15" s="247"/>
      <c r="W15" s="247"/>
      <c r="X15" s="247"/>
      <c r="AB15" s="248"/>
      <c r="AC15" s="248"/>
      <c r="AD15" s="248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</row>
    <row r="16" spans="1:54" s="131" customFormat="1" ht="21" customHeight="1">
      <c r="B16" s="300">
        <v>12</v>
      </c>
      <c r="C16" s="301"/>
      <c r="D16" s="301"/>
      <c r="E16" s="301"/>
      <c r="F16" s="301"/>
      <c r="G16" s="249" t="s">
        <v>8</v>
      </c>
      <c r="H16" s="250"/>
      <c r="I16" s="323">
        <v>1</v>
      </c>
      <c r="J16" s="323"/>
      <c r="K16" s="323"/>
      <c r="L16" s="323"/>
      <c r="M16" s="323"/>
      <c r="O16" s="245"/>
      <c r="P16" s="246"/>
      <c r="Q16" s="246"/>
      <c r="R16" s="246"/>
      <c r="S16" s="247"/>
      <c r="T16" s="247"/>
      <c r="U16" s="247"/>
      <c r="W16" s="247"/>
      <c r="X16" s="247"/>
      <c r="AB16" s="248"/>
      <c r="AC16" s="248"/>
      <c r="AD16" s="248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</row>
    <row r="17" spans="1:44" s="67" customFormat="1" ht="20.100000000000001" customHeight="1">
      <c r="B17" s="243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83"/>
      <c r="O17" s="183"/>
      <c r="P17" s="183"/>
      <c r="Q17" s="184"/>
      <c r="R17" s="184"/>
      <c r="S17" s="113"/>
      <c r="T17" s="113"/>
      <c r="U17" s="113"/>
      <c r="V17" s="113"/>
      <c r="W17" s="113"/>
      <c r="X17" s="66"/>
      <c r="AG17" s="68"/>
      <c r="AH17" s="68"/>
      <c r="AI17" s="68"/>
      <c r="AJ17" s="68"/>
      <c r="AK17" s="68"/>
      <c r="AL17" s="68"/>
      <c r="AM17" s="68"/>
      <c r="AN17" s="68"/>
    </row>
    <row r="18" spans="1:44" s="67" customFormat="1" ht="20.100000000000001" customHeight="1">
      <c r="A18" s="243" t="s">
        <v>140</v>
      </c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83"/>
      <c r="O18" s="183"/>
      <c r="P18" s="183"/>
      <c r="Q18" s="184"/>
      <c r="R18" s="184"/>
      <c r="S18" s="113"/>
      <c r="T18" s="113"/>
      <c r="U18" s="113"/>
      <c r="V18" s="113"/>
      <c r="W18" s="113"/>
      <c r="X18" s="66"/>
      <c r="AG18" s="68"/>
      <c r="AH18" s="68"/>
      <c r="AI18" s="68"/>
      <c r="AJ18" s="68"/>
      <c r="AK18" s="68"/>
      <c r="AL18" s="68"/>
      <c r="AM18" s="68"/>
      <c r="AN18" s="68"/>
    </row>
    <row r="19" spans="1:44" s="131" customFormat="1" ht="17.100000000000001" customHeight="1">
      <c r="A19" s="302" t="s">
        <v>134</v>
      </c>
      <c r="B19" s="303"/>
      <c r="C19" s="304"/>
      <c r="D19" s="308" t="s">
        <v>135</v>
      </c>
      <c r="E19" s="309"/>
      <c r="F19" s="309"/>
      <c r="G19" s="288" t="s">
        <v>98</v>
      </c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 t="s">
        <v>72</v>
      </c>
      <c r="T19" s="288"/>
      <c r="U19" s="288"/>
      <c r="V19" s="288"/>
      <c r="W19" s="288" t="s">
        <v>106</v>
      </c>
      <c r="X19" s="288"/>
      <c r="Y19" s="288"/>
      <c r="Z19" s="288"/>
      <c r="AA19" s="288" t="s">
        <v>2</v>
      </c>
      <c r="AB19" s="288"/>
      <c r="AC19" s="288"/>
      <c r="AD19" s="288"/>
    </row>
    <row r="20" spans="1:44" s="131" customFormat="1" ht="17.100000000000001" customHeight="1">
      <c r="A20" s="305"/>
      <c r="B20" s="306"/>
      <c r="C20" s="307"/>
      <c r="D20" s="310"/>
      <c r="E20" s="311"/>
      <c r="F20" s="311"/>
      <c r="G20" s="288" t="s">
        <v>107</v>
      </c>
      <c r="H20" s="288"/>
      <c r="I20" s="288"/>
      <c r="J20" s="288" t="s">
        <v>108</v>
      </c>
      <c r="K20" s="288"/>
      <c r="L20" s="288"/>
      <c r="M20" s="288" t="s">
        <v>109</v>
      </c>
      <c r="N20" s="288"/>
      <c r="O20" s="288"/>
      <c r="P20" s="288" t="s">
        <v>110</v>
      </c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</row>
    <row r="21" spans="1:44" s="131" customFormat="1" ht="21" customHeight="1">
      <c r="A21" s="279">
        <v>25</v>
      </c>
      <c r="B21" s="280"/>
      <c r="C21" s="281"/>
      <c r="D21" s="288" t="s">
        <v>136</v>
      </c>
      <c r="E21" s="288"/>
      <c r="F21" s="288"/>
      <c r="G21" s="289">
        <v>0</v>
      </c>
      <c r="H21" s="289"/>
      <c r="I21" s="289"/>
      <c r="J21" s="289">
        <v>0</v>
      </c>
      <c r="K21" s="289"/>
      <c r="L21" s="289"/>
      <c r="M21" s="289">
        <v>0</v>
      </c>
      <c r="N21" s="289"/>
      <c r="O21" s="289"/>
      <c r="P21" s="289">
        <v>0</v>
      </c>
      <c r="Q21" s="289"/>
      <c r="R21" s="289"/>
      <c r="S21" s="289">
        <f>AVERAGE(G21:R21)+A21</f>
        <v>25</v>
      </c>
      <c r="T21" s="289"/>
      <c r="U21" s="289"/>
      <c r="V21" s="289"/>
      <c r="W21" s="316">
        <f>S21-A21</f>
        <v>0</v>
      </c>
      <c r="X21" s="317"/>
      <c r="Y21" s="317"/>
      <c r="Z21" s="318"/>
      <c r="AA21" s="319">
        <f>STDEV(S21:V25)/SQRT(4)</f>
        <v>2.7386127875194478E-5</v>
      </c>
      <c r="AB21" s="319"/>
      <c r="AC21" s="319"/>
      <c r="AD21" s="319"/>
    </row>
    <row r="22" spans="1:44" s="131" customFormat="1" ht="21" customHeight="1">
      <c r="A22" s="282"/>
      <c r="B22" s="283"/>
      <c r="C22" s="284"/>
      <c r="D22" s="288">
        <v>1</v>
      </c>
      <c r="E22" s="288"/>
      <c r="F22" s="288"/>
      <c r="G22" s="289">
        <v>1E-4</v>
      </c>
      <c r="H22" s="289"/>
      <c r="I22" s="289"/>
      <c r="J22" s="289">
        <v>1E-4</v>
      </c>
      <c r="K22" s="289"/>
      <c r="L22" s="289"/>
      <c r="M22" s="289">
        <v>1E-4</v>
      </c>
      <c r="N22" s="289"/>
      <c r="O22" s="289"/>
      <c r="P22" s="289">
        <v>1E-4</v>
      </c>
      <c r="Q22" s="289"/>
      <c r="R22" s="289"/>
      <c r="S22" s="289">
        <f>AVERAGE(G22:R22)+A21</f>
        <v>25.0001</v>
      </c>
      <c r="T22" s="289"/>
      <c r="U22" s="289"/>
      <c r="V22" s="289"/>
      <c r="W22" s="316">
        <f>S22-A21</f>
        <v>9.9999999999766942E-5</v>
      </c>
      <c r="X22" s="317"/>
      <c r="Y22" s="317"/>
      <c r="Z22" s="318"/>
      <c r="AA22" s="319"/>
      <c r="AB22" s="319"/>
      <c r="AC22" s="319"/>
      <c r="AD22" s="319"/>
    </row>
    <row r="23" spans="1:44" s="131" customFormat="1" ht="21" customHeight="1">
      <c r="A23" s="282"/>
      <c r="B23" s="283"/>
      <c r="C23" s="284"/>
      <c r="D23" s="288">
        <v>2</v>
      </c>
      <c r="E23" s="288"/>
      <c r="F23" s="288"/>
      <c r="G23" s="289">
        <v>0</v>
      </c>
      <c r="H23" s="289"/>
      <c r="I23" s="289"/>
      <c r="J23" s="289">
        <v>0</v>
      </c>
      <c r="K23" s="289"/>
      <c r="L23" s="289"/>
      <c r="M23" s="289">
        <v>0</v>
      </c>
      <c r="N23" s="289"/>
      <c r="O23" s="289"/>
      <c r="P23" s="289">
        <v>0</v>
      </c>
      <c r="Q23" s="289"/>
      <c r="R23" s="289"/>
      <c r="S23" s="289">
        <f>AVERAGE(G23:R23)+A21</f>
        <v>25</v>
      </c>
      <c r="T23" s="289"/>
      <c r="U23" s="289"/>
      <c r="V23" s="289"/>
      <c r="W23" s="316">
        <f>S23-A21</f>
        <v>0</v>
      </c>
      <c r="X23" s="317"/>
      <c r="Y23" s="317"/>
      <c r="Z23" s="318"/>
      <c r="AA23" s="319"/>
      <c r="AB23" s="319"/>
      <c r="AC23" s="319"/>
      <c r="AD23" s="319"/>
    </row>
    <row r="24" spans="1:44" s="131" customFormat="1" ht="21" customHeight="1">
      <c r="A24" s="282"/>
      <c r="B24" s="283"/>
      <c r="C24" s="284"/>
      <c r="D24" s="288">
        <v>3</v>
      </c>
      <c r="E24" s="288"/>
      <c r="F24" s="288"/>
      <c r="G24" s="289">
        <v>1E-4</v>
      </c>
      <c r="H24" s="289"/>
      <c r="I24" s="289"/>
      <c r="J24" s="289">
        <v>1E-4</v>
      </c>
      <c r="K24" s="289"/>
      <c r="L24" s="289"/>
      <c r="M24" s="289">
        <v>1E-4</v>
      </c>
      <c r="N24" s="289"/>
      <c r="O24" s="289"/>
      <c r="P24" s="289">
        <v>1E-4</v>
      </c>
      <c r="Q24" s="289"/>
      <c r="R24" s="289"/>
      <c r="S24" s="289">
        <f>AVERAGE(G24:R24)+A21</f>
        <v>25.0001</v>
      </c>
      <c r="T24" s="289"/>
      <c r="U24" s="289"/>
      <c r="V24" s="289"/>
      <c r="W24" s="316">
        <f>S24-A21</f>
        <v>9.9999999999766942E-5</v>
      </c>
      <c r="X24" s="317"/>
      <c r="Y24" s="317"/>
      <c r="Z24" s="318"/>
      <c r="AA24" s="319"/>
      <c r="AB24" s="319"/>
      <c r="AC24" s="319"/>
      <c r="AD24" s="319"/>
    </row>
    <row r="25" spans="1:44" s="131" customFormat="1" ht="21" customHeight="1">
      <c r="A25" s="285"/>
      <c r="B25" s="286"/>
      <c r="C25" s="287"/>
      <c r="D25" s="288">
        <v>4</v>
      </c>
      <c r="E25" s="288"/>
      <c r="F25" s="288"/>
      <c r="G25" s="289">
        <v>0</v>
      </c>
      <c r="H25" s="289"/>
      <c r="I25" s="289"/>
      <c r="J25" s="289">
        <v>0</v>
      </c>
      <c r="K25" s="289"/>
      <c r="L25" s="289"/>
      <c r="M25" s="289">
        <v>0</v>
      </c>
      <c r="N25" s="289"/>
      <c r="O25" s="289"/>
      <c r="P25" s="289">
        <v>0</v>
      </c>
      <c r="Q25" s="289"/>
      <c r="R25" s="289"/>
      <c r="S25" s="289">
        <f>AVERAGE(G25:R25)+A21</f>
        <v>25</v>
      </c>
      <c r="T25" s="289"/>
      <c r="U25" s="289"/>
      <c r="V25" s="289"/>
      <c r="W25" s="316">
        <f>S25-A21</f>
        <v>0</v>
      </c>
      <c r="X25" s="317"/>
      <c r="Y25" s="317"/>
      <c r="Z25" s="318"/>
      <c r="AA25" s="319"/>
      <c r="AB25" s="319"/>
      <c r="AC25" s="319"/>
      <c r="AD25" s="319"/>
      <c r="AG25" s="247"/>
      <c r="AM25" s="247"/>
      <c r="AN25" s="247"/>
      <c r="AO25" s="247"/>
      <c r="AP25" s="247"/>
      <c r="AQ25" s="247"/>
      <c r="AR25" s="247"/>
    </row>
    <row r="26" spans="1:44" s="131" customFormat="1" ht="21" customHeight="1">
      <c r="A26" s="259" t="s">
        <v>141</v>
      </c>
      <c r="B26" s="246"/>
      <c r="C26" s="246"/>
      <c r="D26" s="253"/>
      <c r="E26" s="253"/>
      <c r="F26" s="253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2"/>
      <c r="X26" s="252"/>
      <c r="Y26" s="252"/>
      <c r="Z26" s="252"/>
      <c r="AA26" s="230"/>
      <c r="AB26" s="230"/>
      <c r="AC26" s="231"/>
      <c r="AD26" s="231"/>
      <c r="AG26" s="247"/>
      <c r="AM26" s="247"/>
      <c r="AN26" s="247"/>
      <c r="AO26" s="247"/>
      <c r="AP26" s="247"/>
      <c r="AQ26" s="247"/>
      <c r="AR26" s="247"/>
    </row>
    <row r="27" spans="1:44" s="64" customFormat="1" ht="20.100000000000001" customHeight="1">
      <c r="A27" s="324" t="s">
        <v>138</v>
      </c>
      <c r="B27" s="325"/>
      <c r="C27" s="326"/>
      <c r="D27" s="308" t="s">
        <v>139</v>
      </c>
      <c r="E27" s="309"/>
      <c r="F27" s="333"/>
      <c r="G27" s="322" t="s">
        <v>105</v>
      </c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 t="s">
        <v>72</v>
      </c>
      <c r="T27" s="322"/>
      <c r="U27" s="322"/>
      <c r="V27" s="322"/>
      <c r="W27" s="288" t="s">
        <v>106</v>
      </c>
      <c r="X27" s="288"/>
      <c r="Y27" s="288"/>
      <c r="Z27" s="322" t="s">
        <v>2</v>
      </c>
      <c r="AA27" s="322"/>
      <c r="AB27" s="322"/>
      <c r="AC27" s="322"/>
    </row>
    <row r="28" spans="1:44" s="64" customFormat="1" ht="9.9499999999999993" customHeight="1">
      <c r="A28" s="327"/>
      <c r="B28" s="328"/>
      <c r="C28" s="329"/>
      <c r="D28" s="334"/>
      <c r="E28" s="335"/>
      <c r="F28" s="336"/>
      <c r="G28" s="322"/>
      <c r="H28" s="322"/>
      <c r="I28" s="322"/>
      <c r="J28" s="322"/>
      <c r="K28" s="322"/>
      <c r="L28" s="322"/>
      <c r="M28" s="322"/>
      <c r="N28" s="322"/>
      <c r="O28" s="322"/>
      <c r="P28" s="322"/>
      <c r="Q28" s="322"/>
      <c r="R28" s="322"/>
      <c r="S28" s="322"/>
      <c r="T28" s="322"/>
      <c r="U28" s="322"/>
      <c r="V28" s="322"/>
      <c r="W28" s="288"/>
      <c r="X28" s="288"/>
      <c r="Y28" s="288"/>
      <c r="Z28" s="322"/>
      <c r="AA28" s="322"/>
      <c r="AB28" s="322"/>
      <c r="AC28" s="322"/>
    </row>
    <row r="29" spans="1:44" s="64" customFormat="1" ht="20.100000000000001" customHeight="1">
      <c r="A29" s="330"/>
      <c r="B29" s="331"/>
      <c r="C29" s="332"/>
      <c r="D29" s="310"/>
      <c r="E29" s="311"/>
      <c r="F29" s="337"/>
      <c r="G29" s="322" t="s">
        <v>107</v>
      </c>
      <c r="H29" s="322"/>
      <c r="I29" s="322"/>
      <c r="J29" s="322" t="s">
        <v>108</v>
      </c>
      <c r="K29" s="322"/>
      <c r="L29" s="322"/>
      <c r="M29" s="322" t="s">
        <v>109</v>
      </c>
      <c r="N29" s="322"/>
      <c r="O29" s="322"/>
      <c r="P29" s="322" t="s">
        <v>110</v>
      </c>
      <c r="Q29" s="322"/>
      <c r="R29" s="322"/>
      <c r="S29" s="322"/>
      <c r="T29" s="322"/>
      <c r="U29" s="322"/>
      <c r="V29" s="322"/>
      <c r="W29" s="288"/>
      <c r="X29" s="288"/>
      <c r="Y29" s="288"/>
      <c r="Z29" s="322"/>
      <c r="AA29" s="322"/>
      <c r="AB29" s="322"/>
      <c r="AC29" s="322"/>
    </row>
    <row r="30" spans="1:44" s="64" customFormat="1" ht="20.100000000000001" customHeight="1">
      <c r="A30" s="338">
        <v>100</v>
      </c>
      <c r="B30" s="339"/>
      <c r="C30" s="340"/>
      <c r="D30" s="279" t="s">
        <v>130</v>
      </c>
      <c r="E30" s="280"/>
      <c r="F30" s="281"/>
      <c r="G30" s="315">
        <v>1E-4</v>
      </c>
      <c r="H30" s="315"/>
      <c r="I30" s="315"/>
      <c r="J30" s="315">
        <v>1E-4</v>
      </c>
      <c r="K30" s="315"/>
      <c r="L30" s="315"/>
      <c r="M30" s="315">
        <v>1E-4</v>
      </c>
      <c r="N30" s="315"/>
      <c r="O30" s="315"/>
      <c r="P30" s="315">
        <v>1E-4</v>
      </c>
      <c r="Q30" s="315"/>
      <c r="R30" s="315"/>
      <c r="S30" s="315">
        <f>AVERAGE(G30:R30)+A30</f>
        <v>100.0001</v>
      </c>
      <c r="T30" s="315"/>
      <c r="U30" s="315"/>
      <c r="V30" s="315"/>
      <c r="W30" s="316">
        <f>S30-A30</f>
        <v>1.0000000000331966E-4</v>
      </c>
      <c r="X30" s="317"/>
      <c r="Y30" s="318"/>
      <c r="Z30" s="315">
        <f>MAX(_xlfn.STDEV.S(G30:R30),_xlfn.STDEV.S(G31:R31))/SQRT(4)</f>
        <v>0</v>
      </c>
      <c r="AA30" s="315"/>
      <c r="AB30" s="315"/>
      <c r="AC30" s="315"/>
    </row>
    <row r="31" spans="1:44" s="64" customFormat="1" ht="20.100000000000001" customHeight="1">
      <c r="A31" s="341"/>
      <c r="B31" s="342"/>
      <c r="C31" s="343"/>
      <c r="D31" s="344" t="s">
        <v>131</v>
      </c>
      <c r="E31" s="345"/>
      <c r="F31" s="346"/>
      <c r="G31" s="315">
        <v>-1E-4</v>
      </c>
      <c r="H31" s="315"/>
      <c r="I31" s="315"/>
      <c r="J31" s="315">
        <v>-1E-4</v>
      </c>
      <c r="K31" s="315"/>
      <c r="L31" s="315"/>
      <c r="M31" s="315">
        <v>-1E-4</v>
      </c>
      <c r="N31" s="315"/>
      <c r="O31" s="315"/>
      <c r="P31" s="315">
        <v>-1E-4</v>
      </c>
      <c r="Q31" s="315"/>
      <c r="R31" s="315"/>
      <c r="S31" s="315">
        <f>AVERAGE(G31:R31)+A30</f>
        <v>99.999899999999997</v>
      </c>
      <c r="T31" s="315"/>
      <c r="U31" s="315"/>
      <c r="V31" s="315"/>
      <c r="W31" s="316">
        <f>S31-A30</f>
        <v>-1.0000000000331966E-4</v>
      </c>
      <c r="X31" s="317"/>
      <c r="Y31" s="318"/>
      <c r="Z31" s="315"/>
      <c r="AA31" s="315"/>
      <c r="AB31" s="315"/>
      <c r="AC31" s="315"/>
    </row>
    <row r="32" spans="1:44" s="64" customFormat="1" ht="20.100000000000001" customHeight="1">
      <c r="A32" s="338">
        <v>125</v>
      </c>
      <c r="B32" s="339"/>
      <c r="C32" s="340"/>
      <c r="D32" s="279" t="s">
        <v>130</v>
      </c>
      <c r="E32" s="280"/>
      <c r="F32" s="281"/>
      <c r="G32" s="315">
        <v>1E-4</v>
      </c>
      <c r="H32" s="315"/>
      <c r="I32" s="315"/>
      <c r="J32" s="315">
        <v>1E-4</v>
      </c>
      <c r="K32" s="315"/>
      <c r="L32" s="315"/>
      <c r="M32" s="315">
        <v>1E-4</v>
      </c>
      <c r="N32" s="315"/>
      <c r="O32" s="315"/>
      <c r="P32" s="315">
        <v>1E-4</v>
      </c>
      <c r="Q32" s="315"/>
      <c r="R32" s="315"/>
      <c r="S32" s="315">
        <f t="shared" ref="S32:S42" si="0">AVERAGE(G32:R32)+A32</f>
        <v>125.0001</v>
      </c>
      <c r="T32" s="315"/>
      <c r="U32" s="315"/>
      <c r="V32" s="315"/>
      <c r="W32" s="316">
        <f t="shared" ref="W32:W42" si="1">S32-A32</f>
        <v>1.0000000000331966E-4</v>
      </c>
      <c r="X32" s="317"/>
      <c r="Y32" s="318"/>
      <c r="Z32" s="315">
        <f t="shared" ref="Z32:Z43" si="2">MAX(_xlfn.STDEV.S(G32:R32),_xlfn.STDEV.S(G33:R33))/SQRT(4)</f>
        <v>0</v>
      </c>
      <c r="AA32" s="315"/>
      <c r="AB32" s="315"/>
      <c r="AC32" s="315"/>
    </row>
    <row r="33" spans="1:32" s="64" customFormat="1" ht="20.100000000000001" customHeight="1">
      <c r="A33" s="341"/>
      <c r="B33" s="342"/>
      <c r="C33" s="343"/>
      <c r="D33" s="344" t="s">
        <v>131</v>
      </c>
      <c r="E33" s="345"/>
      <c r="F33" s="346"/>
      <c r="G33" s="315">
        <v>-1E-4</v>
      </c>
      <c r="H33" s="315"/>
      <c r="I33" s="315"/>
      <c r="J33" s="315">
        <v>-1E-4</v>
      </c>
      <c r="K33" s="315"/>
      <c r="L33" s="315"/>
      <c r="M33" s="315">
        <v>-1E-4</v>
      </c>
      <c r="N33" s="315"/>
      <c r="O33" s="315"/>
      <c r="P33" s="315">
        <v>-1E-4</v>
      </c>
      <c r="Q33" s="315"/>
      <c r="R33" s="315"/>
      <c r="S33" s="315">
        <f>AVERAGE(G33:R33)+A32</f>
        <v>124.9999</v>
      </c>
      <c r="T33" s="315"/>
      <c r="U33" s="315"/>
      <c r="V33" s="315"/>
      <c r="W33" s="316">
        <f>S33-A32</f>
        <v>-1.0000000000331966E-4</v>
      </c>
      <c r="X33" s="317"/>
      <c r="Y33" s="318"/>
      <c r="Z33" s="315"/>
      <c r="AA33" s="315"/>
      <c r="AB33" s="315"/>
      <c r="AC33" s="315"/>
    </row>
    <row r="34" spans="1:32" s="64" customFormat="1" ht="20.100000000000001" customHeight="1">
      <c r="A34" s="338">
        <v>150</v>
      </c>
      <c r="B34" s="339"/>
      <c r="C34" s="340"/>
      <c r="D34" s="279" t="s">
        <v>130</v>
      </c>
      <c r="E34" s="280"/>
      <c r="F34" s="281"/>
      <c r="G34" s="315">
        <v>1E-4</v>
      </c>
      <c r="H34" s="315"/>
      <c r="I34" s="315"/>
      <c r="J34" s="315">
        <v>1E-4</v>
      </c>
      <c r="K34" s="315"/>
      <c r="L34" s="315"/>
      <c r="M34" s="315">
        <v>1E-4</v>
      </c>
      <c r="N34" s="315"/>
      <c r="O34" s="315"/>
      <c r="P34" s="315">
        <v>1E-4</v>
      </c>
      <c r="Q34" s="315"/>
      <c r="R34" s="315"/>
      <c r="S34" s="315">
        <f t="shared" si="0"/>
        <v>150.0001</v>
      </c>
      <c r="T34" s="315"/>
      <c r="U34" s="315"/>
      <c r="V34" s="315"/>
      <c r="W34" s="316">
        <f t="shared" si="1"/>
        <v>1.0000000000331966E-4</v>
      </c>
      <c r="X34" s="317"/>
      <c r="Y34" s="318"/>
      <c r="Z34" s="315">
        <f t="shared" ref="Z34:Z43" si="3">MAX(_xlfn.STDEV.S(G34:R34),_xlfn.STDEV.S(G35:R35))/SQRT(4)</f>
        <v>0</v>
      </c>
      <c r="AA34" s="315"/>
      <c r="AB34" s="315"/>
      <c r="AC34" s="315"/>
    </row>
    <row r="35" spans="1:32" s="64" customFormat="1" ht="20.100000000000001" customHeight="1">
      <c r="A35" s="341"/>
      <c r="B35" s="342"/>
      <c r="C35" s="343"/>
      <c r="D35" s="344" t="s">
        <v>131</v>
      </c>
      <c r="E35" s="345"/>
      <c r="F35" s="346"/>
      <c r="G35" s="315">
        <v>-1E-4</v>
      </c>
      <c r="H35" s="315"/>
      <c r="I35" s="315"/>
      <c r="J35" s="315">
        <v>-1E-4</v>
      </c>
      <c r="K35" s="315"/>
      <c r="L35" s="315"/>
      <c r="M35" s="315">
        <v>-1E-4</v>
      </c>
      <c r="N35" s="315"/>
      <c r="O35" s="315"/>
      <c r="P35" s="315">
        <v>-1E-4</v>
      </c>
      <c r="Q35" s="315"/>
      <c r="R35" s="315"/>
      <c r="S35" s="315">
        <f>AVERAGE(G35:R35)+A34</f>
        <v>149.9999</v>
      </c>
      <c r="T35" s="315"/>
      <c r="U35" s="315"/>
      <c r="V35" s="315"/>
      <c r="W35" s="316">
        <f>S35-A34</f>
        <v>-1.0000000000331966E-4</v>
      </c>
      <c r="X35" s="317"/>
      <c r="Y35" s="318"/>
      <c r="Z35" s="315"/>
      <c r="AA35" s="315"/>
      <c r="AB35" s="315"/>
      <c r="AC35" s="315"/>
    </row>
    <row r="36" spans="1:32" s="64" customFormat="1" ht="20.100000000000001" customHeight="1">
      <c r="A36" s="338">
        <v>175</v>
      </c>
      <c r="B36" s="339"/>
      <c r="C36" s="340"/>
      <c r="D36" s="279" t="s">
        <v>130</v>
      </c>
      <c r="E36" s="280"/>
      <c r="F36" s="281"/>
      <c r="G36" s="315">
        <v>1E-4</v>
      </c>
      <c r="H36" s="315"/>
      <c r="I36" s="315"/>
      <c r="J36" s="315">
        <v>1E-4</v>
      </c>
      <c r="K36" s="315"/>
      <c r="L36" s="315"/>
      <c r="M36" s="315">
        <v>1E-4</v>
      </c>
      <c r="N36" s="315"/>
      <c r="O36" s="315"/>
      <c r="P36" s="315">
        <v>1E-4</v>
      </c>
      <c r="Q36" s="315"/>
      <c r="R36" s="315"/>
      <c r="S36" s="315">
        <f>AVERAGE(G36:R36)+A36</f>
        <v>175.0001</v>
      </c>
      <c r="T36" s="315"/>
      <c r="U36" s="315"/>
      <c r="V36" s="315"/>
      <c r="W36" s="316">
        <f t="shared" si="1"/>
        <v>1.0000000000331966E-4</v>
      </c>
      <c r="X36" s="317"/>
      <c r="Y36" s="318"/>
      <c r="Z36" s="315">
        <f t="shared" ref="Z36:Z43" si="4">MAX(_xlfn.STDEV.S(G36:R36),_xlfn.STDEV.S(G37:R37))/SQRT(4)</f>
        <v>0</v>
      </c>
      <c r="AA36" s="315"/>
      <c r="AB36" s="315"/>
      <c r="AC36" s="315"/>
    </row>
    <row r="37" spans="1:32" s="64" customFormat="1" ht="20.100000000000001" customHeight="1">
      <c r="A37" s="341"/>
      <c r="B37" s="342"/>
      <c r="C37" s="343"/>
      <c r="D37" s="344" t="s">
        <v>131</v>
      </c>
      <c r="E37" s="345"/>
      <c r="F37" s="346"/>
      <c r="G37" s="315">
        <v>-1E-4</v>
      </c>
      <c r="H37" s="315"/>
      <c r="I37" s="315"/>
      <c r="J37" s="315">
        <v>-1E-4</v>
      </c>
      <c r="K37" s="315"/>
      <c r="L37" s="315"/>
      <c r="M37" s="315">
        <v>-1E-4</v>
      </c>
      <c r="N37" s="315"/>
      <c r="O37" s="315"/>
      <c r="P37" s="315">
        <v>-1E-4</v>
      </c>
      <c r="Q37" s="315"/>
      <c r="R37" s="315"/>
      <c r="S37" s="315">
        <f>AVERAGE(G37:R37)+A36</f>
        <v>174.9999</v>
      </c>
      <c r="T37" s="315"/>
      <c r="U37" s="315"/>
      <c r="V37" s="315"/>
      <c r="W37" s="316">
        <f>S37-A36</f>
        <v>-1.0000000000331966E-4</v>
      </c>
      <c r="X37" s="317"/>
      <c r="Y37" s="318"/>
      <c r="Z37" s="315"/>
      <c r="AA37" s="315"/>
      <c r="AB37" s="315"/>
      <c r="AC37" s="315"/>
    </row>
    <row r="38" spans="1:32" s="64" customFormat="1" ht="20.100000000000001" customHeight="1">
      <c r="A38" s="338">
        <v>200</v>
      </c>
      <c r="B38" s="339"/>
      <c r="C38" s="340"/>
      <c r="D38" s="279" t="s">
        <v>130</v>
      </c>
      <c r="E38" s="280"/>
      <c r="F38" s="281"/>
      <c r="G38" s="315">
        <v>1E-4</v>
      </c>
      <c r="H38" s="315"/>
      <c r="I38" s="315"/>
      <c r="J38" s="315">
        <v>1E-4</v>
      </c>
      <c r="K38" s="315"/>
      <c r="L38" s="315"/>
      <c r="M38" s="315">
        <v>1E-4</v>
      </c>
      <c r="N38" s="315"/>
      <c r="O38" s="315"/>
      <c r="P38" s="315">
        <v>1E-4</v>
      </c>
      <c r="Q38" s="315"/>
      <c r="R38" s="315"/>
      <c r="S38" s="315">
        <f t="shared" si="0"/>
        <v>200.0001</v>
      </c>
      <c r="T38" s="315"/>
      <c r="U38" s="315"/>
      <c r="V38" s="315"/>
      <c r="W38" s="316">
        <f t="shared" si="1"/>
        <v>1.0000000000331966E-4</v>
      </c>
      <c r="X38" s="317"/>
      <c r="Y38" s="318"/>
      <c r="Z38" s="315">
        <f t="shared" ref="Z38:Z43" si="5">MAX(_xlfn.STDEV.S(G38:R38),_xlfn.STDEV.S(G39:R39))/SQRT(4)</f>
        <v>0</v>
      </c>
      <c r="AA38" s="315"/>
      <c r="AB38" s="315"/>
      <c r="AC38" s="315"/>
    </row>
    <row r="39" spans="1:32" s="64" customFormat="1" ht="20.100000000000001" customHeight="1">
      <c r="A39" s="341"/>
      <c r="B39" s="342"/>
      <c r="C39" s="343"/>
      <c r="D39" s="344" t="s">
        <v>131</v>
      </c>
      <c r="E39" s="345"/>
      <c r="F39" s="346"/>
      <c r="G39" s="315">
        <v>-1E-4</v>
      </c>
      <c r="H39" s="315"/>
      <c r="I39" s="315"/>
      <c r="J39" s="315">
        <v>-1E-4</v>
      </c>
      <c r="K39" s="315"/>
      <c r="L39" s="315"/>
      <c r="M39" s="315">
        <v>-1E-4</v>
      </c>
      <c r="N39" s="315"/>
      <c r="O39" s="315"/>
      <c r="P39" s="315">
        <v>-1E-4</v>
      </c>
      <c r="Q39" s="315"/>
      <c r="R39" s="315"/>
      <c r="S39" s="315">
        <f>AVERAGE(G39:R39)+A38</f>
        <v>199.9999</v>
      </c>
      <c r="T39" s="315"/>
      <c r="U39" s="315"/>
      <c r="V39" s="315"/>
      <c r="W39" s="316">
        <f>S39-A38</f>
        <v>-1.0000000000331966E-4</v>
      </c>
      <c r="X39" s="317"/>
      <c r="Y39" s="318"/>
      <c r="Z39" s="315"/>
      <c r="AA39" s="315"/>
      <c r="AB39" s="315"/>
      <c r="AC39" s="315"/>
    </row>
    <row r="40" spans="1:32" s="64" customFormat="1" ht="20.100000000000001" customHeight="1">
      <c r="A40" s="338">
        <v>250</v>
      </c>
      <c r="B40" s="339"/>
      <c r="C40" s="340"/>
      <c r="D40" s="279" t="s">
        <v>130</v>
      </c>
      <c r="E40" s="280"/>
      <c r="F40" s="281"/>
      <c r="G40" s="315">
        <v>1E-4</v>
      </c>
      <c r="H40" s="315"/>
      <c r="I40" s="315"/>
      <c r="J40" s="315">
        <v>1E-4</v>
      </c>
      <c r="K40" s="315"/>
      <c r="L40" s="315"/>
      <c r="M40" s="315">
        <v>1E-4</v>
      </c>
      <c r="N40" s="315"/>
      <c r="O40" s="315"/>
      <c r="P40" s="315">
        <v>1E-4</v>
      </c>
      <c r="Q40" s="315"/>
      <c r="R40" s="315"/>
      <c r="S40" s="315">
        <f t="shared" si="0"/>
        <v>250.0001</v>
      </c>
      <c r="T40" s="315"/>
      <c r="U40" s="315"/>
      <c r="V40" s="315"/>
      <c r="W40" s="316">
        <f t="shared" si="1"/>
        <v>1.0000000000331966E-4</v>
      </c>
      <c r="X40" s="317"/>
      <c r="Y40" s="318"/>
      <c r="Z40" s="315">
        <f t="shared" ref="Z40:Z43" si="6">MAX(_xlfn.STDEV.S(G40:R40),_xlfn.STDEV.S(G41:R41))/SQRT(4)</f>
        <v>0</v>
      </c>
      <c r="AA40" s="315"/>
      <c r="AB40" s="315"/>
      <c r="AC40" s="315"/>
    </row>
    <row r="41" spans="1:32" s="64" customFormat="1" ht="20.100000000000001" customHeight="1">
      <c r="A41" s="341"/>
      <c r="B41" s="342"/>
      <c r="C41" s="343"/>
      <c r="D41" s="344" t="s">
        <v>131</v>
      </c>
      <c r="E41" s="345"/>
      <c r="F41" s="346"/>
      <c r="G41" s="315">
        <v>-1E-4</v>
      </c>
      <c r="H41" s="315"/>
      <c r="I41" s="315"/>
      <c r="J41" s="315">
        <v>-1E-4</v>
      </c>
      <c r="K41" s="315"/>
      <c r="L41" s="315"/>
      <c r="M41" s="315">
        <v>-1E-4</v>
      </c>
      <c r="N41" s="315"/>
      <c r="O41" s="315"/>
      <c r="P41" s="315">
        <v>-1E-4</v>
      </c>
      <c r="Q41" s="315"/>
      <c r="R41" s="315"/>
      <c r="S41" s="315">
        <f>AVERAGE(G41:R41)+A40</f>
        <v>249.9999</v>
      </c>
      <c r="T41" s="315"/>
      <c r="U41" s="315"/>
      <c r="V41" s="315"/>
      <c r="W41" s="316">
        <f>S41-A40</f>
        <v>-1.0000000000331966E-4</v>
      </c>
      <c r="X41" s="317"/>
      <c r="Y41" s="318"/>
      <c r="Z41" s="315"/>
      <c r="AA41" s="315"/>
      <c r="AB41" s="315"/>
      <c r="AC41" s="315"/>
    </row>
    <row r="42" spans="1:32" s="64" customFormat="1" ht="20.100000000000001" customHeight="1">
      <c r="A42" s="338">
        <v>300</v>
      </c>
      <c r="B42" s="339"/>
      <c r="C42" s="340"/>
      <c r="D42" s="279" t="s">
        <v>130</v>
      </c>
      <c r="E42" s="280"/>
      <c r="F42" s="281"/>
      <c r="G42" s="315">
        <v>1E-4</v>
      </c>
      <c r="H42" s="315"/>
      <c r="I42" s="315"/>
      <c r="J42" s="315">
        <v>1E-4</v>
      </c>
      <c r="K42" s="315"/>
      <c r="L42" s="315"/>
      <c r="M42" s="315">
        <v>1E-4</v>
      </c>
      <c r="N42" s="315"/>
      <c r="O42" s="315"/>
      <c r="P42" s="315">
        <v>1E-4</v>
      </c>
      <c r="Q42" s="315"/>
      <c r="R42" s="315"/>
      <c r="S42" s="315">
        <f t="shared" si="0"/>
        <v>300.00009999999997</v>
      </c>
      <c r="T42" s="315"/>
      <c r="U42" s="315"/>
      <c r="V42" s="315"/>
      <c r="W42" s="316">
        <f t="shared" si="1"/>
        <v>9.9999999974897946E-5</v>
      </c>
      <c r="X42" s="317"/>
      <c r="Y42" s="318"/>
      <c r="Z42" s="315">
        <f t="shared" ref="Z42:Z43" si="7">MAX(_xlfn.STDEV.S(G42:R42),_xlfn.STDEV.S(G43:R43))/SQRT(4)</f>
        <v>0</v>
      </c>
      <c r="AA42" s="315"/>
      <c r="AB42" s="315"/>
      <c r="AC42" s="315"/>
    </row>
    <row r="43" spans="1:32" s="64" customFormat="1" ht="20.100000000000001" customHeight="1">
      <c r="A43" s="341"/>
      <c r="B43" s="342"/>
      <c r="C43" s="343"/>
      <c r="D43" s="344" t="s">
        <v>131</v>
      </c>
      <c r="E43" s="345"/>
      <c r="F43" s="346"/>
      <c r="G43" s="315">
        <v>-1E-4</v>
      </c>
      <c r="H43" s="315"/>
      <c r="I43" s="315"/>
      <c r="J43" s="315">
        <v>-1E-4</v>
      </c>
      <c r="K43" s="315"/>
      <c r="L43" s="315"/>
      <c r="M43" s="315">
        <v>-1E-4</v>
      </c>
      <c r="N43" s="315"/>
      <c r="O43" s="315"/>
      <c r="P43" s="315">
        <v>-1E-4</v>
      </c>
      <c r="Q43" s="315"/>
      <c r="R43" s="315"/>
      <c r="S43" s="315">
        <f>AVERAGE(G43:R43)+A42</f>
        <v>299.99990000000003</v>
      </c>
      <c r="T43" s="315"/>
      <c r="U43" s="315"/>
      <c r="V43" s="315"/>
      <c r="W43" s="316">
        <f>S43-A42</f>
        <v>-9.9999999974897946E-5</v>
      </c>
      <c r="X43" s="317"/>
      <c r="Y43" s="318"/>
      <c r="Z43" s="315"/>
      <c r="AA43" s="315"/>
      <c r="AB43" s="315"/>
      <c r="AC43" s="315"/>
    </row>
    <row r="44" spans="1:32" s="67" customFormat="1" ht="20.100000000000001" customHeight="1">
      <c r="N44" s="66"/>
      <c r="O44" s="66"/>
      <c r="P44" s="66"/>
      <c r="R44" s="118"/>
      <c r="S44" s="118"/>
      <c r="T44" s="118"/>
    </row>
    <row r="45" spans="1:32" s="67" customFormat="1" ht="20.100000000000001" customHeight="1">
      <c r="A45" s="112" t="s">
        <v>44</v>
      </c>
      <c r="B45" s="112"/>
      <c r="C45" s="112"/>
      <c r="D45" s="112"/>
      <c r="F45" s="257" t="str">
        <f>+E59</f>
        <v>Ms. Arunkamon Raramanus</v>
      </c>
      <c r="G45" s="257"/>
      <c r="H45" s="258"/>
      <c r="I45" s="257"/>
      <c r="J45" s="257"/>
      <c r="K45" s="257"/>
      <c r="L45" s="258"/>
      <c r="R45" s="118"/>
      <c r="S45" s="118"/>
      <c r="T45" s="118"/>
      <c r="AF45" s="116"/>
    </row>
    <row r="46" spans="1:32" s="67" customFormat="1" ht="20.100000000000001" customHeight="1">
      <c r="R46" s="118"/>
      <c r="S46" s="118"/>
      <c r="T46" s="118"/>
      <c r="AF46" s="65"/>
    </row>
    <row r="47" spans="1:32" s="67" customFormat="1" ht="20.100000000000001" customHeight="1">
      <c r="R47" s="118"/>
      <c r="S47" s="118"/>
      <c r="T47" s="118"/>
      <c r="AF47" s="65"/>
    </row>
    <row r="48" spans="1:32" s="67" customFormat="1" ht="20.100000000000001" customHeight="1">
      <c r="R48" s="118"/>
      <c r="S48" s="118"/>
      <c r="T48" s="118"/>
      <c r="AF48" s="115"/>
    </row>
    <row r="49" spans="5:32" s="67" customFormat="1" ht="20.100000000000001" customHeight="1">
      <c r="R49" s="118"/>
      <c r="S49" s="118"/>
      <c r="T49" s="118"/>
      <c r="AF49" s="65"/>
    </row>
    <row r="50" spans="5:32" s="67" customFormat="1" ht="20.100000000000001" customHeight="1">
      <c r="R50" s="118"/>
      <c r="S50" s="118"/>
      <c r="T50" s="118"/>
      <c r="AF50" s="65"/>
    </row>
    <row r="51" spans="5:32" s="67" customFormat="1" ht="20.100000000000001" customHeight="1">
      <c r="R51" s="118"/>
      <c r="S51" s="118"/>
      <c r="T51" s="118"/>
      <c r="AF51" s="65"/>
    </row>
    <row r="52" spans="5:32" s="67" customFormat="1" ht="17.100000000000001" customHeight="1">
      <c r="R52" s="118"/>
      <c r="S52" s="118"/>
      <c r="T52" s="118"/>
    </row>
    <row r="53" spans="5:32" s="67" customFormat="1" ht="17.100000000000001" customHeight="1">
      <c r="R53" s="118"/>
      <c r="S53" s="118"/>
      <c r="T53" s="118"/>
    </row>
    <row r="54" spans="5:32" s="67" customFormat="1" ht="17.100000000000001" customHeight="1"/>
    <row r="55" spans="5:32" s="67" customFormat="1" ht="17.100000000000001" customHeight="1"/>
    <row r="56" spans="5:32" s="67" customFormat="1" ht="17.100000000000001" customHeight="1">
      <c r="E56" s="117" t="s">
        <v>73</v>
      </c>
      <c r="H56" s="116"/>
      <c r="I56" s="115"/>
      <c r="J56" s="115"/>
      <c r="K56" s="115"/>
    </row>
    <row r="57" spans="5:32" s="67" customFormat="1" ht="17.100000000000001" customHeight="1">
      <c r="E57" s="65" t="s">
        <v>74</v>
      </c>
      <c r="H57" s="116"/>
      <c r="I57" s="115"/>
      <c r="J57" s="115"/>
      <c r="K57" s="115"/>
    </row>
    <row r="58" spans="5:32" s="67" customFormat="1" ht="17.100000000000001" customHeight="1">
      <c r="E58" s="65" t="s">
        <v>75</v>
      </c>
      <c r="H58" s="116"/>
      <c r="I58" s="115"/>
      <c r="J58" s="115"/>
      <c r="K58" s="115"/>
    </row>
    <row r="59" spans="5:32" s="67" customFormat="1" ht="17.100000000000001" customHeight="1">
      <c r="E59" s="65" t="s">
        <v>76</v>
      </c>
      <c r="H59" s="116"/>
      <c r="I59" s="115"/>
      <c r="J59" s="115"/>
      <c r="K59" s="115"/>
    </row>
    <row r="60" spans="5:32" s="67" customFormat="1" ht="17.100000000000001" customHeight="1"/>
    <row r="61" spans="5:32" s="67" customFormat="1" ht="17.100000000000001" customHeight="1"/>
    <row r="62" spans="5:32" s="67" customFormat="1" ht="17.100000000000001" customHeight="1"/>
    <row r="63" spans="5:32" s="67" customFormat="1" ht="17.100000000000001" customHeight="1"/>
    <row r="64" spans="5:32" s="67" customFormat="1" ht="17.100000000000001" customHeight="1"/>
    <row r="65" s="67" customFormat="1" ht="17.100000000000001" customHeight="1"/>
    <row r="66" s="67" customFormat="1" ht="17.100000000000001" customHeight="1"/>
    <row r="67" s="67" customFormat="1" ht="17.100000000000001" customHeight="1"/>
    <row r="68" s="67" customFormat="1" ht="17.100000000000001" customHeight="1"/>
    <row r="69" s="67" customFormat="1" ht="17.100000000000001" customHeight="1"/>
    <row r="70" s="67" customFormat="1" ht="17.100000000000001" customHeight="1"/>
    <row r="71" s="67" customFormat="1" ht="17.100000000000001" customHeight="1"/>
    <row r="72" s="67" customFormat="1" ht="17.100000000000001" customHeight="1"/>
    <row r="73" s="67" customFormat="1" ht="17.100000000000001" customHeight="1"/>
    <row r="74" s="67" customFormat="1" ht="17.100000000000001" customHeight="1"/>
    <row r="75" s="67" customFormat="1" ht="17.100000000000001" customHeight="1"/>
    <row r="76" s="67" customFormat="1" ht="17.100000000000001" customHeight="1"/>
    <row r="77" s="67" customFormat="1" ht="17.100000000000001" customHeight="1"/>
    <row r="78" s="67" customFormat="1" ht="17.100000000000001" customHeight="1"/>
    <row r="79" s="67" customFormat="1" ht="17.100000000000001" customHeight="1"/>
    <row r="80" s="67" customFormat="1" ht="17.100000000000001" customHeight="1"/>
    <row r="81" spans="1:32" s="67" customFormat="1" ht="17.100000000000001" customHeight="1"/>
    <row r="82" spans="1:32" s="67" customFormat="1" ht="17.100000000000001" customHeight="1"/>
    <row r="83" spans="1:32" s="67" customFormat="1" ht="17.100000000000001" customHeight="1"/>
    <row r="84" spans="1:32" s="67" customFormat="1" ht="17.100000000000001" customHeight="1"/>
    <row r="85" spans="1:32" s="67" customFormat="1" ht="17.100000000000001" customHeight="1"/>
    <row r="86" spans="1:32" ht="17.100000000000001" customHeight="1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</row>
    <row r="87" spans="1:32" ht="17.100000000000001" customHeight="1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</row>
    <row r="88" spans="1:32" ht="17.100000000000001" customHeight="1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</row>
    <row r="89" spans="1:32" ht="17.100000000000001" customHeight="1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</row>
    <row r="90" spans="1:32" ht="17.100000000000001" customHeight="1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</row>
    <row r="91" spans="1:32" ht="17.100000000000001" customHeight="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</row>
    <row r="92" spans="1:32" ht="17.100000000000001" customHeight="1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</row>
    <row r="93" spans="1:32" ht="17.100000000000001" customHeight="1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</row>
    <row r="94" spans="1:32" ht="17.100000000000001" customHeight="1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</row>
    <row r="95" spans="1:32" ht="17.100000000000001" customHeight="1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</row>
    <row r="96" spans="1:32" ht="17.100000000000001" customHeight="1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</row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</sheetData>
  <mergeCells count="194">
    <mergeCell ref="Z42:AC43"/>
    <mergeCell ref="D43:F43"/>
    <mergeCell ref="G43:I43"/>
    <mergeCell ref="J43:L43"/>
    <mergeCell ref="M43:O43"/>
    <mergeCell ref="P43:R43"/>
    <mergeCell ref="S43:V43"/>
    <mergeCell ref="W43:Y43"/>
    <mergeCell ref="A42:C43"/>
    <mergeCell ref="D42:F42"/>
    <mergeCell ref="G42:I42"/>
    <mergeCell ref="J42:L42"/>
    <mergeCell ref="M42:O42"/>
    <mergeCell ref="P40:R40"/>
    <mergeCell ref="S40:V40"/>
    <mergeCell ref="W40:Y40"/>
    <mergeCell ref="Z40:AC41"/>
    <mergeCell ref="D41:F41"/>
    <mergeCell ref="G41:I41"/>
    <mergeCell ref="J41:L41"/>
    <mergeCell ref="M41:O41"/>
    <mergeCell ref="P41:R41"/>
    <mergeCell ref="S41:V41"/>
    <mergeCell ref="W41:Y41"/>
    <mergeCell ref="A40:C41"/>
    <mergeCell ref="D40:F40"/>
    <mergeCell ref="G40:I40"/>
    <mergeCell ref="J40:L40"/>
    <mergeCell ref="M40:O40"/>
    <mergeCell ref="P42:R42"/>
    <mergeCell ref="S42:V42"/>
    <mergeCell ref="W42:Y42"/>
    <mergeCell ref="A38:C39"/>
    <mergeCell ref="D38:F38"/>
    <mergeCell ref="G38:I38"/>
    <mergeCell ref="J38:L38"/>
    <mergeCell ref="M38:O38"/>
    <mergeCell ref="Z36:AC37"/>
    <mergeCell ref="D37:F37"/>
    <mergeCell ref="G37:I37"/>
    <mergeCell ref="J37:L37"/>
    <mergeCell ref="M37:O37"/>
    <mergeCell ref="P37:R37"/>
    <mergeCell ref="S37:V37"/>
    <mergeCell ref="W37:Y37"/>
    <mergeCell ref="P38:R38"/>
    <mergeCell ref="S38:V38"/>
    <mergeCell ref="W38:Y38"/>
    <mergeCell ref="Z38:AC39"/>
    <mergeCell ref="D39:F39"/>
    <mergeCell ref="G39:I39"/>
    <mergeCell ref="J39:L39"/>
    <mergeCell ref="M39:O39"/>
    <mergeCell ref="P39:R39"/>
    <mergeCell ref="S39:V39"/>
    <mergeCell ref="W39:Y39"/>
    <mergeCell ref="P35:R35"/>
    <mergeCell ref="S35:V35"/>
    <mergeCell ref="W35:Y35"/>
    <mergeCell ref="A36:C37"/>
    <mergeCell ref="D36:F36"/>
    <mergeCell ref="G36:I36"/>
    <mergeCell ref="J36:L36"/>
    <mergeCell ref="M36:O36"/>
    <mergeCell ref="P36:R36"/>
    <mergeCell ref="S36:V36"/>
    <mergeCell ref="W36:Y36"/>
    <mergeCell ref="A34:C35"/>
    <mergeCell ref="D34:F34"/>
    <mergeCell ref="G34:I34"/>
    <mergeCell ref="J34:L34"/>
    <mergeCell ref="M34:O34"/>
    <mergeCell ref="D35:F35"/>
    <mergeCell ref="G35:I35"/>
    <mergeCell ref="J35:L35"/>
    <mergeCell ref="M35:O35"/>
    <mergeCell ref="P34:R34"/>
    <mergeCell ref="S34:V34"/>
    <mergeCell ref="W34:Y34"/>
    <mergeCell ref="A32:C33"/>
    <mergeCell ref="D32:F32"/>
    <mergeCell ref="G32:I32"/>
    <mergeCell ref="J32:L32"/>
    <mergeCell ref="M32:O32"/>
    <mergeCell ref="D33:F33"/>
    <mergeCell ref="G33:I33"/>
    <mergeCell ref="J33:L33"/>
    <mergeCell ref="M33:O33"/>
    <mergeCell ref="P31:R31"/>
    <mergeCell ref="P30:R30"/>
    <mergeCell ref="P29:R29"/>
    <mergeCell ref="G27:R28"/>
    <mergeCell ref="A30:C31"/>
    <mergeCell ref="D30:F30"/>
    <mergeCell ref="D31:F31"/>
    <mergeCell ref="G30:I30"/>
    <mergeCell ref="G31:I31"/>
    <mergeCell ref="J30:L30"/>
    <mergeCell ref="J31:L31"/>
    <mergeCell ref="M31:O31"/>
    <mergeCell ref="M30:O30"/>
    <mergeCell ref="J20:L20"/>
    <mergeCell ref="M20:O20"/>
    <mergeCell ref="P20:R20"/>
    <mergeCell ref="I16:M16"/>
    <mergeCell ref="A27:C29"/>
    <mergeCell ref="D27:F29"/>
    <mergeCell ref="S27:V29"/>
    <mergeCell ref="W27:Y29"/>
    <mergeCell ref="G29:I29"/>
    <mergeCell ref="J29:L29"/>
    <mergeCell ref="M29:O29"/>
    <mergeCell ref="S25:V25"/>
    <mergeCell ref="W25:Z25"/>
    <mergeCell ref="S32:V32"/>
    <mergeCell ref="W32:Y32"/>
    <mergeCell ref="Z32:AC33"/>
    <mergeCell ref="P33:R33"/>
    <mergeCell ref="S33:V33"/>
    <mergeCell ref="W33:Y33"/>
    <mergeCell ref="G11:O11"/>
    <mergeCell ref="G12:O12"/>
    <mergeCell ref="T11:AB11"/>
    <mergeCell ref="T12:AB12"/>
    <mergeCell ref="Z27:AC29"/>
    <mergeCell ref="Z30:AC31"/>
    <mergeCell ref="S30:V30"/>
    <mergeCell ref="S31:V31"/>
    <mergeCell ref="W30:Y30"/>
    <mergeCell ref="W31:Y31"/>
    <mergeCell ref="S21:V21"/>
    <mergeCell ref="W21:Z21"/>
    <mergeCell ref="S19:V20"/>
    <mergeCell ref="W19:Z20"/>
    <mergeCell ref="AA19:AD20"/>
    <mergeCell ref="G20:I20"/>
    <mergeCell ref="Z34:AC35"/>
    <mergeCell ref="W23:Z23"/>
    <mergeCell ref="D24:F24"/>
    <mergeCell ref="G24:I24"/>
    <mergeCell ref="J24:L24"/>
    <mergeCell ref="M24:O24"/>
    <mergeCell ref="P24:R24"/>
    <mergeCell ref="S24:V24"/>
    <mergeCell ref="W24:Z24"/>
    <mergeCell ref="AA21:AD25"/>
    <mergeCell ref="D22:F22"/>
    <mergeCell ref="G22:I22"/>
    <mergeCell ref="J22:L22"/>
    <mergeCell ref="M22:O22"/>
    <mergeCell ref="P22:R22"/>
    <mergeCell ref="S22:V22"/>
    <mergeCell ref="W22:Z22"/>
    <mergeCell ref="D23:F23"/>
    <mergeCell ref="G23:I23"/>
    <mergeCell ref="J23:L23"/>
    <mergeCell ref="M23:O23"/>
    <mergeCell ref="P23:R23"/>
    <mergeCell ref="S23:V23"/>
    <mergeCell ref="P32:R32"/>
    <mergeCell ref="A1:J2"/>
    <mergeCell ref="A3:J3"/>
    <mergeCell ref="A4:J4"/>
    <mergeCell ref="Z1:AA1"/>
    <mergeCell ref="Y2:AB2"/>
    <mergeCell ref="F5:X5"/>
    <mergeCell ref="O1:S1"/>
    <mergeCell ref="O2:S2"/>
    <mergeCell ref="F6:L6"/>
    <mergeCell ref="Q6:U6"/>
    <mergeCell ref="T7:X7"/>
    <mergeCell ref="A21:C25"/>
    <mergeCell ref="D21:F21"/>
    <mergeCell ref="G21:I21"/>
    <mergeCell ref="J21:L21"/>
    <mergeCell ref="M21:O21"/>
    <mergeCell ref="P21:R21"/>
    <mergeCell ref="D25:F25"/>
    <mergeCell ref="G25:I25"/>
    <mergeCell ref="J25:L25"/>
    <mergeCell ref="W8:X8"/>
    <mergeCell ref="B16:F16"/>
    <mergeCell ref="A19:C20"/>
    <mergeCell ref="D19:F20"/>
    <mergeCell ref="G19:R19"/>
    <mergeCell ref="C7:I7"/>
    <mergeCell ref="C8:D8"/>
    <mergeCell ref="F8:G8"/>
    <mergeCell ref="B15:H15"/>
    <mergeCell ref="I15:M15"/>
    <mergeCell ref="M8:N8"/>
    <mergeCell ref="M7:Q7"/>
    <mergeCell ref="M25:O25"/>
    <mergeCell ref="P25:R25"/>
  </mergeCells>
  <pageMargins left="0.23622047244094491" right="0.23622047244094491" top="0.74803149606299213" bottom="0" header="0" footer="0"/>
  <pageSetup paperSize="9" scale="87" orientation="portrait" r:id="rId1"/>
  <headerFooter>
    <oddFooter>&amp;R&amp;"Gulim,Regular"&amp;10SP-FMD-04-15 Rev.0
Effective date 4-Nov-2015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4" name="Check Box 16">
              <controlPr defaultSize="0" autoFill="0" autoLine="0" autoPict="0">
                <anchor moveWithCells="1">
                  <from>
                    <xdr:col>24</xdr:col>
                    <xdr:colOff>19050</xdr:colOff>
                    <xdr:row>3</xdr:row>
                    <xdr:rowOff>85725</xdr:rowOff>
                  </from>
                  <to>
                    <xdr:col>24</xdr:col>
                    <xdr:colOff>209550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5" name="Check Box 17">
              <controlPr defaultSize="0" autoFill="0" autoLine="0" autoPict="0">
                <anchor moveWithCells="1">
                  <from>
                    <xdr:col>16</xdr:col>
                    <xdr:colOff>28575</xdr:colOff>
                    <xdr:row>3</xdr:row>
                    <xdr:rowOff>66675</xdr:rowOff>
                  </from>
                  <to>
                    <xdr:col>16</xdr:col>
                    <xdr:colOff>209550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6" name="Check Box 18">
              <controlPr defaultSize="0" autoFill="0" autoLine="0" autoPict="0">
                <anchor moveWithCells="1">
                  <from>
                    <xdr:col>5</xdr:col>
                    <xdr:colOff>219075</xdr:colOff>
                    <xdr:row>8</xdr:row>
                    <xdr:rowOff>66675</xdr:rowOff>
                  </from>
                  <to>
                    <xdr:col>6</xdr:col>
                    <xdr:colOff>209550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" name="Check Box 19">
              <controlPr defaultSize="0" autoFill="0" autoLine="0" autoPict="0">
                <anchor moveWithCells="1">
                  <from>
                    <xdr:col>12</xdr:col>
                    <xdr:colOff>9525</xdr:colOff>
                    <xdr:row>8</xdr:row>
                    <xdr:rowOff>66675</xdr:rowOff>
                  </from>
                  <to>
                    <xdr:col>12</xdr:col>
                    <xdr:colOff>228600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3"/>
  <sheetViews>
    <sheetView view="pageBreakPreview" zoomScaleNormal="100" zoomScaleSheetLayoutView="100" workbookViewId="0">
      <selection activeCell="J5" sqref="J5"/>
    </sheetView>
  </sheetViews>
  <sheetFormatPr defaultColWidth="9.140625" defaultRowHeight="20.25"/>
  <cols>
    <col min="1" max="14" width="3.7109375" style="35" customWidth="1"/>
    <col min="15" max="28" width="3.42578125" style="35" customWidth="1"/>
    <col min="29" max="31" width="3.7109375" style="35" customWidth="1"/>
    <col min="32" max="256" width="9.140625" style="35"/>
    <col min="257" max="270" width="3.7109375" style="35" customWidth="1"/>
    <col min="271" max="284" width="3.42578125" style="35" customWidth="1"/>
    <col min="285" max="287" width="3.7109375" style="35" customWidth="1"/>
    <col min="288" max="512" width="9.140625" style="35"/>
    <col min="513" max="526" width="3.7109375" style="35" customWidth="1"/>
    <col min="527" max="540" width="3.42578125" style="35" customWidth="1"/>
    <col min="541" max="543" width="3.7109375" style="35" customWidth="1"/>
    <col min="544" max="768" width="9.140625" style="35"/>
    <col min="769" max="782" width="3.7109375" style="35" customWidth="1"/>
    <col min="783" max="796" width="3.42578125" style="35" customWidth="1"/>
    <col min="797" max="799" width="3.7109375" style="35" customWidth="1"/>
    <col min="800" max="1024" width="9.140625" style="35"/>
    <col min="1025" max="1038" width="3.7109375" style="35" customWidth="1"/>
    <col min="1039" max="1052" width="3.42578125" style="35" customWidth="1"/>
    <col min="1053" max="1055" width="3.7109375" style="35" customWidth="1"/>
    <col min="1056" max="1280" width="9.140625" style="35"/>
    <col min="1281" max="1294" width="3.7109375" style="35" customWidth="1"/>
    <col min="1295" max="1308" width="3.42578125" style="35" customWidth="1"/>
    <col min="1309" max="1311" width="3.7109375" style="35" customWidth="1"/>
    <col min="1312" max="1536" width="9.140625" style="35"/>
    <col min="1537" max="1550" width="3.7109375" style="35" customWidth="1"/>
    <col min="1551" max="1564" width="3.42578125" style="35" customWidth="1"/>
    <col min="1565" max="1567" width="3.7109375" style="35" customWidth="1"/>
    <col min="1568" max="1792" width="9.140625" style="35"/>
    <col min="1793" max="1806" width="3.7109375" style="35" customWidth="1"/>
    <col min="1807" max="1820" width="3.42578125" style="35" customWidth="1"/>
    <col min="1821" max="1823" width="3.7109375" style="35" customWidth="1"/>
    <col min="1824" max="2048" width="9.140625" style="35"/>
    <col min="2049" max="2062" width="3.7109375" style="35" customWidth="1"/>
    <col min="2063" max="2076" width="3.42578125" style="35" customWidth="1"/>
    <col min="2077" max="2079" width="3.7109375" style="35" customWidth="1"/>
    <col min="2080" max="2304" width="9.140625" style="35"/>
    <col min="2305" max="2318" width="3.7109375" style="35" customWidth="1"/>
    <col min="2319" max="2332" width="3.42578125" style="35" customWidth="1"/>
    <col min="2333" max="2335" width="3.7109375" style="35" customWidth="1"/>
    <col min="2336" max="2560" width="9.140625" style="35"/>
    <col min="2561" max="2574" width="3.7109375" style="35" customWidth="1"/>
    <col min="2575" max="2588" width="3.42578125" style="35" customWidth="1"/>
    <col min="2589" max="2591" width="3.7109375" style="35" customWidth="1"/>
    <col min="2592" max="2816" width="9.140625" style="35"/>
    <col min="2817" max="2830" width="3.7109375" style="35" customWidth="1"/>
    <col min="2831" max="2844" width="3.42578125" style="35" customWidth="1"/>
    <col min="2845" max="2847" width="3.7109375" style="35" customWidth="1"/>
    <col min="2848" max="3072" width="9.140625" style="35"/>
    <col min="3073" max="3086" width="3.7109375" style="35" customWidth="1"/>
    <col min="3087" max="3100" width="3.42578125" style="35" customWidth="1"/>
    <col min="3101" max="3103" width="3.7109375" style="35" customWidth="1"/>
    <col min="3104" max="3328" width="9.140625" style="35"/>
    <col min="3329" max="3342" width="3.7109375" style="35" customWidth="1"/>
    <col min="3343" max="3356" width="3.42578125" style="35" customWidth="1"/>
    <col min="3357" max="3359" width="3.7109375" style="35" customWidth="1"/>
    <col min="3360" max="3584" width="9.140625" style="35"/>
    <col min="3585" max="3598" width="3.7109375" style="35" customWidth="1"/>
    <col min="3599" max="3612" width="3.42578125" style="35" customWidth="1"/>
    <col min="3613" max="3615" width="3.7109375" style="35" customWidth="1"/>
    <col min="3616" max="3840" width="9.140625" style="35"/>
    <col min="3841" max="3854" width="3.7109375" style="35" customWidth="1"/>
    <col min="3855" max="3868" width="3.42578125" style="35" customWidth="1"/>
    <col min="3869" max="3871" width="3.7109375" style="35" customWidth="1"/>
    <col min="3872" max="4096" width="9.140625" style="35"/>
    <col min="4097" max="4110" width="3.7109375" style="35" customWidth="1"/>
    <col min="4111" max="4124" width="3.42578125" style="35" customWidth="1"/>
    <col min="4125" max="4127" width="3.7109375" style="35" customWidth="1"/>
    <col min="4128" max="4352" width="9.140625" style="35"/>
    <col min="4353" max="4366" width="3.7109375" style="35" customWidth="1"/>
    <col min="4367" max="4380" width="3.42578125" style="35" customWidth="1"/>
    <col min="4381" max="4383" width="3.7109375" style="35" customWidth="1"/>
    <col min="4384" max="4608" width="9.140625" style="35"/>
    <col min="4609" max="4622" width="3.7109375" style="35" customWidth="1"/>
    <col min="4623" max="4636" width="3.42578125" style="35" customWidth="1"/>
    <col min="4637" max="4639" width="3.7109375" style="35" customWidth="1"/>
    <col min="4640" max="4864" width="9.140625" style="35"/>
    <col min="4865" max="4878" width="3.7109375" style="35" customWidth="1"/>
    <col min="4879" max="4892" width="3.42578125" style="35" customWidth="1"/>
    <col min="4893" max="4895" width="3.7109375" style="35" customWidth="1"/>
    <col min="4896" max="5120" width="9.140625" style="35"/>
    <col min="5121" max="5134" width="3.7109375" style="35" customWidth="1"/>
    <col min="5135" max="5148" width="3.42578125" style="35" customWidth="1"/>
    <col min="5149" max="5151" width="3.7109375" style="35" customWidth="1"/>
    <col min="5152" max="5376" width="9.140625" style="35"/>
    <col min="5377" max="5390" width="3.7109375" style="35" customWidth="1"/>
    <col min="5391" max="5404" width="3.42578125" style="35" customWidth="1"/>
    <col min="5405" max="5407" width="3.7109375" style="35" customWidth="1"/>
    <col min="5408" max="5632" width="9.140625" style="35"/>
    <col min="5633" max="5646" width="3.7109375" style="35" customWidth="1"/>
    <col min="5647" max="5660" width="3.42578125" style="35" customWidth="1"/>
    <col min="5661" max="5663" width="3.7109375" style="35" customWidth="1"/>
    <col min="5664" max="5888" width="9.140625" style="35"/>
    <col min="5889" max="5902" width="3.7109375" style="35" customWidth="1"/>
    <col min="5903" max="5916" width="3.42578125" style="35" customWidth="1"/>
    <col min="5917" max="5919" width="3.7109375" style="35" customWidth="1"/>
    <col min="5920" max="6144" width="9.140625" style="35"/>
    <col min="6145" max="6158" width="3.7109375" style="35" customWidth="1"/>
    <col min="6159" max="6172" width="3.42578125" style="35" customWidth="1"/>
    <col min="6173" max="6175" width="3.7109375" style="35" customWidth="1"/>
    <col min="6176" max="6400" width="9.140625" style="35"/>
    <col min="6401" max="6414" width="3.7109375" style="35" customWidth="1"/>
    <col min="6415" max="6428" width="3.42578125" style="35" customWidth="1"/>
    <col min="6429" max="6431" width="3.7109375" style="35" customWidth="1"/>
    <col min="6432" max="6656" width="9.140625" style="35"/>
    <col min="6657" max="6670" width="3.7109375" style="35" customWidth="1"/>
    <col min="6671" max="6684" width="3.42578125" style="35" customWidth="1"/>
    <col min="6685" max="6687" width="3.7109375" style="35" customWidth="1"/>
    <col min="6688" max="6912" width="9.140625" style="35"/>
    <col min="6913" max="6926" width="3.7109375" style="35" customWidth="1"/>
    <col min="6927" max="6940" width="3.42578125" style="35" customWidth="1"/>
    <col min="6941" max="6943" width="3.7109375" style="35" customWidth="1"/>
    <col min="6944" max="7168" width="9.140625" style="35"/>
    <col min="7169" max="7182" width="3.7109375" style="35" customWidth="1"/>
    <col min="7183" max="7196" width="3.42578125" style="35" customWidth="1"/>
    <col min="7197" max="7199" width="3.7109375" style="35" customWidth="1"/>
    <col min="7200" max="7424" width="9.140625" style="35"/>
    <col min="7425" max="7438" width="3.7109375" style="35" customWidth="1"/>
    <col min="7439" max="7452" width="3.42578125" style="35" customWidth="1"/>
    <col min="7453" max="7455" width="3.7109375" style="35" customWidth="1"/>
    <col min="7456" max="7680" width="9.140625" style="35"/>
    <col min="7681" max="7694" width="3.7109375" style="35" customWidth="1"/>
    <col min="7695" max="7708" width="3.42578125" style="35" customWidth="1"/>
    <col min="7709" max="7711" width="3.7109375" style="35" customWidth="1"/>
    <col min="7712" max="7936" width="9.140625" style="35"/>
    <col min="7937" max="7950" width="3.7109375" style="35" customWidth="1"/>
    <col min="7951" max="7964" width="3.42578125" style="35" customWidth="1"/>
    <col min="7965" max="7967" width="3.7109375" style="35" customWidth="1"/>
    <col min="7968" max="8192" width="9.140625" style="35"/>
    <col min="8193" max="8206" width="3.7109375" style="35" customWidth="1"/>
    <col min="8207" max="8220" width="3.42578125" style="35" customWidth="1"/>
    <col min="8221" max="8223" width="3.7109375" style="35" customWidth="1"/>
    <col min="8224" max="8448" width="9.140625" style="35"/>
    <col min="8449" max="8462" width="3.7109375" style="35" customWidth="1"/>
    <col min="8463" max="8476" width="3.42578125" style="35" customWidth="1"/>
    <col min="8477" max="8479" width="3.7109375" style="35" customWidth="1"/>
    <col min="8480" max="8704" width="9.140625" style="35"/>
    <col min="8705" max="8718" width="3.7109375" style="35" customWidth="1"/>
    <col min="8719" max="8732" width="3.42578125" style="35" customWidth="1"/>
    <col min="8733" max="8735" width="3.7109375" style="35" customWidth="1"/>
    <col min="8736" max="8960" width="9.140625" style="35"/>
    <col min="8961" max="8974" width="3.7109375" style="35" customWidth="1"/>
    <col min="8975" max="8988" width="3.42578125" style="35" customWidth="1"/>
    <col min="8989" max="8991" width="3.7109375" style="35" customWidth="1"/>
    <col min="8992" max="9216" width="9.140625" style="35"/>
    <col min="9217" max="9230" width="3.7109375" style="35" customWidth="1"/>
    <col min="9231" max="9244" width="3.42578125" style="35" customWidth="1"/>
    <col min="9245" max="9247" width="3.7109375" style="35" customWidth="1"/>
    <col min="9248" max="9472" width="9.140625" style="35"/>
    <col min="9473" max="9486" width="3.7109375" style="35" customWidth="1"/>
    <col min="9487" max="9500" width="3.42578125" style="35" customWidth="1"/>
    <col min="9501" max="9503" width="3.7109375" style="35" customWidth="1"/>
    <col min="9504" max="9728" width="9.140625" style="35"/>
    <col min="9729" max="9742" width="3.7109375" style="35" customWidth="1"/>
    <col min="9743" max="9756" width="3.42578125" style="35" customWidth="1"/>
    <col min="9757" max="9759" width="3.7109375" style="35" customWidth="1"/>
    <col min="9760" max="9984" width="9.140625" style="35"/>
    <col min="9985" max="9998" width="3.7109375" style="35" customWidth="1"/>
    <col min="9999" max="10012" width="3.42578125" style="35" customWidth="1"/>
    <col min="10013" max="10015" width="3.7109375" style="35" customWidth="1"/>
    <col min="10016" max="10240" width="9.140625" style="35"/>
    <col min="10241" max="10254" width="3.7109375" style="35" customWidth="1"/>
    <col min="10255" max="10268" width="3.42578125" style="35" customWidth="1"/>
    <col min="10269" max="10271" width="3.7109375" style="35" customWidth="1"/>
    <col min="10272" max="10496" width="9.140625" style="35"/>
    <col min="10497" max="10510" width="3.7109375" style="35" customWidth="1"/>
    <col min="10511" max="10524" width="3.42578125" style="35" customWidth="1"/>
    <col min="10525" max="10527" width="3.7109375" style="35" customWidth="1"/>
    <col min="10528" max="10752" width="9.140625" style="35"/>
    <col min="10753" max="10766" width="3.7109375" style="35" customWidth="1"/>
    <col min="10767" max="10780" width="3.42578125" style="35" customWidth="1"/>
    <col min="10781" max="10783" width="3.7109375" style="35" customWidth="1"/>
    <col min="10784" max="11008" width="9.140625" style="35"/>
    <col min="11009" max="11022" width="3.7109375" style="35" customWidth="1"/>
    <col min="11023" max="11036" width="3.42578125" style="35" customWidth="1"/>
    <col min="11037" max="11039" width="3.7109375" style="35" customWidth="1"/>
    <col min="11040" max="11264" width="9.140625" style="35"/>
    <col min="11265" max="11278" width="3.7109375" style="35" customWidth="1"/>
    <col min="11279" max="11292" width="3.42578125" style="35" customWidth="1"/>
    <col min="11293" max="11295" width="3.7109375" style="35" customWidth="1"/>
    <col min="11296" max="11520" width="9.140625" style="35"/>
    <col min="11521" max="11534" width="3.7109375" style="35" customWidth="1"/>
    <col min="11535" max="11548" width="3.42578125" style="35" customWidth="1"/>
    <col min="11549" max="11551" width="3.7109375" style="35" customWidth="1"/>
    <col min="11552" max="11776" width="9.140625" style="35"/>
    <col min="11777" max="11790" width="3.7109375" style="35" customWidth="1"/>
    <col min="11791" max="11804" width="3.42578125" style="35" customWidth="1"/>
    <col min="11805" max="11807" width="3.7109375" style="35" customWidth="1"/>
    <col min="11808" max="12032" width="9.140625" style="35"/>
    <col min="12033" max="12046" width="3.7109375" style="35" customWidth="1"/>
    <col min="12047" max="12060" width="3.42578125" style="35" customWidth="1"/>
    <col min="12061" max="12063" width="3.7109375" style="35" customWidth="1"/>
    <col min="12064" max="12288" width="9.140625" style="35"/>
    <col min="12289" max="12302" width="3.7109375" style="35" customWidth="1"/>
    <col min="12303" max="12316" width="3.42578125" style="35" customWidth="1"/>
    <col min="12317" max="12319" width="3.7109375" style="35" customWidth="1"/>
    <col min="12320" max="12544" width="9.140625" style="35"/>
    <col min="12545" max="12558" width="3.7109375" style="35" customWidth="1"/>
    <col min="12559" max="12572" width="3.42578125" style="35" customWidth="1"/>
    <col min="12573" max="12575" width="3.7109375" style="35" customWidth="1"/>
    <col min="12576" max="12800" width="9.140625" style="35"/>
    <col min="12801" max="12814" width="3.7109375" style="35" customWidth="1"/>
    <col min="12815" max="12828" width="3.42578125" style="35" customWidth="1"/>
    <col min="12829" max="12831" width="3.7109375" style="35" customWidth="1"/>
    <col min="12832" max="13056" width="9.140625" style="35"/>
    <col min="13057" max="13070" width="3.7109375" style="35" customWidth="1"/>
    <col min="13071" max="13084" width="3.42578125" style="35" customWidth="1"/>
    <col min="13085" max="13087" width="3.7109375" style="35" customWidth="1"/>
    <col min="13088" max="13312" width="9.140625" style="35"/>
    <col min="13313" max="13326" width="3.7109375" style="35" customWidth="1"/>
    <col min="13327" max="13340" width="3.42578125" style="35" customWidth="1"/>
    <col min="13341" max="13343" width="3.7109375" style="35" customWidth="1"/>
    <col min="13344" max="13568" width="9.140625" style="35"/>
    <col min="13569" max="13582" width="3.7109375" style="35" customWidth="1"/>
    <col min="13583" max="13596" width="3.42578125" style="35" customWidth="1"/>
    <col min="13597" max="13599" width="3.7109375" style="35" customWidth="1"/>
    <col min="13600" max="13824" width="9.140625" style="35"/>
    <col min="13825" max="13838" width="3.7109375" style="35" customWidth="1"/>
    <col min="13839" max="13852" width="3.42578125" style="35" customWidth="1"/>
    <col min="13853" max="13855" width="3.7109375" style="35" customWidth="1"/>
    <col min="13856" max="14080" width="9.140625" style="35"/>
    <col min="14081" max="14094" width="3.7109375" style="35" customWidth="1"/>
    <col min="14095" max="14108" width="3.42578125" style="35" customWidth="1"/>
    <col min="14109" max="14111" width="3.7109375" style="35" customWidth="1"/>
    <col min="14112" max="14336" width="9.140625" style="35"/>
    <col min="14337" max="14350" width="3.7109375" style="35" customWidth="1"/>
    <col min="14351" max="14364" width="3.42578125" style="35" customWidth="1"/>
    <col min="14365" max="14367" width="3.7109375" style="35" customWidth="1"/>
    <col min="14368" max="14592" width="9.140625" style="35"/>
    <col min="14593" max="14606" width="3.7109375" style="35" customWidth="1"/>
    <col min="14607" max="14620" width="3.42578125" style="35" customWidth="1"/>
    <col min="14621" max="14623" width="3.7109375" style="35" customWidth="1"/>
    <col min="14624" max="14848" width="9.140625" style="35"/>
    <col min="14849" max="14862" width="3.7109375" style="35" customWidth="1"/>
    <col min="14863" max="14876" width="3.42578125" style="35" customWidth="1"/>
    <col min="14877" max="14879" width="3.7109375" style="35" customWidth="1"/>
    <col min="14880" max="15104" width="9.140625" style="35"/>
    <col min="15105" max="15118" width="3.7109375" style="35" customWidth="1"/>
    <col min="15119" max="15132" width="3.42578125" style="35" customWidth="1"/>
    <col min="15133" max="15135" width="3.7109375" style="35" customWidth="1"/>
    <col min="15136" max="15360" width="9.140625" style="35"/>
    <col min="15361" max="15374" width="3.7109375" style="35" customWidth="1"/>
    <col min="15375" max="15388" width="3.42578125" style="35" customWidth="1"/>
    <col min="15389" max="15391" width="3.7109375" style="35" customWidth="1"/>
    <col min="15392" max="15616" width="9.140625" style="35"/>
    <col min="15617" max="15630" width="3.7109375" style="35" customWidth="1"/>
    <col min="15631" max="15644" width="3.42578125" style="35" customWidth="1"/>
    <col min="15645" max="15647" width="3.7109375" style="35" customWidth="1"/>
    <col min="15648" max="15872" width="9.140625" style="35"/>
    <col min="15873" max="15886" width="3.7109375" style="35" customWidth="1"/>
    <col min="15887" max="15900" width="3.42578125" style="35" customWidth="1"/>
    <col min="15901" max="15903" width="3.7109375" style="35" customWidth="1"/>
    <col min="15904" max="16128" width="9.140625" style="35"/>
    <col min="16129" max="16142" width="3.7109375" style="35" customWidth="1"/>
    <col min="16143" max="16156" width="3.42578125" style="35" customWidth="1"/>
    <col min="16157" max="16159" width="3.7109375" style="35" customWidth="1"/>
    <col min="16160" max="16384" width="9.140625" style="35"/>
  </cols>
  <sheetData>
    <row r="1" spans="1:256" ht="12.95" customHeight="1"/>
    <row r="2" spans="1:256" ht="12.95" customHeight="1"/>
    <row r="3" spans="1:256" ht="35.25" customHeight="1">
      <c r="A3" s="350" t="s">
        <v>10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V3" s="350"/>
      <c r="W3" s="350"/>
      <c r="X3" s="350"/>
    </row>
    <row r="4" spans="1:256" ht="19.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</row>
    <row r="5" spans="1:256" ht="24" customHeight="1">
      <c r="A5" s="38"/>
      <c r="B5" s="38"/>
      <c r="C5" s="192" t="s">
        <v>11</v>
      </c>
      <c r="D5" s="192"/>
      <c r="E5" s="193"/>
      <c r="F5" s="192"/>
      <c r="G5" s="193"/>
      <c r="H5" s="193"/>
      <c r="I5" s="194" t="s">
        <v>12</v>
      </c>
      <c r="J5" s="195" t="str">
        <f>'Data Record'!O1</f>
        <v>SPR15120066-1</v>
      </c>
      <c r="K5" s="196"/>
      <c r="L5" s="196"/>
      <c r="M5" s="195"/>
      <c r="N5" s="195"/>
      <c r="O5" s="195"/>
      <c r="P5" s="195"/>
      <c r="Q5" s="195"/>
      <c r="R5" s="196"/>
      <c r="S5" s="196"/>
      <c r="T5" s="196"/>
      <c r="U5" s="196"/>
      <c r="V5" s="196"/>
      <c r="W5" s="196"/>
      <c r="X5" s="37"/>
      <c r="Y5" s="197" t="s">
        <v>149</v>
      </c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</row>
    <row r="6" spans="1:256" ht="24" customHeight="1">
      <c r="A6" s="38"/>
      <c r="B6" s="38"/>
      <c r="C6" s="193"/>
      <c r="D6" s="193"/>
      <c r="E6" s="193"/>
      <c r="F6" s="192"/>
      <c r="G6" s="198"/>
      <c r="H6" s="198"/>
      <c r="I6" s="192"/>
      <c r="J6" s="195"/>
      <c r="K6" s="196"/>
      <c r="L6" s="196"/>
      <c r="M6" s="195"/>
      <c r="N6" s="195"/>
      <c r="O6" s="195"/>
      <c r="P6" s="195"/>
      <c r="Q6" s="195"/>
      <c r="R6" s="196"/>
      <c r="S6" s="196"/>
      <c r="T6" s="196"/>
      <c r="U6" s="196"/>
      <c r="V6" s="196"/>
      <c r="W6" s="196"/>
      <c r="X6" s="196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</row>
    <row r="7" spans="1:256" ht="24" customHeight="1">
      <c r="A7" s="38"/>
      <c r="B7" s="38"/>
      <c r="C7" s="199" t="s">
        <v>13</v>
      </c>
      <c r="D7" s="199"/>
      <c r="E7" s="193"/>
      <c r="F7" s="193"/>
      <c r="G7" s="193"/>
      <c r="H7" s="193"/>
      <c r="I7" s="194" t="s">
        <v>12</v>
      </c>
      <c r="J7" s="200"/>
      <c r="K7" s="196"/>
      <c r="L7" s="196"/>
      <c r="M7" s="201"/>
      <c r="N7" s="201"/>
      <c r="O7" s="201"/>
      <c r="P7" s="201"/>
      <c r="Q7" s="201"/>
      <c r="R7" s="201"/>
      <c r="S7" s="201"/>
      <c r="T7" s="201"/>
      <c r="U7" s="201"/>
      <c r="V7" s="202"/>
      <c r="W7" s="202"/>
      <c r="X7" s="202"/>
      <c r="Y7" s="50"/>
      <c r="Z7" s="50"/>
      <c r="AA7" s="50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</row>
    <row r="8" spans="1:256" ht="24" customHeight="1">
      <c r="A8" s="38"/>
      <c r="B8" s="38"/>
      <c r="C8" s="193"/>
      <c r="D8" s="199"/>
      <c r="E8" s="199"/>
      <c r="F8" s="193"/>
      <c r="G8" s="193"/>
      <c r="H8" s="193"/>
      <c r="I8" s="194"/>
      <c r="J8" s="203"/>
      <c r="K8" s="196"/>
      <c r="L8" s="200"/>
      <c r="M8" s="204"/>
      <c r="N8" s="204"/>
      <c r="O8" s="201"/>
      <c r="P8" s="201"/>
      <c r="Q8" s="201"/>
      <c r="R8" s="201"/>
      <c r="S8" s="201"/>
      <c r="T8" s="201"/>
      <c r="U8" s="201"/>
      <c r="V8" s="201"/>
      <c r="W8" s="202"/>
      <c r="X8" s="202"/>
      <c r="Y8" s="47"/>
      <c r="Z8" s="47"/>
      <c r="AA8" s="4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37"/>
      <c r="IR8" s="37"/>
      <c r="IS8" s="37"/>
      <c r="IT8" s="37"/>
      <c r="IU8" s="37"/>
      <c r="IV8" s="37"/>
    </row>
    <row r="9" spans="1:256" ht="24" customHeight="1">
      <c r="A9" s="38"/>
      <c r="B9" s="38"/>
      <c r="C9" s="154"/>
      <c r="D9" s="158"/>
      <c r="E9" s="158"/>
      <c r="F9" s="154"/>
      <c r="G9" s="154"/>
      <c r="H9" s="154"/>
      <c r="I9" s="154"/>
      <c r="J9" s="51"/>
      <c r="K9" s="37"/>
      <c r="L9" s="51"/>
      <c r="M9" s="159"/>
      <c r="N9" s="159"/>
      <c r="O9" s="45"/>
      <c r="P9" s="45"/>
      <c r="Q9" s="45"/>
      <c r="R9" s="45"/>
      <c r="S9" s="45"/>
      <c r="T9" s="45"/>
      <c r="U9" s="45"/>
      <c r="V9" s="45"/>
      <c r="W9" s="46"/>
      <c r="X9" s="47"/>
      <c r="Y9" s="47"/>
      <c r="Z9" s="47"/>
      <c r="AA9" s="4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</row>
    <row r="10" spans="1:256" ht="15" customHeight="1">
      <c r="A10" s="48"/>
      <c r="B10" s="48"/>
      <c r="C10" s="160"/>
      <c r="D10" s="160"/>
      <c r="E10" s="160"/>
      <c r="F10" s="160"/>
      <c r="G10" s="160"/>
      <c r="H10" s="161"/>
      <c r="I10" s="160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162"/>
      <c r="V10" s="162"/>
      <c r="W10" s="49"/>
      <c r="X10" s="205"/>
      <c r="Y10" s="206"/>
      <c r="Z10" s="163"/>
      <c r="AA10" s="163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  <c r="IV10" s="50"/>
    </row>
    <row r="11" spans="1:256" ht="15" customHeight="1">
      <c r="A11" s="38"/>
      <c r="B11" s="38"/>
      <c r="C11" s="158"/>
      <c r="D11" s="158"/>
      <c r="E11" s="158"/>
      <c r="F11" s="158"/>
      <c r="G11" s="158"/>
      <c r="H11" s="164"/>
      <c r="I11" s="165"/>
      <c r="J11" s="46"/>
      <c r="K11" s="159"/>
      <c r="L11" s="45"/>
      <c r="M11" s="45"/>
      <c r="N11" s="45"/>
      <c r="O11" s="45"/>
      <c r="P11" s="45"/>
      <c r="Q11" s="45"/>
      <c r="R11" s="45"/>
      <c r="S11" s="45"/>
      <c r="T11" s="45"/>
      <c r="U11" s="46"/>
      <c r="V11" s="46"/>
      <c r="W11" s="41"/>
      <c r="X11" s="37"/>
      <c r="Y11" s="166"/>
      <c r="Z11" s="166"/>
      <c r="AA11" s="166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</row>
    <row r="12" spans="1:256" ht="24" customHeight="1">
      <c r="A12" s="38"/>
      <c r="B12" s="38"/>
      <c r="C12" s="199" t="s">
        <v>14</v>
      </c>
      <c r="D12" s="158"/>
      <c r="E12" s="158"/>
      <c r="F12" s="158"/>
      <c r="G12" s="154"/>
      <c r="H12" s="154"/>
      <c r="I12" s="164" t="s">
        <v>12</v>
      </c>
      <c r="J12" s="200" t="str">
        <f>'Data Record'!F6</f>
        <v>Depth Micro Checker</v>
      </c>
      <c r="K12" s="196"/>
      <c r="L12" s="200"/>
      <c r="M12" s="42"/>
      <c r="N12" s="42"/>
      <c r="O12" s="37"/>
      <c r="P12" s="42"/>
      <c r="Q12" s="51"/>
      <c r="R12" s="51"/>
      <c r="S12" s="51"/>
      <c r="T12" s="51"/>
      <c r="U12" s="51"/>
      <c r="V12" s="51"/>
      <c r="W12" s="51"/>
      <c r="X12" s="52"/>
      <c r="Y12" s="52"/>
      <c r="Z12" s="52"/>
      <c r="AA12" s="52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  <c r="IH12" s="37"/>
      <c r="II12" s="37"/>
      <c r="IJ12" s="37"/>
      <c r="IK12" s="37"/>
      <c r="IL12" s="37"/>
      <c r="IM12" s="37"/>
      <c r="IN12" s="37"/>
      <c r="IO12" s="37"/>
      <c r="IP12" s="37"/>
      <c r="IQ12" s="37"/>
      <c r="IR12" s="37"/>
      <c r="IS12" s="37"/>
      <c r="IT12" s="37"/>
      <c r="IU12" s="37"/>
      <c r="IV12" s="37"/>
    </row>
    <row r="13" spans="1:256" ht="24" customHeight="1">
      <c r="A13" s="38"/>
      <c r="B13" s="38"/>
      <c r="C13" s="207" t="s">
        <v>15</v>
      </c>
      <c r="D13" s="158"/>
      <c r="E13" s="158"/>
      <c r="F13" s="158"/>
      <c r="G13" s="154"/>
      <c r="H13" s="154"/>
      <c r="I13" s="164" t="s">
        <v>12</v>
      </c>
      <c r="J13" s="200" t="str">
        <f>'Data Record'!Q6</f>
        <v>Mitutoyo</v>
      </c>
      <c r="K13" s="196"/>
      <c r="L13" s="200"/>
      <c r="M13" s="42"/>
      <c r="N13" s="42"/>
      <c r="O13" s="37"/>
      <c r="P13" s="42"/>
      <c r="Q13" s="51"/>
      <c r="R13" s="51"/>
      <c r="S13" s="42"/>
      <c r="T13" s="42"/>
      <c r="U13" s="42"/>
      <c r="V13" s="42"/>
      <c r="W13" s="42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</row>
    <row r="14" spans="1:256" ht="24" customHeight="1">
      <c r="A14" s="38"/>
      <c r="B14" s="38"/>
      <c r="C14" s="199" t="s">
        <v>16</v>
      </c>
      <c r="D14" s="158"/>
      <c r="E14" s="158"/>
      <c r="F14" s="158"/>
      <c r="G14" s="154"/>
      <c r="H14" s="154"/>
      <c r="I14" s="164" t="s">
        <v>12</v>
      </c>
      <c r="J14" s="208">
        <f>'Data Record'!C7</f>
        <v>123</v>
      </c>
      <c r="K14" s="200"/>
      <c r="L14" s="200"/>
      <c r="M14" s="42"/>
      <c r="N14" s="42"/>
      <c r="O14" s="37"/>
      <c r="P14" s="42"/>
      <c r="Q14" s="51"/>
      <c r="R14" s="51"/>
      <c r="S14" s="51"/>
      <c r="T14" s="51"/>
      <c r="U14" s="51"/>
      <c r="V14" s="158"/>
      <c r="W14" s="42"/>
      <c r="X14" s="52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</row>
    <row r="15" spans="1:256" ht="24" customHeight="1">
      <c r="A15" s="38"/>
      <c r="B15" s="38"/>
      <c r="C15" s="199" t="s">
        <v>17</v>
      </c>
      <c r="D15" s="158"/>
      <c r="E15" s="158"/>
      <c r="F15" s="158"/>
      <c r="G15" s="154"/>
      <c r="H15" s="154"/>
      <c r="I15" s="164" t="s">
        <v>12</v>
      </c>
      <c r="J15" s="351">
        <f>'Data Record'!M7</f>
        <v>456</v>
      </c>
      <c r="K15" s="351"/>
      <c r="L15" s="351"/>
      <c r="M15" s="209"/>
      <c r="N15" s="209"/>
      <c r="O15" s="37"/>
      <c r="P15" s="42"/>
      <c r="Q15" s="42"/>
      <c r="R15" s="51"/>
      <c r="S15" s="42"/>
      <c r="T15" s="42"/>
      <c r="U15" s="42"/>
      <c r="V15" s="42"/>
      <c r="W15" s="42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7"/>
      <c r="GP15" s="37"/>
      <c r="GQ15" s="37"/>
      <c r="GR15" s="37"/>
      <c r="GS15" s="37"/>
      <c r="GT15" s="37"/>
      <c r="GU15" s="37"/>
      <c r="GV15" s="37"/>
      <c r="GW15" s="37"/>
      <c r="GX15" s="37"/>
      <c r="GY15" s="37"/>
      <c r="GZ15" s="37"/>
      <c r="HA15" s="37"/>
      <c r="HB15" s="37"/>
      <c r="HC15" s="37"/>
      <c r="HD15" s="37"/>
      <c r="HE15" s="37"/>
      <c r="HF15" s="37"/>
      <c r="HG15" s="37"/>
      <c r="HH15" s="37"/>
      <c r="HI15" s="37"/>
      <c r="HJ15" s="37"/>
      <c r="HK15" s="37"/>
      <c r="HL15" s="37"/>
      <c r="HM15" s="37"/>
      <c r="HN15" s="37"/>
      <c r="HO15" s="37"/>
      <c r="HP15" s="37"/>
      <c r="HQ15" s="37"/>
      <c r="HR15" s="37"/>
      <c r="HS15" s="37"/>
      <c r="HT15" s="37"/>
      <c r="HU15" s="37"/>
      <c r="HV15" s="37"/>
      <c r="HW15" s="37"/>
      <c r="HX15" s="37"/>
      <c r="HY15" s="37"/>
      <c r="HZ15" s="37"/>
      <c r="IA15" s="37"/>
      <c r="IB15" s="37"/>
      <c r="IC15" s="37"/>
      <c r="ID15" s="37"/>
      <c r="IE15" s="37"/>
      <c r="IF15" s="37"/>
      <c r="IG15" s="37"/>
      <c r="IH15" s="37"/>
      <c r="II15" s="37"/>
      <c r="IJ15" s="37"/>
      <c r="IK15" s="37"/>
      <c r="IL15" s="37"/>
      <c r="IM15" s="37"/>
      <c r="IN15" s="37"/>
      <c r="IO15" s="37"/>
      <c r="IP15" s="37"/>
      <c r="IQ15" s="37"/>
      <c r="IR15" s="37"/>
      <c r="IS15" s="37"/>
      <c r="IT15" s="37"/>
      <c r="IU15" s="37"/>
      <c r="IV15" s="37"/>
    </row>
    <row r="16" spans="1:256" ht="24" customHeight="1">
      <c r="A16" s="38"/>
      <c r="B16" s="38"/>
      <c r="C16" s="199" t="s">
        <v>18</v>
      </c>
      <c r="D16" s="158"/>
      <c r="E16" s="158"/>
      <c r="F16" s="158"/>
      <c r="G16" s="154"/>
      <c r="H16" s="154"/>
      <c r="I16" s="164" t="s">
        <v>12</v>
      </c>
      <c r="J16" s="210">
        <f>'Data Record'!T7</f>
        <v>789</v>
      </c>
      <c r="K16" s="200"/>
      <c r="L16" s="211"/>
      <c r="M16" s="42"/>
      <c r="N16" s="42"/>
      <c r="O16" s="37"/>
      <c r="P16" s="42"/>
      <c r="Q16" s="42"/>
      <c r="R16" s="51"/>
      <c r="S16" s="51"/>
      <c r="T16" s="51"/>
      <c r="U16" s="51"/>
      <c r="V16" s="53"/>
      <c r="W16" s="42"/>
      <c r="X16" s="52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</row>
    <row r="17" spans="1:256" ht="18.75" customHeight="1">
      <c r="A17" s="38"/>
      <c r="B17" s="38"/>
      <c r="C17" s="158"/>
      <c r="D17" s="158"/>
      <c r="E17" s="158"/>
      <c r="F17" s="158"/>
      <c r="G17" s="154"/>
      <c r="H17" s="154"/>
      <c r="I17" s="53"/>
      <c r="J17" s="178"/>
      <c r="K17" s="42"/>
      <c r="L17" s="42"/>
      <c r="M17" s="51"/>
      <c r="N17" s="51"/>
      <c r="O17" s="37"/>
      <c r="P17" s="42"/>
      <c r="Q17" s="51"/>
      <c r="R17" s="51"/>
      <c r="S17" s="51"/>
      <c r="T17" s="53"/>
      <c r="U17" s="42"/>
      <c r="V17" s="51"/>
      <c r="W17" s="42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  <c r="IV17" s="37"/>
    </row>
    <row r="18" spans="1:256" ht="24" customHeight="1">
      <c r="A18" s="38"/>
      <c r="B18" s="38"/>
      <c r="C18" s="199" t="s">
        <v>22</v>
      </c>
      <c r="D18" s="199"/>
      <c r="E18" s="158"/>
      <c r="F18" s="158"/>
      <c r="G18" s="158"/>
      <c r="H18" s="158"/>
      <c r="I18" s="176"/>
      <c r="J18" s="51"/>
      <c r="K18" s="51"/>
      <c r="L18" s="154"/>
      <c r="M18" s="212"/>
      <c r="N18" s="212"/>
      <c r="O18" s="37"/>
      <c r="P18" s="37"/>
      <c r="Q18" s="37"/>
      <c r="R18" s="37"/>
      <c r="S18" s="37"/>
      <c r="T18" s="37"/>
      <c r="U18" s="37"/>
      <c r="V18" s="37"/>
      <c r="W18" s="42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</row>
    <row r="19" spans="1:256" ht="24" customHeight="1">
      <c r="A19" s="38"/>
      <c r="B19" s="38"/>
      <c r="C19" s="199" t="s">
        <v>23</v>
      </c>
      <c r="D19" s="199"/>
      <c r="E19" s="158"/>
      <c r="F19" s="158"/>
      <c r="G19" s="154"/>
      <c r="H19" s="154"/>
      <c r="I19" s="155" t="s">
        <v>12</v>
      </c>
      <c r="J19" s="213" t="s">
        <v>116</v>
      </c>
      <c r="K19" s="196"/>
      <c r="L19" s="196"/>
      <c r="M19" s="212"/>
      <c r="N19" s="37"/>
      <c r="O19" s="207" t="s">
        <v>19</v>
      </c>
      <c r="P19" s="37"/>
      <c r="Q19" s="154"/>
      <c r="R19" s="168"/>
      <c r="S19" s="154"/>
      <c r="T19" s="37"/>
      <c r="U19" s="37"/>
      <c r="V19" s="164" t="s">
        <v>12</v>
      </c>
      <c r="W19" s="352">
        <f>'Data Record'!O2</f>
        <v>42370</v>
      </c>
      <c r="X19" s="352"/>
      <c r="Y19" s="352"/>
      <c r="Z19" s="214"/>
      <c r="AA19" s="214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</row>
    <row r="20" spans="1:256" ht="24" customHeight="1">
      <c r="A20" s="38"/>
      <c r="B20" s="38"/>
      <c r="C20" s="199" t="s">
        <v>24</v>
      </c>
      <c r="D20" s="192"/>
      <c r="E20" s="153"/>
      <c r="F20" s="153"/>
      <c r="G20" s="154"/>
      <c r="H20" s="154"/>
      <c r="I20" s="157" t="s">
        <v>12</v>
      </c>
      <c r="J20" s="215" t="s">
        <v>117</v>
      </c>
      <c r="K20" s="196"/>
      <c r="L20" s="196"/>
      <c r="M20" s="216"/>
      <c r="N20" s="37"/>
      <c r="O20" s="207" t="s">
        <v>20</v>
      </c>
      <c r="P20" s="37"/>
      <c r="Q20" s="154"/>
      <c r="R20" s="167"/>
      <c r="S20" s="154"/>
      <c r="T20" s="37"/>
      <c r="U20" s="37"/>
      <c r="V20" s="164" t="s">
        <v>12</v>
      </c>
      <c r="W20" s="352">
        <f>'Data Record'!Y2</f>
        <v>42371</v>
      </c>
      <c r="X20" s="352"/>
      <c r="Y20" s="352"/>
      <c r="Z20" s="214"/>
      <c r="AA20" s="214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</row>
    <row r="21" spans="1:256" ht="24" customHeight="1">
      <c r="A21" s="38"/>
      <c r="B21" s="38"/>
      <c r="C21" s="199" t="s">
        <v>25</v>
      </c>
      <c r="D21" s="192"/>
      <c r="E21" s="153"/>
      <c r="F21" s="153"/>
      <c r="G21" s="154"/>
      <c r="H21" s="154"/>
      <c r="I21" s="157" t="s">
        <v>12</v>
      </c>
      <c r="J21" s="213" t="s">
        <v>26</v>
      </c>
      <c r="K21" s="196"/>
      <c r="L21" s="196"/>
      <c r="M21" s="51"/>
      <c r="N21" s="37"/>
      <c r="O21" s="192" t="s">
        <v>21</v>
      </c>
      <c r="P21" s="37"/>
      <c r="Q21" s="154"/>
      <c r="R21" s="153"/>
      <c r="S21" s="154"/>
      <c r="T21" s="37"/>
      <c r="U21" s="37"/>
      <c r="V21" s="164" t="s">
        <v>12</v>
      </c>
      <c r="W21" s="353">
        <f>W20+365</f>
        <v>42736</v>
      </c>
      <c r="X21" s="353"/>
      <c r="Y21" s="353"/>
      <c r="Z21" s="217"/>
      <c r="AA21" s="21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  <c r="IU21" s="37"/>
      <c r="IV21" s="37"/>
    </row>
    <row r="22" spans="1:256" ht="24" customHeight="1">
      <c r="A22" s="38"/>
      <c r="B22" s="38"/>
      <c r="C22" s="199" t="s">
        <v>118</v>
      </c>
      <c r="D22" s="196"/>
      <c r="E22" s="37"/>
      <c r="F22" s="37"/>
      <c r="G22" s="37"/>
      <c r="H22" s="37"/>
      <c r="I22" s="157" t="s">
        <v>12</v>
      </c>
      <c r="J22" s="196" t="s">
        <v>127</v>
      </c>
      <c r="K22" s="196"/>
      <c r="L22" s="196"/>
      <c r="M22" s="42"/>
      <c r="N22" s="42"/>
      <c r="O22" s="37"/>
      <c r="P22" s="42"/>
      <c r="Q22" s="54"/>
      <c r="R22" s="54"/>
      <c r="S22" s="42"/>
      <c r="T22" s="42"/>
      <c r="U22" s="42"/>
      <c r="V22" s="42"/>
      <c r="W22" s="42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</row>
    <row r="23" spans="1:256" ht="18.75" customHeight="1">
      <c r="A23" s="38"/>
      <c r="B23" s="38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42"/>
      <c r="N23" s="42"/>
      <c r="O23" s="37"/>
      <c r="P23" s="42"/>
      <c r="Q23" s="42"/>
      <c r="R23" s="42"/>
      <c r="S23" s="42"/>
      <c r="T23" s="42"/>
      <c r="U23" s="42"/>
      <c r="V23" s="42"/>
      <c r="W23" s="42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</row>
    <row r="24" spans="1:256" ht="24" customHeight="1">
      <c r="A24" s="38"/>
      <c r="B24" s="38"/>
      <c r="C24" s="154" t="s">
        <v>27</v>
      </c>
      <c r="D24" s="55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1"/>
      <c r="X24" s="56"/>
      <c r="Y24" s="172"/>
      <c r="Z24" s="172"/>
      <c r="AA24" s="172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</row>
    <row r="25" spans="1:256" ht="24" customHeight="1">
      <c r="A25" s="38"/>
      <c r="B25" s="38"/>
      <c r="C25" s="173" t="s">
        <v>119</v>
      </c>
      <c r="D25" s="37"/>
      <c r="E25" s="37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38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</row>
    <row r="26" spans="1:256" ht="24" customHeight="1">
      <c r="A26" s="38"/>
      <c r="B26" s="38"/>
      <c r="C26" s="173" t="s">
        <v>120</v>
      </c>
      <c r="D26" s="42"/>
      <c r="E26" s="38"/>
      <c r="F26" s="38"/>
      <c r="G26" s="38"/>
      <c r="H26" s="177"/>
      <c r="I26" s="177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38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</row>
    <row r="27" spans="1:256" ht="24" customHeight="1">
      <c r="A27" s="38"/>
      <c r="B27" s="38"/>
      <c r="C27" s="173" t="s">
        <v>121</v>
      </c>
      <c r="D27" s="42"/>
      <c r="E27" s="177"/>
      <c r="F27" s="177"/>
      <c r="G27" s="177"/>
      <c r="H27" s="177"/>
      <c r="I27" s="177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38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</row>
    <row r="28" spans="1:256" ht="24" customHeight="1">
      <c r="A28" s="38"/>
      <c r="B28" s="38"/>
      <c r="C28" s="173" t="s">
        <v>122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38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</row>
    <row r="29" spans="1:256" ht="24" customHeight="1">
      <c r="A29" s="38"/>
      <c r="B29" s="38"/>
      <c r="C29" s="173" t="s">
        <v>123</v>
      </c>
      <c r="D29" s="42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37"/>
      <c r="HV29" s="37"/>
      <c r="HW29" s="37"/>
      <c r="HX29" s="37"/>
      <c r="HY29" s="37"/>
      <c r="HZ29" s="37"/>
      <c r="IA29" s="37"/>
      <c r="IB29" s="37"/>
      <c r="IC29" s="37"/>
      <c r="ID29" s="37"/>
      <c r="IE29" s="37"/>
      <c r="IF29" s="37"/>
      <c r="IG29" s="37"/>
      <c r="IH29" s="37"/>
      <c r="II29" s="37"/>
      <c r="IJ29" s="37"/>
      <c r="IK29" s="37"/>
      <c r="IL29" s="37"/>
      <c r="IM29" s="37"/>
      <c r="IN29" s="37"/>
      <c r="IO29" s="37"/>
      <c r="IP29" s="37"/>
      <c r="IQ29" s="37"/>
      <c r="IR29" s="37"/>
      <c r="IS29" s="37"/>
      <c r="IT29" s="37"/>
      <c r="IU29" s="37"/>
      <c r="IV29" s="37"/>
    </row>
    <row r="30" spans="1:256" ht="24" customHeight="1">
      <c r="A30" s="38"/>
      <c r="B30" s="38"/>
      <c r="C30" s="173" t="s">
        <v>124</v>
      </c>
      <c r="D30" s="37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38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</row>
    <row r="31" spans="1:256" ht="15.75" customHeight="1">
      <c r="A31" s="38"/>
      <c r="B31" s="38"/>
      <c r="C31" s="43"/>
      <c r="D31" s="43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38"/>
      <c r="V31" s="38"/>
      <c r="W31" s="37"/>
      <c r="X31" s="37"/>
      <c r="Y31" s="37"/>
      <c r="Z31" s="37"/>
      <c r="AA31" s="37"/>
      <c r="AB31" s="37"/>
      <c r="AC31" s="37"/>
      <c r="AD31" s="37"/>
      <c r="AE31" s="218"/>
      <c r="AF31" s="174"/>
      <c r="AG31" s="131"/>
      <c r="AH31" s="131"/>
      <c r="AI31" s="131"/>
      <c r="AJ31" s="131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  <c r="FJ31" s="37"/>
      <c r="FK31" s="37"/>
      <c r="FL31" s="37"/>
      <c r="FM31" s="37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7"/>
      <c r="GU31" s="37"/>
      <c r="GV31" s="37"/>
      <c r="GW31" s="37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7"/>
      <c r="HM31" s="37"/>
      <c r="HN31" s="37"/>
      <c r="HO31" s="37"/>
      <c r="HP31" s="37"/>
      <c r="HQ31" s="37"/>
      <c r="HR31" s="37"/>
      <c r="HS31" s="37"/>
      <c r="HT31" s="37"/>
      <c r="HU31" s="37"/>
      <c r="HV31" s="37"/>
      <c r="HW31" s="37"/>
      <c r="HX31" s="37"/>
      <c r="HY31" s="37"/>
      <c r="HZ31" s="37"/>
      <c r="IA31" s="37"/>
      <c r="IB31" s="37"/>
      <c r="IC31" s="37"/>
      <c r="ID31" s="37"/>
      <c r="IE31" s="37"/>
      <c r="IF31" s="37"/>
      <c r="IG31" s="37"/>
      <c r="IH31" s="37"/>
      <c r="II31" s="37"/>
      <c r="IJ31" s="37"/>
      <c r="IK31" s="37"/>
      <c r="IL31" s="37"/>
      <c r="IM31" s="37"/>
      <c r="IN31" s="37"/>
      <c r="IO31" s="37"/>
      <c r="IP31" s="37"/>
      <c r="IQ31" s="37"/>
      <c r="IR31" s="37"/>
      <c r="IS31" s="37"/>
      <c r="IT31" s="37"/>
      <c r="IU31" s="37"/>
      <c r="IV31" s="37"/>
    </row>
    <row r="32" spans="1:256" ht="15.75" customHeight="1">
      <c r="A32" s="38"/>
      <c r="B32" s="38"/>
      <c r="C32" s="43"/>
      <c r="D32" s="43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38"/>
      <c r="V32" s="38"/>
      <c r="W32" s="37"/>
      <c r="X32" s="37"/>
      <c r="Y32" s="37"/>
      <c r="Z32" s="37"/>
      <c r="AA32" s="37"/>
      <c r="AB32" s="37"/>
      <c r="AC32" s="37"/>
      <c r="AD32" s="37"/>
      <c r="AE32" s="218"/>
      <c r="AF32" s="174"/>
      <c r="AG32" s="131"/>
      <c r="AH32" s="131"/>
      <c r="AI32" s="131"/>
      <c r="AJ32" s="131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  <c r="FF32" s="37"/>
      <c r="FG32" s="37"/>
      <c r="FH32" s="37"/>
      <c r="FI32" s="37"/>
      <c r="FJ32" s="37"/>
      <c r="FK32" s="37"/>
      <c r="FL32" s="37"/>
      <c r="FM32" s="37"/>
      <c r="FN32" s="37"/>
      <c r="FO32" s="37"/>
      <c r="FP32" s="37"/>
      <c r="FQ32" s="37"/>
      <c r="FR32" s="37"/>
      <c r="FS32" s="37"/>
      <c r="FT32" s="37"/>
      <c r="FU32" s="37"/>
      <c r="FV32" s="37"/>
      <c r="FW32" s="37"/>
      <c r="FX32" s="37"/>
      <c r="FY32" s="37"/>
      <c r="FZ32" s="37"/>
      <c r="GA32" s="37"/>
      <c r="GB32" s="37"/>
      <c r="GC32" s="37"/>
      <c r="GD32" s="37"/>
      <c r="GE32" s="37"/>
      <c r="GF32" s="37"/>
      <c r="GG32" s="37"/>
      <c r="GH32" s="37"/>
      <c r="GI32" s="37"/>
      <c r="GJ32" s="37"/>
      <c r="GK32" s="37"/>
      <c r="GL32" s="37"/>
      <c r="GM32" s="37"/>
      <c r="GN32" s="37"/>
      <c r="GO32" s="37"/>
      <c r="GP32" s="37"/>
      <c r="GQ32" s="37"/>
      <c r="GR32" s="37"/>
      <c r="GS32" s="37"/>
      <c r="GT32" s="37"/>
      <c r="GU32" s="37"/>
      <c r="GV32" s="37"/>
      <c r="GW32" s="37"/>
      <c r="GX32" s="37"/>
      <c r="GY32" s="37"/>
      <c r="GZ32" s="37"/>
      <c r="HA32" s="37"/>
      <c r="HB32" s="37"/>
      <c r="HC32" s="37"/>
      <c r="HD32" s="37"/>
      <c r="HE32" s="37"/>
      <c r="HF32" s="37"/>
      <c r="HG32" s="37"/>
      <c r="HH32" s="37"/>
      <c r="HI32" s="37"/>
      <c r="HJ32" s="37"/>
      <c r="HK32" s="37"/>
      <c r="HL32" s="37"/>
      <c r="HM32" s="37"/>
      <c r="HN32" s="37"/>
      <c r="HO32" s="37"/>
      <c r="HP32" s="37"/>
      <c r="HQ32" s="37"/>
      <c r="HR32" s="37"/>
      <c r="HS32" s="37"/>
      <c r="HT32" s="37"/>
      <c r="HU32" s="37"/>
      <c r="HV32" s="37"/>
      <c r="HW32" s="37"/>
      <c r="HX32" s="37"/>
      <c r="HY32" s="37"/>
      <c r="HZ32" s="37"/>
      <c r="IA32" s="37"/>
      <c r="IB32" s="37"/>
      <c r="IC32" s="37"/>
      <c r="ID32" s="37"/>
      <c r="IE32" s="37"/>
      <c r="IF32" s="37"/>
      <c r="IG32" s="37"/>
      <c r="IH32" s="37"/>
      <c r="II32" s="37"/>
      <c r="IJ32" s="37"/>
      <c r="IK32" s="37"/>
      <c r="IL32" s="37"/>
      <c r="IM32" s="37"/>
      <c r="IN32" s="37"/>
      <c r="IO32" s="37"/>
      <c r="IP32" s="37"/>
      <c r="IQ32" s="37"/>
      <c r="IR32" s="37"/>
      <c r="IS32" s="37"/>
      <c r="IT32" s="37"/>
      <c r="IU32" s="37"/>
      <c r="IV32" s="37"/>
    </row>
    <row r="33" spans="1:256" ht="15.75" customHeight="1">
      <c r="A33" s="38"/>
      <c r="B33" s="38"/>
      <c r="C33" s="43"/>
      <c r="D33" s="43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38"/>
      <c r="V33" s="38"/>
      <c r="W33" s="37"/>
      <c r="X33" s="37"/>
      <c r="Y33" s="37"/>
      <c r="Z33" s="37"/>
      <c r="AA33" s="37"/>
      <c r="AB33" s="37"/>
      <c r="AC33" s="37"/>
      <c r="AD33" s="37"/>
      <c r="AE33" s="218"/>
      <c r="AF33" s="174"/>
      <c r="AG33" s="131"/>
      <c r="AH33" s="131"/>
      <c r="AI33" s="131"/>
      <c r="AJ33" s="131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</row>
    <row r="34" spans="1:256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7"/>
      <c r="X34" s="37"/>
      <c r="Y34" s="37"/>
      <c r="Z34" s="37"/>
      <c r="AA34" s="37"/>
      <c r="AB34" s="37"/>
      <c r="AC34" s="37"/>
      <c r="AD34" s="37"/>
      <c r="AE34" s="218"/>
      <c r="AF34" s="174"/>
      <c r="AG34" s="131"/>
      <c r="AH34" s="131"/>
      <c r="AI34" s="131"/>
      <c r="AJ34" s="131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</row>
    <row r="35" spans="1:256" ht="24" customHeight="1">
      <c r="A35" s="38"/>
      <c r="B35" s="38"/>
      <c r="C35" s="192" t="s">
        <v>125</v>
      </c>
      <c r="D35" s="196"/>
      <c r="E35" s="196"/>
      <c r="F35" s="196"/>
      <c r="G35" s="164" t="s">
        <v>12</v>
      </c>
      <c r="H35" s="354">
        <f>W20+1</f>
        <v>42372</v>
      </c>
      <c r="I35" s="354"/>
      <c r="J35" s="354"/>
      <c r="K35" s="219"/>
      <c r="L35" s="196"/>
      <c r="M35" s="196"/>
      <c r="N35" s="192"/>
      <c r="O35" s="192" t="s">
        <v>28</v>
      </c>
      <c r="P35" s="192"/>
      <c r="Q35" s="192"/>
      <c r="R35" s="196"/>
      <c r="S35" s="195"/>
      <c r="T35" s="220"/>
      <c r="U35" s="220"/>
      <c r="V35" s="220"/>
      <c r="W35" s="220"/>
      <c r="X35" s="220"/>
      <c r="Y35" s="221"/>
      <c r="Z35" s="37"/>
      <c r="AA35" s="37"/>
      <c r="AB35" s="37"/>
      <c r="AC35" s="37"/>
      <c r="AD35" s="37"/>
      <c r="AE35" s="218"/>
      <c r="AF35" s="174"/>
      <c r="AG35" s="131"/>
      <c r="AH35" s="131"/>
      <c r="AI35" s="131"/>
      <c r="AJ35" s="131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  <c r="FJ35" s="37"/>
      <c r="FK35" s="37"/>
      <c r="FL35" s="37"/>
      <c r="FM35" s="37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7"/>
      <c r="GC35" s="37"/>
      <c r="GD35" s="37"/>
      <c r="GE35" s="37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7"/>
      <c r="GU35" s="37"/>
      <c r="GV35" s="37"/>
      <c r="GW35" s="37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7"/>
      <c r="HM35" s="37"/>
      <c r="HN35" s="37"/>
      <c r="HO35" s="37"/>
      <c r="HP35" s="37"/>
      <c r="HQ35" s="37"/>
      <c r="HR35" s="37"/>
      <c r="HS35" s="37"/>
      <c r="HT35" s="37"/>
      <c r="HU35" s="37"/>
      <c r="HV35" s="37"/>
      <c r="HW35" s="37"/>
      <c r="HX35" s="37"/>
      <c r="HY35" s="37"/>
      <c r="HZ35" s="37"/>
      <c r="IA35" s="37"/>
      <c r="IB35" s="37"/>
      <c r="IC35" s="37"/>
      <c r="ID35" s="37"/>
      <c r="IE35" s="37"/>
      <c r="IF35" s="37"/>
      <c r="IG35" s="37"/>
      <c r="IH35" s="37"/>
      <c r="II35" s="37"/>
      <c r="IJ35" s="37"/>
      <c r="IK35" s="37"/>
      <c r="IL35" s="37"/>
      <c r="IM35" s="37"/>
      <c r="IN35" s="37"/>
      <c r="IO35" s="37"/>
      <c r="IP35" s="37"/>
      <c r="IQ35" s="37"/>
      <c r="IR35" s="37"/>
      <c r="IS35" s="37"/>
      <c r="IT35" s="37"/>
      <c r="IU35" s="37"/>
      <c r="IV35" s="37"/>
    </row>
    <row r="36" spans="1:256" ht="24" customHeight="1">
      <c r="A36" s="57"/>
      <c r="B36" s="57"/>
      <c r="C36" s="192" t="s">
        <v>126</v>
      </c>
      <c r="D36" s="192"/>
      <c r="E36" s="192"/>
      <c r="F36" s="196"/>
      <c r="G36" s="164" t="s">
        <v>12</v>
      </c>
      <c r="H36" s="222">
        <f>'[1]Data Record'!F31</f>
        <v>0.02</v>
      </c>
      <c r="I36" s="196"/>
      <c r="J36" s="223"/>
      <c r="K36" s="196"/>
      <c r="L36" s="196"/>
      <c r="M36" s="196"/>
      <c r="N36" s="196"/>
      <c r="O36" s="196"/>
      <c r="P36" s="224"/>
      <c r="Q36" s="225">
        <v>3</v>
      </c>
      <c r="R36" s="196"/>
      <c r="S36" s="347" t="str">
        <f>IF(Q36=1,"( Mr.Sombut Srikampa )",IF(Q36=3,"( Mr. Natthaphol Boonmee )"))</f>
        <v>( Mr. Natthaphol Boonmee )</v>
      </c>
      <c r="T36" s="347"/>
      <c r="U36" s="347"/>
      <c r="V36" s="347"/>
      <c r="W36" s="347"/>
      <c r="X36" s="347"/>
      <c r="Y36" s="347"/>
      <c r="Z36" s="347"/>
      <c r="AA36" s="58"/>
      <c r="AB36" s="37"/>
      <c r="AC36" s="37"/>
      <c r="AD36" s="37"/>
      <c r="AE36" s="218"/>
      <c r="AF36" s="174"/>
      <c r="AG36" s="131"/>
      <c r="AH36" s="131"/>
      <c r="AI36" s="131"/>
      <c r="AJ36" s="131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</row>
    <row r="37" spans="1:256" ht="21" customHeight="1">
      <c r="A37" s="38"/>
      <c r="B37" s="38"/>
      <c r="C37" s="196"/>
      <c r="D37" s="196"/>
      <c r="E37" s="196"/>
      <c r="F37" s="196"/>
      <c r="G37" s="196"/>
      <c r="H37" s="219"/>
      <c r="I37" s="219"/>
      <c r="J37" s="219"/>
      <c r="K37" s="196"/>
      <c r="L37" s="196"/>
      <c r="M37" s="195"/>
      <c r="N37" s="195"/>
      <c r="O37" s="196"/>
      <c r="P37" s="196"/>
      <c r="Q37" s="196"/>
      <c r="R37" s="196"/>
      <c r="S37" s="348" t="s">
        <v>29</v>
      </c>
      <c r="T37" s="348"/>
      <c r="U37" s="348"/>
      <c r="V37" s="348"/>
      <c r="W37" s="348"/>
      <c r="X37" s="348"/>
      <c r="Y37" s="348"/>
      <c r="Z37" s="348"/>
      <c r="AA37" s="58"/>
      <c r="AB37" s="40"/>
      <c r="AC37" s="226"/>
      <c r="AD37" s="227"/>
      <c r="AE37" s="228"/>
      <c r="AF37" s="228"/>
      <c r="AG37" s="228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</row>
    <row r="38" spans="1:256">
      <c r="A38" s="38"/>
      <c r="B38" s="38"/>
      <c r="C38" s="37"/>
      <c r="D38" s="37"/>
      <c r="E38" s="41"/>
      <c r="F38" s="41"/>
      <c r="G38" s="41"/>
      <c r="H38" s="41"/>
      <c r="I38" s="41"/>
      <c r="J38" s="37"/>
      <c r="K38" s="37"/>
      <c r="L38" s="48"/>
      <c r="M38" s="38"/>
      <c r="N38" s="38"/>
      <c r="O38" s="38"/>
      <c r="P38" s="176"/>
      <c r="Q38" s="176"/>
      <c r="R38" s="176"/>
      <c r="S38" s="176"/>
      <c r="T38" s="176"/>
      <c r="U38" s="39"/>
      <c r="V38" s="58"/>
      <c r="W38" s="58"/>
      <c r="X38" s="58"/>
      <c r="Y38" s="58"/>
      <c r="Z38" s="58"/>
      <c r="AA38" s="58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</row>
    <row r="39" spans="1:256">
      <c r="A39" s="349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49"/>
      <c r="P39" s="349"/>
      <c r="Q39" s="349"/>
      <c r="R39" s="349"/>
      <c r="S39" s="349"/>
      <c r="T39" s="349"/>
      <c r="U39" s="349"/>
      <c r="V39" s="349"/>
      <c r="W39" s="60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  <c r="FJ39" s="37"/>
      <c r="FK39" s="37"/>
      <c r="FL39" s="37"/>
      <c r="FM39" s="37"/>
      <c r="FN39" s="37"/>
      <c r="FO39" s="37"/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7"/>
      <c r="HM39" s="37"/>
      <c r="HN39" s="37"/>
      <c r="HO39" s="37"/>
      <c r="HP39" s="37"/>
      <c r="HQ39" s="37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7"/>
      <c r="IE39" s="37"/>
      <c r="IF39" s="37"/>
      <c r="IG39" s="37"/>
      <c r="IH39" s="37"/>
      <c r="II39" s="37"/>
      <c r="IJ39" s="37"/>
      <c r="IK39" s="37"/>
      <c r="IL39" s="37"/>
      <c r="IM39" s="37"/>
      <c r="IN39" s="37"/>
      <c r="IO39" s="37"/>
      <c r="IP39" s="37"/>
      <c r="IQ39" s="37"/>
      <c r="IR39" s="37"/>
      <c r="IS39" s="37"/>
      <c r="IT39" s="37"/>
      <c r="IU39" s="37"/>
      <c r="IV39" s="37"/>
    </row>
    <row r="40" spans="1:256" ht="21.75">
      <c r="C40" s="179">
        <v>11</v>
      </c>
      <c r="D40" s="226" t="s">
        <v>76</v>
      </c>
      <c r="T40" s="40">
        <v>1</v>
      </c>
      <c r="U40" s="229" t="s">
        <v>101</v>
      </c>
    </row>
    <row r="41" spans="1:256" ht="21.75">
      <c r="T41" s="150">
        <v>3</v>
      </c>
      <c r="U41" s="226" t="s">
        <v>102</v>
      </c>
    </row>
    <row r="42" spans="1:256" ht="21.75">
      <c r="T42" s="150"/>
      <c r="U42" s="226"/>
    </row>
    <row r="43" spans="1:256" ht="21.75">
      <c r="T43" s="179"/>
      <c r="U43" s="226"/>
    </row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178"/>
  <sheetViews>
    <sheetView view="pageBreakPreview" zoomScaleNormal="100" zoomScaleSheetLayoutView="100" workbookViewId="0">
      <selection activeCell="U16" sqref="U16"/>
    </sheetView>
  </sheetViews>
  <sheetFormatPr defaultColWidth="9" defaultRowHeight="12"/>
  <cols>
    <col min="1" max="21" width="4.140625" style="232" customWidth="1"/>
    <col min="22" max="52" width="4.42578125" style="232" customWidth="1"/>
    <col min="53" max="16384" width="9" style="232"/>
  </cols>
  <sheetData>
    <row r="1" spans="1:23" ht="17.100000000000001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spans="1:23" ht="17.100000000000001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</row>
    <row r="3" spans="1:23" ht="34.5" customHeight="1">
      <c r="A3" s="355" t="s">
        <v>30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  <c r="W3" s="355"/>
    </row>
    <row r="4" spans="1:23" ht="17.100000000000001" customHeight="1">
      <c r="A4" s="155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U4" s="42"/>
      <c r="V4" s="42"/>
    </row>
    <row r="5" spans="1:23" ht="17.100000000000001" customHeight="1">
      <c r="A5" s="42"/>
      <c r="B5" s="153" t="s">
        <v>11</v>
      </c>
      <c r="C5" s="153"/>
      <c r="D5" s="154"/>
      <c r="E5" s="153"/>
      <c r="G5" s="155" t="s">
        <v>12</v>
      </c>
      <c r="H5" s="41" t="str">
        <f>'Certificate '!J5</f>
        <v>SPR15120066-1</v>
      </c>
      <c r="I5" s="41"/>
      <c r="J5" s="41"/>
      <c r="K5" s="41"/>
      <c r="L5" s="41"/>
      <c r="M5" s="41"/>
      <c r="N5" s="41"/>
      <c r="O5" s="41"/>
      <c r="P5" s="42"/>
      <c r="Q5" s="42"/>
      <c r="R5" s="42"/>
      <c r="U5" s="156" t="s">
        <v>148</v>
      </c>
      <c r="V5" s="42"/>
    </row>
    <row r="6" spans="1:23" ht="17.100000000000001" customHeight="1">
      <c r="A6" s="42"/>
      <c r="B6" s="154"/>
      <c r="C6" s="154"/>
      <c r="D6" s="154"/>
      <c r="E6" s="153"/>
      <c r="F6" s="157"/>
      <c r="G6" s="157"/>
      <c r="H6" s="157"/>
      <c r="I6" s="153"/>
      <c r="J6" s="41"/>
      <c r="K6" s="42"/>
      <c r="L6" s="41"/>
      <c r="M6" s="41"/>
      <c r="N6" s="41"/>
      <c r="O6" s="41"/>
      <c r="P6" s="42"/>
      <c r="Q6" s="42"/>
      <c r="R6" s="42"/>
      <c r="S6" s="42"/>
      <c r="T6" s="42"/>
      <c r="U6" s="42"/>
      <c r="V6" s="42"/>
    </row>
    <row r="7" spans="1:23" ht="17.100000000000001" customHeight="1">
      <c r="A7" s="42"/>
      <c r="B7" s="158"/>
      <c r="C7" s="158"/>
      <c r="D7" s="154"/>
      <c r="E7" s="154"/>
      <c r="F7" s="154"/>
      <c r="G7" s="154"/>
      <c r="H7" s="154"/>
      <c r="I7" s="155"/>
      <c r="J7" s="51"/>
      <c r="K7" s="42"/>
      <c r="L7" s="45"/>
      <c r="M7" s="45"/>
      <c r="N7" s="45"/>
      <c r="O7" s="45"/>
      <c r="P7" s="45"/>
      <c r="Q7" s="45"/>
      <c r="R7" s="45"/>
      <c r="S7" s="45"/>
      <c r="T7" s="46"/>
      <c r="U7" s="46"/>
      <c r="V7" s="46"/>
    </row>
    <row r="8" spans="1:23" ht="17.100000000000001" customHeight="1">
      <c r="A8" s="42"/>
      <c r="B8" s="154"/>
      <c r="C8" s="158"/>
      <c r="D8" s="158"/>
      <c r="E8" s="154"/>
      <c r="F8" s="154"/>
      <c r="G8" s="359" t="s">
        <v>128</v>
      </c>
      <c r="H8" s="359"/>
      <c r="I8" s="359"/>
      <c r="J8" s="359"/>
      <c r="K8" s="359"/>
      <c r="L8" s="359"/>
      <c r="M8" s="359"/>
      <c r="N8" s="359"/>
      <c r="O8" s="359"/>
      <c r="P8" s="359"/>
      <c r="Q8" s="45"/>
      <c r="R8" s="45"/>
      <c r="S8" s="45"/>
      <c r="T8" s="45"/>
      <c r="U8" s="46"/>
      <c r="V8" s="46"/>
    </row>
    <row r="9" spans="1:23" ht="17.100000000000001" customHeight="1">
      <c r="A9" s="42"/>
      <c r="B9" s="154"/>
      <c r="C9" s="158"/>
      <c r="D9" s="158"/>
      <c r="E9" s="154"/>
      <c r="F9" s="154"/>
      <c r="G9" s="359"/>
      <c r="H9" s="359"/>
      <c r="I9" s="359"/>
      <c r="J9" s="359"/>
      <c r="K9" s="359"/>
      <c r="L9" s="359"/>
      <c r="M9" s="359"/>
      <c r="N9" s="359"/>
      <c r="O9" s="359"/>
      <c r="P9" s="359"/>
      <c r="Q9" s="45"/>
      <c r="R9" s="45"/>
      <c r="S9" s="45"/>
      <c r="T9" s="45"/>
      <c r="U9" s="46"/>
      <c r="V9" s="46"/>
    </row>
    <row r="10" spans="1:23" ht="17.100000000000001" customHeight="1">
      <c r="A10" s="41"/>
      <c r="B10" s="160"/>
      <c r="C10" s="160"/>
      <c r="D10" s="160"/>
      <c r="E10" s="160"/>
      <c r="F10" s="160"/>
      <c r="G10" s="161"/>
      <c r="H10" s="160"/>
      <c r="I10" s="49"/>
      <c r="J10" s="49"/>
      <c r="K10" s="49"/>
      <c r="L10" s="49"/>
      <c r="M10" s="49"/>
      <c r="N10" s="49"/>
      <c r="O10" s="49"/>
      <c r="P10" s="49"/>
      <c r="Q10" s="49"/>
      <c r="R10" s="41"/>
      <c r="S10" s="46"/>
      <c r="T10" s="46"/>
      <c r="U10" s="41"/>
      <c r="V10" s="233"/>
    </row>
    <row r="11" spans="1:23" ht="21" customHeight="1">
      <c r="A11" s="42"/>
      <c r="B11" s="358" t="s">
        <v>14</v>
      </c>
      <c r="C11" s="356"/>
      <c r="D11" s="356"/>
      <c r="E11" s="356"/>
      <c r="F11" s="356"/>
      <c r="G11" s="357"/>
      <c r="H11" s="360" t="s">
        <v>16</v>
      </c>
      <c r="I11" s="360"/>
      <c r="J11" s="360"/>
      <c r="K11" s="360"/>
      <c r="L11" s="360" t="s">
        <v>31</v>
      </c>
      <c r="M11" s="360"/>
      <c r="N11" s="360"/>
      <c r="O11" s="360"/>
      <c r="P11" s="358" t="s">
        <v>32</v>
      </c>
      <c r="Q11" s="356"/>
      <c r="R11" s="356"/>
      <c r="S11" s="357"/>
      <c r="T11" s="356" t="s">
        <v>33</v>
      </c>
      <c r="U11" s="356"/>
      <c r="V11" s="356"/>
      <c r="W11" s="357"/>
    </row>
    <row r="12" spans="1:23" ht="21" customHeight="1">
      <c r="A12" s="42"/>
      <c r="B12" s="361" t="s">
        <v>154</v>
      </c>
      <c r="C12" s="362"/>
      <c r="D12" s="362"/>
      <c r="E12" s="362"/>
      <c r="F12" s="362"/>
      <c r="G12" s="363"/>
      <c r="H12" s="374" t="s">
        <v>155</v>
      </c>
      <c r="I12" s="374"/>
      <c r="J12" s="374"/>
      <c r="K12" s="374"/>
      <c r="L12" s="376" t="s">
        <v>156</v>
      </c>
      <c r="M12" s="376"/>
      <c r="N12" s="376"/>
      <c r="O12" s="376"/>
      <c r="P12" s="361" t="s">
        <v>157</v>
      </c>
      <c r="Q12" s="362"/>
      <c r="R12" s="362"/>
      <c r="S12" s="363"/>
      <c r="T12" s="364">
        <v>42547</v>
      </c>
      <c r="U12" s="365"/>
      <c r="V12" s="365"/>
      <c r="W12" s="366"/>
    </row>
    <row r="13" spans="1:23" ht="21" customHeight="1">
      <c r="A13" s="42"/>
      <c r="B13" s="361" t="s">
        <v>150</v>
      </c>
      <c r="C13" s="373"/>
      <c r="D13" s="373"/>
      <c r="E13" s="373"/>
      <c r="F13" s="373"/>
      <c r="G13" s="373"/>
      <c r="H13" s="374" t="s">
        <v>151</v>
      </c>
      <c r="I13" s="374"/>
      <c r="J13" s="374"/>
      <c r="K13" s="374"/>
      <c r="L13" s="375" t="s">
        <v>152</v>
      </c>
      <c r="M13" s="375"/>
      <c r="N13" s="375"/>
      <c r="O13" s="375"/>
      <c r="P13" s="361" t="s">
        <v>153</v>
      </c>
      <c r="Q13" s="362"/>
      <c r="R13" s="362"/>
      <c r="S13" s="363"/>
      <c r="T13" s="364">
        <v>42620</v>
      </c>
      <c r="U13" s="365"/>
      <c r="V13" s="365"/>
      <c r="W13" s="366"/>
    </row>
    <row r="14" spans="1:23" ht="17.100000000000001" customHeight="1">
      <c r="A14" s="42"/>
      <c r="B14" s="177"/>
      <c r="C14" s="234"/>
      <c r="D14" s="234"/>
      <c r="E14" s="234"/>
      <c r="F14" s="234"/>
      <c r="G14" s="234"/>
      <c r="H14" s="177"/>
      <c r="I14" s="177"/>
      <c r="J14" s="177"/>
      <c r="K14" s="235"/>
      <c r="L14" s="177"/>
      <c r="M14" s="177"/>
      <c r="N14" s="177"/>
      <c r="O14" s="177"/>
      <c r="P14" s="177"/>
      <c r="Q14" s="177"/>
      <c r="R14" s="236"/>
      <c r="S14" s="236"/>
      <c r="T14" s="236"/>
      <c r="U14" s="236"/>
      <c r="V14" s="51"/>
    </row>
    <row r="15" spans="1:23" ht="17.100000000000001" customHeight="1">
      <c r="A15" s="42"/>
      <c r="B15" s="168" t="s">
        <v>34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51"/>
      <c r="Q15" s="42"/>
      <c r="R15" s="42"/>
      <c r="S15" s="42"/>
      <c r="T15" s="42"/>
      <c r="U15" s="42"/>
      <c r="V15" s="42"/>
    </row>
    <row r="16" spans="1:23" ht="17.100000000000001" customHeight="1">
      <c r="A16" s="42"/>
      <c r="B16" s="42"/>
      <c r="C16" s="42" t="s">
        <v>35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51"/>
      <c r="Q16" s="51"/>
      <c r="R16" s="51"/>
      <c r="S16" s="51"/>
      <c r="T16" s="53"/>
      <c r="U16" s="42"/>
      <c r="V16" s="51"/>
    </row>
    <row r="17" spans="1:22" ht="17.100000000000001" customHeight="1">
      <c r="A17" s="42"/>
      <c r="B17" s="55" t="s">
        <v>36</v>
      </c>
      <c r="C17" s="177"/>
      <c r="D17" s="177"/>
      <c r="E17" s="177"/>
      <c r="F17" s="177"/>
      <c r="G17" s="177"/>
      <c r="H17" s="177"/>
      <c r="I17" s="42"/>
      <c r="J17" s="42"/>
      <c r="K17" s="42"/>
      <c r="L17" s="42"/>
      <c r="M17" s="42"/>
      <c r="N17" s="42"/>
      <c r="O17" s="42"/>
      <c r="P17" s="51"/>
      <c r="Q17" s="51"/>
      <c r="R17" s="53"/>
      <c r="S17" s="42"/>
      <c r="T17" s="51"/>
      <c r="U17" s="42"/>
      <c r="V17" s="42"/>
    </row>
    <row r="18" spans="1:22" ht="17.100000000000001" customHeight="1">
      <c r="A18" s="42"/>
      <c r="B18" s="167"/>
      <c r="C18" s="164"/>
      <c r="D18" s="154"/>
      <c r="E18" s="168"/>
      <c r="F18" s="154"/>
      <c r="G18" s="154"/>
      <c r="H18" s="154"/>
      <c r="I18" s="164"/>
      <c r="J18" s="368"/>
      <c r="K18" s="369"/>
      <c r="L18" s="369"/>
      <c r="M18" s="369"/>
      <c r="N18" s="42"/>
      <c r="O18" s="51"/>
      <c r="P18" s="51"/>
      <c r="Q18" s="51"/>
      <c r="R18" s="53"/>
      <c r="S18" s="42"/>
      <c r="T18" s="51"/>
      <c r="U18" s="42"/>
      <c r="V18" s="42"/>
    </row>
    <row r="19" spans="1:22" ht="17.100000000000001" customHeight="1">
      <c r="A19" s="42"/>
      <c r="B19" s="167"/>
      <c r="C19" s="164"/>
      <c r="D19" s="154"/>
      <c r="E19" s="167"/>
      <c r="F19" s="154"/>
      <c r="G19" s="154"/>
      <c r="H19" s="154"/>
      <c r="I19" s="164"/>
      <c r="J19" s="368"/>
      <c r="K19" s="369"/>
      <c r="L19" s="369"/>
      <c r="M19" s="369"/>
      <c r="N19" s="42"/>
      <c r="O19" s="51"/>
      <c r="P19" s="51"/>
      <c r="Q19" s="51"/>
      <c r="R19" s="53"/>
      <c r="S19" s="42"/>
      <c r="T19" s="51"/>
      <c r="U19" s="42"/>
      <c r="V19" s="42"/>
    </row>
    <row r="20" spans="1:22" ht="17.100000000000001" customHeight="1">
      <c r="A20" s="42"/>
      <c r="B20" s="153"/>
      <c r="C20" s="164"/>
      <c r="D20" s="154"/>
      <c r="E20" s="153"/>
      <c r="F20" s="154"/>
      <c r="G20" s="154"/>
      <c r="H20" s="154"/>
      <c r="I20" s="164"/>
      <c r="J20" s="369"/>
      <c r="K20" s="369"/>
      <c r="L20" s="369"/>
      <c r="M20" s="369"/>
      <c r="N20" s="42"/>
      <c r="O20" s="51"/>
      <c r="P20" s="51"/>
      <c r="Q20" s="51"/>
      <c r="R20" s="53"/>
      <c r="S20" s="42"/>
      <c r="T20" s="51"/>
      <c r="U20" s="42"/>
      <c r="V20" s="42"/>
    </row>
    <row r="21" spans="1:22" ht="17.100000000000001" customHeight="1">
      <c r="A21" s="42"/>
      <c r="B21" s="153"/>
      <c r="C21" s="164"/>
      <c r="D21" s="154"/>
      <c r="E21" s="153"/>
      <c r="F21" s="154"/>
      <c r="G21" s="164"/>
      <c r="H21" s="154"/>
      <c r="I21" s="169"/>
      <c r="J21" s="169"/>
      <c r="K21" s="169"/>
      <c r="L21" s="51"/>
      <c r="M21" s="51"/>
      <c r="N21" s="42"/>
      <c r="O21" s="51"/>
      <c r="P21" s="53"/>
      <c r="Q21" s="42"/>
      <c r="R21" s="51"/>
      <c r="S21" s="42"/>
      <c r="T21" s="42"/>
      <c r="U21" s="42"/>
      <c r="V21" s="42"/>
    </row>
    <row r="22" spans="1:22" ht="17.100000000000001" customHeight="1">
      <c r="A22" s="42"/>
      <c r="B22" s="158"/>
      <c r="C22" s="158"/>
      <c r="D22" s="158"/>
      <c r="E22" s="158"/>
      <c r="F22" s="158"/>
      <c r="G22" s="158"/>
      <c r="H22" s="158"/>
      <c r="I22" s="176"/>
      <c r="J22" s="51"/>
      <c r="K22" s="51"/>
      <c r="L22" s="154"/>
      <c r="M22" s="42"/>
      <c r="N22" s="42"/>
      <c r="O22" s="54"/>
      <c r="P22" s="54"/>
      <c r="Q22" s="42"/>
      <c r="R22" s="42"/>
      <c r="S22" s="42"/>
      <c r="T22" s="42"/>
      <c r="U22" s="42"/>
      <c r="V22" s="42"/>
    </row>
    <row r="23" spans="1:22" ht="17.100000000000001" customHeight="1">
      <c r="A23" s="42"/>
      <c r="B23" s="158"/>
      <c r="C23" s="158"/>
      <c r="D23" s="158"/>
      <c r="E23" s="158"/>
      <c r="F23" s="154"/>
      <c r="G23" s="154"/>
      <c r="H23" s="154"/>
      <c r="I23" s="155"/>
      <c r="J23" s="170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</row>
    <row r="24" spans="1:22" ht="17.100000000000001" customHeight="1">
      <c r="A24" s="42"/>
      <c r="B24" s="158"/>
      <c r="C24" s="153"/>
      <c r="D24" s="153"/>
      <c r="E24" s="153"/>
      <c r="F24" s="154"/>
      <c r="G24" s="154"/>
      <c r="H24" s="154"/>
      <c r="I24" s="157"/>
      <c r="J24" s="170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1"/>
    </row>
    <row r="25" spans="1:22" ht="17.100000000000001" customHeight="1">
      <c r="A25" s="42"/>
      <c r="B25" s="158"/>
      <c r="C25" s="153"/>
      <c r="D25" s="153"/>
      <c r="E25" s="153"/>
      <c r="F25" s="154"/>
      <c r="G25" s="154"/>
      <c r="H25" s="154"/>
      <c r="I25" s="157"/>
      <c r="J25" s="170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1"/>
    </row>
    <row r="26" spans="1:22" ht="17.100000000000001" customHeight="1">
      <c r="A26" s="42"/>
      <c r="B26" s="154"/>
      <c r="C26" s="154"/>
      <c r="D26" s="153"/>
      <c r="E26" s="153"/>
      <c r="F26" s="153"/>
      <c r="G26" s="153"/>
      <c r="H26" s="157"/>
      <c r="I26" s="42"/>
      <c r="J26" s="42"/>
      <c r="K26" s="42"/>
      <c r="L26" s="42"/>
      <c r="M26" s="42"/>
      <c r="N26" s="51"/>
      <c r="O26" s="42"/>
      <c r="P26" s="42"/>
      <c r="Q26" s="42"/>
      <c r="R26" s="42"/>
      <c r="S26" s="42"/>
      <c r="T26" s="42"/>
      <c r="U26" s="41"/>
      <c r="V26" s="41"/>
    </row>
    <row r="27" spans="1:22" ht="17.100000000000001" customHeight="1">
      <c r="A27" s="41"/>
      <c r="B27" s="153"/>
      <c r="C27" s="154"/>
      <c r="D27" s="153"/>
      <c r="E27" s="153"/>
      <c r="F27" s="153"/>
      <c r="G27" s="153"/>
      <c r="H27" s="42"/>
      <c r="I27" s="41"/>
      <c r="J27" s="42"/>
      <c r="K27" s="42"/>
      <c r="L27" s="42"/>
      <c r="M27" s="41"/>
      <c r="N27" s="42"/>
      <c r="O27" s="42"/>
      <c r="P27" s="42"/>
      <c r="Q27" s="42"/>
      <c r="R27" s="42"/>
      <c r="S27" s="42"/>
      <c r="T27" s="41"/>
      <c r="U27" s="42"/>
      <c r="V27" s="42"/>
    </row>
    <row r="28" spans="1:22" ht="17.100000000000001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237"/>
    </row>
    <row r="29" spans="1:22" ht="17.100000000000001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237"/>
    </row>
    <row r="30" spans="1:22" ht="17.100000000000001" customHeight="1">
      <c r="A30" s="42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1"/>
    </row>
    <row r="31" spans="1:22" ht="17.100000000000001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176"/>
      <c r="Q31" s="176"/>
      <c r="R31" s="176"/>
      <c r="S31" s="176"/>
      <c r="T31" s="176"/>
      <c r="U31" s="171"/>
      <c r="V31" s="171"/>
    </row>
    <row r="32" spans="1:22" ht="17.100000000000001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</row>
    <row r="33" spans="1:22" ht="17.100000000000001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</row>
    <row r="34" spans="1:22" ht="17.100000000000001" customHeight="1">
      <c r="A34" s="42"/>
      <c r="B34" s="55"/>
      <c r="C34" s="177"/>
      <c r="D34" s="177"/>
      <c r="E34" s="177"/>
      <c r="F34" s="177"/>
      <c r="G34" s="177"/>
      <c r="H34" s="177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</row>
    <row r="35" spans="1:22" ht="17.100000000000001" customHeight="1">
      <c r="A35" s="42"/>
      <c r="B35" s="153"/>
      <c r="C35" s="59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2"/>
      <c r="V35" s="42"/>
    </row>
    <row r="36" spans="1:22" ht="17.100000000000001" customHeight="1">
      <c r="A36" s="42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2"/>
      <c r="V36" s="42"/>
    </row>
    <row r="37" spans="1:22" ht="17.100000000000001" customHeight="1">
      <c r="A37" s="42"/>
      <c r="B37" s="59"/>
      <c r="C37" s="177"/>
      <c r="D37" s="177"/>
      <c r="E37" s="177"/>
      <c r="F37" s="177"/>
      <c r="G37" s="177"/>
      <c r="H37" s="177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2"/>
      <c r="V37" s="42"/>
    </row>
    <row r="38" spans="1:22" ht="17.100000000000001" customHeight="1">
      <c r="A38" s="42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2"/>
      <c r="V38" s="42"/>
    </row>
    <row r="39" spans="1:22" ht="17.100000000000001" customHeight="1">
      <c r="A39" s="42"/>
      <c r="B39" s="153"/>
      <c r="C39" s="41"/>
      <c r="D39" s="41"/>
      <c r="E39" s="41"/>
      <c r="F39" s="370"/>
      <c r="G39" s="370"/>
      <c r="H39" s="370"/>
      <c r="I39" s="370"/>
      <c r="J39" s="238"/>
      <c r="K39" s="41"/>
      <c r="L39" s="371"/>
      <c r="M39" s="371"/>
      <c r="N39" s="371"/>
      <c r="O39" s="371"/>
      <c r="P39" s="41"/>
      <c r="Q39" s="41"/>
      <c r="R39" s="41"/>
      <c r="S39" s="41"/>
      <c r="T39" s="41"/>
      <c r="U39" s="42"/>
      <c r="V39" s="42"/>
    </row>
    <row r="40" spans="1:22" ht="17.100000000000001" customHeight="1">
      <c r="A40" s="239"/>
      <c r="B40" s="41"/>
      <c r="C40" s="41"/>
      <c r="D40" s="41"/>
      <c r="E40" s="41"/>
      <c r="F40" s="41"/>
      <c r="G40" s="41"/>
      <c r="H40" s="41"/>
      <c r="I40" s="177"/>
      <c r="J40" s="41"/>
      <c r="K40" s="41"/>
      <c r="L40" s="41"/>
      <c r="M40" s="41"/>
      <c r="N40" s="175"/>
      <c r="O40" s="240"/>
      <c r="P40" s="177"/>
      <c r="Q40" s="177"/>
      <c r="R40" s="177"/>
      <c r="S40" s="177"/>
      <c r="T40" s="177"/>
      <c r="U40" s="153"/>
      <c r="V40" s="153"/>
    </row>
    <row r="41" spans="1:22" ht="17.100000000000001" customHeight="1">
      <c r="A41" s="42"/>
      <c r="B41" s="153"/>
      <c r="C41" s="153"/>
      <c r="D41" s="153"/>
      <c r="E41" s="41"/>
      <c r="F41" s="41"/>
      <c r="G41" s="238"/>
      <c r="H41" s="238"/>
      <c r="I41" s="238"/>
      <c r="J41" s="41"/>
      <c r="K41" s="41"/>
      <c r="L41" s="41"/>
      <c r="M41" s="41"/>
      <c r="N41" s="41"/>
      <c r="O41" s="41"/>
      <c r="P41" s="372"/>
      <c r="Q41" s="372"/>
      <c r="R41" s="372"/>
      <c r="S41" s="372"/>
      <c r="T41" s="372"/>
      <c r="U41" s="153"/>
      <c r="V41" s="153"/>
    </row>
    <row r="42" spans="1:22" ht="17.100000000000001" customHeight="1">
      <c r="A42" s="42"/>
      <c r="B42" s="42"/>
      <c r="C42" s="42"/>
      <c r="D42" s="372"/>
      <c r="E42" s="372"/>
      <c r="F42" s="372"/>
      <c r="G42" s="372"/>
      <c r="H42" s="372"/>
      <c r="I42" s="42"/>
      <c r="J42" s="42"/>
      <c r="K42" s="41"/>
      <c r="L42" s="42"/>
      <c r="M42" s="42"/>
      <c r="N42" s="176"/>
      <c r="O42" s="176"/>
      <c r="P42" s="176"/>
      <c r="Q42" s="176"/>
      <c r="R42" s="176"/>
      <c r="S42" s="153"/>
      <c r="T42" s="153"/>
      <c r="U42" s="153"/>
      <c r="V42" s="153"/>
    </row>
    <row r="43" spans="1:22" ht="17.100000000000001" customHeight="1">
      <c r="A43" s="367"/>
      <c r="B43" s="367"/>
      <c r="C43" s="367"/>
      <c r="D43" s="367"/>
      <c r="E43" s="367"/>
      <c r="F43" s="367"/>
      <c r="G43" s="367"/>
      <c r="H43" s="367"/>
      <c r="I43" s="367"/>
      <c r="J43" s="367"/>
      <c r="K43" s="367"/>
      <c r="L43" s="367"/>
      <c r="M43" s="367"/>
      <c r="N43" s="367"/>
      <c r="O43" s="367"/>
      <c r="P43" s="367"/>
      <c r="Q43" s="367"/>
      <c r="R43" s="367"/>
      <c r="S43" s="367"/>
      <c r="T43" s="367"/>
      <c r="U43" s="241"/>
      <c r="V43" s="42"/>
    </row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</sheetData>
  <mergeCells count="25">
    <mergeCell ref="B12:G12"/>
    <mergeCell ref="T12:W12"/>
    <mergeCell ref="P12:S12"/>
    <mergeCell ref="H12:K12"/>
    <mergeCell ref="L12:O12"/>
    <mergeCell ref="P13:S13"/>
    <mergeCell ref="T13:W13"/>
    <mergeCell ref="A43:T43"/>
    <mergeCell ref="J19:M19"/>
    <mergeCell ref="J20:M20"/>
    <mergeCell ref="F39:I39"/>
    <mergeCell ref="L39:O39"/>
    <mergeCell ref="P41:T41"/>
    <mergeCell ref="D42:H42"/>
    <mergeCell ref="J18:M18"/>
    <mergeCell ref="B13:G13"/>
    <mergeCell ref="H13:K13"/>
    <mergeCell ref="L13:O13"/>
    <mergeCell ref="A3:W3"/>
    <mergeCell ref="T11:W11"/>
    <mergeCell ref="B11:G11"/>
    <mergeCell ref="P11:S11"/>
    <mergeCell ref="G8:P9"/>
    <mergeCell ref="H11:K11"/>
    <mergeCell ref="L11:O11"/>
  </mergeCells>
  <pageMargins left="0" right="0" top="0.98425196850393704" bottom="0" header="0" footer="0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193"/>
  <sheetViews>
    <sheetView view="pageBreakPreview" zoomScaleNormal="100" zoomScaleSheetLayoutView="100" workbookViewId="0">
      <selection activeCell="P10" sqref="P10"/>
    </sheetView>
  </sheetViews>
  <sheetFormatPr defaultRowHeight="15"/>
  <cols>
    <col min="1" max="43" width="4.42578125" customWidth="1"/>
  </cols>
  <sheetData>
    <row r="1" spans="1:21" ht="17.10000000000000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1" ht="17.100000000000001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</row>
    <row r="3" spans="1:21" ht="34.5" customHeight="1">
      <c r="A3" s="384" t="s">
        <v>37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</row>
    <row r="4" spans="1:21" ht="17.100000000000001" customHeight="1">
      <c r="A4" s="61"/>
      <c r="B4" s="61"/>
      <c r="F4" s="61"/>
      <c r="G4" s="61"/>
      <c r="L4" s="61"/>
      <c r="M4" s="61"/>
      <c r="N4" s="61"/>
      <c r="O4" s="61"/>
      <c r="P4" s="61"/>
      <c r="Q4" s="61"/>
      <c r="R4" s="61"/>
      <c r="S4" s="61"/>
      <c r="T4" s="61"/>
    </row>
    <row r="5" spans="1:21" ht="21" customHeight="1">
      <c r="A5" s="62"/>
      <c r="B5" s="232"/>
      <c r="C5" s="63" t="s">
        <v>45</v>
      </c>
      <c r="D5" s="63"/>
      <c r="E5" s="63"/>
      <c r="F5" s="242"/>
      <c r="G5" s="385" t="str">
        <f>Report!H5</f>
        <v>SPR15120066-1</v>
      </c>
      <c r="H5" s="385"/>
      <c r="I5" s="385"/>
      <c r="J5" s="385"/>
      <c r="K5" s="232"/>
      <c r="L5" s="61"/>
      <c r="M5" s="61"/>
      <c r="N5" s="62"/>
      <c r="O5" s="62"/>
      <c r="P5" s="62"/>
      <c r="Q5" s="62"/>
      <c r="R5" s="70" t="s">
        <v>146</v>
      </c>
      <c r="S5" s="70"/>
      <c r="T5" s="62"/>
      <c r="U5" s="232"/>
    </row>
    <row r="6" spans="1:21" ht="21" customHeight="1">
      <c r="A6" s="62"/>
      <c r="B6" s="61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1"/>
      <c r="T6" s="61"/>
      <c r="U6" s="61"/>
    </row>
    <row r="7" spans="1:21" ht="21" customHeight="1">
      <c r="A7" s="62"/>
      <c r="B7" s="61"/>
      <c r="C7" s="243" t="s">
        <v>129</v>
      </c>
      <c r="D7" s="67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62"/>
      <c r="P7" s="62"/>
      <c r="Q7" s="62"/>
      <c r="R7" s="62"/>
      <c r="S7" s="61"/>
      <c r="T7" s="61"/>
      <c r="U7" s="61"/>
    </row>
    <row r="8" spans="1:21" ht="21" customHeight="1">
      <c r="A8" s="62"/>
      <c r="B8" s="61"/>
      <c r="C8" s="378" t="s">
        <v>132</v>
      </c>
      <c r="D8" s="379"/>
      <c r="E8" s="379"/>
      <c r="F8" s="379"/>
      <c r="G8" s="380"/>
      <c r="H8" s="378" t="s">
        <v>137</v>
      </c>
      <c r="I8" s="379"/>
      <c r="J8" s="380"/>
      <c r="K8" s="263"/>
      <c r="L8" s="264"/>
      <c r="M8" s="264"/>
      <c r="N8" s="264"/>
      <c r="O8" s="62"/>
      <c r="P8" s="62"/>
      <c r="Q8" s="62"/>
      <c r="R8" s="62"/>
      <c r="S8" s="61"/>
      <c r="T8" s="61"/>
      <c r="U8" s="61"/>
    </row>
    <row r="9" spans="1:21" ht="21" customHeight="1">
      <c r="A9" s="62"/>
      <c r="B9" s="61"/>
      <c r="C9" s="261"/>
      <c r="D9" s="260"/>
      <c r="E9" s="260">
        <f>'Data Record'!B16</f>
        <v>12</v>
      </c>
      <c r="F9" s="249" t="s">
        <v>8</v>
      </c>
      <c r="G9" s="262"/>
      <c r="H9" s="381">
        <f>'Data Record'!I16</f>
        <v>1</v>
      </c>
      <c r="I9" s="382"/>
      <c r="J9" s="383"/>
      <c r="K9" s="265"/>
      <c r="L9" s="266"/>
      <c r="M9" s="266"/>
      <c r="N9" s="266"/>
      <c r="O9" s="62"/>
      <c r="P9" s="62"/>
      <c r="Q9" s="62"/>
      <c r="R9" s="62"/>
      <c r="S9" s="61"/>
      <c r="T9" s="61"/>
      <c r="U9" s="61"/>
    </row>
    <row r="10" spans="1:21" ht="15" customHeight="1">
      <c r="A10" s="62"/>
      <c r="B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1"/>
      <c r="T10" s="61"/>
      <c r="U10" s="61"/>
    </row>
    <row r="11" spans="1:21" ht="15" customHeight="1">
      <c r="A11" s="62"/>
      <c r="B11" s="61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1"/>
      <c r="T11" s="61"/>
      <c r="U11" s="61"/>
    </row>
    <row r="12" spans="1:21" ht="15" customHeight="1">
      <c r="A12" s="62"/>
      <c r="B12" s="61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1"/>
      <c r="T12" s="61"/>
      <c r="U12" s="61"/>
    </row>
    <row r="13" spans="1:21" ht="15" customHeight="1">
      <c r="A13" s="62"/>
      <c r="B13" s="61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1"/>
      <c r="T13" s="61"/>
      <c r="U13" s="61"/>
    </row>
    <row r="14" spans="1:21" ht="15" customHeight="1">
      <c r="A14" s="62"/>
      <c r="B14" s="6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1"/>
      <c r="T14" s="61"/>
      <c r="U14" s="61"/>
    </row>
    <row r="15" spans="1:21" ht="15" customHeight="1">
      <c r="A15" s="62"/>
      <c r="B15" s="61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1"/>
      <c r="T15" s="61"/>
      <c r="U15" s="61"/>
    </row>
    <row r="16" spans="1:21" ht="15" customHeight="1">
      <c r="A16" s="62"/>
      <c r="B16" s="61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1"/>
      <c r="T16" s="61"/>
      <c r="U16" s="61"/>
    </row>
    <row r="17" spans="1:29" ht="15" customHeight="1">
      <c r="A17" s="62"/>
      <c r="B17" s="61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1"/>
      <c r="T17" s="61"/>
      <c r="U17" s="61"/>
    </row>
    <row r="18" spans="1:29" ht="15" customHeight="1">
      <c r="A18" s="62"/>
      <c r="B18" s="6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1"/>
      <c r="T18" s="61"/>
      <c r="U18" s="61"/>
    </row>
    <row r="19" spans="1:29" ht="21" customHeight="1">
      <c r="A19" s="62"/>
      <c r="B19" s="61"/>
      <c r="D19" s="61" t="s">
        <v>133</v>
      </c>
      <c r="E19" s="62"/>
      <c r="F19" s="62"/>
      <c r="G19" s="61"/>
      <c r="H19" s="61"/>
      <c r="I19" s="61"/>
      <c r="J19" s="61"/>
      <c r="K19" s="61"/>
      <c r="L19" s="61"/>
      <c r="M19" s="61"/>
      <c r="N19" s="61"/>
      <c r="O19" s="61"/>
      <c r="P19" s="396" t="s">
        <v>144</v>
      </c>
      <c r="Q19" s="396"/>
      <c r="R19" s="232" t="s">
        <v>8</v>
      </c>
    </row>
    <row r="20" spans="1:29" ht="21" customHeight="1">
      <c r="A20" s="62"/>
      <c r="B20" s="61"/>
      <c r="D20" s="302" t="s">
        <v>134</v>
      </c>
      <c r="E20" s="303"/>
      <c r="F20" s="304"/>
      <c r="G20" s="308" t="s">
        <v>135</v>
      </c>
      <c r="H20" s="309"/>
      <c r="I20" s="309"/>
      <c r="J20" s="388" t="s">
        <v>142</v>
      </c>
      <c r="K20" s="389"/>
      <c r="L20" s="390"/>
      <c r="M20" s="400" t="s">
        <v>106</v>
      </c>
      <c r="N20" s="389"/>
      <c r="O20" s="390"/>
      <c r="P20" s="394" t="s">
        <v>143</v>
      </c>
      <c r="Q20" s="394"/>
      <c r="R20" s="394"/>
    </row>
    <row r="21" spans="1:29" ht="21" customHeight="1">
      <c r="A21" s="62"/>
      <c r="B21" s="61"/>
      <c r="D21" s="305"/>
      <c r="E21" s="306"/>
      <c r="F21" s="307"/>
      <c r="G21" s="310"/>
      <c r="H21" s="311"/>
      <c r="I21" s="311"/>
      <c r="J21" s="391"/>
      <c r="K21" s="392"/>
      <c r="L21" s="393"/>
      <c r="M21" s="391"/>
      <c r="N21" s="392"/>
      <c r="O21" s="393"/>
      <c r="P21" s="394"/>
      <c r="Q21" s="394"/>
      <c r="R21" s="394"/>
    </row>
    <row r="22" spans="1:29" ht="21" customHeight="1">
      <c r="A22" s="62"/>
      <c r="B22" s="61"/>
      <c r="D22" s="279">
        <f>'Data Record'!A21</f>
        <v>25</v>
      </c>
      <c r="E22" s="280"/>
      <c r="F22" s="281"/>
      <c r="G22" s="397" t="str">
        <f>'Data Record'!D21</f>
        <v>C</v>
      </c>
      <c r="H22" s="397"/>
      <c r="I22" s="397"/>
      <c r="J22" s="398">
        <f>'[2]Data Record'!V35</f>
        <v>150.0001</v>
      </c>
      <c r="K22" s="398"/>
      <c r="L22" s="398"/>
      <c r="M22" s="398">
        <f>'[2]Data Record'!Y35</f>
        <v>-1.0000000000331966E-4</v>
      </c>
      <c r="N22" s="398"/>
      <c r="O22" s="398"/>
      <c r="P22" s="395">
        <f>'Uncertainty Budget'!R8</f>
        <v>2.0289291631970374</v>
      </c>
      <c r="Q22" s="395"/>
      <c r="R22" s="395"/>
    </row>
    <row r="23" spans="1:29" ht="21" customHeight="1">
      <c r="A23" s="62"/>
      <c r="B23" s="61"/>
      <c r="D23" s="282"/>
      <c r="E23" s="283"/>
      <c r="F23" s="284"/>
      <c r="G23" s="399">
        <f>'Data Record'!D22</f>
        <v>1</v>
      </c>
      <c r="H23" s="399"/>
      <c r="I23" s="399"/>
      <c r="J23" s="377">
        <f>'[2]Data Record'!V36</f>
        <v>150</v>
      </c>
      <c r="K23" s="377"/>
      <c r="L23" s="377"/>
      <c r="M23" s="377">
        <f>'[2]Data Record'!Y36</f>
        <v>0</v>
      </c>
      <c r="N23" s="377"/>
      <c r="O23" s="377"/>
      <c r="P23" s="395"/>
      <c r="Q23" s="395"/>
      <c r="R23" s="395"/>
    </row>
    <row r="24" spans="1:29" ht="21" customHeight="1">
      <c r="A24" s="62"/>
      <c r="B24" s="61"/>
      <c r="D24" s="282"/>
      <c r="E24" s="283"/>
      <c r="F24" s="284"/>
      <c r="G24" s="399">
        <f>'Data Record'!D23</f>
        <v>2</v>
      </c>
      <c r="H24" s="399"/>
      <c r="I24" s="399"/>
      <c r="J24" s="377">
        <f>'[2]Data Record'!V37</f>
        <v>149.99985000000001</v>
      </c>
      <c r="K24" s="377"/>
      <c r="L24" s="377"/>
      <c r="M24" s="377">
        <f>'[2]Data Record'!Y37</f>
        <v>1.4999999999076863E-4</v>
      </c>
      <c r="N24" s="377"/>
      <c r="O24" s="377"/>
      <c r="P24" s="395"/>
      <c r="Q24" s="395"/>
      <c r="R24" s="395"/>
    </row>
    <row r="25" spans="1:29" ht="21" customHeight="1">
      <c r="A25" s="62"/>
      <c r="B25" s="61"/>
      <c r="D25" s="282"/>
      <c r="E25" s="283"/>
      <c r="F25" s="284"/>
      <c r="G25" s="399">
        <f>'Data Record'!D24</f>
        <v>3</v>
      </c>
      <c r="H25" s="399"/>
      <c r="I25" s="399"/>
      <c r="J25" s="377">
        <f>'[2]Data Record'!V38</f>
        <v>149.99995000000001</v>
      </c>
      <c r="K25" s="377"/>
      <c r="L25" s="377"/>
      <c r="M25" s="377">
        <f>'[2]Data Record'!Y38</f>
        <v>4.9999999987448973E-5</v>
      </c>
      <c r="N25" s="377"/>
      <c r="O25" s="377"/>
      <c r="P25" s="395"/>
      <c r="Q25" s="395"/>
      <c r="R25" s="395"/>
    </row>
    <row r="26" spans="1:29" ht="21" customHeight="1">
      <c r="A26" s="62"/>
      <c r="B26" s="61"/>
      <c r="C26" s="275"/>
      <c r="D26" s="285"/>
      <c r="E26" s="286"/>
      <c r="F26" s="287"/>
      <c r="G26" s="386">
        <f>'Data Record'!D25</f>
        <v>4</v>
      </c>
      <c r="H26" s="386"/>
      <c r="I26" s="386"/>
      <c r="J26" s="387">
        <f>'[2]Data Record'!V39</f>
        <v>150.0001</v>
      </c>
      <c r="K26" s="387"/>
      <c r="L26" s="387"/>
      <c r="M26" s="387">
        <f>'[2]Data Record'!Y39</f>
        <v>-1.0000000000331966E-4</v>
      </c>
      <c r="N26" s="387"/>
      <c r="O26" s="387"/>
      <c r="P26" s="395"/>
      <c r="Q26" s="395"/>
      <c r="R26" s="395"/>
    </row>
    <row r="27" spans="1:29" ht="21" customHeight="1">
      <c r="A27" s="62"/>
      <c r="B27" s="61"/>
      <c r="C27" s="246"/>
      <c r="D27" s="253"/>
      <c r="E27" s="253"/>
      <c r="F27" s="253"/>
      <c r="G27" s="253"/>
      <c r="H27" s="253"/>
      <c r="I27" s="253"/>
      <c r="J27" s="253"/>
      <c r="K27" s="253"/>
      <c r="L27" s="277"/>
      <c r="M27" s="277"/>
      <c r="N27" s="277"/>
      <c r="O27" s="277"/>
      <c r="P27" s="277"/>
      <c r="Q27" s="277"/>
      <c r="R27" s="272"/>
      <c r="S27" s="272"/>
      <c r="T27" s="272"/>
      <c r="U27" s="272"/>
    </row>
    <row r="28" spans="1:29" ht="17.100000000000001" customHeight="1">
      <c r="B28" s="89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89"/>
      <c r="Q28" s="89"/>
      <c r="R28" s="89"/>
      <c r="S28" s="89"/>
      <c r="T28" s="63"/>
      <c r="U28" s="63"/>
      <c r="V28" s="63"/>
      <c r="W28" s="63"/>
      <c r="X28" s="63"/>
      <c r="Y28" s="63"/>
      <c r="Z28" s="63"/>
      <c r="AA28" s="63"/>
    </row>
    <row r="29" spans="1:29" ht="17.100000000000001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63"/>
      <c r="T29" s="63"/>
      <c r="U29" s="63"/>
      <c r="V29" s="63"/>
      <c r="W29" s="63"/>
      <c r="X29" s="63"/>
      <c r="Y29" s="63"/>
      <c r="Z29" s="63"/>
      <c r="AA29" s="62"/>
      <c r="AB29" s="62"/>
      <c r="AC29" s="62"/>
    </row>
    <row r="30" spans="1:29" ht="17.100000000000001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63"/>
      <c r="T30" s="63"/>
      <c r="U30" s="63"/>
      <c r="V30" s="63"/>
      <c r="W30" s="63"/>
      <c r="X30" s="63"/>
      <c r="Y30" s="63"/>
      <c r="Z30" s="63"/>
      <c r="AA30" s="62"/>
      <c r="AB30" s="62"/>
      <c r="AC30" s="62"/>
    </row>
    <row r="31" spans="1:29" ht="17.100000000000001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63"/>
      <c r="T31" s="63"/>
      <c r="U31" s="63"/>
      <c r="V31" s="63"/>
      <c r="W31" s="63"/>
      <c r="X31" s="63"/>
      <c r="Y31" s="63"/>
      <c r="Z31" s="63"/>
      <c r="AA31" s="62"/>
      <c r="AB31" s="62"/>
      <c r="AC31" s="62"/>
    </row>
    <row r="32" spans="1:29" ht="17.100000000000001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63"/>
      <c r="T32" s="63"/>
      <c r="U32" s="63"/>
      <c r="V32" s="63"/>
      <c r="W32" s="63"/>
      <c r="X32" s="63"/>
      <c r="Y32" s="63"/>
      <c r="Z32" s="63"/>
      <c r="AA32" s="62"/>
      <c r="AB32" s="62"/>
      <c r="AC32" s="62"/>
    </row>
    <row r="33" spans="1:29" ht="17.100000000000001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63"/>
      <c r="T33" s="63"/>
      <c r="U33" s="63"/>
      <c r="V33" s="63"/>
      <c r="W33" s="63"/>
      <c r="X33" s="63"/>
      <c r="Y33" s="63"/>
      <c r="Z33" s="63"/>
      <c r="AA33" s="62"/>
      <c r="AB33" s="62"/>
      <c r="AC33" s="62"/>
    </row>
    <row r="34" spans="1:29" ht="17.100000000000001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63"/>
      <c r="T34" s="63"/>
      <c r="U34" s="63"/>
      <c r="V34" s="63"/>
      <c r="W34" s="63"/>
      <c r="X34" s="63"/>
      <c r="Y34" s="63"/>
      <c r="Z34" s="63"/>
      <c r="AA34" s="62"/>
      <c r="AB34" s="62"/>
      <c r="AC34" s="62"/>
    </row>
    <row r="35" spans="1:29" ht="17.100000000000001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63"/>
      <c r="T35" s="63"/>
      <c r="U35" s="63"/>
      <c r="V35" s="63"/>
      <c r="W35" s="63"/>
      <c r="X35" s="63"/>
      <c r="Y35" s="63"/>
      <c r="Z35" s="63"/>
    </row>
    <row r="36" spans="1:29" ht="17.100000000000001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63"/>
      <c r="T36" s="63"/>
      <c r="U36" s="63"/>
      <c r="V36" s="63"/>
      <c r="W36" s="63"/>
      <c r="X36" s="63"/>
      <c r="Y36" s="63"/>
      <c r="Z36" s="63"/>
    </row>
    <row r="37" spans="1:29" ht="17.100000000000001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63"/>
      <c r="T37" s="63"/>
      <c r="U37" s="63"/>
      <c r="V37" s="63"/>
      <c r="W37" s="63"/>
      <c r="X37" s="63"/>
      <c r="Y37" s="63"/>
      <c r="Z37" s="63"/>
    </row>
    <row r="38" spans="1:29" ht="17.100000000000001" customHeight="1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63"/>
      <c r="T38" s="63"/>
      <c r="U38" s="63"/>
      <c r="V38" s="63"/>
      <c r="W38" s="63"/>
      <c r="X38" s="63"/>
      <c r="Y38" s="63"/>
      <c r="Z38" s="63"/>
    </row>
    <row r="39" spans="1:29" ht="17.100000000000001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63"/>
      <c r="T39" s="63"/>
      <c r="U39" s="63"/>
      <c r="V39" s="63"/>
      <c r="W39" s="63"/>
      <c r="X39" s="63"/>
      <c r="Y39" s="63"/>
      <c r="Z39" s="63"/>
    </row>
    <row r="40" spans="1:29" ht="17.100000000000001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</row>
    <row r="41" spans="1:29" ht="17.100000000000001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</row>
    <row r="42" spans="1:29" ht="17.100000000000001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</row>
    <row r="43" spans="1:29" ht="17.100000000000001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</row>
    <row r="44" spans="1:29" ht="17.100000000000001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</row>
    <row r="45" spans="1:29" ht="17.100000000000001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</row>
    <row r="46" spans="1:29" ht="17.100000000000001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</row>
    <row r="47" spans="1:29" ht="17.100000000000001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</row>
    <row r="48" spans="1:29" ht="17.100000000000001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</row>
    <row r="49" spans="1:29" ht="17.100000000000001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</row>
    <row r="50" spans="1:29" ht="17.100000000000001" customHeight="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</row>
    <row r="51" spans="1:29" ht="17.100000000000001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</row>
    <row r="52" spans="1:29" ht="17.100000000000001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</row>
    <row r="53" spans="1:29" ht="17.100000000000001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</row>
    <row r="54" spans="1:29" ht="17.100000000000001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</row>
    <row r="55" spans="1:29" ht="17.100000000000001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</row>
    <row r="56" spans="1:29" ht="17.100000000000001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</row>
    <row r="57" spans="1:29" ht="17.100000000000001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</row>
    <row r="58" spans="1:29" ht="17.100000000000001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</row>
    <row r="59" spans="1:29" ht="17.100000000000001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</row>
    <row r="60" spans="1:29" ht="17.100000000000001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</row>
    <row r="61" spans="1:29" ht="17.100000000000001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</row>
    <row r="62" spans="1:29" ht="17.100000000000001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</row>
    <row r="63" spans="1:29" ht="17.100000000000001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</row>
    <row r="64" spans="1:29" ht="17.100000000000001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</row>
    <row r="65" spans="1:29" ht="17.100000000000001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</row>
    <row r="66" spans="1:29" ht="17.100000000000001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</row>
    <row r="67" spans="1:29" ht="17.100000000000001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</row>
    <row r="68" spans="1:29" ht="17.100000000000001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</row>
    <row r="69" spans="1:29" ht="17.100000000000001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</row>
    <row r="70" spans="1:29" ht="17.100000000000001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</row>
    <row r="71" spans="1:29" ht="17.100000000000001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</row>
    <row r="72" spans="1:29" ht="17.100000000000001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</row>
    <row r="73" spans="1:29" ht="17.100000000000001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</row>
    <row r="74" spans="1:29" ht="17.100000000000001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</row>
    <row r="75" spans="1:29" ht="17.100000000000001" customHeight="1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</row>
    <row r="76" spans="1:29" ht="17.100000000000001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</row>
    <row r="77" spans="1:29" ht="17.100000000000001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</row>
    <row r="78" spans="1:29" ht="17.100000000000001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</row>
    <row r="79" spans="1:29" ht="17.100000000000001" customHeight="1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</row>
    <row r="80" spans="1:29" ht="17.100000000000001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</row>
    <row r="81" spans="1:29" ht="17.100000000000001" customHeight="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</row>
    <row r="82" spans="1:29" ht="17.100000000000001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</row>
    <row r="83" spans="1:29" ht="17.100000000000001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</row>
    <row r="84" spans="1:29" ht="17.100000000000001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</row>
    <row r="85" spans="1:29" ht="17.100000000000001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</row>
    <row r="86" spans="1:29" ht="17.100000000000001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</row>
    <row r="87" spans="1:29" ht="17.100000000000001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</row>
    <row r="88" spans="1:29" ht="17.100000000000001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</row>
    <row r="89" spans="1:29" ht="17.100000000000001" customHeight="1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</row>
    <row r="90" spans="1:29" ht="17.100000000000001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</row>
    <row r="91" spans="1:29" ht="17.100000000000001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</row>
    <row r="92" spans="1:29" ht="17.100000000000001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</row>
    <row r="93" spans="1:29" ht="17.100000000000001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</row>
    <row r="94" spans="1:29" ht="17.100000000000001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</row>
    <row r="95" spans="1:29" ht="17.100000000000001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</row>
    <row r="96" spans="1:29" ht="17.100000000000001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</row>
    <row r="97" spans="1:29" ht="17.100000000000001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</row>
    <row r="98" spans="1:29" ht="17.100000000000001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</row>
    <row r="99" spans="1:29" ht="17.100000000000001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</row>
    <row r="100" spans="1:29" ht="17.100000000000001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</row>
    <row r="101" spans="1:29" ht="17.100000000000001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</row>
    <row r="102" spans="1:29" ht="17.100000000000001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</row>
    <row r="103" spans="1:29" ht="17.100000000000001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</row>
    <row r="104" spans="1:29" ht="17.100000000000001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</row>
    <row r="105" spans="1:29" ht="17.100000000000001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</row>
    <row r="106" spans="1:29" ht="17.100000000000001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</row>
    <row r="107" spans="1:29" ht="17.100000000000001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</row>
    <row r="108" spans="1:29" ht="17.100000000000001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</row>
    <row r="109" spans="1:29" ht="17.100000000000001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</row>
    <row r="110" spans="1:29" ht="17.100000000000001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</row>
    <row r="111" spans="1:29" ht="17.100000000000001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</row>
    <row r="112" spans="1:29" ht="17.100000000000001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</row>
    <row r="113" spans="1:29" ht="17.100000000000001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</row>
    <row r="114" spans="1:29" ht="17.100000000000001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</row>
    <row r="115" spans="1:29" ht="17.100000000000001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</row>
    <row r="116" spans="1:29" ht="17.100000000000001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</row>
    <row r="117" spans="1:29" ht="17.100000000000001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</row>
    <row r="118" spans="1:29" ht="17.100000000000001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</row>
    <row r="119" spans="1:29" ht="17.100000000000001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</row>
    <row r="120" spans="1:29" ht="17.100000000000001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</row>
    <row r="121" spans="1:29" ht="17.100000000000001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</row>
    <row r="122" spans="1:29" ht="17.100000000000001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</row>
    <row r="123" spans="1:29" ht="17.100000000000001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</row>
    <row r="124" spans="1:29" ht="17.100000000000001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</row>
    <row r="125" spans="1:29" ht="17.100000000000001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29" ht="17.100000000000001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29" ht="17.100000000000001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  <row r="128" spans="1:29" ht="17.100000000000001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</row>
    <row r="129" spans="1:29" ht="17.100000000000001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</row>
    <row r="130" spans="1:29" ht="17.100000000000001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</row>
    <row r="131" spans="1:29" ht="17.100000000000001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</row>
    <row r="132" spans="1:29" ht="17.100000000000001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</row>
    <row r="133" spans="1:29" ht="17.100000000000001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</row>
    <row r="134" spans="1:29" ht="17.100000000000001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</row>
    <row r="135" spans="1:29" ht="17.100000000000001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</row>
    <row r="136" spans="1:29" ht="17.100000000000001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</row>
    <row r="137" spans="1:29" ht="17.100000000000001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</row>
    <row r="138" spans="1:29" ht="17.100000000000001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</row>
    <row r="139" spans="1:29" ht="17.100000000000001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</row>
    <row r="140" spans="1:29" ht="17.100000000000001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</row>
    <row r="141" spans="1:29" ht="17.100000000000001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</row>
    <row r="142" spans="1:29" ht="17.100000000000001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</row>
    <row r="143" spans="1:29" ht="17.100000000000001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</row>
    <row r="144" spans="1:29" ht="17.100000000000001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</row>
    <row r="145" spans="1:29" ht="17.100000000000001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</row>
    <row r="146" spans="1:29" ht="17.100000000000001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</row>
    <row r="147" spans="1:29" ht="17.100000000000001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</row>
    <row r="148" spans="1:29" ht="17.100000000000001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</row>
    <row r="149" spans="1:29" ht="17.100000000000001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</row>
    <row r="150" spans="1:29" ht="17.100000000000001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</row>
    <row r="151" spans="1:29" ht="17.100000000000001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</row>
    <row r="152" spans="1:29" ht="17.100000000000001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</row>
    <row r="153" spans="1:29" ht="17.100000000000001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</row>
    <row r="154" spans="1:29" ht="17.100000000000001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</row>
    <row r="155" spans="1:29" ht="17.100000000000001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</row>
    <row r="156" spans="1:29" ht="17.100000000000001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</row>
    <row r="157" spans="1:29" ht="17.100000000000001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</row>
    <row r="158" spans="1:29" ht="17.100000000000001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</row>
    <row r="159" spans="1:29" ht="17.100000000000001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</row>
    <row r="160" spans="1:29" ht="17.100000000000001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</row>
    <row r="161" spans="1:29" ht="17.100000000000001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</row>
    <row r="162" spans="1:29" ht="17.100000000000001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</row>
    <row r="163" spans="1:29" ht="17.100000000000001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</row>
    <row r="164" spans="1:29" ht="17.100000000000001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</row>
    <row r="165" spans="1:29" ht="17.100000000000001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</row>
    <row r="166" spans="1:29" ht="17.100000000000001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</row>
    <row r="167" spans="1:29" ht="17.100000000000001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</row>
    <row r="168" spans="1:29" ht="17.100000000000001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</row>
    <row r="169" spans="1:29" ht="17.100000000000001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</row>
    <row r="170" spans="1:29" ht="17.100000000000001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</row>
    <row r="171" spans="1:29" ht="17.100000000000001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</row>
    <row r="172" spans="1:29" ht="17.100000000000001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</row>
    <row r="173" spans="1:29" ht="17.100000000000001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</row>
    <row r="174" spans="1:29" ht="17.100000000000001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</row>
    <row r="175" spans="1:29" ht="17.100000000000001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</row>
    <row r="176" spans="1:29" ht="17.100000000000001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</row>
    <row r="177" spans="1:29" ht="17.100000000000001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</row>
    <row r="178" spans="1:29" ht="17.100000000000001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</row>
    <row r="179" spans="1:29" ht="17.100000000000001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</row>
    <row r="180" spans="1:29" ht="17.100000000000001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</row>
    <row r="181" spans="1:29" ht="17.100000000000001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</row>
    <row r="182" spans="1:29" ht="17.100000000000001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</row>
    <row r="183" spans="1:29" ht="17.100000000000001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</row>
    <row r="184" spans="1:29" ht="17.100000000000001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</row>
    <row r="185" spans="1:29" ht="17.100000000000001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</row>
    <row r="186" spans="1:29" ht="17.100000000000001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</row>
    <row r="187" spans="1:29" ht="17.100000000000001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</row>
    <row r="188" spans="1:29" ht="17.100000000000001" customHeight="1"/>
    <row r="189" spans="1:29" ht="17.100000000000001" customHeight="1"/>
    <row r="190" spans="1:29" ht="17.100000000000001" customHeight="1"/>
    <row r="191" spans="1:29" ht="17.100000000000001" customHeight="1"/>
    <row r="192" spans="1:29" ht="17.100000000000001" customHeight="1"/>
    <row r="193" ht="17.100000000000001" customHeight="1"/>
  </sheetData>
  <mergeCells count="28">
    <mergeCell ref="G25:I25"/>
    <mergeCell ref="J25:L25"/>
    <mergeCell ref="M20:O21"/>
    <mergeCell ref="M25:O25"/>
    <mergeCell ref="M26:O26"/>
    <mergeCell ref="M22:O22"/>
    <mergeCell ref="J22:L22"/>
    <mergeCell ref="G23:I23"/>
    <mergeCell ref="J23:L23"/>
    <mergeCell ref="M23:O23"/>
    <mergeCell ref="G24:I24"/>
    <mergeCell ref="J24:L24"/>
    <mergeCell ref="M24:O24"/>
    <mergeCell ref="C8:G8"/>
    <mergeCell ref="H8:J8"/>
    <mergeCell ref="H9:J9"/>
    <mergeCell ref="A3:U3"/>
    <mergeCell ref="G5:J5"/>
    <mergeCell ref="D22:F26"/>
    <mergeCell ref="G26:I26"/>
    <mergeCell ref="J26:L26"/>
    <mergeCell ref="D20:F21"/>
    <mergeCell ref="G20:I21"/>
    <mergeCell ref="J20:L21"/>
    <mergeCell ref="P20:R21"/>
    <mergeCell ref="P22:R26"/>
    <mergeCell ref="P19:Q19"/>
    <mergeCell ref="G22:I22"/>
  </mergeCells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192"/>
  <sheetViews>
    <sheetView view="pageBreakPreview" zoomScaleNormal="100" zoomScaleSheetLayoutView="100" workbookViewId="0">
      <selection activeCell="K5" sqref="K5"/>
    </sheetView>
  </sheetViews>
  <sheetFormatPr defaultRowHeight="15"/>
  <cols>
    <col min="1" max="43" width="4.42578125" customWidth="1"/>
  </cols>
  <sheetData>
    <row r="1" spans="1:21" ht="17.10000000000000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1" ht="17.100000000000001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</row>
    <row r="3" spans="1:21" ht="34.5" customHeight="1">
      <c r="A3" s="384" t="s">
        <v>37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</row>
    <row r="4" spans="1:21" ht="17.100000000000001" customHeight="1">
      <c r="A4" s="61"/>
      <c r="B4" s="61"/>
      <c r="F4" s="61"/>
      <c r="G4" s="61"/>
      <c r="L4" s="61"/>
      <c r="M4" s="61"/>
      <c r="N4" s="61"/>
      <c r="O4" s="61"/>
      <c r="P4" s="61"/>
      <c r="Q4" s="61"/>
      <c r="R4" s="61"/>
      <c r="S4" s="61"/>
      <c r="T4" s="61"/>
    </row>
    <row r="5" spans="1:21" ht="21" customHeight="1">
      <c r="A5" s="62"/>
      <c r="B5" s="232"/>
      <c r="C5" s="63" t="s">
        <v>45</v>
      </c>
      <c r="D5" s="63"/>
      <c r="E5" s="63"/>
      <c r="F5" s="242"/>
      <c r="G5" s="385" t="str">
        <f>Report!H5</f>
        <v>SPR15120066-1</v>
      </c>
      <c r="H5" s="385"/>
      <c r="I5" s="385"/>
      <c r="J5" s="385"/>
      <c r="K5" s="232"/>
      <c r="L5" s="61"/>
      <c r="M5" s="61"/>
      <c r="N5" s="62"/>
      <c r="O5" s="62"/>
      <c r="P5" s="62"/>
      <c r="Q5" s="62"/>
      <c r="R5" s="70" t="s">
        <v>147</v>
      </c>
      <c r="S5" s="70"/>
      <c r="T5" s="62"/>
      <c r="U5" s="232"/>
    </row>
    <row r="6" spans="1:21" ht="21" customHeight="1">
      <c r="A6" s="62"/>
      <c r="B6" s="61"/>
      <c r="C6" s="246"/>
      <c r="D6" s="246"/>
      <c r="E6" s="254"/>
      <c r="F6" s="254"/>
      <c r="G6" s="254"/>
      <c r="H6" s="254"/>
      <c r="I6" s="246"/>
      <c r="J6" s="246"/>
      <c r="K6" s="246"/>
      <c r="L6" s="273"/>
      <c r="M6" s="273"/>
      <c r="N6" s="273"/>
      <c r="O6" s="273"/>
      <c r="P6" s="439" t="s">
        <v>144</v>
      </c>
      <c r="Q6" s="439"/>
      <c r="R6" s="276" t="s">
        <v>8</v>
      </c>
      <c r="S6" s="272"/>
      <c r="T6" s="272"/>
      <c r="U6" s="272"/>
    </row>
    <row r="7" spans="1:21" ht="21" customHeight="1">
      <c r="A7" s="62"/>
      <c r="B7" s="61"/>
      <c r="C7" s="274"/>
      <c r="D7" s="388" t="s">
        <v>104</v>
      </c>
      <c r="E7" s="389"/>
      <c r="F7" s="390"/>
      <c r="G7" s="410" t="s">
        <v>145</v>
      </c>
      <c r="H7" s="411"/>
      <c r="I7" s="412"/>
      <c r="J7" s="388" t="s">
        <v>142</v>
      </c>
      <c r="K7" s="389"/>
      <c r="L7" s="390"/>
      <c r="M7" s="400" t="s">
        <v>106</v>
      </c>
      <c r="N7" s="389"/>
      <c r="O7" s="390"/>
      <c r="P7" s="388" t="s">
        <v>143</v>
      </c>
      <c r="Q7" s="416"/>
      <c r="R7" s="417"/>
    </row>
    <row r="8" spans="1:21" ht="17.25" customHeight="1">
      <c r="A8" s="62"/>
      <c r="B8" s="61"/>
      <c r="D8" s="407"/>
      <c r="E8" s="408"/>
      <c r="F8" s="409"/>
      <c r="G8" s="413"/>
      <c r="H8" s="414"/>
      <c r="I8" s="415"/>
      <c r="J8" s="407"/>
      <c r="K8" s="408"/>
      <c r="L8" s="409"/>
      <c r="M8" s="391"/>
      <c r="N8" s="392"/>
      <c r="O8" s="393"/>
      <c r="P8" s="418"/>
      <c r="Q8" s="419"/>
      <c r="R8" s="420"/>
    </row>
    <row r="9" spans="1:21" ht="21" customHeight="1">
      <c r="D9" s="427">
        <f>'Data Record'!A30</f>
        <v>100</v>
      </c>
      <c r="E9" s="428"/>
      <c r="F9" s="429"/>
      <c r="G9" s="410" t="s">
        <v>130</v>
      </c>
      <c r="H9" s="411"/>
      <c r="I9" s="412"/>
      <c r="J9" s="433">
        <f>'Data Record'!S30</f>
        <v>100.0001</v>
      </c>
      <c r="K9" s="434"/>
      <c r="L9" s="435"/>
      <c r="M9" s="433">
        <f>'Data Record'!W30</f>
        <v>1.0000000000331966E-4</v>
      </c>
      <c r="N9" s="434"/>
      <c r="O9" s="435"/>
      <c r="P9" s="401">
        <f>'Uncertainty Budget'!T20</f>
        <v>2.4081251351760495</v>
      </c>
      <c r="Q9" s="402"/>
      <c r="R9" s="403"/>
    </row>
    <row r="10" spans="1:21" ht="21" customHeight="1">
      <c r="D10" s="430"/>
      <c r="E10" s="431"/>
      <c r="F10" s="432"/>
      <c r="G10" s="413" t="s">
        <v>131</v>
      </c>
      <c r="H10" s="414"/>
      <c r="I10" s="415"/>
      <c r="J10" s="421">
        <f>'Data Record'!S31</f>
        <v>99.999899999999997</v>
      </c>
      <c r="K10" s="422"/>
      <c r="L10" s="423"/>
      <c r="M10" s="424">
        <f>'Data Record'!W31</f>
        <v>-1.0000000000331966E-4</v>
      </c>
      <c r="N10" s="425"/>
      <c r="O10" s="426"/>
      <c r="P10" s="404"/>
      <c r="Q10" s="405"/>
      <c r="R10" s="406"/>
    </row>
    <row r="11" spans="1:21" ht="21" customHeight="1">
      <c r="D11" s="427">
        <f>'Data Record'!A32</f>
        <v>125</v>
      </c>
      <c r="E11" s="428"/>
      <c r="F11" s="429"/>
      <c r="G11" s="410" t="s">
        <v>130</v>
      </c>
      <c r="H11" s="411"/>
      <c r="I11" s="412"/>
      <c r="J11" s="433">
        <f>'Data Record'!S32</f>
        <v>125.0001</v>
      </c>
      <c r="K11" s="434"/>
      <c r="L11" s="435"/>
      <c r="M11" s="433">
        <f>'Data Record'!W32</f>
        <v>1.0000000000331966E-4</v>
      </c>
      <c r="N11" s="434"/>
      <c r="O11" s="435"/>
      <c r="P11" s="401">
        <f>'Uncertainty Budget'!T21</f>
        <v>2.633427740923731</v>
      </c>
      <c r="Q11" s="402"/>
      <c r="R11" s="403"/>
    </row>
    <row r="12" spans="1:21" ht="21" customHeight="1">
      <c r="D12" s="430"/>
      <c r="E12" s="431"/>
      <c r="F12" s="432"/>
      <c r="G12" s="413" t="s">
        <v>131</v>
      </c>
      <c r="H12" s="414"/>
      <c r="I12" s="415"/>
      <c r="J12" s="421">
        <f>'Data Record'!S33</f>
        <v>124.9999</v>
      </c>
      <c r="K12" s="422"/>
      <c r="L12" s="423"/>
      <c r="M12" s="424">
        <f>'Data Record'!W33</f>
        <v>-1.0000000000331966E-4</v>
      </c>
      <c r="N12" s="425"/>
      <c r="O12" s="426"/>
      <c r="P12" s="436"/>
      <c r="Q12" s="437"/>
      <c r="R12" s="438"/>
    </row>
    <row r="13" spans="1:21" ht="21" customHeight="1">
      <c r="D13" s="427">
        <f>'Data Record'!A34</f>
        <v>150</v>
      </c>
      <c r="E13" s="428"/>
      <c r="F13" s="429"/>
      <c r="G13" s="410" t="s">
        <v>130</v>
      </c>
      <c r="H13" s="411"/>
      <c r="I13" s="412"/>
      <c r="J13" s="433">
        <f>'Data Record'!S34</f>
        <v>150.0001</v>
      </c>
      <c r="K13" s="434"/>
      <c r="L13" s="435"/>
      <c r="M13" s="433">
        <f>'Data Record'!W34</f>
        <v>1.0000000000331966E-4</v>
      </c>
      <c r="N13" s="434"/>
      <c r="O13" s="435"/>
      <c r="P13" s="401">
        <f>'Uncertainty Budget'!T22</f>
        <v>2.8621204260710855</v>
      </c>
      <c r="Q13" s="402"/>
      <c r="R13" s="403"/>
    </row>
    <row r="14" spans="1:21" ht="21" customHeight="1">
      <c r="D14" s="430"/>
      <c r="E14" s="431"/>
      <c r="F14" s="432"/>
      <c r="G14" s="413" t="s">
        <v>131</v>
      </c>
      <c r="H14" s="414"/>
      <c r="I14" s="415"/>
      <c r="J14" s="421">
        <f>'Data Record'!S35</f>
        <v>149.9999</v>
      </c>
      <c r="K14" s="422"/>
      <c r="L14" s="423"/>
      <c r="M14" s="424">
        <f>'Data Record'!W35</f>
        <v>-1.0000000000331966E-4</v>
      </c>
      <c r="N14" s="425"/>
      <c r="O14" s="426"/>
      <c r="P14" s="436"/>
      <c r="Q14" s="437"/>
      <c r="R14" s="438"/>
    </row>
    <row r="15" spans="1:21" ht="21" customHeight="1">
      <c r="D15" s="427">
        <f>'Data Record'!A36</f>
        <v>175</v>
      </c>
      <c r="E15" s="428"/>
      <c r="F15" s="429"/>
      <c r="G15" s="410" t="s">
        <v>130</v>
      </c>
      <c r="H15" s="411"/>
      <c r="I15" s="412"/>
      <c r="J15" s="433">
        <f>'Data Record'!S36</f>
        <v>175.0001</v>
      </c>
      <c r="K15" s="434"/>
      <c r="L15" s="435"/>
      <c r="M15" s="433">
        <f>'Data Record'!W36</f>
        <v>1.0000000000331966E-4</v>
      </c>
      <c r="N15" s="434"/>
      <c r="O15" s="435"/>
      <c r="P15" s="401">
        <f>'Uncertainty Budget'!T23</f>
        <v>3.1086398419029933</v>
      </c>
      <c r="Q15" s="402"/>
      <c r="R15" s="403"/>
    </row>
    <row r="16" spans="1:21" ht="21" customHeight="1">
      <c r="D16" s="430"/>
      <c r="E16" s="431"/>
      <c r="F16" s="432"/>
      <c r="G16" s="413" t="s">
        <v>131</v>
      </c>
      <c r="H16" s="414"/>
      <c r="I16" s="415"/>
      <c r="J16" s="421">
        <f>'Data Record'!S37</f>
        <v>174.9999</v>
      </c>
      <c r="K16" s="422"/>
      <c r="L16" s="423"/>
      <c r="M16" s="424">
        <f>'Data Record'!W37</f>
        <v>-1.0000000000331966E-4</v>
      </c>
      <c r="N16" s="425"/>
      <c r="O16" s="426"/>
      <c r="P16" s="436"/>
      <c r="Q16" s="437"/>
      <c r="R16" s="438"/>
    </row>
    <row r="17" spans="1:29" ht="21" customHeight="1">
      <c r="D17" s="427">
        <f>'Data Record'!A38</f>
        <v>200</v>
      </c>
      <c r="E17" s="428"/>
      <c r="F17" s="429"/>
      <c r="G17" s="410" t="s">
        <v>130</v>
      </c>
      <c r="H17" s="411"/>
      <c r="I17" s="412"/>
      <c r="J17" s="433">
        <f>'Data Record'!S38</f>
        <v>200.0001</v>
      </c>
      <c r="K17" s="434"/>
      <c r="L17" s="435"/>
      <c r="M17" s="433">
        <f>'Data Record'!W38</f>
        <v>1.0000000000331966E-4</v>
      </c>
      <c r="N17" s="434"/>
      <c r="O17" s="435"/>
      <c r="P17" s="401">
        <f>'Uncertainty Budget'!T24</f>
        <v>3.3703362839139164</v>
      </c>
      <c r="Q17" s="402"/>
      <c r="R17" s="403"/>
    </row>
    <row r="18" spans="1:29" ht="21" customHeight="1">
      <c r="D18" s="430"/>
      <c r="E18" s="431"/>
      <c r="F18" s="432"/>
      <c r="G18" s="413" t="s">
        <v>131</v>
      </c>
      <c r="H18" s="414"/>
      <c r="I18" s="415"/>
      <c r="J18" s="421">
        <f>'Data Record'!S39</f>
        <v>199.9999</v>
      </c>
      <c r="K18" s="422"/>
      <c r="L18" s="423"/>
      <c r="M18" s="424">
        <f>'Data Record'!W39</f>
        <v>-1.0000000000331966E-4</v>
      </c>
      <c r="N18" s="425"/>
      <c r="O18" s="426"/>
      <c r="P18" s="436"/>
      <c r="Q18" s="437"/>
      <c r="R18" s="438"/>
    </row>
    <row r="19" spans="1:29" ht="21" customHeight="1">
      <c r="D19" s="427">
        <f>'Data Record'!A40</f>
        <v>250</v>
      </c>
      <c r="E19" s="428"/>
      <c r="F19" s="429"/>
      <c r="G19" s="410" t="s">
        <v>130</v>
      </c>
      <c r="H19" s="411"/>
      <c r="I19" s="412"/>
      <c r="J19" s="433">
        <f>'Data Record'!S40</f>
        <v>250.0001</v>
      </c>
      <c r="K19" s="434"/>
      <c r="L19" s="435"/>
      <c r="M19" s="433">
        <f>'Data Record'!W40</f>
        <v>1.0000000000331966E-4</v>
      </c>
      <c r="N19" s="434"/>
      <c r="O19" s="435"/>
      <c r="P19" s="401">
        <f>'Uncertainty Budget'!T25</f>
        <v>3.9269665986186673</v>
      </c>
      <c r="Q19" s="402"/>
      <c r="R19" s="403"/>
    </row>
    <row r="20" spans="1:29" ht="21" customHeight="1">
      <c r="D20" s="430"/>
      <c r="E20" s="431"/>
      <c r="F20" s="432"/>
      <c r="G20" s="413" t="s">
        <v>131</v>
      </c>
      <c r="H20" s="414"/>
      <c r="I20" s="415"/>
      <c r="J20" s="421">
        <f>'Data Record'!S41</f>
        <v>249.9999</v>
      </c>
      <c r="K20" s="422"/>
      <c r="L20" s="423"/>
      <c r="M20" s="424">
        <f>'Data Record'!W41</f>
        <v>-1.0000000000331966E-4</v>
      </c>
      <c r="N20" s="425"/>
      <c r="O20" s="426"/>
      <c r="P20" s="436"/>
      <c r="Q20" s="437"/>
      <c r="R20" s="438"/>
    </row>
    <row r="21" spans="1:29" ht="21" customHeight="1">
      <c r="D21" s="427">
        <f>'Data Record'!A42</f>
        <v>300</v>
      </c>
      <c r="E21" s="428"/>
      <c r="F21" s="429"/>
      <c r="G21" s="410" t="s">
        <v>130</v>
      </c>
      <c r="H21" s="411"/>
      <c r="I21" s="412"/>
      <c r="J21" s="433">
        <f>'Data Record'!S42</f>
        <v>300.00009999999997</v>
      </c>
      <c r="K21" s="434"/>
      <c r="L21" s="435"/>
      <c r="M21" s="433">
        <f>'Data Record'!W42</f>
        <v>9.9999999974897946E-5</v>
      </c>
      <c r="N21" s="434"/>
      <c r="O21" s="435"/>
      <c r="P21" s="401">
        <f>'Uncertainty Budget'!T26</f>
        <v>4.5141370530072891</v>
      </c>
      <c r="Q21" s="402"/>
      <c r="R21" s="403"/>
    </row>
    <row r="22" spans="1:29" ht="21" customHeight="1">
      <c r="D22" s="430"/>
      <c r="E22" s="431"/>
      <c r="F22" s="432"/>
      <c r="G22" s="413" t="s">
        <v>131</v>
      </c>
      <c r="H22" s="414"/>
      <c r="I22" s="415"/>
      <c r="J22" s="421">
        <f>'Data Record'!S43</f>
        <v>299.99990000000003</v>
      </c>
      <c r="K22" s="422"/>
      <c r="L22" s="423"/>
      <c r="M22" s="421">
        <f>'Data Record'!W43</f>
        <v>-9.9999999974897946E-5</v>
      </c>
      <c r="N22" s="422"/>
      <c r="O22" s="423"/>
      <c r="P22" s="436"/>
      <c r="Q22" s="437"/>
      <c r="R22" s="438"/>
    </row>
    <row r="23" spans="1:29" ht="17.100000000000001" customHeight="1">
      <c r="B23" s="89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89"/>
      <c r="Q23" s="89"/>
      <c r="R23" s="89"/>
      <c r="S23" s="89"/>
      <c r="T23" s="63"/>
      <c r="U23" s="63"/>
      <c r="V23" s="63"/>
      <c r="W23" s="63"/>
      <c r="X23" s="63"/>
      <c r="Y23" s="63"/>
      <c r="Z23" s="63"/>
      <c r="AA23" s="63"/>
    </row>
    <row r="24" spans="1:29" ht="21" customHeight="1">
      <c r="A24" s="69"/>
      <c r="B24" s="44" t="s">
        <v>68</v>
      </c>
      <c r="C24" s="105"/>
      <c r="D24" s="105"/>
      <c r="E24" s="105"/>
      <c r="F24" s="105"/>
      <c r="G24" s="105"/>
      <c r="H24" s="105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7"/>
      <c r="V24" s="107"/>
      <c r="W24" s="63"/>
      <c r="X24" s="63"/>
      <c r="Y24" s="63"/>
      <c r="Z24" s="62"/>
      <c r="AA24" s="62"/>
      <c r="AB24" s="62"/>
    </row>
    <row r="25" spans="1:29" ht="21" customHeight="1">
      <c r="A25" s="440" t="s">
        <v>69</v>
      </c>
      <c r="B25" s="440"/>
      <c r="C25" s="440"/>
      <c r="D25" s="440"/>
      <c r="E25" s="440"/>
      <c r="F25" s="440"/>
      <c r="G25" s="440"/>
      <c r="H25" s="440"/>
      <c r="I25" s="440"/>
      <c r="J25" s="440"/>
      <c r="K25" s="440"/>
      <c r="L25" s="440"/>
      <c r="M25" s="440"/>
      <c r="N25" s="440"/>
      <c r="O25" s="440"/>
      <c r="P25" s="440"/>
      <c r="Q25" s="440"/>
      <c r="R25" s="440"/>
      <c r="S25" s="440"/>
      <c r="T25" s="440"/>
      <c r="U25" s="440"/>
      <c r="V25" s="108"/>
      <c r="W25" s="63"/>
      <c r="X25" s="63"/>
      <c r="Y25" s="63"/>
      <c r="Z25" s="62"/>
      <c r="AA25" s="62"/>
      <c r="AB25" s="62"/>
    </row>
    <row r="26" spans="1:29" ht="21" customHeight="1">
      <c r="A26" s="440" t="s">
        <v>70</v>
      </c>
      <c r="B26" s="440"/>
      <c r="C26" s="440"/>
      <c r="D26" s="440"/>
      <c r="E26" s="440"/>
      <c r="F26" s="440"/>
      <c r="G26" s="440"/>
      <c r="H26" s="440"/>
      <c r="I26" s="440"/>
      <c r="J26" s="440"/>
      <c r="K26" s="440"/>
      <c r="L26" s="440"/>
      <c r="M26" s="440"/>
      <c r="N26" s="440"/>
      <c r="O26" s="440"/>
      <c r="P26" s="440"/>
      <c r="Q26" s="440"/>
      <c r="R26" s="440"/>
      <c r="S26" s="440"/>
      <c r="T26" s="440"/>
      <c r="U26" s="440"/>
      <c r="V26" s="440"/>
      <c r="W26" s="63"/>
      <c r="X26" s="63"/>
      <c r="Y26" s="63"/>
      <c r="Z26" s="62"/>
      <c r="AA26" s="62"/>
      <c r="AB26" s="62"/>
    </row>
    <row r="27" spans="1:29" ht="21" customHeight="1">
      <c r="A27" s="441" t="s">
        <v>71</v>
      </c>
      <c r="B27" s="441"/>
      <c r="C27" s="441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1"/>
      <c r="S27" s="441"/>
      <c r="T27" s="441"/>
      <c r="U27" s="441"/>
      <c r="V27" s="109"/>
      <c r="W27" s="109"/>
      <c r="X27" s="63"/>
      <c r="Y27" s="63"/>
      <c r="Z27" s="63"/>
      <c r="AA27" s="62"/>
      <c r="AB27" s="62"/>
      <c r="AC27" s="62"/>
    </row>
    <row r="28" spans="1:29" ht="17.100000000000001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63"/>
      <c r="T28" s="63"/>
      <c r="U28" s="63"/>
      <c r="V28" s="63"/>
      <c r="W28" s="63"/>
      <c r="X28" s="63"/>
      <c r="Y28" s="63"/>
      <c r="Z28" s="63"/>
      <c r="AA28" s="62"/>
      <c r="AB28" s="62"/>
      <c r="AC28" s="62"/>
    </row>
    <row r="29" spans="1:29" ht="17.100000000000001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63"/>
      <c r="T29" s="63"/>
      <c r="U29" s="63"/>
      <c r="V29" s="63"/>
      <c r="W29" s="63"/>
      <c r="X29" s="63"/>
      <c r="Y29" s="63"/>
      <c r="Z29" s="63"/>
      <c r="AA29" s="62"/>
      <c r="AB29" s="62"/>
      <c r="AC29" s="62"/>
    </row>
    <row r="30" spans="1:29" ht="17.100000000000001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63"/>
      <c r="T30" s="63"/>
      <c r="U30" s="63"/>
      <c r="V30" s="63"/>
      <c r="W30" s="63"/>
      <c r="X30" s="63"/>
      <c r="Y30" s="63"/>
      <c r="Z30" s="63"/>
      <c r="AA30" s="62"/>
      <c r="AB30" s="62"/>
      <c r="AC30" s="62"/>
    </row>
    <row r="31" spans="1:29" ht="17.100000000000001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63"/>
      <c r="T31" s="63"/>
      <c r="U31" s="63"/>
      <c r="V31" s="63"/>
      <c r="W31" s="63"/>
      <c r="X31" s="63"/>
      <c r="Y31" s="63"/>
      <c r="Z31" s="63"/>
      <c r="AA31" s="62"/>
      <c r="AB31" s="62"/>
      <c r="AC31" s="62"/>
    </row>
    <row r="32" spans="1:29" ht="17.100000000000001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63"/>
      <c r="T32" s="63"/>
      <c r="U32" s="63"/>
      <c r="V32" s="63"/>
      <c r="W32" s="63"/>
      <c r="X32" s="63"/>
      <c r="Y32" s="63"/>
      <c r="Z32" s="63"/>
      <c r="AA32" s="62"/>
      <c r="AB32" s="62"/>
      <c r="AC32" s="62"/>
    </row>
    <row r="33" spans="1:29" ht="17.100000000000001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63"/>
      <c r="T33" s="63"/>
      <c r="U33" s="63"/>
      <c r="V33" s="63"/>
      <c r="W33" s="63"/>
      <c r="X33" s="63"/>
      <c r="Y33" s="63"/>
      <c r="Z33" s="63"/>
      <c r="AA33" s="62"/>
      <c r="AB33" s="62"/>
      <c r="AC33" s="62"/>
    </row>
    <row r="34" spans="1:29" ht="17.100000000000001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63"/>
      <c r="T34" s="63"/>
      <c r="U34" s="63"/>
      <c r="V34" s="63"/>
      <c r="W34" s="63"/>
      <c r="X34" s="63"/>
      <c r="Y34" s="63"/>
      <c r="Z34" s="63"/>
    </row>
    <row r="35" spans="1:29" ht="17.100000000000001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63"/>
      <c r="T35" s="63"/>
      <c r="U35" s="63"/>
      <c r="V35" s="63"/>
      <c r="W35" s="63"/>
      <c r="X35" s="63"/>
      <c r="Y35" s="63"/>
      <c r="Z35" s="63"/>
    </row>
    <row r="36" spans="1:29" ht="17.100000000000001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63"/>
      <c r="T36" s="63"/>
      <c r="U36" s="63"/>
      <c r="V36" s="63"/>
      <c r="W36" s="63"/>
      <c r="X36" s="63"/>
      <c r="Y36" s="63"/>
      <c r="Z36" s="63"/>
    </row>
    <row r="37" spans="1:29" ht="17.100000000000001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63"/>
      <c r="T37" s="63"/>
      <c r="U37" s="63"/>
      <c r="V37" s="63"/>
      <c r="W37" s="63"/>
      <c r="X37" s="63"/>
      <c r="Y37" s="63"/>
      <c r="Z37" s="63"/>
    </row>
    <row r="38" spans="1:29" ht="17.100000000000001" customHeight="1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63"/>
      <c r="T38" s="63"/>
      <c r="U38" s="63"/>
      <c r="V38" s="63"/>
      <c r="W38" s="63"/>
      <c r="X38" s="63"/>
      <c r="Y38" s="63"/>
      <c r="Z38" s="63"/>
    </row>
    <row r="39" spans="1:29" ht="17.100000000000001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</row>
    <row r="40" spans="1:29" ht="17.100000000000001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</row>
    <row r="41" spans="1:29" ht="17.100000000000001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</row>
    <row r="42" spans="1:29" ht="17.100000000000001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</row>
    <row r="43" spans="1:29" ht="17.100000000000001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</row>
    <row r="44" spans="1:29" ht="17.100000000000001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</row>
    <row r="45" spans="1:29" ht="17.100000000000001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</row>
    <row r="46" spans="1:29" ht="17.100000000000001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</row>
    <row r="47" spans="1:29" ht="17.100000000000001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</row>
    <row r="48" spans="1:29" ht="17.100000000000001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</row>
    <row r="49" spans="1:29" ht="17.100000000000001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</row>
    <row r="50" spans="1:29" ht="17.100000000000001" customHeight="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</row>
    <row r="51" spans="1:29" ht="17.100000000000001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</row>
    <row r="52" spans="1:29" ht="17.100000000000001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</row>
    <row r="53" spans="1:29" ht="17.100000000000001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</row>
    <row r="54" spans="1:29" ht="17.100000000000001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</row>
    <row r="55" spans="1:29" ht="17.100000000000001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</row>
    <row r="56" spans="1:29" ht="17.100000000000001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</row>
    <row r="57" spans="1:29" ht="17.100000000000001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</row>
    <row r="58" spans="1:29" ht="17.100000000000001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</row>
    <row r="59" spans="1:29" ht="17.100000000000001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</row>
    <row r="60" spans="1:29" ht="17.100000000000001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</row>
    <row r="61" spans="1:29" ht="17.100000000000001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</row>
    <row r="62" spans="1:29" ht="17.100000000000001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</row>
    <row r="63" spans="1:29" ht="17.100000000000001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</row>
    <row r="64" spans="1:29" ht="17.100000000000001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</row>
    <row r="65" spans="1:29" ht="17.100000000000001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</row>
    <row r="66" spans="1:29" ht="17.100000000000001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</row>
    <row r="67" spans="1:29" ht="17.100000000000001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</row>
    <row r="68" spans="1:29" ht="17.100000000000001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</row>
    <row r="69" spans="1:29" ht="17.100000000000001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</row>
    <row r="70" spans="1:29" ht="17.100000000000001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</row>
    <row r="71" spans="1:29" ht="17.100000000000001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</row>
    <row r="72" spans="1:29" ht="17.100000000000001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</row>
    <row r="73" spans="1:29" ht="17.100000000000001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</row>
    <row r="74" spans="1:29" ht="17.100000000000001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</row>
    <row r="75" spans="1:29" ht="17.100000000000001" customHeight="1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</row>
    <row r="76" spans="1:29" ht="17.100000000000001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</row>
    <row r="77" spans="1:29" ht="17.100000000000001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</row>
    <row r="78" spans="1:29" ht="17.100000000000001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</row>
    <row r="79" spans="1:29" ht="17.100000000000001" customHeight="1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</row>
    <row r="80" spans="1:29" ht="17.100000000000001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</row>
    <row r="81" spans="1:29" ht="17.100000000000001" customHeight="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</row>
    <row r="82" spans="1:29" ht="17.100000000000001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</row>
    <row r="83" spans="1:29" ht="17.100000000000001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</row>
    <row r="84" spans="1:29" ht="17.100000000000001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</row>
    <row r="85" spans="1:29" ht="17.100000000000001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</row>
    <row r="86" spans="1:29" ht="17.100000000000001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</row>
    <row r="87" spans="1:29" ht="17.100000000000001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</row>
    <row r="88" spans="1:29" ht="17.100000000000001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</row>
    <row r="89" spans="1:29" ht="17.100000000000001" customHeight="1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</row>
    <row r="90" spans="1:29" ht="17.100000000000001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</row>
    <row r="91" spans="1:29" ht="17.100000000000001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</row>
    <row r="92" spans="1:29" ht="17.100000000000001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</row>
    <row r="93" spans="1:29" ht="17.100000000000001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</row>
    <row r="94" spans="1:29" ht="17.100000000000001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</row>
    <row r="95" spans="1:29" ht="17.100000000000001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</row>
    <row r="96" spans="1:29" ht="17.100000000000001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</row>
    <row r="97" spans="1:29" ht="17.100000000000001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</row>
    <row r="98" spans="1:29" ht="17.100000000000001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</row>
    <row r="99" spans="1:29" ht="17.100000000000001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</row>
    <row r="100" spans="1:29" ht="17.100000000000001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</row>
    <row r="101" spans="1:29" ht="17.100000000000001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</row>
    <row r="102" spans="1:29" ht="17.100000000000001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</row>
    <row r="103" spans="1:29" ht="17.100000000000001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</row>
    <row r="104" spans="1:29" ht="17.100000000000001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</row>
    <row r="105" spans="1:29" ht="17.100000000000001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</row>
    <row r="106" spans="1:29" ht="17.100000000000001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</row>
    <row r="107" spans="1:29" ht="17.100000000000001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</row>
    <row r="108" spans="1:29" ht="17.100000000000001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</row>
    <row r="109" spans="1:29" ht="17.100000000000001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</row>
    <row r="110" spans="1:29" ht="17.100000000000001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</row>
    <row r="111" spans="1:29" ht="17.100000000000001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</row>
    <row r="112" spans="1:29" ht="17.100000000000001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</row>
    <row r="113" spans="1:29" ht="17.100000000000001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</row>
    <row r="114" spans="1:29" ht="17.100000000000001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</row>
    <row r="115" spans="1:29" ht="17.100000000000001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</row>
    <row r="116" spans="1:29" ht="17.100000000000001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</row>
    <row r="117" spans="1:29" ht="17.100000000000001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</row>
    <row r="118" spans="1:29" ht="17.100000000000001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</row>
    <row r="119" spans="1:29" ht="17.100000000000001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</row>
    <row r="120" spans="1:29" ht="17.100000000000001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</row>
    <row r="121" spans="1:29" ht="17.100000000000001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</row>
    <row r="122" spans="1:29" ht="17.100000000000001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</row>
    <row r="123" spans="1:29" ht="17.100000000000001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</row>
    <row r="124" spans="1:29" ht="17.100000000000001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</row>
    <row r="125" spans="1:29" ht="17.100000000000001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29" ht="17.100000000000001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29" ht="17.100000000000001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  <row r="128" spans="1:29" ht="17.100000000000001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</row>
    <row r="129" spans="1:29" ht="17.100000000000001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</row>
    <row r="130" spans="1:29" ht="17.100000000000001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</row>
    <row r="131" spans="1:29" ht="17.100000000000001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</row>
    <row r="132" spans="1:29" ht="17.100000000000001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</row>
    <row r="133" spans="1:29" ht="17.100000000000001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</row>
    <row r="134" spans="1:29" ht="17.100000000000001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</row>
    <row r="135" spans="1:29" ht="17.100000000000001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</row>
    <row r="136" spans="1:29" ht="17.100000000000001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</row>
    <row r="137" spans="1:29" ht="17.100000000000001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</row>
    <row r="138" spans="1:29" ht="17.100000000000001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</row>
    <row r="139" spans="1:29" ht="17.100000000000001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</row>
    <row r="140" spans="1:29" ht="17.100000000000001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</row>
    <row r="141" spans="1:29" ht="17.100000000000001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</row>
    <row r="142" spans="1:29" ht="17.100000000000001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</row>
    <row r="143" spans="1:29" ht="17.100000000000001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</row>
    <row r="144" spans="1:29" ht="17.100000000000001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</row>
    <row r="145" spans="1:29" ht="17.100000000000001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</row>
    <row r="146" spans="1:29" ht="17.100000000000001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</row>
    <row r="147" spans="1:29" ht="17.100000000000001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</row>
    <row r="148" spans="1:29" ht="17.100000000000001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</row>
    <row r="149" spans="1:29" ht="17.100000000000001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</row>
    <row r="150" spans="1:29" ht="17.100000000000001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</row>
    <row r="151" spans="1:29" ht="17.100000000000001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</row>
    <row r="152" spans="1:29" ht="17.100000000000001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</row>
    <row r="153" spans="1:29" ht="17.100000000000001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</row>
    <row r="154" spans="1:29" ht="17.100000000000001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</row>
    <row r="155" spans="1:29" ht="17.100000000000001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</row>
    <row r="156" spans="1:29" ht="17.100000000000001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</row>
    <row r="157" spans="1:29" ht="17.100000000000001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</row>
    <row r="158" spans="1:29" ht="17.100000000000001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</row>
    <row r="159" spans="1:29" ht="17.100000000000001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</row>
    <row r="160" spans="1:29" ht="17.100000000000001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</row>
    <row r="161" spans="1:29" ht="17.100000000000001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</row>
    <row r="162" spans="1:29" ht="17.100000000000001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</row>
    <row r="163" spans="1:29" ht="17.100000000000001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</row>
    <row r="164" spans="1:29" ht="17.100000000000001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</row>
    <row r="165" spans="1:29" ht="17.100000000000001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</row>
    <row r="166" spans="1:29" ht="17.100000000000001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</row>
    <row r="167" spans="1:29" ht="17.100000000000001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</row>
    <row r="168" spans="1:29" ht="17.100000000000001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</row>
    <row r="169" spans="1:29" ht="17.100000000000001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</row>
    <row r="170" spans="1:29" ht="17.100000000000001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</row>
    <row r="171" spans="1:29" ht="17.100000000000001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</row>
    <row r="172" spans="1:29" ht="17.100000000000001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</row>
    <row r="173" spans="1:29" ht="17.100000000000001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</row>
    <row r="174" spans="1:29" ht="17.100000000000001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</row>
    <row r="175" spans="1:29" ht="17.100000000000001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</row>
    <row r="176" spans="1:29" ht="17.100000000000001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</row>
    <row r="177" spans="1:29" ht="17.100000000000001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</row>
    <row r="178" spans="1:29" ht="17.100000000000001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</row>
    <row r="179" spans="1:29" ht="17.100000000000001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</row>
    <row r="180" spans="1:29" ht="17.100000000000001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</row>
    <row r="181" spans="1:29" ht="17.100000000000001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</row>
    <row r="182" spans="1:29" ht="17.100000000000001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</row>
    <row r="183" spans="1:29" ht="17.100000000000001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</row>
    <row r="184" spans="1:29" ht="17.100000000000001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</row>
    <row r="185" spans="1:29" ht="17.100000000000001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</row>
    <row r="186" spans="1:29" ht="17.100000000000001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</row>
    <row r="187" spans="1:29" ht="17.100000000000001" customHeight="1"/>
    <row r="188" spans="1:29" ht="17.100000000000001" customHeight="1"/>
    <row r="189" spans="1:29" ht="17.100000000000001" customHeight="1"/>
    <row r="190" spans="1:29" ht="17.100000000000001" customHeight="1"/>
    <row r="191" spans="1:29" ht="17.100000000000001" customHeight="1"/>
    <row r="192" spans="1:29" ht="17.100000000000001" customHeight="1"/>
  </sheetData>
  <mergeCells count="67">
    <mergeCell ref="J22:L22"/>
    <mergeCell ref="M22:O22"/>
    <mergeCell ref="A25:U25"/>
    <mergeCell ref="A27:U27"/>
    <mergeCell ref="A26:V26"/>
    <mergeCell ref="D21:F22"/>
    <mergeCell ref="G21:I21"/>
    <mergeCell ref="J21:L21"/>
    <mergeCell ref="M21:O21"/>
    <mergeCell ref="P21:R22"/>
    <mergeCell ref="G22:I22"/>
    <mergeCell ref="D19:F20"/>
    <mergeCell ref="G19:I19"/>
    <mergeCell ref="J19:L19"/>
    <mergeCell ref="M19:O19"/>
    <mergeCell ref="P6:Q6"/>
    <mergeCell ref="P19:R20"/>
    <mergeCell ref="G20:I20"/>
    <mergeCell ref="J20:L20"/>
    <mergeCell ref="M20:O20"/>
    <mergeCell ref="D17:F18"/>
    <mergeCell ref="G17:I17"/>
    <mergeCell ref="J17:L17"/>
    <mergeCell ref="M17:O17"/>
    <mergeCell ref="P17:R18"/>
    <mergeCell ref="G18:I18"/>
    <mergeCell ref="J18:L18"/>
    <mergeCell ref="M18:O18"/>
    <mergeCell ref="D15:F16"/>
    <mergeCell ref="G15:I15"/>
    <mergeCell ref="J15:L15"/>
    <mergeCell ref="M15:O15"/>
    <mergeCell ref="P15:R16"/>
    <mergeCell ref="G16:I16"/>
    <mergeCell ref="J16:L16"/>
    <mergeCell ref="M16:O16"/>
    <mergeCell ref="P11:R12"/>
    <mergeCell ref="G12:I12"/>
    <mergeCell ref="J12:L12"/>
    <mergeCell ref="M12:O12"/>
    <mergeCell ref="D13:F14"/>
    <mergeCell ref="G13:I13"/>
    <mergeCell ref="J13:L13"/>
    <mergeCell ref="M13:O13"/>
    <mergeCell ref="P13:R14"/>
    <mergeCell ref="G14:I14"/>
    <mergeCell ref="J14:L14"/>
    <mergeCell ref="M14:O14"/>
    <mergeCell ref="D11:F12"/>
    <mergeCell ref="G11:I11"/>
    <mergeCell ref="J11:L11"/>
    <mergeCell ref="M11:O11"/>
    <mergeCell ref="D9:F10"/>
    <mergeCell ref="G9:I9"/>
    <mergeCell ref="J9:L9"/>
    <mergeCell ref="M9:O9"/>
    <mergeCell ref="P9:R10"/>
    <mergeCell ref="A3:U3"/>
    <mergeCell ref="G5:J5"/>
    <mergeCell ref="D7:F8"/>
    <mergeCell ref="G7:I8"/>
    <mergeCell ref="J7:L8"/>
    <mergeCell ref="M7:O8"/>
    <mergeCell ref="P7:R8"/>
    <mergeCell ref="G10:I10"/>
    <mergeCell ref="J10:L10"/>
    <mergeCell ref="M10:O10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D108"/>
  <sheetViews>
    <sheetView tabSelected="1" topLeftCell="A10" zoomScaleNormal="100" workbookViewId="0">
      <selection activeCell="S25" sqref="S25"/>
    </sheetView>
  </sheetViews>
  <sheetFormatPr defaultRowHeight="15"/>
  <cols>
    <col min="1" max="1" width="1.140625" style="1" customWidth="1"/>
    <col min="2" max="20" width="8.140625" style="1" customWidth="1"/>
    <col min="21" max="21" width="1.42578125" style="1" customWidth="1"/>
    <col min="28" max="256" width="9" style="1"/>
    <col min="257" max="257" width="1.140625" style="1" customWidth="1"/>
    <col min="258" max="258" width="7.5703125" style="1" customWidth="1"/>
    <col min="259" max="273" width="7.140625" style="1" customWidth="1"/>
    <col min="274" max="275" width="1.42578125" style="1" customWidth="1"/>
    <col min="276" max="276" width="6.42578125" style="1" customWidth="1"/>
    <col min="277" max="278" width="8.7109375" style="1" bestFit="1" customWidth="1"/>
    <col min="279" max="512" width="9" style="1"/>
    <col min="513" max="513" width="1.140625" style="1" customWidth="1"/>
    <col min="514" max="514" width="7.5703125" style="1" customWidth="1"/>
    <col min="515" max="529" width="7.140625" style="1" customWidth="1"/>
    <col min="530" max="531" width="1.42578125" style="1" customWidth="1"/>
    <col min="532" max="532" width="6.42578125" style="1" customWidth="1"/>
    <col min="533" max="534" width="8.7109375" style="1" bestFit="1" customWidth="1"/>
    <col min="535" max="768" width="9" style="1"/>
    <col min="769" max="769" width="1.140625" style="1" customWidth="1"/>
    <col min="770" max="770" width="7.5703125" style="1" customWidth="1"/>
    <col min="771" max="785" width="7.140625" style="1" customWidth="1"/>
    <col min="786" max="787" width="1.42578125" style="1" customWidth="1"/>
    <col min="788" max="788" width="6.42578125" style="1" customWidth="1"/>
    <col min="789" max="790" width="8.7109375" style="1" bestFit="1" customWidth="1"/>
    <col min="791" max="1024" width="9" style="1"/>
    <col min="1025" max="1025" width="1.140625" style="1" customWidth="1"/>
    <col min="1026" max="1026" width="7.5703125" style="1" customWidth="1"/>
    <col min="1027" max="1041" width="7.140625" style="1" customWidth="1"/>
    <col min="1042" max="1043" width="1.42578125" style="1" customWidth="1"/>
    <col min="1044" max="1044" width="6.42578125" style="1" customWidth="1"/>
    <col min="1045" max="1046" width="8.7109375" style="1" bestFit="1" customWidth="1"/>
    <col min="1047" max="1280" width="9" style="1"/>
    <col min="1281" max="1281" width="1.140625" style="1" customWidth="1"/>
    <col min="1282" max="1282" width="7.5703125" style="1" customWidth="1"/>
    <col min="1283" max="1297" width="7.140625" style="1" customWidth="1"/>
    <col min="1298" max="1299" width="1.42578125" style="1" customWidth="1"/>
    <col min="1300" max="1300" width="6.42578125" style="1" customWidth="1"/>
    <col min="1301" max="1302" width="8.7109375" style="1" bestFit="1" customWidth="1"/>
    <col min="1303" max="1536" width="9" style="1"/>
    <col min="1537" max="1537" width="1.140625" style="1" customWidth="1"/>
    <col min="1538" max="1538" width="7.5703125" style="1" customWidth="1"/>
    <col min="1539" max="1553" width="7.140625" style="1" customWidth="1"/>
    <col min="1554" max="1555" width="1.42578125" style="1" customWidth="1"/>
    <col min="1556" max="1556" width="6.42578125" style="1" customWidth="1"/>
    <col min="1557" max="1558" width="8.7109375" style="1" bestFit="1" customWidth="1"/>
    <col min="1559" max="1792" width="9" style="1"/>
    <col min="1793" max="1793" width="1.140625" style="1" customWidth="1"/>
    <col min="1794" max="1794" width="7.5703125" style="1" customWidth="1"/>
    <col min="1795" max="1809" width="7.140625" style="1" customWidth="1"/>
    <col min="1810" max="1811" width="1.42578125" style="1" customWidth="1"/>
    <col min="1812" max="1812" width="6.42578125" style="1" customWidth="1"/>
    <col min="1813" max="1814" width="8.7109375" style="1" bestFit="1" customWidth="1"/>
    <col min="1815" max="2048" width="9" style="1"/>
    <col min="2049" max="2049" width="1.140625" style="1" customWidth="1"/>
    <col min="2050" max="2050" width="7.5703125" style="1" customWidth="1"/>
    <col min="2051" max="2065" width="7.140625" style="1" customWidth="1"/>
    <col min="2066" max="2067" width="1.42578125" style="1" customWidth="1"/>
    <col min="2068" max="2068" width="6.42578125" style="1" customWidth="1"/>
    <col min="2069" max="2070" width="8.7109375" style="1" bestFit="1" customWidth="1"/>
    <col min="2071" max="2304" width="9" style="1"/>
    <col min="2305" max="2305" width="1.140625" style="1" customWidth="1"/>
    <col min="2306" max="2306" width="7.5703125" style="1" customWidth="1"/>
    <col min="2307" max="2321" width="7.140625" style="1" customWidth="1"/>
    <col min="2322" max="2323" width="1.42578125" style="1" customWidth="1"/>
    <col min="2324" max="2324" width="6.42578125" style="1" customWidth="1"/>
    <col min="2325" max="2326" width="8.7109375" style="1" bestFit="1" customWidth="1"/>
    <col min="2327" max="2560" width="9" style="1"/>
    <col min="2561" max="2561" width="1.140625" style="1" customWidth="1"/>
    <col min="2562" max="2562" width="7.5703125" style="1" customWidth="1"/>
    <col min="2563" max="2577" width="7.140625" style="1" customWidth="1"/>
    <col min="2578" max="2579" width="1.42578125" style="1" customWidth="1"/>
    <col min="2580" max="2580" width="6.42578125" style="1" customWidth="1"/>
    <col min="2581" max="2582" width="8.7109375" style="1" bestFit="1" customWidth="1"/>
    <col min="2583" max="2816" width="9" style="1"/>
    <col min="2817" max="2817" width="1.140625" style="1" customWidth="1"/>
    <col min="2818" max="2818" width="7.5703125" style="1" customWidth="1"/>
    <col min="2819" max="2833" width="7.140625" style="1" customWidth="1"/>
    <col min="2834" max="2835" width="1.42578125" style="1" customWidth="1"/>
    <col min="2836" max="2836" width="6.42578125" style="1" customWidth="1"/>
    <col min="2837" max="2838" width="8.7109375" style="1" bestFit="1" customWidth="1"/>
    <col min="2839" max="3072" width="9" style="1"/>
    <col min="3073" max="3073" width="1.140625" style="1" customWidth="1"/>
    <col min="3074" max="3074" width="7.5703125" style="1" customWidth="1"/>
    <col min="3075" max="3089" width="7.140625" style="1" customWidth="1"/>
    <col min="3090" max="3091" width="1.42578125" style="1" customWidth="1"/>
    <col min="3092" max="3092" width="6.42578125" style="1" customWidth="1"/>
    <col min="3093" max="3094" width="8.7109375" style="1" bestFit="1" customWidth="1"/>
    <col min="3095" max="3328" width="9" style="1"/>
    <col min="3329" max="3329" width="1.140625" style="1" customWidth="1"/>
    <col min="3330" max="3330" width="7.5703125" style="1" customWidth="1"/>
    <col min="3331" max="3345" width="7.140625" style="1" customWidth="1"/>
    <col min="3346" max="3347" width="1.42578125" style="1" customWidth="1"/>
    <col min="3348" max="3348" width="6.42578125" style="1" customWidth="1"/>
    <col min="3349" max="3350" width="8.7109375" style="1" bestFit="1" customWidth="1"/>
    <col min="3351" max="3584" width="9" style="1"/>
    <col min="3585" max="3585" width="1.140625" style="1" customWidth="1"/>
    <col min="3586" max="3586" width="7.5703125" style="1" customWidth="1"/>
    <col min="3587" max="3601" width="7.140625" style="1" customWidth="1"/>
    <col min="3602" max="3603" width="1.42578125" style="1" customWidth="1"/>
    <col min="3604" max="3604" width="6.42578125" style="1" customWidth="1"/>
    <col min="3605" max="3606" width="8.7109375" style="1" bestFit="1" customWidth="1"/>
    <col min="3607" max="3840" width="9" style="1"/>
    <col min="3841" max="3841" width="1.140625" style="1" customWidth="1"/>
    <col min="3842" max="3842" width="7.5703125" style="1" customWidth="1"/>
    <col min="3843" max="3857" width="7.140625" style="1" customWidth="1"/>
    <col min="3858" max="3859" width="1.42578125" style="1" customWidth="1"/>
    <col min="3860" max="3860" width="6.42578125" style="1" customWidth="1"/>
    <col min="3861" max="3862" width="8.7109375" style="1" bestFit="1" customWidth="1"/>
    <col min="3863" max="4096" width="9" style="1"/>
    <col min="4097" max="4097" width="1.140625" style="1" customWidth="1"/>
    <col min="4098" max="4098" width="7.5703125" style="1" customWidth="1"/>
    <col min="4099" max="4113" width="7.140625" style="1" customWidth="1"/>
    <col min="4114" max="4115" width="1.42578125" style="1" customWidth="1"/>
    <col min="4116" max="4116" width="6.42578125" style="1" customWidth="1"/>
    <col min="4117" max="4118" width="8.7109375" style="1" bestFit="1" customWidth="1"/>
    <col min="4119" max="4352" width="9" style="1"/>
    <col min="4353" max="4353" width="1.140625" style="1" customWidth="1"/>
    <col min="4354" max="4354" width="7.5703125" style="1" customWidth="1"/>
    <col min="4355" max="4369" width="7.140625" style="1" customWidth="1"/>
    <col min="4370" max="4371" width="1.42578125" style="1" customWidth="1"/>
    <col min="4372" max="4372" width="6.42578125" style="1" customWidth="1"/>
    <col min="4373" max="4374" width="8.7109375" style="1" bestFit="1" customWidth="1"/>
    <col min="4375" max="4608" width="9" style="1"/>
    <col min="4609" max="4609" width="1.140625" style="1" customWidth="1"/>
    <col min="4610" max="4610" width="7.5703125" style="1" customWidth="1"/>
    <col min="4611" max="4625" width="7.140625" style="1" customWidth="1"/>
    <col min="4626" max="4627" width="1.42578125" style="1" customWidth="1"/>
    <col min="4628" max="4628" width="6.42578125" style="1" customWidth="1"/>
    <col min="4629" max="4630" width="8.7109375" style="1" bestFit="1" customWidth="1"/>
    <col min="4631" max="4864" width="9" style="1"/>
    <col min="4865" max="4865" width="1.140625" style="1" customWidth="1"/>
    <col min="4866" max="4866" width="7.5703125" style="1" customWidth="1"/>
    <col min="4867" max="4881" width="7.140625" style="1" customWidth="1"/>
    <col min="4882" max="4883" width="1.42578125" style="1" customWidth="1"/>
    <col min="4884" max="4884" width="6.42578125" style="1" customWidth="1"/>
    <col min="4885" max="4886" width="8.7109375" style="1" bestFit="1" customWidth="1"/>
    <col min="4887" max="5120" width="9" style="1"/>
    <col min="5121" max="5121" width="1.140625" style="1" customWidth="1"/>
    <col min="5122" max="5122" width="7.5703125" style="1" customWidth="1"/>
    <col min="5123" max="5137" width="7.140625" style="1" customWidth="1"/>
    <col min="5138" max="5139" width="1.42578125" style="1" customWidth="1"/>
    <col min="5140" max="5140" width="6.42578125" style="1" customWidth="1"/>
    <col min="5141" max="5142" width="8.7109375" style="1" bestFit="1" customWidth="1"/>
    <col min="5143" max="5376" width="9" style="1"/>
    <col min="5377" max="5377" width="1.140625" style="1" customWidth="1"/>
    <col min="5378" max="5378" width="7.5703125" style="1" customWidth="1"/>
    <col min="5379" max="5393" width="7.140625" style="1" customWidth="1"/>
    <col min="5394" max="5395" width="1.42578125" style="1" customWidth="1"/>
    <col min="5396" max="5396" width="6.42578125" style="1" customWidth="1"/>
    <col min="5397" max="5398" width="8.7109375" style="1" bestFit="1" customWidth="1"/>
    <col min="5399" max="5632" width="9" style="1"/>
    <col min="5633" max="5633" width="1.140625" style="1" customWidth="1"/>
    <col min="5634" max="5634" width="7.5703125" style="1" customWidth="1"/>
    <col min="5635" max="5649" width="7.140625" style="1" customWidth="1"/>
    <col min="5650" max="5651" width="1.42578125" style="1" customWidth="1"/>
    <col min="5652" max="5652" width="6.42578125" style="1" customWidth="1"/>
    <col min="5653" max="5654" width="8.7109375" style="1" bestFit="1" customWidth="1"/>
    <col min="5655" max="5888" width="9" style="1"/>
    <col min="5889" max="5889" width="1.140625" style="1" customWidth="1"/>
    <col min="5890" max="5890" width="7.5703125" style="1" customWidth="1"/>
    <col min="5891" max="5905" width="7.140625" style="1" customWidth="1"/>
    <col min="5906" max="5907" width="1.42578125" style="1" customWidth="1"/>
    <col min="5908" max="5908" width="6.42578125" style="1" customWidth="1"/>
    <col min="5909" max="5910" width="8.7109375" style="1" bestFit="1" customWidth="1"/>
    <col min="5911" max="6144" width="9" style="1"/>
    <col min="6145" max="6145" width="1.140625" style="1" customWidth="1"/>
    <col min="6146" max="6146" width="7.5703125" style="1" customWidth="1"/>
    <col min="6147" max="6161" width="7.140625" style="1" customWidth="1"/>
    <col min="6162" max="6163" width="1.42578125" style="1" customWidth="1"/>
    <col min="6164" max="6164" width="6.42578125" style="1" customWidth="1"/>
    <col min="6165" max="6166" width="8.7109375" style="1" bestFit="1" customWidth="1"/>
    <col min="6167" max="6400" width="9" style="1"/>
    <col min="6401" max="6401" width="1.140625" style="1" customWidth="1"/>
    <col min="6402" max="6402" width="7.5703125" style="1" customWidth="1"/>
    <col min="6403" max="6417" width="7.140625" style="1" customWidth="1"/>
    <col min="6418" max="6419" width="1.42578125" style="1" customWidth="1"/>
    <col min="6420" max="6420" width="6.42578125" style="1" customWidth="1"/>
    <col min="6421" max="6422" width="8.7109375" style="1" bestFit="1" customWidth="1"/>
    <col min="6423" max="6656" width="9" style="1"/>
    <col min="6657" max="6657" width="1.140625" style="1" customWidth="1"/>
    <col min="6658" max="6658" width="7.5703125" style="1" customWidth="1"/>
    <col min="6659" max="6673" width="7.140625" style="1" customWidth="1"/>
    <col min="6674" max="6675" width="1.42578125" style="1" customWidth="1"/>
    <col min="6676" max="6676" width="6.42578125" style="1" customWidth="1"/>
    <col min="6677" max="6678" width="8.7109375" style="1" bestFit="1" customWidth="1"/>
    <col min="6679" max="6912" width="9" style="1"/>
    <col min="6913" max="6913" width="1.140625" style="1" customWidth="1"/>
    <col min="6914" max="6914" width="7.5703125" style="1" customWidth="1"/>
    <col min="6915" max="6929" width="7.140625" style="1" customWidth="1"/>
    <col min="6930" max="6931" width="1.42578125" style="1" customWidth="1"/>
    <col min="6932" max="6932" width="6.42578125" style="1" customWidth="1"/>
    <col min="6933" max="6934" width="8.7109375" style="1" bestFit="1" customWidth="1"/>
    <col min="6935" max="7168" width="9" style="1"/>
    <col min="7169" max="7169" width="1.140625" style="1" customWidth="1"/>
    <col min="7170" max="7170" width="7.5703125" style="1" customWidth="1"/>
    <col min="7171" max="7185" width="7.140625" style="1" customWidth="1"/>
    <col min="7186" max="7187" width="1.42578125" style="1" customWidth="1"/>
    <col min="7188" max="7188" width="6.42578125" style="1" customWidth="1"/>
    <col min="7189" max="7190" width="8.7109375" style="1" bestFit="1" customWidth="1"/>
    <col min="7191" max="7424" width="9" style="1"/>
    <col min="7425" max="7425" width="1.140625" style="1" customWidth="1"/>
    <col min="7426" max="7426" width="7.5703125" style="1" customWidth="1"/>
    <col min="7427" max="7441" width="7.140625" style="1" customWidth="1"/>
    <col min="7442" max="7443" width="1.42578125" style="1" customWidth="1"/>
    <col min="7444" max="7444" width="6.42578125" style="1" customWidth="1"/>
    <col min="7445" max="7446" width="8.7109375" style="1" bestFit="1" customWidth="1"/>
    <col min="7447" max="7680" width="9" style="1"/>
    <col min="7681" max="7681" width="1.140625" style="1" customWidth="1"/>
    <col min="7682" max="7682" width="7.5703125" style="1" customWidth="1"/>
    <col min="7683" max="7697" width="7.140625" style="1" customWidth="1"/>
    <col min="7698" max="7699" width="1.42578125" style="1" customWidth="1"/>
    <col min="7700" max="7700" width="6.42578125" style="1" customWidth="1"/>
    <col min="7701" max="7702" width="8.7109375" style="1" bestFit="1" customWidth="1"/>
    <col min="7703" max="7936" width="9" style="1"/>
    <col min="7937" max="7937" width="1.140625" style="1" customWidth="1"/>
    <col min="7938" max="7938" width="7.5703125" style="1" customWidth="1"/>
    <col min="7939" max="7953" width="7.140625" style="1" customWidth="1"/>
    <col min="7954" max="7955" width="1.42578125" style="1" customWidth="1"/>
    <col min="7956" max="7956" width="6.42578125" style="1" customWidth="1"/>
    <col min="7957" max="7958" width="8.7109375" style="1" bestFit="1" customWidth="1"/>
    <col min="7959" max="8192" width="9" style="1"/>
    <col min="8193" max="8193" width="1.140625" style="1" customWidth="1"/>
    <col min="8194" max="8194" width="7.5703125" style="1" customWidth="1"/>
    <col min="8195" max="8209" width="7.140625" style="1" customWidth="1"/>
    <col min="8210" max="8211" width="1.42578125" style="1" customWidth="1"/>
    <col min="8212" max="8212" width="6.42578125" style="1" customWidth="1"/>
    <col min="8213" max="8214" width="8.7109375" style="1" bestFit="1" customWidth="1"/>
    <col min="8215" max="8448" width="9" style="1"/>
    <col min="8449" max="8449" width="1.140625" style="1" customWidth="1"/>
    <col min="8450" max="8450" width="7.5703125" style="1" customWidth="1"/>
    <col min="8451" max="8465" width="7.140625" style="1" customWidth="1"/>
    <col min="8466" max="8467" width="1.42578125" style="1" customWidth="1"/>
    <col min="8468" max="8468" width="6.42578125" style="1" customWidth="1"/>
    <col min="8469" max="8470" width="8.7109375" style="1" bestFit="1" customWidth="1"/>
    <col min="8471" max="8704" width="9" style="1"/>
    <col min="8705" max="8705" width="1.140625" style="1" customWidth="1"/>
    <col min="8706" max="8706" width="7.5703125" style="1" customWidth="1"/>
    <col min="8707" max="8721" width="7.140625" style="1" customWidth="1"/>
    <col min="8722" max="8723" width="1.42578125" style="1" customWidth="1"/>
    <col min="8724" max="8724" width="6.42578125" style="1" customWidth="1"/>
    <col min="8725" max="8726" width="8.7109375" style="1" bestFit="1" customWidth="1"/>
    <col min="8727" max="8960" width="9" style="1"/>
    <col min="8961" max="8961" width="1.140625" style="1" customWidth="1"/>
    <col min="8962" max="8962" width="7.5703125" style="1" customWidth="1"/>
    <col min="8963" max="8977" width="7.140625" style="1" customWidth="1"/>
    <col min="8978" max="8979" width="1.42578125" style="1" customWidth="1"/>
    <col min="8980" max="8980" width="6.42578125" style="1" customWidth="1"/>
    <col min="8981" max="8982" width="8.7109375" style="1" bestFit="1" customWidth="1"/>
    <col min="8983" max="9216" width="9" style="1"/>
    <col min="9217" max="9217" width="1.140625" style="1" customWidth="1"/>
    <col min="9218" max="9218" width="7.5703125" style="1" customWidth="1"/>
    <col min="9219" max="9233" width="7.140625" style="1" customWidth="1"/>
    <col min="9234" max="9235" width="1.42578125" style="1" customWidth="1"/>
    <col min="9236" max="9236" width="6.42578125" style="1" customWidth="1"/>
    <col min="9237" max="9238" width="8.7109375" style="1" bestFit="1" customWidth="1"/>
    <col min="9239" max="9472" width="9" style="1"/>
    <col min="9473" max="9473" width="1.140625" style="1" customWidth="1"/>
    <col min="9474" max="9474" width="7.5703125" style="1" customWidth="1"/>
    <col min="9475" max="9489" width="7.140625" style="1" customWidth="1"/>
    <col min="9490" max="9491" width="1.42578125" style="1" customWidth="1"/>
    <col min="9492" max="9492" width="6.42578125" style="1" customWidth="1"/>
    <col min="9493" max="9494" width="8.7109375" style="1" bestFit="1" customWidth="1"/>
    <col min="9495" max="9728" width="9" style="1"/>
    <col min="9729" max="9729" width="1.140625" style="1" customWidth="1"/>
    <col min="9730" max="9730" width="7.5703125" style="1" customWidth="1"/>
    <col min="9731" max="9745" width="7.140625" style="1" customWidth="1"/>
    <col min="9746" max="9747" width="1.42578125" style="1" customWidth="1"/>
    <col min="9748" max="9748" width="6.42578125" style="1" customWidth="1"/>
    <col min="9749" max="9750" width="8.7109375" style="1" bestFit="1" customWidth="1"/>
    <col min="9751" max="9984" width="9" style="1"/>
    <col min="9985" max="9985" width="1.140625" style="1" customWidth="1"/>
    <col min="9986" max="9986" width="7.5703125" style="1" customWidth="1"/>
    <col min="9987" max="10001" width="7.140625" style="1" customWidth="1"/>
    <col min="10002" max="10003" width="1.42578125" style="1" customWidth="1"/>
    <col min="10004" max="10004" width="6.42578125" style="1" customWidth="1"/>
    <col min="10005" max="10006" width="8.7109375" style="1" bestFit="1" customWidth="1"/>
    <col min="10007" max="10240" width="9" style="1"/>
    <col min="10241" max="10241" width="1.140625" style="1" customWidth="1"/>
    <col min="10242" max="10242" width="7.5703125" style="1" customWidth="1"/>
    <col min="10243" max="10257" width="7.140625" style="1" customWidth="1"/>
    <col min="10258" max="10259" width="1.42578125" style="1" customWidth="1"/>
    <col min="10260" max="10260" width="6.42578125" style="1" customWidth="1"/>
    <col min="10261" max="10262" width="8.7109375" style="1" bestFit="1" customWidth="1"/>
    <col min="10263" max="10496" width="9" style="1"/>
    <col min="10497" max="10497" width="1.140625" style="1" customWidth="1"/>
    <col min="10498" max="10498" width="7.5703125" style="1" customWidth="1"/>
    <col min="10499" max="10513" width="7.140625" style="1" customWidth="1"/>
    <col min="10514" max="10515" width="1.42578125" style="1" customWidth="1"/>
    <col min="10516" max="10516" width="6.42578125" style="1" customWidth="1"/>
    <col min="10517" max="10518" width="8.7109375" style="1" bestFit="1" customWidth="1"/>
    <col min="10519" max="10752" width="9" style="1"/>
    <col min="10753" max="10753" width="1.140625" style="1" customWidth="1"/>
    <col min="10754" max="10754" width="7.5703125" style="1" customWidth="1"/>
    <col min="10755" max="10769" width="7.140625" style="1" customWidth="1"/>
    <col min="10770" max="10771" width="1.42578125" style="1" customWidth="1"/>
    <col min="10772" max="10772" width="6.42578125" style="1" customWidth="1"/>
    <col min="10773" max="10774" width="8.7109375" style="1" bestFit="1" customWidth="1"/>
    <col min="10775" max="11008" width="9" style="1"/>
    <col min="11009" max="11009" width="1.140625" style="1" customWidth="1"/>
    <col min="11010" max="11010" width="7.5703125" style="1" customWidth="1"/>
    <col min="11011" max="11025" width="7.140625" style="1" customWidth="1"/>
    <col min="11026" max="11027" width="1.42578125" style="1" customWidth="1"/>
    <col min="11028" max="11028" width="6.42578125" style="1" customWidth="1"/>
    <col min="11029" max="11030" width="8.7109375" style="1" bestFit="1" customWidth="1"/>
    <col min="11031" max="11264" width="9" style="1"/>
    <col min="11265" max="11265" width="1.140625" style="1" customWidth="1"/>
    <col min="11266" max="11266" width="7.5703125" style="1" customWidth="1"/>
    <col min="11267" max="11281" width="7.140625" style="1" customWidth="1"/>
    <col min="11282" max="11283" width="1.42578125" style="1" customWidth="1"/>
    <col min="11284" max="11284" width="6.42578125" style="1" customWidth="1"/>
    <col min="11285" max="11286" width="8.7109375" style="1" bestFit="1" customWidth="1"/>
    <col min="11287" max="11520" width="9" style="1"/>
    <col min="11521" max="11521" width="1.140625" style="1" customWidth="1"/>
    <col min="11522" max="11522" width="7.5703125" style="1" customWidth="1"/>
    <col min="11523" max="11537" width="7.140625" style="1" customWidth="1"/>
    <col min="11538" max="11539" width="1.42578125" style="1" customWidth="1"/>
    <col min="11540" max="11540" width="6.42578125" style="1" customWidth="1"/>
    <col min="11541" max="11542" width="8.7109375" style="1" bestFit="1" customWidth="1"/>
    <col min="11543" max="11776" width="9" style="1"/>
    <col min="11777" max="11777" width="1.140625" style="1" customWidth="1"/>
    <col min="11778" max="11778" width="7.5703125" style="1" customWidth="1"/>
    <col min="11779" max="11793" width="7.140625" style="1" customWidth="1"/>
    <col min="11794" max="11795" width="1.42578125" style="1" customWidth="1"/>
    <col min="11796" max="11796" width="6.42578125" style="1" customWidth="1"/>
    <col min="11797" max="11798" width="8.7109375" style="1" bestFit="1" customWidth="1"/>
    <col min="11799" max="12032" width="9" style="1"/>
    <col min="12033" max="12033" width="1.140625" style="1" customWidth="1"/>
    <col min="12034" max="12034" width="7.5703125" style="1" customWidth="1"/>
    <col min="12035" max="12049" width="7.140625" style="1" customWidth="1"/>
    <col min="12050" max="12051" width="1.42578125" style="1" customWidth="1"/>
    <col min="12052" max="12052" width="6.42578125" style="1" customWidth="1"/>
    <col min="12053" max="12054" width="8.7109375" style="1" bestFit="1" customWidth="1"/>
    <col min="12055" max="12288" width="9" style="1"/>
    <col min="12289" max="12289" width="1.140625" style="1" customWidth="1"/>
    <col min="12290" max="12290" width="7.5703125" style="1" customWidth="1"/>
    <col min="12291" max="12305" width="7.140625" style="1" customWidth="1"/>
    <col min="12306" max="12307" width="1.42578125" style="1" customWidth="1"/>
    <col min="12308" max="12308" width="6.42578125" style="1" customWidth="1"/>
    <col min="12309" max="12310" width="8.7109375" style="1" bestFit="1" customWidth="1"/>
    <col min="12311" max="12544" width="9" style="1"/>
    <col min="12545" max="12545" width="1.140625" style="1" customWidth="1"/>
    <col min="12546" max="12546" width="7.5703125" style="1" customWidth="1"/>
    <col min="12547" max="12561" width="7.140625" style="1" customWidth="1"/>
    <col min="12562" max="12563" width="1.42578125" style="1" customWidth="1"/>
    <col min="12564" max="12564" width="6.42578125" style="1" customWidth="1"/>
    <col min="12565" max="12566" width="8.7109375" style="1" bestFit="1" customWidth="1"/>
    <col min="12567" max="12800" width="9" style="1"/>
    <col min="12801" max="12801" width="1.140625" style="1" customWidth="1"/>
    <col min="12802" max="12802" width="7.5703125" style="1" customWidth="1"/>
    <col min="12803" max="12817" width="7.140625" style="1" customWidth="1"/>
    <col min="12818" max="12819" width="1.42578125" style="1" customWidth="1"/>
    <col min="12820" max="12820" width="6.42578125" style="1" customWidth="1"/>
    <col min="12821" max="12822" width="8.7109375" style="1" bestFit="1" customWidth="1"/>
    <col min="12823" max="13056" width="9" style="1"/>
    <col min="13057" max="13057" width="1.140625" style="1" customWidth="1"/>
    <col min="13058" max="13058" width="7.5703125" style="1" customWidth="1"/>
    <col min="13059" max="13073" width="7.140625" style="1" customWidth="1"/>
    <col min="13074" max="13075" width="1.42578125" style="1" customWidth="1"/>
    <col min="13076" max="13076" width="6.42578125" style="1" customWidth="1"/>
    <col min="13077" max="13078" width="8.7109375" style="1" bestFit="1" customWidth="1"/>
    <col min="13079" max="13312" width="9" style="1"/>
    <col min="13313" max="13313" width="1.140625" style="1" customWidth="1"/>
    <col min="13314" max="13314" width="7.5703125" style="1" customWidth="1"/>
    <col min="13315" max="13329" width="7.140625" style="1" customWidth="1"/>
    <col min="13330" max="13331" width="1.42578125" style="1" customWidth="1"/>
    <col min="13332" max="13332" width="6.42578125" style="1" customWidth="1"/>
    <col min="13333" max="13334" width="8.7109375" style="1" bestFit="1" customWidth="1"/>
    <col min="13335" max="13568" width="9" style="1"/>
    <col min="13569" max="13569" width="1.140625" style="1" customWidth="1"/>
    <col min="13570" max="13570" width="7.5703125" style="1" customWidth="1"/>
    <col min="13571" max="13585" width="7.140625" style="1" customWidth="1"/>
    <col min="13586" max="13587" width="1.42578125" style="1" customWidth="1"/>
    <col min="13588" max="13588" width="6.42578125" style="1" customWidth="1"/>
    <col min="13589" max="13590" width="8.7109375" style="1" bestFit="1" customWidth="1"/>
    <col min="13591" max="13824" width="9" style="1"/>
    <col min="13825" max="13825" width="1.140625" style="1" customWidth="1"/>
    <col min="13826" max="13826" width="7.5703125" style="1" customWidth="1"/>
    <col min="13827" max="13841" width="7.140625" style="1" customWidth="1"/>
    <col min="13842" max="13843" width="1.42578125" style="1" customWidth="1"/>
    <col min="13844" max="13844" width="6.42578125" style="1" customWidth="1"/>
    <col min="13845" max="13846" width="8.7109375" style="1" bestFit="1" customWidth="1"/>
    <col min="13847" max="14080" width="9" style="1"/>
    <col min="14081" max="14081" width="1.140625" style="1" customWidth="1"/>
    <col min="14082" max="14082" width="7.5703125" style="1" customWidth="1"/>
    <col min="14083" max="14097" width="7.140625" style="1" customWidth="1"/>
    <col min="14098" max="14099" width="1.42578125" style="1" customWidth="1"/>
    <col min="14100" max="14100" width="6.42578125" style="1" customWidth="1"/>
    <col min="14101" max="14102" width="8.7109375" style="1" bestFit="1" customWidth="1"/>
    <col min="14103" max="14336" width="9" style="1"/>
    <col min="14337" max="14337" width="1.140625" style="1" customWidth="1"/>
    <col min="14338" max="14338" width="7.5703125" style="1" customWidth="1"/>
    <col min="14339" max="14353" width="7.140625" style="1" customWidth="1"/>
    <col min="14354" max="14355" width="1.42578125" style="1" customWidth="1"/>
    <col min="14356" max="14356" width="6.42578125" style="1" customWidth="1"/>
    <col min="14357" max="14358" width="8.7109375" style="1" bestFit="1" customWidth="1"/>
    <col min="14359" max="14592" width="9" style="1"/>
    <col min="14593" max="14593" width="1.140625" style="1" customWidth="1"/>
    <col min="14594" max="14594" width="7.5703125" style="1" customWidth="1"/>
    <col min="14595" max="14609" width="7.140625" style="1" customWidth="1"/>
    <col min="14610" max="14611" width="1.42578125" style="1" customWidth="1"/>
    <col min="14612" max="14612" width="6.42578125" style="1" customWidth="1"/>
    <col min="14613" max="14614" width="8.7109375" style="1" bestFit="1" customWidth="1"/>
    <col min="14615" max="14848" width="9" style="1"/>
    <col min="14849" max="14849" width="1.140625" style="1" customWidth="1"/>
    <col min="14850" max="14850" width="7.5703125" style="1" customWidth="1"/>
    <col min="14851" max="14865" width="7.140625" style="1" customWidth="1"/>
    <col min="14866" max="14867" width="1.42578125" style="1" customWidth="1"/>
    <col min="14868" max="14868" width="6.42578125" style="1" customWidth="1"/>
    <col min="14869" max="14870" width="8.7109375" style="1" bestFit="1" customWidth="1"/>
    <col min="14871" max="15104" width="9" style="1"/>
    <col min="15105" max="15105" width="1.140625" style="1" customWidth="1"/>
    <col min="15106" max="15106" width="7.5703125" style="1" customWidth="1"/>
    <col min="15107" max="15121" width="7.140625" style="1" customWidth="1"/>
    <col min="15122" max="15123" width="1.42578125" style="1" customWidth="1"/>
    <col min="15124" max="15124" width="6.42578125" style="1" customWidth="1"/>
    <col min="15125" max="15126" width="8.7109375" style="1" bestFit="1" customWidth="1"/>
    <col min="15127" max="15360" width="9" style="1"/>
    <col min="15361" max="15361" width="1.140625" style="1" customWidth="1"/>
    <col min="15362" max="15362" width="7.5703125" style="1" customWidth="1"/>
    <col min="15363" max="15377" width="7.140625" style="1" customWidth="1"/>
    <col min="15378" max="15379" width="1.42578125" style="1" customWidth="1"/>
    <col min="15380" max="15380" width="6.42578125" style="1" customWidth="1"/>
    <col min="15381" max="15382" width="8.7109375" style="1" bestFit="1" customWidth="1"/>
    <col min="15383" max="15616" width="9" style="1"/>
    <col min="15617" max="15617" width="1.140625" style="1" customWidth="1"/>
    <col min="15618" max="15618" width="7.5703125" style="1" customWidth="1"/>
    <col min="15619" max="15633" width="7.140625" style="1" customWidth="1"/>
    <col min="15634" max="15635" width="1.42578125" style="1" customWidth="1"/>
    <col min="15636" max="15636" width="6.42578125" style="1" customWidth="1"/>
    <col min="15637" max="15638" width="8.7109375" style="1" bestFit="1" customWidth="1"/>
    <col min="15639" max="15872" width="9" style="1"/>
    <col min="15873" max="15873" width="1.140625" style="1" customWidth="1"/>
    <col min="15874" max="15874" width="7.5703125" style="1" customWidth="1"/>
    <col min="15875" max="15889" width="7.140625" style="1" customWidth="1"/>
    <col min="15890" max="15891" width="1.42578125" style="1" customWidth="1"/>
    <col min="15892" max="15892" width="6.42578125" style="1" customWidth="1"/>
    <col min="15893" max="15894" width="8.7109375" style="1" bestFit="1" customWidth="1"/>
    <col min="15895" max="16128" width="9" style="1"/>
    <col min="16129" max="16129" width="1.140625" style="1" customWidth="1"/>
    <col min="16130" max="16130" width="7.5703125" style="1" customWidth="1"/>
    <col min="16131" max="16145" width="7.140625" style="1" customWidth="1"/>
    <col min="16146" max="16147" width="1.42578125" style="1" customWidth="1"/>
    <col min="16148" max="16148" width="6.42578125" style="1" customWidth="1"/>
    <col min="16149" max="16150" width="8.7109375" style="1" bestFit="1" customWidth="1"/>
    <col min="16151" max="16384" width="9" style="1"/>
  </cols>
  <sheetData>
    <row r="1" spans="1:30" ht="18" customHeight="1">
      <c r="B1" s="2"/>
      <c r="C1" s="2"/>
      <c r="F1" s="2"/>
      <c r="G1" s="2"/>
      <c r="H1" s="3"/>
    </row>
    <row r="2" spans="1:30" ht="33" customHeight="1">
      <c r="B2" s="457" t="s">
        <v>54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</row>
    <row r="3" spans="1:30" ht="9.75" customHeight="1">
      <c r="B3" s="180"/>
      <c r="C3" s="180"/>
      <c r="D3" s="3"/>
      <c r="E3" s="90"/>
      <c r="F3" s="180"/>
      <c r="G3" s="180"/>
      <c r="H3" s="4"/>
      <c r="I3" s="4"/>
      <c r="J3" s="4"/>
      <c r="K3" s="4"/>
      <c r="L3" s="4"/>
      <c r="M3" s="4"/>
      <c r="N3" s="5"/>
      <c r="O3" s="5"/>
      <c r="P3" s="3"/>
      <c r="Q3" s="3"/>
      <c r="U3" s="119"/>
    </row>
    <row r="4" spans="1:30" ht="18" customHeight="1">
      <c r="B4" s="455"/>
      <c r="C4" s="455"/>
      <c r="D4" s="455"/>
      <c r="E4" s="455"/>
      <c r="F4" s="455"/>
      <c r="G4" s="455"/>
      <c r="H4" s="3"/>
      <c r="I4" s="3"/>
      <c r="J4" s="3"/>
      <c r="K4" s="3"/>
      <c r="L4" s="3"/>
      <c r="M4" s="3"/>
      <c r="R4" s="3"/>
    </row>
    <row r="5" spans="1:30" ht="18" customHeight="1">
      <c r="B5" s="454" t="s">
        <v>0</v>
      </c>
      <c r="C5" s="451"/>
      <c r="D5" s="454" t="s">
        <v>2</v>
      </c>
      <c r="E5" s="451"/>
      <c r="F5" s="450" t="s">
        <v>65</v>
      </c>
      <c r="G5" s="456"/>
      <c r="H5" s="450" t="s">
        <v>55</v>
      </c>
      <c r="I5" s="451"/>
      <c r="J5" s="452" t="s">
        <v>1</v>
      </c>
      <c r="K5" s="453"/>
      <c r="L5" s="454" t="s">
        <v>56</v>
      </c>
      <c r="M5" s="451"/>
      <c r="N5" s="446" t="s">
        <v>3</v>
      </c>
      <c r="O5" s="446" t="s">
        <v>4</v>
      </c>
      <c r="P5" s="446" t="s">
        <v>111</v>
      </c>
      <c r="Q5" s="446" t="s">
        <v>112</v>
      </c>
      <c r="R5" s="188" t="s">
        <v>113</v>
      </c>
      <c r="AB5" s="8"/>
      <c r="AC5" s="8"/>
      <c r="AD5" s="8"/>
    </row>
    <row r="6" spans="1:30" ht="18" customHeight="1">
      <c r="B6" s="444" t="s">
        <v>114</v>
      </c>
      <c r="C6" s="445"/>
      <c r="D6" s="444" t="s">
        <v>114</v>
      </c>
      <c r="E6" s="445"/>
      <c r="F6" s="444" t="s">
        <v>114</v>
      </c>
      <c r="G6" s="445"/>
      <c r="H6" s="444" t="s">
        <v>114</v>
      </c>
      <c r="I6" s="445"/>
      <c r="J6" s="444" t="s">
        <v>114</v>
      </c>
      <c r="K6" s="445"/>
      <c r="L6" s="444" t="s">
        <v>114</v>
      </c>
      <c r="M6" s="445"/>
      <c r="N6" s="447"/>
      <c r="O6" s="447"/>
      <c r="P6" s="447"/>
      <c r="Q6" s="447"/>
      <c r="R6" s="189" t="s">
        <v>115</v>
      </c>
      <c r="AB6" s="8"/>
      <c r="AC6" s="8"/>
      <c r="AD6" s="8"/>
    </row>
    <row r="7" spans="1:30" ht="18" customHeight="1">
      <c r="B7" s="448" t="s">
        <v>6</v>
      </c>
      <c r="C7" s="449"/>
      <c r="D7" s="9" t="s">
        <v>6</v>
      </c>
      <c r="E7" s="10" t="s">
        <v>4</v>
      </c>
      <c r="F7" s="9" t="s">
        <v>6</v>
      </c>
      <c r="G7" s="10" t="s">
        <v>4</v>
      </c>
      <c r="H7" s="9" t="s">
        <v>6</v>
      </c>
      <c r="I7" s="10" t="s">
        <v>4</v>
      </c>
      <c r="J7" s="9" t="s">
        <v>6</v>
      </c>
      <c r="K7" s="10" t="s">
        <v>4</v>
      </c>
      <c r="L7" s="9" t="s">
        <v>6</v>
      </c>
      <c r="M7" s="10" t="s">
        <v>4</v>
      </c>
      <c r="N7" s="9" t="s">
        <v>6</v>
      </c>
      <c r="O7" s="9" t="s">
        <v>6</v>
      </c>
      <c r="P7" s="9" t="s">
        <v>6</v>
      </c>
      <c r="Q7" s="11" t="s">
        <v>6</v>
      </c>
      <c r="R7" s="190" t="s">
        <v>6</v>
      </c>
      <c r="U7" s="120"/>
      <c r="AB7" s="8"/>
      <c r="AC7" s="8"/>
      <c r="AD7" s="8"/>
    </row>
    <row r="8" spans="1:30" ht="18" customHeight="1">
      <c r="A8" s="8"/>
      <c r="B8" s="442">
        <f>'Data Record'!A21</f>
        <v>25</v>
      </c>
      <c r="C8" s="443"/>
      <c r="D8" s="14">
        <f>'Data Record'!AA21</f>
        <v>2.7386127875194478E-5</v>
      </c>
      <c r="E8" s="13">
        <f>D8/1</f>
        <v>2.7386127875194478E-5</v>
      </c>
      <c r="F8" s="91">
        <f>'Uncert of STD'!E7</f>
        <v>2E-3</v>
      </c>
      <c r="G8" s="71">
        <f t="shared" ref="G8" si="0">F8/2</f>
        <v>1E-3</v>
      </c>
      <c r="H8" s="72">
        <f>J11</f>
        <v>0</v>
      </c>
      <c r="I8" s="72">
        <f t="shared" ref="I8" si="1">H8/SQRT(3)</f>
        <v>0</v>
      </c>
      <c r="J8" s="13">
        <f>((B8)*(11.5*10^-6)*1)</f>
        <v>2.875E-4</v>
      </c>
      <c r="K8" s="13">
        <f t="shared" ref="K8" si="2">J8/SQRT(3)</f>
        <v>1.6598820239201742E-4</v>
      </c>
      <c r="L8" s="14">
        <f>0.0001/2</f>
        <v>5.0000000000000002E-5</v>
      </c>
      <c r="M8" s="15">
        <f t="shared" ref="M8" si="3">(L8/SQRT(3))</f>
        <v>2.8867513459481293E-5</v>
      </c>
      <c r="N8" s="13">
        <f>SQRT(E8^2+G8^2+I8^2+K8^2+M8^2)</f>
        <v>1.0144631174501433E-3</v>
      </c>
      <c r="O8" s="16">
        <f>E8/1</f>
        <v>2.7386127875194478E-5</v>
      </c>
      <c r="P8" s="17">
        <f>IF(E8=0,"∞",(N8^4/(E8^4/3)))</f>
        <v>5648638.4311868809</v>
      </c>
      <c r="Q8" s="12">
        <f>IF(P8="∞",2,_xlfn.T.INV.2T(0.0455,P8))</f>
        <v>2.0000028865482644</v>
      </c>
      <c r="R8" s="191">
        <f>N8*Q8*1000</f>
        <v>2.0289291631970374</v>
      </c>
      <c r="U8" s="120"/>
      <c r="AB8" s="8"/>
      <c r="AC8" s="8"/>
      <c r="AD8" s="8"/>
    </row>
    <row r="9" spans="1:30" s="8" customFormat="1" ht="18" customHeight="1">
      <c r="A9" s="1"/>
      <c r="B9" s="18"/>
      <c r="C9" s="18"/>
      <c r="D9" s="18"/>
      <c r="E9" s="18"/>
      <c r="F9" s="18"/>
      <c r="G9" s="18"/>
      <c r="H9" s="18" t="s">
        <v>57</v>
      </c>
      <c r="I9" s="18"/>
      <c r="J9" s="18"/>
      <c r="K9" s="18"/>
      <c r="L9" s="18"/>
      <c r="M9" s="18"/>
      <c r="N9" s="18"/>
      <c r="O9" s="18"/>
      <c r="P9" s="18"/>
      <c r="Q9" s="18"/>
      <c r="R9" s="18"/>
      <c r="AB9" s="1"/>
      <c r="AC9" s="1"/>
      <c r="AD9" s="1"/>
    </row>
    <row r="10" spans="1:30" s="8" customFormat="1" ht="18" customHeight="1">
      <c r="A10" s="1"/>
      <c r="B10" s="18"/>
      <c r="C10" s="18"/>
      <c r="D10" s="74"/>
      <c r="E10" s="18"/>
      <c r="F10" s="18"/>
      <c r="G10" s="18"/>
      <c r="H10" s="73" t="s">
        <v>58</v>
      </c>
      <c r="I10" s="92" t="s">
        <v>59</v>
      </c>
      <c r="J10" s="93"/>
      <c r="K10" s="94"/>
      <c r="L10" s="74"/>
      <c r="M10" s="74"/>
      <c r="N10" s="18"/>
      <c r="O10" s="18"/>
      <c r="P10" s="18"/>
      <c r="Q10" s="18"/>
      <c r="R10" s="18"/>
      <c r="AB10" s="1"/>
      <c r="AC10" s="1"/>
      <c r="AD10" s="1"/>
    </row>
    <row r="11" spans="1:30" s="19" customFormat="1" ht="18" customHeight="1">
      <c r="B11" s="18"/>
      <c r="C11" s="18"/>
      <c r="D11" s="74"/>
      <c r="E11" s="18"/>
      <c r="F11" s="18"/>
      <c r="G11" s="18"/>
      <c r="H11" s="73" t="s">
        <v>60</v>
      </c>
      <c r="I11" s="92" t="s">
        <v>60</v>
      </c>
      <c r="J11" s="95">
        <v>0</v>
      </c>
      <c r="K11" s="96" t="s">
        <v>61</v>
      </c>
      <c r="L11" s="74"/>
      <c r="M11" s="74"/>
      <c r="N11" s="18"/>
      <c r="O11" s="18"/>
      <c r="P11" s="18"/>
      <c r="Q11" s="18"/>
      <c r="R11" s="18"/>
    </row>
    <row r="12" spans="1:30" s="19" customFormat="1" ht="18" customHeight="1">
      <c r="B12" s="18"/>
      <c r="C12" s="18"/>
      <c r="D12" s="97"/>
      <c r="E12" s="18"/>
      <c r="F12" s="18"/>
      <c r="G12" s="18"/>
      <c r="H12" s="73" t="s">
        <v>60</v>
      </c>
      <c r="I12" s="92" t="s">
        <v>62</v>
      </c>
      <c r="J12" s="98">
        <v>5.7499999999999999E-3</v>
      </c>
      <c r="K12" s="96" t="s">
        <v>61</v>
      </c>
      <c r="L12" s="99"/>
      <c r="M12" s="100"/>
      <c r="N12" s="18"/>
      <c r="O12" s="18"/>
      <c r="P12" s="18"/>
      <c r="Q12" s="18"/>
      <c r="R12" s="18"/>
    </row>
    <row r="13" spans="1:30" s="19" customFormat="1" ht="18" customHeight="1">
      <c r="B13" s="18"/>
      <c r="C13" s="18"/>
      <c r="D13" s="74"/>
      <c r="E13" s="18"/>
      <c r="F13" s="18"/>
      <c r="G13" s="18"/>
      <c r="H13" s="73" t="s">
        <v>60</v>
      </c>
      <c r="I13" s="101" t="s">
        <v>63</v>
      </c>
      <c r="J13" s="102">
        <v>-0.2026</v>
      </c>
      <c r="K13" s="96" t="s">
        <v>61</v>
      </c>
      <c r="L13" s="74"/>
      <c r="M13" s="74"/>
      <c r="N13" s="18"/>
      <c r="O13" s="18"/>
      <c r="P13" s="18"/>
      <c r="Q13" s="18"/>
      <c r="R13" s="18"/>
    </row>
    <row r="14" spans="1:30" s="19" customFormat="1" ht="18" customHeight="1">
      <c r="B14" s="18"/>
      <c r="C14" s="18"/>
      <c r="D14" s="74"/>
      <c r="E14" s="18"/>
      <c r="F14" s="18"/>
      <c r="G14" s="18"/>
      <c r="H14" s="74"/>
      <c r="I14" s="74"/>
      <c r="J14" s="74"/>
      <c r="K14" s="74"/>
      <c r="L14" s="74"/>
      <c r="M14" s="74"/>
      <c r="N14" s="18"/>
      <c r="O14" s="18"/>
      <c r="P14" s="18"/>
      <c r="Q14" s="18"/>
      <c r="R14" s="18"/>
    </row>
    <row r="15" spans="1:30" ht="33" customHeight="1">
      <c r="B15" s="457" t="s">
        <v>64</v>
      </c>
      <c r="C15" s="457"/>
      <c r="D15" s="457"/>
      <c r="E15" s="457"/>
      <c r="F15" s="457"/>
      <c r="G15" s="457"/>
      <c r="H15" s="457"/>
      <c r="I15" s="457"/>
      <c r="J15" s="457"/>
      <c r="K15" s="457"/>
      <c r="L15" s="457"/>
      <c r="M15" s="457"/>
      <c r="N15" s="457"/>
      <c r="O15" s="457"/>
      <c r="P15" s="457"/>
      <c r="Q15" s="457"/>
      <c r="R15" s="457"/>
      <c r="S15" s="457"/>
      <c r="T15" s="457"/>
    </row>
    <row r="16" spans="1:30" ht="18" customHeight="1">
      <c r="B16" s="455"/>
      <c r="C16" s="455"/>
      <c r="D16" s="455"/>
      <c r="E16" s="455"/>
      <c r="F16" s="455"/>
      <c r="G16" s="455"/>
      <c r="H16" s="3"/>
      <c r="I16" s="3"/>
      <c r="J16" s="3"/>
      <c r="K16" s="3"/>
      <c r="L16" s="3"/>
      <c r="M16" s="3"/>
      <c r="T16" s="3"/>
    </row>
    <row r="17" spans="1:30" ht="18" customHeight="1">
      <c r="B17" s="454" t="s">
        <v>0</v>
      </c>
      <c r="C17" s="451"/>
      <c r="D17" s="454" t="s">
        <v>2</v>
      </c>
      <c r="E17" s="451"/>
      <c r="F17" s="450" t="s">
        <v>65</v>
      </c>
      <c r="G17" s="456"/>
      <c r="H17" s="454" t="s">
        <v>46</v>
      </c>
      <c r="I17" s="451"/>
      <c r="J17" s="450" t="s">
        <v>55</v>
      </c>
      <c r="K17" s="451"/>
      <c r="L17" s="452" t="s">
        <v>1</v>
      </c>
      <c r="M17" s="453"/>
      <c r="N17" s="454" t="s">
        <v>56</v>
      </c>
      <c r="O17" s="451"/>
      <c r="P17" s="446" t="s">
        <v>3</v>
      </c>
      <c r="Q17" s="446" t="s">
        <v>4</v>
      </c>
      <c r="R17" s="446" t="s">
        <v>111</v>
      </c>
      <c r="S17" s="446" t="s">
        <v>112</v>
      </c>
      <c r="T17" s="188" t="s">
        <v>113</v>
      </c>
      <c r="AB17" s="8"/>
      <c r="AC17" s="8"/>
      <c r="AD17" s="8"/>
    </row>
    <row r="18" spans="1:30" ht="18" customHeight="1">
      <c r="B18" s="444" t="s">
        <v>114</v>
      </c>
      <c r="C18" s="445"/>
      <c r="D18" s="444" t="s">
        <v>114</v>
      </c>
      <c r="E18" s="445"/>
      <c r="F18" s="444" t="s">
        <v>114</v>
      </c>
      <c r="G18" s="445"/>
      <c r="H18" s="444" t="s">
        <v>114</v>
      </c>
      <c r="I18" s="445"/>
      <c r="J18" s="444" t="s">
        <v>114</v>
      </c>
      <c r="K18" s="445"/>
      <c r="L18" s="444" t="s">
        <v>114</v>
      </c>
      <c r="M18" s="445"/>
      <c r="N18" s="444" t="s">
        <v>114</v>
      </c>
      <c r="O18" s="445"/>
      <c r="P18" s="447"/>
      <c r="Q18" s="447"/>
      <c r="R18" s="447"/>
      <c r="S18" s="447"/>
      <c r="T18" s="189" t="s">
        <v>115</v>
      </c>
      <c r="AB18" s="8"/>
      <c r="AC18" s="8"/>
      <c r="AD18" s="8"/>
    </row>
    <row r="19" spans="1:30" ht="18" customHeight="1">
      <c r="B19" s="448" t="s">
        <v>6</v>
      </c>
      <c r="C19" s="449"/>
      <c r="D19" s="9" t="s">
        <v>6</v>
      </c>
      <c r="E19" s="10" t="s">
        <v>4</v>
      </c>
      <c r="F19" s="9" t="s">
        <v>6</v>
      </c>
      <c r="G19" s="10" t="s">
        <v>4</v>
      </c>
      <c r="H19" s="9" t="s">
        <v>6</v>
      </c>
      <c r="I19" s="10" t="s">
        <v>4</v>
      </c>
      <c r="J19" s="9" t="s">
        <v>6</v>
      </c>
      <c r="K19" s="10" t="s">
        <v>4</v>
      </c>
      <c r="L19" s="9" t="s">
        <v>6</v>
      </c>
      <c r="M19" s="10" t="s">
        <v>4</v>
      </c>
      <c r="N19" s="9" t="s">
        <v>6</v>
      </c>
      <c r="O19" s="10" t="s">
        <v>4</v>
      </c>
      <c r="P19" s="9" t="s">
        <v>6</v>
      </c>
      <c r="Q19" s="9" t="s">
        <v>6</v>
      </c>
      <c r="R19" s="9" t="s">
        <v>6</v>
      </c>
      <c r="S19" s="11" t="s">
        <v>6</v>
      </c>
      <c r="T19" s="190" t="s">
        <v>6</v>
      </c>
      <c r="U19" s="120"/>
      <c r="AB19" s="8"/>
      <c r="AC19" s="8"/>
      <c r="AD19" s="8"/>
    </row>
    <row r="20" spans="1:30" ht="18" customHeight="1">
      <c r="A20" s="8"/>
      <c r="B20" s="442">
        <f>'Data Record'!A30</f>
        <v>100</v>
      </c>
      <c r="C20" s="443"/>
      <c r="D20" s="14">
        <f>'Data Record'!Z30</f>
        <v>0</v>
      </c>
      <c r="E20" s="104">
        <f>D20/1</f>
        <v>0</v>
      </c>
      <c r="F20" s="103">
        <f>'Uncert of STD'!E8</f>
        <v>2E-3</v>
      </c>
      <c r="G20" s="104">
        <f t="shared" ref="G20:G26" si="4">F20/2</f>
        <v>1E-3</v>
      </c>
      <c r="H20" s="121">
        <f>'Uncert of STD'!Q17</f>
        <v>1.7999999999999998E-4</v>
      </c>
      <c r="I20" s="13">
        <f>H20/2</f>
        <v>8.9999999999999992E-5</v>
      </c>
      <c r="J20" s="15">
        <f>L29</f>
        <v>0</v>
      </c>
      <c r="K20" s="72">
        <f t="shared" ref="K20:K26" si="5">J20/SQRT(3)</f>
        <v>0</v>
      </c>
      <c r="L20" s="13">
        <f>((B20)*(11.5*10^-6)*1)</f>
        <v>1.15E-3</v>
      </c>
      <c r="M20" s="13">
        <f t="shared" ref="M20:M26" si="6">L20/SQRT(3)</f>
        <v>6.6395280956806969E-4</v>
      </c>
      <c r="N20" s="14">
        <f>0.0001/2</f>
        <v>5.0000000000000002E-5</v>
      </c>
      <c r="O20" s="15">
        <f t="shared" ref="O20:O26" si="7">(N20/SQRT(3))</f>
        <v>2.8867513459481293E-5</v>
      </c>
      <c r="P20" s="13">
        <f t="shared" ref="P20:P26" si="8">SQRT(E20^2+G20^2+I20^2+K20^2+M20^2+O20^2)</f>
        <v>1.2040625675880249E-3</v>
      </c>
      <c r="Q20" s="16">
        <f>E20/1</f>
        <v>0</v>
      </c>
      <c r="R20" s="17" t="str">
        <f>IF(E20=0,"∞",(P20^4/(E20^4/3)))</f>
        <v>∞</v>
      </c>
      <c r="S20" s="12">
        <f>IF(R20="∞",2,_xlfn.T.INV.2T(0.0455,R20))</f>
        <v>2</v>
      </c>
      <c r="T20" s="191">
        <f>(P20*S20)*1000</f>
        <v>2.4081251351760495</v>
      </c>
      <c r="U20" s="120"/>
      <c r="AB20" s="8"/>
      <c r="AC20" s="8"/>
      <c r="AD20" s="8"/>
    </row>
    <row r="21" spans="1:30" ht="18" customHeight="1">
      <c r="A21" s="8"/>
      <c r="B21" s="442">
        <f>'Data Record'!A32</f>
        <v>125</v>
      </c>
      <c r="C21" s="443"/>
      <c r="D21" s="14">
        <f>'Data Record'!Z32</f>
        <v>0</v>
      </c>
      <c r="E21" s="104">
        <f t="shared" ref="E21:E26" si="9">D21/1</f>
        <v>0</v>
      </c>
      <c r="F21" s="103">
        <f>'Uncert of STD'!E9</f>
        <v>2E-3</v>
      </c>
      <c r="G21" s="104">
        <f t="shared" si="4"/>
        <v>1E-3</v>
      </c>
      <c r="H21" s="121">
        <f>'Uncert of STD'!AI5</f>
        <v>4.1999999999999996E-4</v>
      </c>
      <c r="I21" s="13">
        <f t="shared" ref="I21:I26" si="10">H21/2</f>
        <v>2.0999999999999998E-4</v>
      </c>
      <c r="J21" s="15">
        <f>J20</f>
        <v>0</v>
      </c>
      <c r="K21" s="72">
        <f t="shared" si="5"/>
        <v>0</v>
      </c>
      <c r="L21" s="13">
        <f t="shared" ref="L21:L26" si="11">((B21)*(11.5*10^-6)*1)</f>
        <v>1.4375E-3</v>
      </c>
      <c r="M21" s="13">
        <f t="shared" si="6"/>
        <v>8.2994101196008706E-4</v>
      </c>
      <c r="N21" s="14">
        <f t="shared" ref="N21:N26" si="12">0.0001/2</f>
        <v>5.0000000000000002E-5</v>
      </c>
      <c r="O21" s="15">
        <f t="shared" si="7"/>
        <v>2.8867513459481293E-5</v>
      </c>
      <c r="P21" s="13">
        <f t="shared" si="8"/>
        <v>1.3167138704618655E-3</v>
      </c>
      <c r="Q21" s="16">
        <f t="shared" ref="Q21:Q26" si="13">E21/1</f>
        <v>0</v>
      </c>
      <c r="R21" s="17" t="str">
        <f t="shared" ref="R21:R26" si="14">IF(E21=0,"∞",(P21^4/(E21^4/3)))</f>
        <v>∞</v>
      </c>
      <c r="S21" s="12">
        <f t="shared" ref="S21:S26" si="15">IF(R21="∞",2,_xlfn.T.INV.2T(0.0455,R21))</f>
        <v>2</v>
      </c>
      <c r="T21" s="191">
        <f t="shared" ref="T21:T26" si="16">(P21*S21)*1000</f>
        <v>2.633427740923731</v>
      </c>
      <c r="U21" s="120"/>
      <c r="AB21" s="8"/>
      <c r="AC21" s="8"/>
      <c r="AD21" s="8"/>
    </row>
    <row r="22" spans="1:30" s="8" customFormat="1" ht="18" customHeight="1">
      <c r="B22" s="442">
        <f>'Data Record'!A34</f>
        <v>150</v>
      </c>
      <c r="C22" s="443"/>
      <c r="D22" s="14">
        <f>'Data Record'!Z34</f>
        <v>0</v>
      </c>
      <c r="E22" s="104">
        <f t="shared" si="9"/>
        <v>0</v>
      </c>
      <c r="F22" s="103">
        <f>'Uncert of STD'!E9</f>
        <v>2E-3</v>
      </c>
      <c r="G22" s="104">
        <f t="shared" si="4"/>
        <v>1E-3</v>
      </c>
      <c r="H22" s="121">
        <f>'Uncert of STD'!AI6</f>
        <v>4.6999999999999999E-4</v>
      </c>
      <c r="I22" s="13">
        <f t="shared" si="10"/>
        <v>2.3499999999999999E-4</v>
      </c>
      <c r="J22" s="15">
        <f t="shared" ref="J22:J26" si="17">J21</f>
        <v>0</v>
      </c>
      <c r="K22" s="72">
        <f t="shared" si="5"/>
        <v>0</v>
      </c>
      <c r="L22" s="13">
        <f t="shared" si="11"/>
        <v>1.725E-3</v>
      </c>
      <c r="M22" s="13">
        <f t="shared" si="6"/>
        <v>9.9592921435210442E-4</v>
      </c>
      <c r="N22" s="14">
        <f t="shared" si="12"/>
        <v>5.0000000000000002E-5</v>
      </c>
      <c r="O22" s="15">
        <f t="shared" si="7"/>
        <v>2.8867513459481293E-5</v>
      </c>
      <c r="P22" s="13">
        <f t="shared" si="8"/>
        <v>1.4310602130355428E-3</v>
      </c>
      <c r="Q22" s="16">
        <f t="shared" si="13"/>
        <v>0</v>
      </c>
      <c r="R22" s="17" t="str">
        <f t="shared" si="14"/>
        <v>∞</v>
      </c>
      <c r="S22" s="12">
        <f t="shared" si="15"/>
        <v>2</v>
      </c>
      <c r="T22" s="191">
        <f t="shared" si="16"/>
        <v>2.8621204260710855</v>
      </c>
      <c r="U22" s="122"/>
    </row>
    <row r="23" spans="1:30" s="8" customFormat="1" ht="18" customHeight="1">
      <c r="B23" s="442">
        <f>'Data Record'!A36</f>
        <v>175</v>
      </c>
      <c r="C23" s="443"/>
      <c r="D23" s="14">
        <f>'Data Record'!Z36</f>
        <v>0</v>
      </c>
      <c r="E23" s="104">
        <f t="shared" si="9"/>
        <v>0</v>
      </c>
      <c r="F23" s="103">
        <f>'Uncert of STD'!E10</f>
        <v>2E-3</v>
      </c>
      <c r="G23" s="104">
        <f t="shared" si="4"/>
        <v>1E-3</v>
      </c>
      <c r="H23" s="121">
        <f>'Uncert of STD'!AI7</f>
        <v>5.1000000000000004E-4</v>
      </c>
      <c r="I23" s="13">
        <f t="shared" si="10"/>
        <v>2.5500000000000002E-4</v>
      </c>
      <c r="J23" s="15">
        <f t="shared" si="17"/>
        <v>0</v>
      </c>
      <c r="K23" s="72">
        <f t="shared" si="5"/>
        <v>0</v>
      </c>
      <c r="L23" s="13">
        <f t="shared" si="11"/>
        <v>2.0125E-3</v>
      </c>
      <c r="M23" s="13">
        <f t="shared" si="6"/>
        <v>1.1619174167441218E-3</v>
      </c>
      <c r="N23" s="14">
        <f t="shared" si="12"/>
        <v>5.0000000000000002E-5</v>
      </c>
      <c r="O23" s="15">
        <f t="shared" si="7"/>
        <v>2.8867513459481293E-5</v>
      </c>
      <c r="P23" s="13">
        <f t="shared" si="8"/>
        <v>1.5543199209514967E-3</v>
      </c>
      <c r="Q23" s="16">
        <f t="shared" si="13"/>
        <v>0</v>
      </c>
      <c r="R23" s="17" t="str">
        <f t="shared" si="14"/>
        <v>∞</v>
      </c>
      <c r="S23" s="12">
        <f t="shared" si="15"/>
        <v>2</v>
      </c>
      <c r="T23" s="191">
        <f t="shared" si="16"/>
        <v>3.1086398419029933</v>
      </c>
      <c r="U23" s="122"/>
    </row>
    <row r="24" spans="1:30" s="8" customFormat="1" ht="18" customHeight="1">
      <c r="B24" s="442">
        <f>'Data Record'!A38</f>
        <v>200</v>
      </c>
      <c r="C24" s="443"/>
      <c r="D24" s="14">
        <f>'Data Record'!Z38</f>
        <v>0</v>
      </c>
      <c r="E24" s="104">
        <f t="shared" si="9"/>
        <v>0</v>
      </c>
      <c r="F24" s="103">
        <f>'Uncert of STD'!E10</f>
        <v>2E-3</v>
      </c>
      <c r="G24" s="104">
        <f t="shared" si="4"/>
        <v>1E-3</v>
      </c>
      <c r="H24" s="121">
        <f>'Uncert of STD'!AI8</f>
        <v>5.5000000000000003E-4</v>
      </c>
      <c r="I24" s="13">
        <f t="shared" si="10"/>
        <v>2.7500000000000002E-4</v>
      </c>
      <c r="J24" s="15">
        <f t="shared" si="17"/>
        <v>0</v>
      </c>
      <c r="K24" s="72">
        <f t="shared" si="5"/>
        <v>0</v>
      </c>
      <c r="L24" s="13">
        <f t="shared" si="11"/>
        <v>2.3E-3</v>
      </c>
      <c r="M24" s="13">
        <f t="shared" si="6"/>
        <v>1.3279056191361394E-3</v>
      </c>
      <c r="N24" s="14">
        <f t="shared" si="12"/>
        <v>5.0000000000000002E-5</v>
      </c>
      <c r="O24" s="15">
        <f t="shared" si="7"/>
        <v>2.8867513459481293E-5</v>
      </c>
      <c r="P24" s="13">
        <f t="shared" si="8"/>
        <v>1.6851681419569583E-3</v>
      </c>
      <c r="Q24" s="16">
        <f t="shared" si="13"/>
        <v>0</v>
      </c>
      <c r="R24" s="17" t="str">
        <f t="shared" si="14"/>
        <v>∞</v>
      </c>
      <c r="S24" s="12">
        <f t="shared" si="15"/>
        <v>2</v>
      </c>
      <c r="T24" s="191">
        <f t="shared" si="16"/>
        <v>3.3703362839139164</v>
      </c>
      <c r="U24" s="122"/>
    </row>
    <row r="25" spans="1:30" s="8" customFormat="1" ht="18" customHeight="1">
      <c r="B25" s="442">
        <f>'Data Record'!A40</f>
        <v>250</v>
      </c>
      <c r="C25" s="443"/>
      <c r="D25" s="14">
        <f>'Data Record'!Z40</f>
        <v>0</v>
      </c>
      <c r="E25" s="104">
        <f t="shared" si="9"/>
        <v>0</v>
      </c>
      <c r="F25" s="103">
        <f>'Uncert of STD'!E11</f>
        <v>2E-3</v>
      </c>
      <c r="G25" s="104">
        <f t="shared" si="4"/>
        <v>1E-3</v>
      </c>
      <c r="H25" s="121">
        <f>'Uncert of STD'!AI9</f>
        <v>6.3000000000000003E-4</v>
      </c>
      <c r="I25" s="13">
        <f t="shared" si="10"/>
        <v>3.1500000000000001E-4</v>
      </c>
      <c r="J25" s="15">
        <f t="shared" si="17"/>
        <v>0</v>
      </c>
      <c r="K25" s="72">
        <f t="shared" si="5"/>
        <v>0</v>
      </c>
      <c r="L25" s="13">
        <f t="shared" si="11"/>
        <v>2.875E-3</v>
      </c>
      <c r="M25" s="13">
        <f t="shared" si="6"/>
        <v>1.6598820239201741E-3</v>
      </c>
      <c r="N25" s="14">
        <f t="shared" si="12"/>
        <v>5.0000000000000002E-5</v>
      </c>
      <c r="O25" s="15">
        <f t="shared" si="7"/>
        <v>2.8867513459481293E-5</v>
      </c>
      <c r="P25" s="13">
        <f t="shared" si="8"/>
        <v>1.9634832993093336E-3</v>
      </c>
      <c r="Q25" s="16">
        <f t="shared" si="13"/>
        <v>0</v>
      </c>
      <c r="R25" s="17" t="str">
        <f t="shared" si="14"/>
        <v>∞</v>
      </c>
      <c r="S25" s="12">
        <f t="shared" si="15"/>
        <v>2</v>
      </c>
      <c r="T25" s="191">
        <f t="shared" si="16"/>
        <v>3.9269665986186673</v>
      </c>
      <c r="U25" s="122"/>
      <c r="AB25" s="1"/>
      <c r="AC25" s="1"/>
      <c r="AD25" s="1"/>
    </row>
    <row r="26" spans="1:30" s="8" customFormat="1" ht="18" customHeight="1">
      <c r="B26" s="442">
        <f>'Data Record'!A42</f>
        <v>300</v>
      </c>
      <c r="C26" s="443"/>
      <c r="D26" s="14">
        <f>'Data Record'!Z42</f>
        <v>0</v>
      </c>
      <c r="E26" s="104">
        <f t="shared" si="9"/>
        <v>0</v>
      </c>
      <c r="F26" s="103">
        <f>'Uncert of STD'!E12</f>
        <v>2E-3</v>
      </c>
      <c r="G26" s="104">
        <f t="shared" si="4"/>
        <v>1E-3</v>
      </c>
      <c r="H26" s="121">
        <f>'Uncert of STD'!AI10</f>
        <v>7.0999999999999991E-4</v>
      </c>
      <c r="I26" s="13">
        <f t="shared" si="10"/>
        <v>3.5499999999999996E-4</v>
      </c>
      <c r="J26" s="15">
        <f t="shared" si="17"/>
        <v>0</v>
      </c>
      <c r="K26" s="72">
        <f t="shared" si="5"/>
        <v>0</v>
      </c>
      <c r="L26" s="13">
        <f t="shared" si="11"/>
        <v>3.4499999999999999E-3</v>
      </c>
      <c r="M26" s="13">
        <f t="shared" si="6"/>
        <v>1.9918584287042088E-3</v>
      </c>
      <c r="N26" s="14">
        <f t="shared" si="12"/>
        <v>5.0000000000000002E-5</v>
      </c>
      <c r="O26" s="15">
        <f t="shared" si="7"/>
        <v>2.8867513459481293E-5</v>
      </c>
      <c r="P26" s="13">
        <f t="shared" si="8"/>
        <v>2.2570685265036446E-3</v>
      </c>
      <c r="Q26" s="16">
        <f t="shared" si="13"/>
        <v>0</v>
      </c>
      <c r="R26" s="17" t="str">
        <f t="shared" si="14"/>
        <v>∞</v>
      </c>
      <c r="S26" s="12">
        <f t="shared" si="15"/>
        <v>2</v>
      </c>
      <c r="T26" s="191">
        <f t="shared" si="16"/>
        <v>4.5141370530072891</v>
      </c>
      <c r="U26" s="122"/>
      <c r="AB26" s="1"/>
      <c r="AC26" s="1"/>
      <c r="AD26" s="1"/>
    </row>
    <row r="27" spans="1:30" s="8" customFormat="1" ht="18" customHeight="1">
      <c r="A27" s="1"/>
      <c r="B27" s="18"/>
      <c r="C27" s="18"/>
      <c r="D27" s="18"/>
      <c r="E27" s="18"/>
      <c r="F27" s="18"/>
      <c r="G27" s="18"/>
      <c r="H27" s="18"/>
      <c r="I27" s="18"/>
      <c r="J27" s="18" t="s">
        <v>57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AB27" s="1"/>
      <c r="AC27" s="1"/>
      <c r="AD27" s="1"/>
    </row>
    <row r="28" spans="1:30" s="8" customFormat="1" ht="18" customHeight="1">
      <c r="A28" s="1"/>
      <c r="B28" s="18"/>
      <c r="C28" s="18"/>
      <c r="D28" s="74"/>
      <c r="E28" s="18"/>
      <c r="F28" s="18"/>
      <c r="G28" s="18"/>
      <c r="H28" s="18"/>
      <c r="I28" s="18"/>
      <c r="J28" s="73" t="s">
        <v>58</v>
      </c>
      <c r="K28" s="92" t="s">
        <v>59</v>
      </c>
      <c r="L28" s="93"/>
      <c r="M28" s="94"/>
      <c r="N28" s="74"/>
      <c r="O28" s="74"/>
      <c r="P28" s="18"/>
      <c r="Q28" s="18"/>
      <c r="R28" s="18"/>
      <c r="S28" s="18"/>
      <c r="T28" s="18"/>
      <c r="AB28" s="1"/>
      <c r="AC28" s="1"/>
      <c r="AD28" s="1"/>
    </row>
    <row r="29" spans="1:30" s="19" customFormat="1" ht="18" customHeight="1">
      <c r="B29" s="18"/>
      <c r="C29" s="18"/>
      <c r="D29" s="74"/>
      <c r="E29" s="18"/>
      <c r="F29" s="18"/>
      <c r="G29" s="18"/>
      <c r="H29" s="18"/>
      <c r="I29" s="18"/>
      <c r="J29" s="73" t="s">
        <v>60</v>
      </c>
      <c r="K29" s="92" t="s">
        <v>60</v>
      </c>
      <c r="L29" s="95">
        <v>0</v>
      </c>
      <c r="M29" s="96" t="s">
        <v>61</v>
      </c>
      <c r="N29" s="74"/>
      <c r="O29" s="74"/>
      <c r="P29" s="18"/>
      <c r="Q29" s="18"/>
      <c r="R29" s="18"/>
      <c r="S29" s="18"/>
      <c r="T29" s="18"/>
    </row>
    <row r="30" spans="1:30" s="19" customFormat="1" ht="18" customHeight="1">
      <c r="B30" s="18"/>
      <c r="C30" s="18"/>
      <c r="D30" s="97"/>
      <c r="E30" s="18"/>
      <c r="F30" s="18"/>
      <c r="G30" s="18"/>
      <c r="H30" s="18"/>
      <c r="I30" s="18"/>
      <c r="J30" s="73" t="s">
        <v>60</v>
      </c>
      <c r="K30" s="92" t="s">
        <v>62</v>
      </c>
      <c r="L30" s="98">
        <v>5.7499999999999999E-3</v>
      </c>
      <c r="M30" s="96" t="s">
        <v>61</v>
      </c>
      <c r="N30" s="99"/>
      <c r="O30" s="100"/>
      <c r="P30" s="18"/>
      <c r="Q30" s="18"/>
      <c r="R30" s="18"/>
      <c r="S30" s="18"/>
      <c r="T30" s="18"/>
    </row>
    <row r="31" spans="1:30" s="19" customFormat="1" ht="18" customHeight="1">
      <c r="B31" s="18"/>
      <c r="C31" s="18"/>
      <c r="D31" s="74"/>
      <c r="E31" s="18"/>
      <c r="F31" s="18"/>
      <c r="G31" s="18"/>
      <c r="H31" s="18"/>
      <c r="I31" s="18"/>
      <c r="J31" s="73" t="s">
        <v>60</v>
      </c>
      <c r="K31" s="101" t="s">
        <v>63</v>
      </c>
      <c r="L31" s="102">
        <v>-0.2026</v>
      </c>
      <c r="M31" s="96" t="s">
        <v>61</v>
      </c>
      <c r="N31" s="74"/>
      <c r="O31" s="74"/>
      <c r="P31" s="18"/>
      <c r="Q31" s="18"/>
      <c r="R31" s="18"/>
      <c r="S31" s="18"/>
      <c r="T31" s="18"/>
    </row>
    <row r="32" spans="1:30" s="19" customFormat="1" ht="18" customHeight="1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2:20" s="19" customFormat="1" ht="12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2:20" s="19" customFormat="1" ht="12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2:20" s="19" customFormat="1" ht="12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2:20" s="19" customFormat="1" ht="12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2:20" s="19" customFormat="1" ht="12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2:20" s="19" customFormat="1" ht="12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2:20" s="19" customFormat="1" ht="1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2:20" s="19" customFormat="1" ht="12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2:20" s="19" customFormat="1" ht="1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2:20" s="19" customFormat="1" ht="12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2:20" s="19" customFormat="1" ht="1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2:20" s="19" customFormat="1" ht="1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2:20" s="19" customFormat="1" ht="1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 spans="2:20" s="19" customFormat="1" ht="12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2:20" s="19" customFormat="1" ht="1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 spans="2:20" s="19" customFormat="1" ht="12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2:20" s="19" customFormat="1" ht="12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2:20" s="19" customFormat="1" ht="1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2:20" s="19" customFormat="1" ht="12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2:20" s="19" customFormat="1" ht="12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2:20" s="19" customFormat="1" ht="12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2:20" s="19" customFormat="1" ht="12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 spans="2:20" s="19" customFormat="1" ht="12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r="56" spans="2:20" s="19" customFormat="1" ht="12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2:20" s="19" customFormat="1" ht="12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2:20" s="19" customFormat="1" ht="12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 spans="2:20" s="19" customFormat="1" ht="12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 spans="2:20" s="19" customFormat="1" ht="12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spans="2:20" s="19" customFormat="1" ht="12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</row>
    <row r="62" spans="2:20" s="19" customFormat="1" ht="12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</row>
    <row r="63" spans="2:20" s="19" customFormat="1" ht="12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</row>
    <row r="64" spans="2:20" s="19" customFormat="1" ht="12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</row>
    <row r="65" spans="2:20" s="19" customFormat="1" ht="12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</row>
    <row r="66" spans="2:20" s="19" customFormat="1" ht="12">
      <c r="B66" s="123"/>
      <c r="C66" s="123"/>
      <c r="D66" s="124"/>
      <c r="E66" s="123"/>
      <c r="F66" s="125"/>
      <c r="G66" s="126"/>
      <c r="H66" s="127"/>
      <c r="I66" s="124"/>
      <c r="J66" s="124"/>
      <c r="K66" s="124"/>
      <c r="L66" s="124"/>
      <c r="M66" s="124"/>
      <c r="N66" s="124"/>
      <c r="O66" s="128"/>
      <c r="P66" s="125"/>
      <c r="Q66" s="126"/>
      <c r="R66" s="20"/>
      <c r="S66" s="21"/>
      <c r="T66" s="22"/>
    </row>
    <row r="67" spans="2:20" s="19" customFormat="1" ht="12">
      <c r="B67" s="123"/>
      <c r="C67" s="123"/>
      <c r="D67" s="124"/>
      <c r="E67" s="123"/>
      <c r="F67" s="125"/>
      <c r="G67" s="126"/>
      <c r="H67" s="127"/>
      <c r="I67" s="124"/>
      <c r="J67" s="124"/>
      <c r="K67" s="124"/>
      <c r="L67" s="124"/>
      <c r="M67" s="124"/>
      <c r="N67" s="124"/>
      <c r="O67" s="128"/>
      <c r="P67" s="125"/>
      <c r="Q67" s="126"/>
      <c r="R67" s="20"/>
      <c r="S67" s="21"/>
      <c r="T67" s="22"/>
    </row>
    <row r="68" spans="2:20" s="19" customFormat="1" ht="12">
      <c r="B68" s="123"/>
      <c r="C68" s="123"/>
      <c r="D68" s="124"/>
      <c r="E68" s="123"/>
      <c r="F68" s="125"/>
      <c r="G68" s="126"/>
      <c r="H68" s="127"/>
      <c r="I68" s="124"/>
      <c r="J68" s="124"/>
      <c r="K68" s="124"/>
      <c r="L68" s="124"/>
      <c r="M68" s="124"/>
      <c r="N68" s="124"/>
      <c r="O68" s="128"/>
      <c r="P68" s="125"/>
      <c r="Q68" s="126"/>
      <c r="R68" s="20"/>
      <c r="S68" s="21"/>
      <c r="T68" s="22"/>
    </row>
    <row r="69" spans="2:20" s="19" customFormat="1" ht="12">
      <c r="B69" s="123"/>
      <c r="C69" s="123"/>
      <c r="D69" s="124"/>
      <c r="E69" s="123"/>
      <c r="F69" s="125"/>
      <c r="G69" s="126"/>
      <c r="H69" s="127"/>
      <c r="I69" s="124"/>
      <c r="J69" s="124"/>
      <c r="K69" s="124"/>
      <c r="L69" s="124"/>
      <c r="M69" s="124"/>
      <c r="N69" s="124"/>
      <c r="O69" s="128"/>
      <c r="P69" s="125"/>
      <c r="Q69" s="126"/>
      <c r="R69" s="20"/>
      <c r="S69" s="21"/>
      <c r="T69" s="22"/>
    </row>
    <row r="70" spans="2:20" s="19" customFormat="1" ht="12">
      <c r="B70" s="123"/>
      <c r="C70" s="123"/>
      <c r="D70" s="124"/>
      <c r="E70" s="123"/>
      <c r="F70" s="125"/>
      <c r="G70" s="126"/>
      <c r="H70" s="127"/>
      <c r="I70" s="124"/>
      <c r="J70" s="124"/>
      <c r="K70" s="124"/>
      <c r="L70" s="124"/>
      <c r="M70" s="124"/>
      <c r="N70" s="124"/>
      <c r="O70" s="128"/>
      <c r="P70" s="125"/>
      <c r="Q70" s="126"/>
      <c r="R70" s="20"/>
      <c r="S70" s="21"/>
      <c r="T70" s="22"/>
    </row>
    <row r="71" spans="2:20" s="19" customFormat="1" ht="12">
      <c r="B71" s="123"/>
      <c r="C71" s="123"/>
      <c r="D71" s="124"/>
      <c r="E71" s="123"/>
      <c r="F71" s="125"/>
      <c r="G71" s="126"/>
      <c r="H71" s="127"/>
      <c r="I71" s="124"/>
      <c r="J71" s="124"/>
      <c r="K71" s="124"/>
      <c r="L71" s="124"/>
      <c r="M71" s="124"/>
      <c r="N71" s="124"/>
      <c r="O71" s="128"/>
      <c r="P71" s="125"/>
      <c r="Q71" s="126"/>
      <c r="R71" s="20"/>
      <c r="S71" s="21"/>
      <c r="T71" s="22"/>
    </row>
    <row r="72" spans="2:20" s="19" customFormat="1" ht="12">
      <c r="B72" s="123"/>
      <c r="C72" s="123"/>
      <c r="D72" s="124"/>
      <c r="E72" s="123"/>
      <c r="F72" s="125"/>
      <c r="G72" s="126"/>
      <c r="H72" s="127"/>
      <c r="I72" s="124"/>
      <c r="J72" s="124"/>
      <c r="K72" s="124"/>
      <c r="L72" s="124"/>
      <c r="M72" s="124"/>
      <c r="N72" s="124"/>
      <c r="O72" s="128"/>
      <c r="P72" s="125"/>
      <c r="Q72" s="126"/>
      <c r="R72" s="20"/>
      <c r="S72" s="21"/>
      <c r="T72" s="22"/>
    </row>
    <row r="73" spans="2:20" s="19" customFormat="1" ht="12">
      <c r="B73" s="123"/>
      <c r="C73" s="123"/>
      <c r="D73" s="124"/>
      <c r="E73" s="123"/>
      <c r="F73" s="125"/>
      <c r="G73" s="126"/>
      <c r="H73" s="127"/>
      <c r="I73" s="124"/>
      <c r="J73" s="124"/>
      <c r="K73" s="124"/>
      <c r="L73" s="124"/>
      <c r="M73" s="124"/>
      <c r="N73" s="124"/>
      <c r="O73" s="128"/>
      <c r="P73" s="125"/>
      <c r="Q73" s="126"/>
      <c r="R73" s="20"/>
      <c r="S73" s="21"/>
      <c r="T73" s="22"/>
    </row>
    <row r="74" spans="2:20" s="19" customFormat="1" ht="12">
      <c r="B74" s="123"/>
      <c r="C74" s="123"/>
      <c r="D74" s="124"/>
      <c r="E74" s="123"/>
      <c r="F74" s="125"/>
      <c r="G74" s="126"/>
      <c r="H74" s="127"/>
      <c r="I74" s="124"/>
      <c r="J74" s="124"/>
      <c r="K74" s="124"/>
      <c r="L74" s="124"/>
      <c r="M74" s="124"/>
      <c r="N74" s="124"/>
      <c r="O74" s="128"/>
      <c r="P74" s="125"/>
      <c r="Q74" s="126"/>
      <c r="R74" s="20"/>
      <c r="S74" s="21"/>
      <c r="T74" s="22"/>
    </row>
    <row r="75" spans="2:20" s="19" customFormat="1" ht="12">
      <c r="B75" s="123"/>
      <c r="C75" s="123"/>
      <c r="D75" s="124"/>
      <c r="E75" s="123"/>
      <c r="F75" s="125"/>
      <c r="G75" s="126"/>
      <c r="H75" s="127"/>
      <c r="I75" s="124"/>
      <c r="J75" s="124"/>
      <c r="K75" s="124"/>
      <c r="L75" s="124"/>
      <c r="M75" s="124"/>
      <c r="N75" s="124"/>
      <c r="O75" s="128"/>
      <c r="P75" s="125"/>
      <c r="Q75" s="126"/>
      <c r="R75" s="20"/>
      <c r="S75" s="21"/>
      <c r="T75" s="22"/>
    </row>
    <row r="76" spans="2:20" s="19" customFormat="1" ht="12">
      <c r="B76" s="123"/>
      <c r="C76" s="123"/>
      <c r="D76" s="124"/>
      <c r="E76" s="123"/>
      <c r="F76" s="125"/>
      <c r="G76" s="126"/>
      <c r="H76" s="127"/>
      <c r="I76" s="124"/>
      <c r="J76" s="124"/>
      <c r="K76" s="124"/>
      <c r="L76" s="124"/>
      <c r="M76" s="124"/>
      <c r="N76" s="124"/>
      <c r="O76" s="128"/>
      <c r="P76" s="125"/>
      <c r="Q76" s="126"/>
      <c r="R76" s="20"/>
      <c r="S76" s="21"/>
      <c r="T76" s="22"/>
    </row>
    <row r="77" spans="2:20" s="19" customFormat="1" ht="12">
      <c r="B77" s="123"/>
      <c r="C77" s="123"/>
      <c r="D77" s="124"/>
      <c r="E77" s="123"/>
      <c r="F77" s="125"/>
      <c r="G77" s="126"/>
      <c r="H77" s="127"/>
      <c r="I77" s="124"/>
      <c r="J77" s="124"/>
      <c r="K77" s="124"/>
      <c r="L77" s="124"/>
      <c r="M77" s="124"/>
      <c r="N77" s="124"/>
      <c r="O77" s="128"/>
      <c r="P77" s="125"/>
      <c r="Q77" s="126"/>
      <c r="R77" s="20"/>
      <c r="S77" s="21"/>
      <c r="T77" s="22"/>
    </row>
    <row r="78" spans="2:20" s="19" customFormat="1" ht="12">
      <c r="B78" s="123"/>
      <c r="C78" s="123"/>
      <c r="D78" s="124"/>
      <c r="E78" s="123"/>
      <c r="F78" s="125"/>
      <c r="G78" s="126"/>
      <c r="H78" s="127"/>
      <c r="I78" s="124"/>
      <c r="J78" s="124"/>
      <c r="K78" s="124"/>
      <c r="L78" s="124"/>
      <c r="M78" s="124"/>
      <c r="N78" s="124"/>
      <c r="O78" s="128"/>
      <c r="P78" s="125"/>
      <c r="Q78" s="126"/>
      <c r="R78" s="20"/>
      <c r="S78" s="21"/>
      <c r="T78" s="22"/>
    </row>
    <row r="79" spans="2:20" s="19" customFormat="1" ht="12">
      <c r="B79" s="123"/>
      <c r="C79" s="123"/>
      <c r="D79" s="124"/>
      <c r="E79" s="123"/>
      <c r="F79" s="125"/>
      <c r="G79" s="126"/>
      <c r="H79" s="127"/>
      <c r="I79" s="124"/>
      <c r="J79" s="124"/>
      <c r="K79" s="124"/>
      <c r="L79" s="124"/>
      <c r="M79" s="124"/>
      <c r="N79" s="124"/>
      <c r="O79" s="128"/>
      <c r="P79" s="125"/>
      <c r="Q79" s="126"/>
      <c r="R79" s="20"/>
      <c r="S79" s="21"/>
      <c r="T79" s="22"/>
    </row>
    <row r="80" spans="2:20" s="19" customFormat="1" ht="12">
      <c r="B80" s="123"/>
      <c r="C80" s="123"/>
      <c r="D80" s="124"/>
      <c r="E80" s="123"/>
      <c r="F80" s="125"/>
      <c r="G80" s="126"/>
      <c r="H80" s="127"/>
      <c r="I80" s="124"/>
      <c r="J80" s="124"/>
      <c r="K80" s="124"/>
      <c r="L80" s="124"/>
      <c r="M80" s="124"/>
      <c r="N80" s="124"/>
      <c r="O80" s="128"/>
      <c r="P80" s="125"/>
      <c r="Q80" s="126"/>
      <c r="R80" s="20"/>
      <c r="S80" s="21"/>
      <c r="T80" s="22"/>
    </row>
    <row r="81" spans="2:20" s="19" customFormat="1" ht="12">
      <c r="B81" s="123"/>
      <c r="C81" s="123"/>
      <c r="D81" s="124"/>
      <c r="E81" s="123"/>
      <c r="F81" s="125"/>
      <c r="G81" s="126"/>
      <c r="H81" s="127"/>
      <c r="I81" s="124"/>
      <c r="J81" s="124"/>
      <c r="K81" s="124"/>
      <c r="L81" s="124"/>
      <c r="M81" s="124"/>
      <c r="N81" s="124"/>
      <c r="O81" s="128"/>
      <c r="P81" s="125"/>
      <c r="Q81" s="126"/>
      <c r="R81" s="20"/>
      <c r="S81" s="21"/>
      <c r="T81" s="22"/>
    </row>
    <row r="82" spans="2:20" s="19" customFormat="1" ht="12">
      <c r="B82" s="129"/>
      <c r="C82" s="129"/>
      <c r="D82" s="124"/>
      <c r="E82" s="129"/>
      <c r="F82" s="129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0"/>
      <c r="S82" s="21"/>
      <c r="T82" s="22"/>
    </row>
    <row r="83" spans="2:20" s="19" customFormat="1" ht="12">
      <c r="B83" s="123"/>
      <c r="C83" s="123"/>
      <c r="D83" s="124"/>
      <c r="E83" s="123"/>
      <c r="F83" s="125"/>
      <c r="G83" s="128"/>
      <c r="H83" s="127"/>
      <c r="I83" s="127"/>
      <c r="J83" s="127"/>
      <c r="K83" s="127"/>
      <c r="L83" s="127"/>
      <c r="M83" s="127"/>
      <c r="N83" s="127"/>
      <c r="O83" s="128"/>
      <c r="P83" s="127"/>
      <c r="Q83" s="128"/>
      <c r="R83" s="20"/>
      <c r="S83" s="21"/>
      <c r="T83" s="22"/>
    </row>
    <row r="84" spans="2:20" s="19" customFormat="1" ht="12">
      <c r="B84" s="129"/>
      <c r="C84" s="129"/>
      <c r="D84" s="124"/>
      <c r="E84" s="129"/>
      <c r="F84" s="129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0"/>
      <c r="S84" s="21"/>
      <c r="T84" s="22"/>
    </row>
    <row r="85" spans="2:20" s="19" customFormat="1" ht="12">
      <c r="B85" s="123"/>
      <c r="C85" s="123"/>
      <c r="D85" s="124"/>
      <c r="E85" s="123"/>
      <c r="F85" s="125"/>
      <c r="G85" s="128"/>
      <c r="H85" s="127"/>
      <c r="I85" s="124"/>
      <c r="J85" s="124"/>
      <c r="K85" s="124"/>
      <c r="L85" s="124"/>
      <c r="M85" s="124"/>
      <c r="N85" s="124"/>
      <c r="O85" s="128"/>
      <c r="P85" s="125"/>
      <c r="Q85" s="126"/>
      <c r="R85" s="20"/>
      <c r="S85" s="21"/>
      <c r="T85" s="22"/>
    </row>
    <row r="86" spans="2:20" s="19" customFormat="1" ht="12">
      <c r="B86" s="123"/>
      <c r="C86" s="123"/>
      <c r="D86" s="124"/>
      <c r="E86" s="123"/>
      <c r="F86" s="125"/>
      <c r="G86" s="126"/>
      <c r="H86" s="127"/>
      <c r="I86" s="124"/>
      <c r="J86" s="124"/>
      <c r="K86" s="124"/>
      <c r="L86" s="124"/>
      <c r="M86" s="124"/>
      <c r="N86" s="124"/>
      <c r="O86" s="128"/>
      <c r="P86" s="125"/>
      <c r="Q86" s="126"/>
      <c r="R86" s="20"/>
      <c r="S86" s="21"/>
      <c r="T86" s="22"/>
    </row>
    <row r="87" spans="2:20" s="19" customFormat="1" ht="12">
      <c r="B87" s="123"/>
      <c r="C87" s="123"/>
      <c r="D87" s="124"/>
      <c r="E87" s="123"/>
      <c r="F87" s="125"/>
      <c r="G87" s="130"/>
      <c r="H87" s="125"/>
      <c r="I87" s="125"/>
      <c r="J87" s="125"/>
      <c r="K87" s="125"/>
      <c r="L87" s="125"/>
      <c r="M87" s="125"/>
      <c r="N87" s="124"/>
      <c r="O87" s="128"/>
      <c r="P87" s="125"/>
      <c r="Q87" s="130"/>
      <c r="R87" s="20"/>
      <c r="S87" s="21"/>
      <c r="T87" s="22"/>
    </row>
    <row r="88" spans="2:20" s="19" customFormat="1" ht="12">
      <c r="B88" s="123"/>
      <c r="C88" s="123"/>
      <c r="D88" s="124"/>
      <c r="E88" s="123"/>
      <c r="F88" s="125"/>
      <c r="G88" s="130"/>
      <c r="H88" s="125"/>
      <c r="I88" s="125"/>
      <c r="J88" s="125"/>
      <c r="K88" s="125"/>
      <c r="L88" s="125"/>
      <c r="M88" s="125"/>
      <c r="N88" s="124"/>
      <c r="O88" s="128"/>
      <c r="P88" s="125"/>
      <c r="Q88" s="130"/>
      <c r="R88" s="20"/>
      <c r="S88" s="21"/>
      <c r="T88" s="22"/>
    </row>
    <row r="89" spans="2:20" s="19" customFormat="1" ht="12">
      <c r="B89" s="123"/>
      <c r="C89" s="123"/>
      <c r="D89" s="124"/>
      <c r="E89" s="123"/>
      <c r="F89" s="125"/>
      <c r="G89" s="130"/>
      <c r="H89" s="125"/>
      <c r="I89" s="125"/>
      <c r="J89" s="125"/>
      <c r="K89" s="125"/>
      <c r="L89" s="125"/>
      <c r="M89" s="125"/>
      <c r="N89" s="124"/>
      <c r="O89" s="128"/>
      <c r="P89" s="125"/>
      <c r="Q89" s="130"/>
      <c r="R89" s="20"/>
      <c r="S89" s="21"/>
      <c r="T89" s="22"/>
    </row>
    <row r="90" spans="2:20" s="19" customFormat="1" ht="12">
      <c r="B90" s="123"/>
      <c r="C90" s="123"/>
      <c r="D90" s="124"/>
      <c r="E90" s="123"/>
      <c r="F90" s="125"/>
      <c r="G90" s="130"/>
      <c r="H90" s="125"/>
      <c r="I90" s="125"/>
      <c r="J90" s="125"/>
      <c r="K90" s="125"/>
      <c r="L90" s="125"/>
      <c r="M90" s="125"/>
      <c r="N90" s="124"/>
      <c r="O90" s="128"/>
      <c r="P90" s="125"/>
      <c r="Q90" s="130"/>
      <c r="R90" s="20"/>
      <c r="S90" s="21"/>
      <c r="T90" s="22"/>
    </row>
    <row r="91" spans="2:20" s="19" customFormat="1" ht="12">
      <c r="B91" s="123"/>
      <c r="C91" s="123"/>
      <c r="D91" s="124"/>
      <c r="E91" s="123"/>
      <c r="F91" s="125"/>
      <c r="G91" s="130"/>
      <c r="H91" s="125"/>
      <c r="I91" s="125"/>
      <c r="J91" s="125"/>
      <c r="K91" s="125"/>
      <c r="L91" s="125"/>
      <c r="M91" s="125"/>
      <c r="N91" s="124"/>
      <c r="O91" s="128"/>
      <c r="P91" s="125"/>
      <c r="Q91" s="130"/>
      <c r="R91" s="20"/>
      <c r="S91" s="21"/>
      <c r="T91" s="22"/>
    </row>
    <row r="92" spans="2:20" s="19" customFormat="1" ht="12">
      <c r="B92" s="123"/>
      <c r="C92" s="123"/>
      <c r="D92" s="124"/>
      <c r="E92" s="123"/>
      <c r="F92" s="125"/>
      <c r="G92" s="130"/>
      <c r="H92" s="125"/>
      <c r="I92" s="125"/>
      <c r="J92" s="125"/>
      <c r="K92" s="125"/>
      <c r="L92" s="125"/>
      <c r="M92" s="125"/>
      <c r="N92" s="124"/>
      <c r="O92" s="128"/>
      <c r="P92" s="125"/>
      <c r="Q92" s="130"/>
      <c r="R92" s="20"/>
      <c r="S92" s="21"/>
      <c r="T92" s="22"/>
    </row>
    <row r="93" spans="2:20" s="19" customFormat="1" ht="12">
      <c r="B93" s="123"/>
      <c r="C93" s="123"/>
      <c r="D93" s="124"/>
      <c r="E93" s="123"/>
      <c r="F93" s="125"/>
      <c r="G93" s="130"/>
      <c r="H93" s="125"/>
      <c r="I93" s="125"/>
      <c r="J93" s="125"/>
      <c r="K93" s="125"/>
      <c r="L93" s="125"/>
      <c r="M93" s="125"/>
      <c r="N93" s="124"/>
      <c r="O93" s="128"/>
      <c r="P93" s="125"/>
      <c r="Q93" s="130"/>
      <c r="R93" s="20"/>
      <c r="S93" s="21"/>
      <c r="T93" s="22"/>
    </row>
    <row r="94" spans="2:20" s="19" customFormat="1" ht="12">
      <c r="B94" s="123"/>
      <c r="C94" s="123"/>
      <c r="D94" s="124"/>
      <c r="E94" s="123"/>
      <c r="F94" s="125"/>
      <c r="G94" s="130"/>
      <c r="H94" s="125"/>
      <c r="I94" s="125"/>
      <c r="J94" s="125"/>
      <c r="K94" s="125"/>
      <c r="L94" s="125"/>
      <c r="M94" s="125"/>
      <c r="N94" s="124"/>
      <c r="O94" s="128"/>
      <c r="P94" s="125"/>
      <c r="Q94" s="130"/>
      <c r="R94" s="20"/>
      <c r="S94" s="21"/>
      <c r="T94" s="22"/>
    </row>
    <row r="95" spans="2:20" s="19" customFormat="1" ht="12">
      <c r="B95" s="123"/>
      <c r="C95" s="123"/>
      <c r="D95" s="124"/>
      <c r="E95" s="123"/>
      <c r="F95" s="125"/>
      <c r="G95" s="130"/>
      <c r="H95" s="125"/>
      <c r="I95" s="125"/>
      <c r="J95" s="125"/>
      <c r="K95" s="125"/>
      <c r="L95" s="125"/>
      <c r="M95" s="125"/>
      <c r="N95" s="124"/>
      <c r="O95" s="128"/>
      <c r="P95" s="125"/>
      <c r="Q95" s="130"/>
      <c r="R95" s="20"/>
      <c r="S95" s="21"/>
      <c r="T95" s="22"/>
    </row>
    <row r="96" spans="2:20" s="19" customFormat="1" ht="12">
      <c r="B96" s="123"/>
      <c r="C96" s="123"/>
      <c r="D96" s="124"/>
      <c r="E96" s="123"/>
      <c r="F96" s="125"/>
      <c r="G96" s="130"/>
      <c r="H96" s="125"/>
      <c r="I96" s="125"/>
      <c r="J96" s="125"/>
      <c r="K96" s="125"/>
      <c r="L96" s="125"/>
      <c r="M96" s="125"/>
      <c r="N96" s="124"/>
      <c r="O96" s="128"/>
      <c r="P96" s="125"/>
      <c r="Q96" s="130"/>
      <c r="R96" s="20"/>
      <c r="S96" s="21"/>
      <c r="T96" s="22"/>
    </row>
    <row r="97" spans="2:20" s="19" customFormat="1" ht="12">
      <c r="B97" s="123"/>
      <c r="C97" s="123"/>
      <c r="D97" s="124"/>
      <c r="E97" s="123"/>
      <c r="F97" s="125"/>
      <c r="G97" s="130"/>
      <c r="H97" s="125"/>
      <c r="I97" s="125"/>
      <c r="J97" s="125"/>
      <c r="K97" s="125"/>
      <c r="L97" s="125"/>
      <c r="M97" s="125"/>
      <c r="N97" s="124"/>
      <c r="O97" s="128"/>
      <c r="P97" s="125"/>
      <c r="Q97" s="130"/>
      <c r="R97" s="20"/>
      <c r="S97" s="21"/>
      <c r="T97" s="22"/>
    </row>
    <row r="98" spans="2:20" s="19" customFormat="1" ht="12">
      <c r="B98" s="123"/>
      <c r="C98" s="123"/>
      <c r="D98" s="129"/>
      <c r="E98" s="123"/>
      <c r="F98" s="125"/>
      <c r="G98" s="130"/>
      <c r="H98" s="125"/>
      <c r="I98" s="125"/>
      <c r="J98" s="125"/>
      <c r="K98" s="125"/>
      <c r="L98" s="125"/>
      <c r="M98" s="125"/>
      <c r="N98" s="124"/>
      <c r="O98" s="128"/>
      <c r="P98" s="125"/>
      <c r="Q98" s="130"/>
      <c r="R98" s="20"/>
      <c r="S98" s="21"/>
      <c r="T98" s="22"/>
    </row>
    <row r="99" spans="2:20" s="19" customFormat="1" ht="12">
      <c r="B99" s="123"/>
      <c r="C99" s="123"/>
      <c r="D99" s="129"/>
      <c r="E99" s="123"/>
      <c r="F99" s="125"/>
      <c r="G99" s="130"/>
      <c r="H99" s="125"/>
      <c r="I99" s="125"/>
      <c r="J99" s="125"/>
      <c r="K99" s="125"/>
      <c r="L99" s="125"/>
      <c r="M99" s="125"/>
      <c r="N99" s="124"/>
      <c r="O99" s="128"/>
      <c r="P99" s="125"/>
      <c r="Q99" s="130"/>
      <c r="R99" s="20"/>
      <c r="S99" s="21"/>
      <c r="T99" s="22"/>
    </row>
    <row r="100" spans="2:20" s="19" customFormat="1" ht="12">
      <c r="B100" s="24"/>
      <c r="C100" s="24"/>
      <c r="D100" s="25"/>
      <c r="E100" s="22"/>
      <c r="F100" s="23"/>
      <c r="G100" s="22"/>
      <c r="H100" s="25"/>
      <c r="I100" s="22"/>
      <c r="J100" s="22"/>
      <c r="K100" s="22"/>
      <c r="L100" s="22"/>
      <c r="M100" s="22"/>
      <c r="N100" s="25"/>
      <c r="O100" s="22"/>
      <c r="P100" s="22"/>
      <c r="Q100" s="22"/>
      <c r="R100" s="20"/>
      <c r="S100" s="21"/>
      <c r="T100" s="22"/>
    </row>
    <row r="101" spans="2:20" s="19" customFormat="1" ht="12">
      <c r="B101" s="24"/>
      <c r="C101" s="24"/>
      <c r="D101" s="25"/>
      <c r="E101" s="22"/>
      <c r="F101" s="23"/>
      <c r="G101" s="22"/>
      <c r="H101" s="25"/>
      <c r="I101" s="22"/>
      <c r="J101" s="22"/>
      <c r="K101" s="22"/>
      <c r="L101" s="22"/>
      <c r="M101" s="22"/>
      <c r="N101" s="25"/>
      <c r="O101" s="22"/>
      <c r="P101" s="22"/>
      <c r="Q101" s="22"/>
      <c r="R101" s="20"/>
      <c r="S101" s="21"/>
      <c r="T101" s="22"/>
    </row>
    <row r="102" spans="2:20" s="19" customFormat="1" ht="12">
      <c r="B102" s="24"/>
      <c r="C102" s="24"/>
      <c r="D102" s="25"/>
      <c r="E102" s="22"/>
      <c r="F102" s="23"/>
      <c r="G102" s="22"/>
      <c r="H102" s="25"/>
      <c r="I102" s="22"/>
      <c r="J102" s="22"/>
      <c r="K102" s="22"/>
      <c r="L102" s="22"/>
      <c r="M102" s="22"/>
      <c r="N102" s="25"/>
      <c r="O102" s="22"/>
      <c r="P102" s="22"/>
      <c r="Q102" s="22"/>
      <c r="R102" s="20"/>
      <c r="S102" s="21"/>
      <c r="T102" s="22"/>
    </row>
    <row r="103" spans="2:20" s="19" customFormat="1" ht="12">
      <c r="B103" s="24"/>
      <c r="C103" s="24"/>
      <c r="D103" s="25"/>
      <c r="E103" s="22"/>
      <c r="F103" s="23"/>
      <c r="G103" s="22"/>
      <c r="H103" s="25"/>
      <c r="I103" s="22"/>
      <c r="J103" s="22"/>
      <c r="K103" s="22"/>
      <c r="L103" s="22"/>
      <c r="M103" s="22"/>
      <c r="N103" s="25"/>
      <c r="O103" s="22"/>
      <c r="P103" s="22"/>
      <c r="Q103" s="22"/>
      <c r="R103" s="20"/>
      <c r="S103" s="21"/>
      <c r="T103" s="22"/>
    </row>
    <row r="104" spans="2:20" s="19" customFormat="1" ht="12">
      <c r="B104" s="24"/>
      <c r="C104" s="24"/>
      <c r="D104" s="25"/>
      <c r="E104" s="22"/>
      <c r="F104" s="23"/>
      <c r="G104" s="22"/>
      <c r="H104" s="25"/>
      <c r="I104" s="22"/>
      <c r="J104" s="22"/>
      <c r="K104" s="22"/>
      <c r="L104" s="22"/>
      <c r="M104" s="22"/>
      <c r="N104" s="25"/>
      <c r="O104" s="22"/>
      <c r="P104" s="22"/>
      <c r="Q104" s="22"/>
      <c r="R104" s="20"/>
      <c r="S104" s="21"/>
      <c r="T104" s="22"/>
    </row>
    <row r="105" spans="2:20" s="19" customFormat="1" ht="12">
      <c r="B105" s="24"/>
      <c r="C105" s="24"/>
      <c r="D105" s="25"/>
      <c r="E105" s="22"/>
      <c r="F105" s="23"/>
      <c r="G105" s="22"/>
      <c r="H105" s="25"/>
      <c r="I105" s="22"/>
      <c r="J105" s="22"/>
      <c r="K105" s="22"/>
      <c r="L105" s="22"/>
      <c r="M105" s="22"/>
      <c r="N105" s="25"/>
      <c r="O105" s="22"/>
      <c r="P105" s="22"/>
      <c r="Q105" s="22"/>
      <c r="R105" s="20"/>
      <c r="S105" s="21"/>
      <c r="T105" s="22"/>
    </row>
    <row r="106" spans="2:20" s="19" customFormat="1" ht="12">
      <c r="B106" s="24"/>
      <c r="C106" s="24"/>
      <c r="D106" s="25"/>
      <c r="E106" s="22"/>
      <c r="F106" s="23"/>
      <c r="G106" s="22"/>
      <c r="H106" s="25"/>
      <c r="I106" s="22"/>
      <c r="J106" s="22"/>
      <c r="K106" s="22"/>
      <c r="L106" s="22"/>
      <c r="M106" s="22"/>
      <c r="N106" s="25"/>
      <c r="O106" s="22"/>
      <c r="P106" s="22"/>
      <c r="Q106" s="22"/>
      <c r="R106" s="20"/>
      <c r="S106" s="21"/>
      <c r="T106" s="22"/>
    </row>
    <row r="107" spans="2:20" s="19" customFormat="1" ht="12">
      <c r="B107" s="24"/>
      <c r="C107" s="24"/>
      <c r="D107" s="25"/>
      <c r="E107" s="22"/>
      <c r="F107" s="23"/>
      <c r="G107" s="22"/>
      <c r="H107" s="25"/>
      <c r="I107" s="22"/>
      <c r="J107" s="22"/>
      <c r="K107" s="22"/>
      <c r="L107" s="22"/>
      <c r="M107" s="22"/>
      <c r="N107" s="25"/>
      <c r="O107" s="22"/>
      <c r="P107" s="22"/>
      <c r="Q107" s="22"/>
      <c r="R107" s="20"/>
      <c r="S107" s="21"/>
      <c r="T107" s="22"/>
    </row>
    <row r="108" spans="2:20" s="19" customFormat="1" ht="12">
      <c r="B108" s="24"/>
      <c r="C108" s="24"/>
      <c r="D108" s="25"/>
      <c r="E108" s="22"/>
      <c r="F108" s="23"/>
      <c r="G108" s="22"/>
      <c r="H108" s="25"/>
      <c r="I108" s="22"/>
      <c r="J108" s="22"/>
      <c r="K108" s="22"/>
      <c r="L108" s="22"/>
      <c r="M108" s="22"/>
      <c r="N108" s="25"/>
      <c r="O108" s="22"/>
      <c r="P108" s="22"/>
      <c r="Q108" s="22"/>
      <c r="R108" s="20"/>
      <c r="S108" s="21"/>
      <c r="T108" s="22"/>
    </row>
  </sheetData>
  <mergeCells count="48">
    <mergeCell ref="B2:T2"/>
    <mergeCell ref="B4:G4"/>
    <mergeCell ref="B5:C5"/>
    <mergeCell ref="D5:E5"/>
    <mergeCell ref="F5:G5"/>
    <mergeCell ref="H5:I5"/>
    <mergeCell ref="J5:K5"/>
    <mergeCell ref="L5:M5"/>
    <mergeCell ref="N5:N6"/>
    <mergeCell ref="O5:O6"/>
    <mergeCell ref="P5:P6"/>
    <mergeCell ref="Q5:Q6"/>
    <mergeCell ref="B6:C6"/>
    <mergeCell ref="D6:E6"/>
    <mergeCell ref="F6:G6"/>
    <mergeCell ref="H6:I6"/>
    <mergeCell ref="J6:K6"/>
    <mergeCell ref="L6:M6"/>
    <mergeCell ref="B7:C7"/>
    <mergeCell ref="B8:C8"/>
    <mergeCell ref="B15:T15"/>
    <mergeCell ref="B16:G16"/>
    <mergeCell ref="B17:C17"/>
    <mergeCell ref="D17:E17"/>
    <mergeCell ref="F17:G17"/>
    <mergeCell ref="H17:I17"/>
    <mergeCell ref="R17:R18"/>
    <mergeCell ref="S17:S18"/>
    <mergeCell ref="N18:O18"/>
    <mergeCell ref="B19:C19"/>
    <mergeCell ref="B20:C20"/>
    <mergeCell ref="H18:I18"/>
    <mergeCell ref="J18:K18"/>
    <mergeCell ref="J17:K17"/>
    <mergeCell ref="L17:M17"/>
    <mergeCell ref="N17:O17"/>
    <mergeCell ref="P17:P18"/>
    <mergeCell ref="Q17:Q18"/>
    <mergeCell ref="B23:C23"/>
    <mergeCell ref="B24:C24"/>
    <mergeCell ref="B25:C25"/>
    <mergeCell ref="B26:C26"/>
    <mergeCell ref="L18:M18"/>
    <mergeCell ref="B21:C21"/>
    <mergeCell ref="B22:C22"/>
    <mergeCell ref="B18:C18"/>
    <mergeCell ref="D18:E18"/>
    <mergeCell ref="F18:G18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J203"/>
  <sheetViews>
    <sheetView workbookViewId="0">
      <selection activeCell="P58" sqref="P58"/>
    </sheetView>
  </sheetViews>
  <sheetFormatPr defaultRowHeight="23.25"/>
  <cols>
    <col min="1" max="1" width="2.7109375" style="7" customWidth="1"/>
    <col min="2" max="3" width="5.5703125" style="7" customWidth="1"/>
    <col min="4" max="4" width="2.7109375" style="7" customWidth="1"/>
    <col min="5" max="5" width="7" style="7" customWidth="1"/>
    <col min="6" max="6" width="3.140625" style="7" customWidth="1"/>
    <col min="7" max="7" width="1.5703125" customWidth="1"/>
    <col min="8" max="9" width="5.5703125" customWidth="1"/>
    <col min="10" max="10" width="2.7109375" customWidth="1"/>
    <col min="11" max="11" width="6.5703125" customWidth="1"/>
    <col min="12" max="12" width="3.140625" customWidth="1"/>
    <col min="13" max="13" width="1.5703125" customWidth="1"/>
    <col min="14" max="15" width="5.5703125" style="7" customWidth="1"/>
    <col min="16" max="16" width="2.7109375" style="7" customWidth="1"/>
    <col min="17" max="17" width="7" style="7" customWidth="1"/>
    <col min="18" max="18" width="3.140625" style="7" customWidth="1"/>
    <col min="19" max="19" width="1.5703125" style="7" customWidth="1"/>
    <col min="20" max="21" width="5.5703125" style="7" customWidth="1"/>
    <col min="22" max="22" width="2.7109375" style="7" customWidth="1"/>
    <col min="23" max="23" width="7" style="7" customWidth="1"/>
    <col min="24" max="24" width="3.140625" style="7" customWidth="1"/>
    <col min="25" max="25" width="1.5703125" style="7" customWidth="1"/>
    <col min="26" max="27" width="5.5703125" style="7" customWidth="1"/>
    <col min="28" max="28" width="2.7109375" style="7" customWidth="1"/>
    <col min="29" max="29" width="7" style="7" customWidth="1"/>
    <col min="30" max="30" width="3.140625" style="7" customWidth="1"/>
    <col min="31" max="31" width="1.5703125" style="7" customWidth="1"/>
    <col min="32" max="33" width="5.5703125" style="7" customWidth="1"/>
    <col min="34" max="34" width="2.7109375" style="7" customWidth="1"/>
    <col min="35" max="35" width="7" style="7" customWidth="1"/>
    <col min="36" max="36" width="3.140625" style="7" customWidth="1"/>
  </cols>
  <sheetData>
    <row r="1" spans="1:36" ht="26.25">
      <c r="A1" s="75"/>
      <c r="B1" s="75"/>
      <c r="C1" s="75"/>
      <c r="D1" s="75"/>
      <c r="E1" s="75"/>
      <c r="F1" s="75"/>
      <c r="H1" s="7"/>
      <c r="I1" s="7"/>
      <c r="J1" s="7"/>
      <c r="K1" s="7"/>
      <c r="L1" s="7"/>
      <c r="M1" s="7"/>
    </row>
    <row r="2" spans="1:36" ht="26.25">
      <c r="A2" s="75"/>
      <c r="B2" s="458" t="s">
        <v>66</v>
      </c>
      <c r="C2" s="459"/>
      <c r="D2" s="459"/>
      <c r="E2" s="459"/>
      <c r="F2" s="460"/>
      <c r="H2" s="458" t="s">
        <v>10</v>
      </c>
      <c r="I2" s="459"/>
      <c r="J2" s="459"/>
      <c r="K2" s="459"/>
      <c r="L2" s="460"/>
      <c r="M2" s="7"/>
      <c r="N2" s="458" t="s">
        <v>10</v>
      </c>
      <c r="O2" s="459"/>
      <c r="P2" s="459"/>
      <c r="Q2" s="459"/>
      <c r="R2" s="460"/>
      <c r="S2" s="76"/>
      <c r="T2" s="458" t="s">
        <v>10</v>
      </c>
      <c r="U2" s="459"/>
      <c r="V2" s="459"/>
      <c r="W2" s="459"/>
      <c r="X2" s="460"/>
      <c r="Y2" s="76"/>
      <c r="Z2" s="458" t="s">
        <v>10</v>
      </c>
      <c r="AA2" s="459"/>
      <c r="AB2" s="459"/>
      <c r="AC2" s="459"/>
      <c r="AD2" s="460"/>
      <c r="AE2" s="76"/>
      <c r="AF2" s="458" t="s">
        <v>10</v>
      </c>
      <c r="AG2" s="459"/>
      <c r="AH2" s="459"/>
      <c r="AI2" s="459"/>
      <c r="AJ2" s="460"/>
    </row>
    <row r="3" spans="1:36" ht="26.25">
      <c r="A3" s="6"/>
      <c r="B3" s="461" t="s">
        <v>67</v>
      </c>
      <c r="C3" s="462"/>
      <c r="D3" s="462"/>
      <c r="E3" s="462"/>
      <c r="F3" s="463"/>
      <c r="H3" s="461" t="s">
        <v>47</v>
      </c>
      <c r="I3" s="462"/>
      <c r="J3" s="462"/>
      <c r="K3" s="462"/>
      <c r="L3" s="463"/>
      <c r="M3" s="7"/>
      <c r="N3" s="461" t="s">
        <v>48</v>
      </c>
      <c r="O3" s="462"/>
      <c r="P3" s="462"/>
      <c r="Q3" s="462"/>
      <c r="R3" s="463"/>
      <c r="S3" s="75"/>
      <c r="T3" s="461" t="s">
        <v>49</v>
      </c>
      <c r="U3" s="462"/>
      <c r="V3" s="462"/>
      <c r="W3" s="462"/>
      <c r="X3" s="463"/>
      <c r="Y3" s="75"/>
      <c r="Z3" s="461" t="s">
        <v>50</v>
      </c>
      <c r="AA3" s="462"/>
      <c r="AB3" s="462"/>
      <c r="AC3" s="462"/>
      <c r="AD3" s="463"/>
      <c r="AE3" s="75"/>
      <c r="AF3" s="461" t="s">
        <v>51</v>
      </c>
      <c r="AG3" s="462"/>
      <c r="AH3" s="462"/>
      <c r="AI3" s="462"/>
      <c r="AJ3" s="463"/>
    </row>
    <row r="4" spans="1:36" ht="26.25">
      <c r="B4" s="467" t="s">
        <v>7</v>
      </c>
      <c r="C4" s="468"/>
      <c r="D4" s="464">
        <v>42547</v>
      </c>
      <c r="E4" s="465"/>
      <c r="F4" s="466"/>
      <c r="H4" s="467" t="s">
        <v>7</v>
      </c>
      <c r="I4" s="468"/>
      <c r="J4" s="464">
        <v>42337</v>
      </c>
      <c r="K4" s="465"/>
      <c r="L4" s="466"/>
      <c r="M4" s="76"/>
      <c r="N4" s="467" t="s">
        <v>7</v>
      </c>
      <c r="O4" s="468"/>
      <c r="P4" s="464">
        <v>42503</v>
      </c>
      <c r="Q4" s="465"/>
      <c r="R4" s="466"/>
      <c r="S4" s="75"/>
      <c r="T4" s="467" t="s">
        <v>7</v>
      </c>
      <c r="U4" s="468"/>
      <c r="V4" s="464">
        <v>42701</v>
      </c>
      <c r="W4" s="465"/>
      <c r="X4" s="466"/>
      <c r="Y4" s="75"/>
      <c r="Z4" s="467" t="s">
        <v>7</v>
      </c>
      <c r="AA4" s="468"/>
      <c r="AB4" s="464">
        <v>42502</v>
      </c>
      <c r="AC4" s="465"/>
      <c r="AD4" s="466"/>
      <c r="AE4" s="75"/>
      <c r="AF4" s="467" t="s">
        <v>7</v>
      </c>
      <c r="AG4" s="468"/>
      <c r="AH4" s="464">
        <v>42530</v>
      </c>
      <c r="AI4" s="465"/>
      <c r="AJ4" s="466"/>
    </row>
    <row r="5" spans="1:36" ht="26.25">
      <c r="B5" s="32">
        <v>0</v>
      </c>
      <c r="C5" s="26">
        <v>2</v>
      </c>
      <c r="D5" s="27" t="s">
        <v>9</v>
      </c>
      <c r="E5" s="78">
        <f>C5/1000</f>
        <v>2E-3</v>
      </c>
      <c r="F5" s="28" t="s">
        <v>8</v>
      </c>
      <c r="H5" s="77">
        <v>2.5</v>
      </c>
      <c r="I5" s="26">
        <v>0.06</v>
      </c>
      <c r="J5" s="27" t="s">
        <v>9</v>
      </c>
      <c r="K5" s="78">
        <f t="shared" ref="K5:K14" si="0">I5/1000</f>
        <v>5.9999999999999995E-5</v>
      </c>
      <c r="L5" s="28" t="s">
        <v>8</v>
      </c>
      <c r="M5" s="79"/>
      <c r="N5" s="77">
        <v>2.5</v>
      </c>
      <c r="O5" s="26">
        <v>0.08</v>
      </c>
      <c r="P5" s="29" t="s">
        <v>9</v>
      </c>
      <c r="Q5" s="30">
        <f t="shared" ref="Q5:Q17" si="1">O5/1000</f>
        <v>8.0000000000000007E-5</v>
      </c>
      <c r="R5" s="31" t="s">
        <v>8</v>
      </c>
      <c r="S5" s="75"/>
      <c r="T5" s="80">
        <v>1.0049999999999999</v>
      </c>
      <c r="U5" s="26">
        <v>0.06</v>
      </c>
      <c r="V5" s="29" t="s">
        <v>9</v>
      </c>
      <c r="W5" s="30">
        <f t="shared" ref="W5:W51" si="2">U5/1000</f>
        <v>5.9999999999999995E-5</v>
      </c>
      <c r="X5" s="31" t="s">
        <v>8</v>
      </c>
      <c r="Y5" s="75"/>
      <c r="Z5" s="32">
        <v>1</v>
      </c>
      <c r="AA5" s="26">
        <v>0.08</v>
      </c>
      <c r="AB5" s="29" t="s">
        <v>9</v>
      </c>
      <c r="AC5" s="30">
        <f t="shared" ref="AC5:AC36" si="3">AA5/1000</f>
        <v>8.0000000000000007E-5</v>
      </c>
      <c r="AD5" s="31" t="s">
        <v>8</v>
      </c>
      <c r="AE5" s="75"/>
      <c r="AF5" s="32">
        <v>125</v>
      </c>
      <c r="AG5" s="26">
        <v>0.42</v>
      </c>
      <c r="AH5" s="29" t="s">
        <v>9</v>
      </c>
      <c r="AI5" s="30">
        <f t="shared" ref="AI5:AI12" si="4">AG5/1000</f>
        <v>4.1999999999999996E-4</v>
      </c>
      <c r="AJ5" s="31" t="s">
        <v>8</v>
      </c>
    </row>
    <row r="6" spans="1:36" ht="26.25">
      <c r="B6" s="32">
        <v>20</v>
      </c>
      <c r="C6" s="26">
        <v>2</v>
      </c>
      <c r="D6" s="27" t="s">
        <v>9</v>
      </c>
      <c r="E6" s="78">
        <f t="shared" ref="E6:E16" si="5">C6/1000</f>
        <v>2E-3</v>
      </c>
      <c r="F6" s="28" t="s">
        <v>8</v>
      </c>
      <c r="H6" s="77">
        <v>5.0999999999999996</v>
      </c>
      <c r="I6" s="26">
        <v>0.06</v>
      </c>
      <c r="J6" s="27" t="s">
        <v>9</v>
      </c>
      <c r="K6" s="78">
        <f t="shared" si="0"/>
        <v>5.9999999999999995E-5</v>
      </c>
      <c r="L6" s="28" t="s">
        <v>8</v>
      </c>
      <c r="M6" s="81"/>
      <c r="N6" s="77">
        <v>5.0999999999999996</v>
      </c>
      <c r="O6" s="26">
        <v>0.09</v>
      </c>
      <c r="P6" s="29" t="s">
        <v>9</v>
      </c>
      <c r="Q6" s="30">
        <f t="shared" si="1"/>
        <v>8.9999999999999992E-5</v>
      </c>
      <c r="R6" s="31" t="s">
        <v>8</v>
      </c>
      <c r="S6" s="6"/>
      <c r="T6" s="82">
        <v>1.01</v>
      </c>
      <c r="U6" s="26">
        <v>0.06</v>
      </c>
      <c r="V6" s="29" t="s">
        <v>9</v>
      </c>
      <c r="W6" s="30">
        <f t="shared" si="2"/>
        <v>5.9999999999999995E-5</v>
      </c>
      <c r="X6" s="31" t="s">
        <v>8</v>
      </c>
      <c r="Y6" s="6"/>
      <c r="Z6" s="80">
        <v>1.0049999999999999</v>
      </c>
      <c r="AA6" s="26">
        <v>0.08</v>
      </c>
      <c r="AB6" s="29" t="s">
        <v>9</v>
      </c>
      <c r="AC6" s="30">
        <f t="shared" si="3"/>
        <v>8.0000000000000007E-5</v>
      </c>
      <c r="AD6" s="31" t="s">
        <v>8</v>
      </c>
      <c r="AE6" s="6"/>
      <c r="AF6" s="32">
        <v>150</v>
      </c>
      <c r="AG6" s="26">
        <v>0.47</v>
      </c>
      <c r="AH6" s="29" t="s">
        <v>9</v>
      </c>
      <c r="AI6" s="30">
        <f t="shared" si="4"/>
        <v>4.6999999999999999E-4</v>
      </c>
      <c r="AJ6" s="31" t="s">
        <v>8</v>
      </c>
    </row>
    <row r="7" spans="1:36" ht="26.25">
      <c r="B7" s="32">
        <v>50</v>
      </c>
      <c r="C7" s="26">
        <v>2</v>
      </c>
      <c r="D7" s="27" t="s">
        <v>9</v>
      </c>
      <c r="E7" s="78">
        <f t="shared" si="5"/>
        <v>2E-3</v>
      </c>
      <c r="F7" s="28" t="s">
        <v>8</v>
      </c>
      <c r="H7" s="77">
        <v>7.7</v>
      </c>
      <c r="I7" s="26">
        <v>0.06</v>
      </c>
      <c r="J7" s="27" t="s">
        <v>9</v>
      </c>
      <c r="K7" s="78">
        <f t="shared" si="0"/>
        <v>5.9999999999999995E-5</v>
      </c>
      <c r="L7" s="28" t="s">
        <v>8</v>
      </c>
      <c r="M7" s="76"/>
      <c r="N7" s="77">
        <v>7.7</v>
      </c>
      <c r="O7" s="26">
        <v>0.09</v>
      </c>
      <c r="P7" s="29" t="s">
        <v>9</v>
      </c>
      <c r="Q7" s="30">
        <f t="shared" si="1"/>
        <v>8.9999999999999992E-5</v>
      </c>
      <c r="R7" s="31" t="s">
        <v>8</v>
      </c>
      <c r="T7" s="82">
        <v>1.02</v>
      </c>
      <c r="U7" s="26">
        <v>0.06</v>
      </c>
      <c r="V7" s="29" t="s">
        <v>9</v>
      </c>
      <c r="W7" s="30">
        <f t="shared" si="2"/>
        <v>5.9999999999999995E-5</v>
      </c>
      <c r="X7" s="31" t="s">
        <v>8</v>
      </c>
      <c r="Z7" s="82">
        <v>1.01</v>
      </c>
      <c r="AA7" s="26">
        <v>0.08</v>
      </c>
      <c r="AB7" s="29" t="s">
        <v>9</v>
      </c>
      <c r="AC7" s="30">
        <f t="shared" si="3"/>
        <v>8.0000000000000007E-5</v>
      </c>
      <c r="AD7" s="31" t="s">
        <v>8</v>
      </c>
      <c r="AF7" s="32">
        <v>175</v>
      </c>
      <c r="AG7" s="26">
        <v>0.51</v>
      </c>
      <c r="AH7" s="29" t="s">
        <v>9</v>
      </c>
      <c r="AI7" s="30">
        <f t="shared" si="4"/>
        <v>5.1000000000000004E-4</v>
      </c>
      <c r="AJ7" s="31" t="s">
        <v>8</v>
      </c>
    </row>
    <row r="8" spans="1:36" ht="26.25">
      <c r="B8" s="32">
        <v>100</v>
      </c>
      <c r="C8" s="26">
        <v>2</v>
      </c>
      <c r="D8" s="27" t="s">
        <v>9</v>
      </c>
      <c r="E8" s="78">
        <f t="shared" si="5"/>
        <v>2E-3</v>
      </c>
      <c r="F8" s="28" t="s">
        <v>8</v>
      </c>
      <c r="H8" s="77">
        <v>10.3</v>
      </c>
      <c r="I8" s="26">
        <v>7.0000000000000007E-2</v>
      </c>
      <c r="J8" s="27" t="s">
        <v>9</v>
      </c>
      <c r="K8" s="78">
        <f t="shared" si="0"/>
        <v>7.0000000000000007E-5</v>
      </c>
      <c r="L8" s="28" t="s">
        <v>8</v>
      </c>
      <c r="M8" s="76"/>
      <c r="N8" s="77">
        <v>10.3</v>
      </c>
      <c r="O8" s="26">
        <v>0.09</v>
      </c>
      <c r="P8" s="29" t="s">
        <v>9</v>
      </c>
      <c r="Q8" s="30">
        <f t="shared" si="1"/>
        <v>8.9999999999999992E-5</v>
      </c>
      <c r="R8" s="31" t="s">
        <v>8</v>
      </c>
      <c r="T8" s="82">
        <v>1.03</v>
      </c>
      <c r="U8" s="26">
        <v>0.06</v>
      </c>
      <c r="V8" s="29" t="s">
        <v>9</v>
      </c>
      <c r="W8" s="30">
        <f t="shared" si="2"/>
        <v>5.9999999999999995E-5</v>
      </c>
      <c r="X8" s="31" t="s">
        <v>8</v>
      </c>
      <c r="Z8" s="82">
        <v>1.02</v>
      </c>
      <c r="AA8" s="26">
        <v>0.08</v>
      </c>
      <c r="AB8" s="29" t="s">
        <v>9</v>
      </c>
      <c r="AC8" s="30">
        <f t="shared" si="3"/>
        <v>8.0000000000000007E-5</v>
      </c>
      <c r="AD8" s="31" t="s">
        <v>8</v>
      </c>
      <c r="AF8" s="32">
        <v>200</v>
      </c>
      <c r="AG8" s="26">
        <v>0.55000000000000004</v>
      </c>
      <c r="AH8" s="29" t="s">
        <v>9</v>
      </c>
      <c r="AI8" s="30">
        <f t="shared" si="4"/>
        <v>5.5000000000000003E-4</v>
      </c>
      <c r="AJ8" s="31" t="s">
        <v>8</v>
      </c>
    </row>
    <row r="9" spans="1:36" ht="26.25">
      <c r="B9" s="32">
        <v>150</v>
      </c>
      <c r="C9" s="26">
        <v>2</v>
      </c>
      <c r="D9" s="27" t="s">
        <v>9</v>
      </c>
      <c r="E9" s="78">
        <f t="shared" si="5"/>
        <v>2E-3</v>
      </c>
      <c r="F9" s="28" t="s">
        <v>8</v>
      </c>
      <c r="H9" s="77">
        <v>12.9</v>
      </c>
      <c r="I9" s="26">
        <v>7.0000000000000007E-2</v>
      </c>
      <c r="J9" s="27" t="s">
        <v>9</v>
      </c>
      <c r="K9" s="78">
        <f t="shared" si="0"/>
        <v>7.0000000000000007E-5</v>
      </c>
      <c r="L9" s="28" t="s">
        <v>8</v>
      </c>
      <c r="M9" s="76"/>
      <c r="N9" s="77">
        <v>12.9</v>
      </c>
      <c r="O9" s="26">
        <v>0.09</v>
      </c>
      <c r="P9" s="29" t="s">
        <v>9</v>
      </c>
      <c r="Q9" s="30">
        <f t="shared" si="1"/>
        <v>8.9999999999999992E-5</v>
      </c>
      <c r="R9" s="31" t="s">
        <v>8</v>
      </c>
      <c r="T9" s="82">
        <v>1.04</v>
      </c>
      <c r="U9" s="26">
        <v>0.06</v>
      </c>
      <c r="V9" s="29" t="s">
        <v>9</v>
      </c>
      <c r="W9" s="30">
        <f t="shared" si="2"/>
        <v>5.9999999999999995E-5</v>
      </c>
      <c r="X9" s="31" t="s">
        <v>8</v>
      </c>
      <c r="Z9" s="82">
        <v>1.03</v>
      </c>
      <c r="AA9" s="26">
        <v>0.08</v>
      </c>
      <c r="AB9" s="29" t="s">
        <v>9</v>
      </c>
      <c r="AC9" s="30">
        <f t="shared" si="3"/>
        <v>8.0000000000000007E-5</v>
      </c>
      <c r="AD9" s="31" t="s">
        <v>8</v>
      </c>
      <c r="AF9" s="32">
        <v>250</v>
      </c>
      <c r="AG9" s="26">
        <v>0.63</v>
      </c>
      <c r="AH9" s="29" t="s">
        <v>9</v>
      </c>
      <c r="AI9" s="30">
        <f t="shared" si="4"/>
        <v>6.3000000000000003E-4</v>
      </c>
      <c r="AJ9" s="31" t="s">
        <v>8</v>
      </c>
    </row>
    <row r="10" spans="1:36" ht="26.25">
      <c r="B10" s="32">
        <v>200</v>
      </c>
      <c r="C10" s="26">
        <v>2</v>
      </c>
      <c r="D10" s="27" t="s">
        <v>9</v>
      </c>
      <c r="E10" s="78">
        <f t="shared" si="5"/>
        <v>2E-3</v>
      </c>
      <c r="F10" s="28" t="s">
        <v>8</v>
      </c>
      <c r="H10" s="77">
        <v>15</v>
      </c>
      <c r="I10" s="26">
        <v>7.0000000000000007E-2</v>
      </c>
      <c r="J10" s="27" t="s">
        <v>9</v>
      </c>
      <c r="K10" s="78">
        <f t="shared" si="0"/>
        <v>7.0000000000000007E-5</v>
      </c>
      <c r="L10" s="28" t="s">
        <v>8</v>
      </c>
      <c r="M10" s="76"/>
      <c r="N10" s="32">
        <v>15</v>
      </c>
      <c r="O10" s="26">
        <v>0.1</v>
      </c>
      <c r="P10" s="29" t="s">
        <v>9</v>
      </c>
      <c r="Q10" s="30">
        <f t="shared" si="1"/>
        <v>1E-4</v>
      </c>
      <c r="R10" s="31" t="s">
        <v>8</v>
      </c>
      <c r="T10" s="82">
        <v>1.05</v>
      </c>
      <c r="U10" s="26">
        <v>0.06</v>
      </c>
      <c r="V10" s="29" t="s">
        <v>9</v>
      </c>
      <c r="W10" s="30">
        <f t="shared" si="2"/>
        <v>5.9999999999999995E-5</v>
      </c>
      <c r="X10" s="31" t="s">
        <v>8</v>
      </c>
      <c r="Z10" s="82">
        <v>1.04</v>
      </c>
      <c r="AA10" s="26">
        <v>0.08</v>
      </c>
      <c r="AB10" s="29" t="s">
        <v>9</v>
      </c>
      <c r="AC10" s="30">
        <f t="shared" si="3"/>
        <v>8.0000000000000007E-5</v>
      </c>
      <c r="AD10" s="31" t="s">
        <v>8</v>
      </c>
      <c r="AF10" s="32">
        <v>300</v>
      </c>
      <c r="AG10" s="26">
        <v>0.71</v>
      </c>
      <c r="AH10" s="29" t="s">
        <v>9</v>
      </c>
      <c r="AI10" s="30">
        <f t="shared" si="4"/>
        <v>7.0999999999999991E-4</v>
      </c>
      <c r="AJ10" s="31" t="s">
        <v>8</v>
      </c>
    </row>
    <row r="11" spans="1:36" ht="26.25">
      <c r="B11" s="32">
        <v>250</v>
      </c>
      <c r="C11" s="26">
        <v>2</v>
      </c>
      <c r="D11" s="27" t="s">
        <v>9</v>
      </c>
      <c r="E11" s="78">
        <f t="shared" si="5"/>
        <v>2E-3</v>
      </c>
      <c r="F11" s="28" t="s">
        <v>8</v>
      </c>
      <c r="H11" s="77">
        <v>17.600000000000001</v>
      </c>
      <c r="I11" s="26">
        <v>7.0000000000000007E-2</v>
      </c>
      <c r="J11" s="27" t="s">
        <v>9</v>
      </c>
      <c r="K11" s="78">
        <f t="shared" si="0"/>
        <v>7.0000000000000007E-5</v>
      </c>
      <c r="L11" s="28" t="s">
        <v>8</v>
      </c>
      <c r="M11" s="76"/>
      <c r="N11" s="77">
        <v>17.600000000000001</v>
      </c>
      <c r="O11" s="26">
        <v>0.1</v>
      </c>
      <c r="P11" s="29" t="s">
        <v>9</v>
      </c>
      <c r="Q11" s="30">
        <f t="shared" si="1"/>
        <v>1E-4</v>
      </c>
      <c r="R11" s="31" t="s">
        <v>8</v>
      </c>
      <c r="T11" s="82">
        <v>1.06</v>
      </c>
      <c r="U11" s="26">
        <v>0.06</v>
      </c>
      <c r="V11" s="29" t="s">
        <v>9</v>
      </c>
      <c r="W11" s="30">
        <f t="shared" si="2"/>
        <v>5.9999999999999995E-5</v>
      </c>
      <c r="X11" s="31" t="s">
        <v>8</v>
      </c>
      <c r="Z11" s="82">
        <v>1.05</v>
      </c>
      <c r="AA11" s="26">
        <v>0.08</v>
      </c>
      <c r="AB11" s="29" t="s">
        <v>9</v>
      </c>
      <c r="AC11" s="30">
        <f t="shared" si="3"/>
        <v>8.0000000000000007E-5</v>
      </c>
      <c r="AD11" s="31" t="s">
        <v>8</v>
      </c>
      <c r="AF11" s="32">
        <v>400</v>
      </c>
      <c r="AG11" s="26">
        <v>0.89</v>
      </c>
      <c r="AH11" s="29" t="s">
        <v>9</v>
      </c>
      <c r="AI11" s="30">
        <f t="shared" si="4"/>
        <v>8.9000000000000006E-4</v>
      </c>
      <c r="AJ11" s="31" t="s">
        <v>8</v>
      </c>
    </row>
    <row r="12" spans="1:36" ht="26.25">
      <c r="B12" s="32">
        <v>300</v>
      </c>
      <c r="C12" s="26">
        <v>2</v>
      </c>
      <c r="D12" s="27" t="s">
        <v>9</v>
      </c>
      <c r="E12" s="78">
        <f t="shared" si="5"/>
        <v>2E-3</v>
      </c>
      <c r="F12" s="28" t="s">
        <v>8</v>
      </c>
      <c r="H12" s="77">
        <v>20.2</v>
      </c>
      <c r="I12" s="26">
        <v>7.0000000000000007E-2</v>
      </c>
      <c r="J12" s="27" t="s">
        <v>9</v>
      </c>
      <c r="K12" s="78">
        <f t="shared" si="0"/>
        <v>7.0000000000000007E-5</v>
      </c>
      <c r="L12" s="28" t="s">
        <v>8</v>
      </c>
      <c r="M12" s="76"/>
      <c r="N12" s="77">
        <v>20.2</v>
      </c>
      <c r="O12" s="26">
        <v>0.1</v>
      </c>
      <c r="P12" s="29" t="s">
        <v>9</v>
      </c>
      <c r="Q12" s="30">
        <f t="shared" si="1"/>
        <v>1E-4</v>
      </c>
      <c r="R12" s="31" t="s">
        <v>8</v>
      </c>
      <c r="T12" s="82">
        <v>1.07</v>
      </c>
      <c r="U12" s="26">
        <v>0.06</v>
      </c>
      <c r="V12" s="29" t="s">
        <v>9</v>
      </c>
      <c r="W12" s="30">
        <f t="shared" si="2"/>
        <v>5.9999999999999995E-5</v>
      </c>
      <c r="X12" s="31" t="s">
        <v>8</v>
      </c>
      <c r="Z12" s="82">
        <v>1.06</v>
      </c>
      <c r="AA12" s="26">
        <v>0.08</v>
      </c>
      <c r="AB12" s="29" t="s">
        <v>9</v>
      </c>
      <c r="AC12" s="30">
        <f t="shared" si="3"/>
        <v>8.0000000000000007E-5</v>
      </c>
      <c r="AD12" s="31" t="s">
        <v>8</v>
      </c>
      <c r="AF12" s="32">
        <v>500</v>
      </c>
      <c r="AG12" s="26">
        <v>1.1000000000000001</v>
      </c>
      <c r="AH12" s="29" t="s">
        <v>9</v>
      </c>
      <c r="AI12" s="30">
        <f t="shared" si="4"/>
        <v>1.1000000000000001E-3</v>
      </c>
      <c r="AJ12" s="31" t="s">
        <v>8</v>
      </c>
    </row>
    <row r="13" spans="1:36" ht="26.25">
      <c r="B13" s="32">
        <v>400</v>
      </c>
      <c r="C13" s="26">
        <v>2</v>
      </c>
      <c r="D13" s="27" t="s">
        <v>9</v>
      </c>
      <c r="E13" s="78">
        <f t="shared" si="5"/>
        <v>2E-3</v>
      </c>
      <c r="F13" s="28" t="s">
        <v>8</v>
      </c>
      <c r="H13" s="77">
        <v>22.8</v>
      </c>
      <c r="I13" s="26">
        <v>7.0000000000000007E-2</v>
      </c>
      <c r="J13" s="27" t="s">
        <v>9</v>
      </c>
      <c r="K13" s="78">
        <f t="shared" si="0"/>
        <v>7.0000000000000007E-5</v>
      </c>
      <c r="L13" s="28" t="s">
        <v>8</v>
      </c>
      <c r="M13" s="76"/>
      <c r="N13" s="77">
        <v>22.8</v>
      </c>
      <c r="O13" s="26">
        <v>0.1</v>
      </c>
      <c r="P13" s="29" t="s">
        <v>9</v>
      </c>
      <c r="Q13" s="30">
        <f t="shared" si="1"/>
        <v>1E-4</v>
      </c>
      <c r="R13" s="31" t="s">
        <v>8</v>
      </c>
      <c r="T13" s="82">
        <v>1.08</v>
      </c>
      <c r="U13" s="26">
        <v>0.06</v>
      </c>
      <c r="V13" s="29" t="s">
        <v>9</v>
      </c>
      <c r="W13" s="30">
        <f t="shared" si="2"/>
        <v>5.9999999999999995E-5</v>
      </c>
      <c r="X13" s="31" t="s">
        <v>8</v>
      </c>
      <c r="Z13" s="82">
        <v>1.07</v>
      </c>
      <c r="AA13" s="26">
        <v>0.08</v>
      </c>
      <c r="AB13" s="29" t="s">
        <v>9</v>
      </c>
      <c r="AC13" s="30">
        <f t="shared" si="3"/>
        <v>8.0000000000000007E-5</v>
      </c>
      <c r="AD13" s="31" t="s">
        <v>8</v>
      </c>
      <c r="AF13" s="8"/>
      <c r="AG13" s="8"/>
      <c r="AH13" s="8"/>
      <c r="AI13" s="8"/>
      <c r="AJ13" s="8"/>
    </row>
    <row r="14" spans="1:36" ht="26.25">
      <c r="B14" s="32">
        <v>500</v>
      </c>
      <c r="C14" s="26">
        <v>2</v>
      </c>
      <c r="D14" s="27" t="s">
        <v>9</v>
      </c>
      <c r="E14" s="78">
        <f t="shared" si="5"/>
        <v>2E-3</v>
      </c>
      <c r="F14" s="28" t="s">
        <v>8</v>
      </c>
      <c r="H14" s="77">
        <v>25</v>
      </c>
      <c r="I14" s="26">
        <v>7.0000000000000007E-2</v>
      </c>
      <c r="J14" s="33" t="s">
        <v>9</v>
      </c>
      <c r="K14" s="78">
        <f t="shared" si="0"/>
        <v>7.0000000000000007E-5</v>
      </c>
      <c r="L14" s="28" t="s">
        <v>8</v>
      </c>
      <c r="M14" s="76"/>
      <c r="N14" s="32">
        <v>25</v>
      </c>
      <c r="O14" s="26">
        <v>0.11</v>
      </c>
      <c r="P14" s="29" t="s">
        <v>9</v>
      </c>
      <c r="Q14" s="30">
        <f t="shared" si="1"/>
        <v>1.1E-4</v>
      </c>
      <c r="R14" s="31" t="s">
        <v>8</v>
      </c>
      <c r="T14" s="82">
        <v>1.0900000000000001</v>
      </c>
      <c r="U14" s="26">
        <v>0.06</v>
      </c>
      <c r="V14" s="29" t="s">
        <v>9</v>
      </c>
      <c r="W14" s="30">
        <f t="shared" si="2"/>
        <v>5.9999999999999995E-5</v>
      </c>
      <c r="X14" s="31" t="s">
        <v>8</v>
      </c>
      <c r="Z14" s="82">
        <v>1.08</v>
      </c>
      <c r="AA14" s="26">
        <v>0.08</v>
      </c>
      <c r="AB14" s="29" t="s">
        <v>9</v>
      </c>
      <c r="AC14" s="30">
        <f t="shared" si="3"/>
        <v>8.0000000000000007E-5</v>
      </c>
      <c r="AD14" s="31" t="s">
        <v>8</v>
      </c>
      <c r="AF14" s="8"/>
      <c r="AG14" s="8"/>
      <c r="AH14" s="8"/>
      <c r="AI14" s="8"/>
      <c r="AJ14" s="8"/>
    </row>
    <row r="15" spans="1:36" ht="26.25">
      <c r="B15" s="32">
        <v>600</v>
      </c>
      <c r="C15" s="26">
        <v>2</v>
      </c>
      <c r="D15" s="27" t="s">
        <v>9</v>
      </c>
      <c r="E15" s="78">
        <f t="shared" si="5"/>
        <v>2E-3</v>
      </c>
      <c r="F15" s="28" t="s">
        <v>8</v>
      </c>
      <c r="H15" s="76"/>
      <c r="I15" s="76"/>
      <c r="J15" s="76"/>
      <c r="K15" s="76"/>
      <c r="L15" s="76"/>
      <c r="M15" s="76"/>
      <c r="N15" s="32">
        <v>50</v>
      </c>
      <c r="O15" s="26">
        <v>0.13</v>
      </c>
      <c r="P15" s="29" t="s">
        <v>9</v>
      </c>
      <c r="Q15" s="30">
        <f t="shared" si="1"/>
        <v>1.3000000000000002E-4</v>
      </c>
      <c r="R15" s="31" t="s">
        <v>8</v>
      </c>
      <c r="T15" s="82">
        <v>1.1000000000000001</v>
      </c>
      <c r="U15" s="26">
        <v>0.06</v>
      </c>
      <c r="V15" s="29" t="s">
        <v>9</v>
      </c>
      <c r="W15" s="30">
        <f t="shared" si="2"/>
        <v>5.9999999999999995E-5</v>
      </c>
      <c r="X15" s="31" t="s">
        <v>8</v>
      </c>
      <c r="Z15" s="82">
        <v>1.0900000000000001</v>
      </c>
      <c r="AA15" s="26">
        <v>0.08</v>
      </c>
      <c r="AB15" s="29" t="s">
        <v>9</v>
      </c>
      <c r="AC15" s="30">
        <f t="shared" si="3"/>
        <v>8.0000000000000007E-5</v>
      </c>
      <c r="AD15" s="31" t="s">
        <v>8</v>
      </c>
      <c r="AF15" s="8"/>
      <c r="AG15" s="8"/>
      <c r="AH15" s="8"/>
      <c r="AI15" s="8"/>
      <c r="AJ15" s="8"/>
    </row>
    <row r="16" spans="1:36" ht="26.25">
      <c r="B16" s="32">
        <v>700</v>
      </c>
      <c r="C16" s="26">
        <v>2</v>
      </c>
      <c r="D16" s="27" t="s">
        <v>9</v>
      </c>
      <c r="E16" s="78">
        <f t="shared" si="5"/>
        <v>2E-3</v>
      </c>
      <c r="F16" s="28" t="s">
        <v>8</v>
      </c>
      <c r="H16" s="83" t="s">
        <v>52</v>
      </c>
      <c r="I16" s="84">
        <v>2</v>
      </c>
      <c r="J16" s="85"/>
      <c r="K16" s="76"/>
      <c r="L16" s="76"/>
      <c r="M16" s="76"/>
      <c r="N16" s="32">
        <v>75</v>
      </c>
      <c r="O16" s="26">
        <v>0.16</v>
      </c>
      <c r="P16" s="29" t="s">
        <v>9</v>
      </c>
      <c r="Q16" s="30">
        <f t="shared" si="1"/>
        <v>1.6000000000000001E-4</v>
      </c>
      <c r="R16" s="31" t="s">
        <v>8</v>
      </c>
      <c r="T16" s="82">
        <v>1.2</v>
      </c>
      <c r="U16" s="26">
        <v>0.06</v>
      </c>
      <c r="V16" s="29" t="s">
        <v>9</v>
      </c>
      <c r="W16" s="30">
        <f t="shared" si="2"/>
        <v>5.9999999999999995E-5</v>
      </c>
      <c r="X16" s="31" t="s">
        <v>8</v>
      </c>
      <c r="Z16" s="82">
        <v>1.1000000000000001</v>
      </c>
      <c r="AA16" s="26">
        <v>0.08</v>
      </c>
      <c r="AB16" s="29" t="s">
        <v>9</v>
      </c>
      <c r="AC16" s="30">
        <f t="shared" si="3"/>
        <v>8.0000000000000007E-5</v>
      </c>
      <c r="AD16" s="31" t="s">
        <v>8</v>
      </c>
      <c r="AF16" s="8"/>
      <c r="AG16" s="8"/>
      <c r="AH16" s="8"/>
      <c r="AI16" s="8"/>
      <c r="AJ16" s="8"/>
    </row>
    <row r="17" spans="8:36" ht="26.25">
      <c r="H17" s="86" t="s">
        <v>53</v>
      </c>
      <c r="I17" s="86">
        <v>5</v>
      </c>
      <c r="J17" s="85"/>
      <c r="K17" s="76"/>
      <c r="L17" s="76"/>
      <c r="M17" s="76"/>
      <c r="N17" s="32">
        <v>100</v>
      </c>
      <c r="O17" s="26">
        <v>0.18</v>
      </c>
      <c r="P17" s="29" t="s">
        <v>9</v>
      </c>
      <c r="Q17" s="30">
        <f t="shared" si="1"/>
        <v>1.7999999999999998E-4</v>
      </c>
      <c r="R17" s="31" t="s">
        <v>8</v>
      </c>
      <c r="T17" s="82">
        <v>1.3</v>
      </c>
      <c r="U17" s="26">
        <v>0.06</v>
      </c>
      <c r="V17" s="29" t="s">
        <v>9</v>
      </c>
      <c r="W17" s="30">
        <f t="shared" si="2"/>
        <v>5.9999999999999995E-5</v>
      </c>
      <c r="X17" s="31" t="s">
        <v>8</v>
      </c>
      <c r="Z17" s="82">
        <v>1.2</v>
      </c>
      <c r="AA17" s="26">
        <v>0.08</v>
      </c>
      <c r="AB17" s="29" t="s">
        <v>9</v>
      </c>
      <c r="AC17" s="30">
        <f t="shared" si="3"/>
        <v>8.0000000000000007E-5</v>
      </c>
      <c r="AD17" s="31" t="s">
        <v>8</v>
      </c>
      <c r="AF17" s="8"/>
      <c r="AG17" s="8"/>
      <c r="AH17" s="8"/>
      <c r="AI17" s="8"/>
      <c r="AJ17" s="8"/>
    </row>
    <row r="18" spans="8:36" ht="26.25">
      <c r="H18" s="8"/>
      <c r="I18" s="8"/>
      <c r="J18" s="8"/>
      <c r="K18" s="8"/>
      <c r="L18" s="8"/>
      <c r="M18" s="76"/>
      <c r="N18" s="8"/>
      <c r="O18" s="8"/>
      <c r="P18" s="8"/>
      <c r="Q18" s="8"/>
      <c r="R18" s="8"/>
      <c r="T18" s="82">
        <v>1.4</v>
      </c>
      <c r="U18" s="26">
        <v>0.06</v>
      </c>
      <c r="V18" s="29" t="s">
        <v>9</v>
      </c>
      <c r="W18" s="30">
        <f t="shared" si="2"/>
        <v>5.9999999999999995E-5</v>
      </c>
      <c r="X18" s="31" t="s">
        <v>8</v>
      </c>
      <c r="Z18" s="82">
        <v>1.3</v>
      </c>
      <c r="AA18" s="26">
        <v>0.08</v>
      </c>
      <c r="AB18" s="29" t="s">
        <v>9</v>
      </c>
      <c r="AC18" s="30">
        <f t="shared" si="3"/>
        <v>8.0000000000000007E-5</v>
      </c>
      <c r="AD18" s="31" t="s">
        <v>8</v>
      </c>
      <c r="AF18" s="76"/>
      <c r="AG18" s="76"/>
      <c r="AH18" s="76"/>
      <c r="AI18" s="76"/>
      <c r="AJ18" s="76"/>
    </row>
    <row r="19" spans="8:36" ht="26.25">
      <c r="H19" s="8"/>
      <c r="I19" s="8"/>
      <c r="J19" s="8"/>
      <c r="K19" s="8"/>
      <c r="L19" s="8"/>
      <c r="M19" s="76"/>
      <c r="N19" s="8"/>
      <c r="O19" s="8"/>
      <c r="P19" s="8"/>
      <c r="Q19" s="8"/>
      <c r="R19" s="8"/>
      <c r="T19" s="82">
        <v>1.5</v>
      </c>
      <c r="U19" s="26">
        <v>0.06</v>
      </c>
      <c r="V19" s="29" t="s">
        <v>9</v>
      </c>
      <c r="W19" s="30">
        <f t="shared" si="2"/>
        <v>5.9999999999999995E-5</v>
      </c>
      <c r="X19" s="31" t="s">
        <v>8</v>
      </c>
      <c r="Z19" s="82">
        <v>1.4</v>
      </c>
      <c r="AA19" s="26">
        <v>0.08</v>
      </c>
      <c r="AB19" s="29" t="s">
        <v>9</v>
      </c>
      <c r="AC19" s="30">
        <f t="shared" si="3"/>
        <v>8.0000000000000007E-5</v>
      </c>
      <c r="AD19" s="31" t="s">
        <v>8</v>
      </c>
      <c r="AF19" s="76"/>
      <c r="AG19" s="76"/>
      <c r="AH19" s="76"/>
      <c r="AI19" s="76"/>
      <c r="AJ19" s="76"/>
    </row>
    <row r="20" spans="8:36" ht="26.25">
      <c r="H20" s="8"/>
      <c r="I20" s="8"/>
      <c r="J20" s="8"/>
      <c r="K20" s="8"/>
      <c r="L20" s="8"/>
      <c r="M20" s="76"/>
      <c r="N20" s="8"/>
      <c r="O20" s="8"/>
      <c r="P20" s="8"/>
      <c r="Q20" s="8"/>
      <c r="R20" s="8"/>
      <c r="T20" s="82">
        <v>1.6</v>
      </c>
      <c r="U20" s="26">
        <v>0.06</v>
      </c>
      <c r="V20" s="29" t="s">
        <v>9</v>
      </c>
      <c r="W20" s="30">
        <f t="shared" si="2"/>
        <v>5.9999999999999995E-5</v>
      </c>
      <c r="X20" s="31" t="s">
        <v>8</v>
      </c>
      <c r="Z20" s="82">
        <v>1.5</v>
      </c>
      <c r="AA20" s="26">
        <v>0.08</v>
      </c>
      <c r="AB20" s="29" t="s">
        <v>9</v>
      </c>
      <c r="AC20" s="30">
        <f t="shared" si="3"/>
        <v>8.0000000000000007E-5</v>
      </c>
      <c r="AD20" s="31" t="s">
        <v>8</v>
      </c>
    </row>
    <row r="21" spans="8:36" ht="26.25">
      <c r="H21" s="8"/>
      <c r="I21" s="8"/>
      <c r="J21" s="8"/>
      <c r="K21" s="8"/>
      <c r="L21" s="8"/>
      <c r="M21" s="76"/>
      <c r="N21" s="8"/>
      <c r="O21" s="8"/>
      <c r="P21" s="8"/>
      <c r="Q21" s="8"/>
      <c r="R21" s="8"/>
      <c r="T21" s="82">
        <v>1.7</v>
      </c>
      <c r="U21" s="26">
        <v>0.06</v>
      </c>
      <c r="V21" s="29" t="s">
        <v>9</v>
      </c>
      <c r="W21" s="30">
        <f t="shared" si="2"/>
        <v>5.9999999999999995E-5</v>
      </c>
      <c r="X21" s="31" t="s">
        <v>8</v>
      </c>
      <c r="Z21" s="82">
        <v>1.6</v>
      </c>
      <c r="AA21" s="26">
        <v>0.08</v>
      </c>
      <c r="AB21" s="29" t="s">
        <v>9</v>
      </c>
      <c r="AC21" s="30">
        <f t="shared" si="3"/>
        <v>8.0000000000000007E-5</v>
      </c>
      <c r="AD21" s="31" t="s">
        <v>8</v>
      </c>
    </row>
    <row r="22" spans="8:36" ht="26.25">
      <c r="H22" s="8"/>
      <c r="I22" s="8"/>
      <c r="J22" s="8"/>
      <c r="K22" s="8"/>
      <c r="L22" s="8"/>
      <c r="M22" s="76"/>
      <c r="N22" s="8"/>
      <c r="O22" s="8"/>
      <c r="P22" s="8"/>
      <c r="Q22" s="8"/>
      <c r="R22" s="8"/>
      <c r="T22" s="82">
        <v>1.8</v>
      </c>
      <c r="U22" s="26">
        <v>0.06</v>
      </c>
      <c r="V22" s="29" t="s">
        <v>9</v>
      </c>
      <c r="W22" s="30">
        <f t="shared" si="2"/>
        <v>5.9999999999999995E-5</v>
      </c>
      <c r="X22" s="31" t="s">
        <v>8</v>
      </c>
      <c r="Z22" s="82">
        <v>1.7</v>
      </c>
      <c r="AA22" s="26">
        <v>0.08</v>
      </c>
      <c r="AB22" s="29" t="s">
        <v>9</v>
      </c>
      <c r="AC22" s="30">
        <f t="shared" si="3"/>
        <v>8.0000000000000007E-5</v>
      </c>
      <c r="AD22" s="31" t="s">
        <v>8</v>
      </c>
    </row>
    <row r="23" spans="8:36" ht="26.25"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T23" s="82">
        <v>1.9</v>
      </c>
      <c r="U23" s="26">
        <v>0.06</v>
      </c>
      <c r="V23" s="29" t="s">
        <v>9</v>
      </c>
      <c r="W23" s="30">
        <f t="shared" si="2"/>
        <v>5.9999999999999995E-5</v>
      </c>
      <c r="X23" s="31" t="s">
        <v>8</v>
      </c>
      <c r="Z23" s="82">
        <v>1.8</v>
      </c>
      <c r="AA23" s="26">
        <v>0.08</v>
      </c>
      <c r="AB23" s="29" t="s">
        <v>9</v>
      </c>
      <c r="AC23" s="30">
        <f t="shared" si="3"/>
        <v>8.0000000000000007E-5</v>
      </c>
      <c r="AD23" s="31" t="s">
        <v>8</v>
      </c>
    </row>
    <row r="24" spans="8:36" ht="26.25"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T24" s="32">
        <v>1</v>
      </c>
      <c r="U24" s="26">
        <v>0.06</v>
      </c>
      <c r="V24" s="29" t="s">
        <v>9</v>
      </c>
      <c r="W24" s="30">
        <f t="shared" si="2"/>
        <v>5.9999999999999995E-5</v>
      </c>
      <c r="X24" s="31" t="s">
        <v>8</v>
      </c>
      <c r="Z24" s="82">
        <v>1.9</v>
      </c>
      <c r="AA24" s="26">
        <v>0.08</v>
      </c>
      <c r="AB24" s="29" t="s">
        <v>9</v>
      </c>
      <c r="AC24" s="30">
        <f t="shared" si="3"/>
        <v>8.0000000000000007E-5</v>
      </c>
      <c r="AD24" s="31" t="s">
        <v>8</v>
      </c>
    </row>
    <row r="25" spans="8:36" ht="26.25">
      <c r="H25" s="87"/>
      <c r="I25" s="88"/>
      <c r="J25" s="88"/>
      <c r="K25" s="76"/>
      <c r="L25" s="76"/>
      <c r="M25" s="76"/>
      <c r="T25" s="32">
        <v>2</v>
      </c>
      <c r="U25" s="26">
        <v>0.06</v>
      </c>
      <c r="V25" s="29" t="s">
        <v>9</v>
      </c>
      <c r="W25" s="30">
        <f t="shared" si="2"/>
        <v>5.9999999999999995E-5</v>
      </c>
      <c r="X25" s="31" t="s">
        <v>8</v>
      </c>
      <c r="Z25" s="32">
        <v>2</v>
      </c>
      <c r="AA25" s="26">
        <v>0.08</v>
      </c>
      <c r="AB25" s="29" t="s">
        <v>9</v>
      </c>
      <c r="AC25" s="30">
        <f t="shared" si="3"/>
        <v>8.0000000000000007E-5</v>
      </c>
      <c r="AD25" s="31" t="s">
        <v>8</v>
      </c>
    </row>
    <row r="26" spans="8:36" ht="26.25">
      <c r="H26" s="87"/>
      <c r="I26" s="88"/>
      <c r="J26" s="88"/>
      <c r="K26" s="76"/>
      <c r="L26" s="76"/>
      <c r="M26" s="76"/>
      <c r="T26" s="32">
        <v>3</v>
      </c>
      <c r="U26" s="26">
        <v>0.06</v>
      </c>
      <c r="V26" s="29" t="s">
        <v>9</v>
      </c>
      <c r="W26" s="30">
        <f t="shared" si="2"/>
        <v>5.9999999999999995E-5</v>
      </c>
      <c r="X26" s="31" t="s">
        <v>8</v>
      </c>
      <c r="Z26" s="32">
        <v>3</v>
      </c>
      <c r="AA26" s="26">
        <v>0.08</v>
      </c>
      <c r="AB26" s="29" t="s">
        <v>9</v>
      </c>
      <c r="AC26" s="30">
        <f t="shared" si="3"/>
        <v>8.0000000000000007E-5</v>
      </c>
      <c r="AD26" s="31" t="s">
        <v>8</v>
      </c>
    </row>
    <row r="27" spans="8:36" ht="26.25">
      <c r="H27" s="87"/>
      <c r="I27" s="88"/>
      <c r="J27" s="88"/>
      <c r="K27" s="76"/>
      <c r="L27" s="76"/>
      <c r="M27" s="76"/>
      <c r="T27" s="32">
        <v>4</v>
      </c>
      <c r="U27" s="26">
        <v>0.06</v>
      </c>
      <c r="V27" s="29" t="s">
        <v>9</v>
      </c>
      <c r="W27" s="30">
        <f t="shared" si="2"/>
        <v>5.9999999999999995E-5</v>
      </c>
      <c r="X27" s="31" t="s">
        <v>8</v>
      </c>
      <c r="Z27" s="32">
        <v>4</v>
      </c>
      <c r="AA27" s="26">
        <v>0.08</v>
      </c>
      <c r="AB27" s="29" t="s">
        <v>9</v>
      </c>
      <c r="AC27" s="30">
        <f t="shared" si="3"/>
        <v>8.0000000000000007E-5</v>
      </c>
      <c r="AD27" s="31" t="s">
        <v>8</v>
      </c>
    </row>
    <row r="28" spans="8:36">
      <c r="H28" s="7"/>
      <c r="I28" s="7"/>
      <c r="J28" s="7"/>
      <c r="K28" s="7"/>
      <c r="L28" s="7"/>
      <c r="M28" s="7"/>
      <c r="T28" s="32">
        <v>5</v>
      </c>
      <c r="U28" s="26">
        <v>0.06</v>
      </c>
      <c r="V28" s="29" t="s">
        <v>9</v>
      </c>
      <c r="W28" s="30">
        <f t="shared" si="2"/>
        <v>5.9999999999999995E-5</v>
      </c>
      <c r="X28" s="31" t="s">
        <v>8</v>
      </c>
      <c r="Z28" s="32">
        <v>5</v>
      </c>
      <c r="AA28" s="26">
        <v>0.09</v>
      </c>
      <c r="AB28" s="29" t="s">
        <v>9</v>
      </c>
      <c r="AC28" s="30">
        <f t="shared" si="3"/>
        <v>8.9999999999999992E-5</v>
      </c>
      <c r="AD28" s="31" t="s">
        <v>8</v>
      </c>
    </row>
    <row r="29" spans="8:36">
      <c r="H29" s="7"/>
      <c r="I29" s="7"/>
      <c r="J29" s="7"/>
      <c r="K29" s="7"/>
      <c r="L29" s="7"/>
      <c r="M29" s="7"/>
      <c r="T29" s="32">
        <v>6</v>
      </c>
      <c r="U29" s="26">
        <v>0.06</v>
      </c>
      <c r="V29" s="29" t="s">
        <v>9</v>
      </c>
      <c r="W29" s="30">
        <f t="shared" si="2"/>
        <v>5.9999999999999995E-5</v>
      </c>
      <c r="X29" s="31" t="s">
        <v>8</v>
      </c>
      <c r="Z29" s="32">
        <v>6</v>
      </c>
      <c r="AA29" s="26">
        <v>0.09</v>
      </c>
      <c r="AB29" s="29" t="s">
        <v>9</v>
      </c>
      <c r="AC29" s="30">
        <f t="shared" si="3"/>
        <v>8.9999999999999992E-5</v>
      </c>
      <c r="AD29" s="31" t="s">
        <v>8</v>
      </c>
    </row>
    <row r="30" spans="8:36">
      <c r="H30" s="7"/>
      <c r="I30" s="7"/>
      <c r="J30" s="7"/>
      <c r="K30" s="7"/>
      <c r="L30" s="7"/>
      <c r="M30" s="7"/>
      <c r="T30" s="32">
        <v>7</v>
      </c>
      <c r="U30" s="26">
        <v>0.06</v>
      </c>
      <c r="V30" s="29" t="s">
        <v>9</v>
      </c>
      <c r="W30" s="30">
        <f t="shared" si="2"/>
        <v>5.9999999999999995E-5</v>
      </c>
      <c r="X30" s="31" t="s">
        <v>8</v>
      </c>
      <c r="Z30" s="32">
        <v>7</v>
      </c>
      <c r="AA30" s="26">
        <v>0.09</v>
      </c>
      <c r="AB30" s="29" t="s">
        <v>9</v>
      </c>
      <c r="AC30" s="30">
        <f t="shared" si="3"/>
        <v>8.9999999999999992E-5</v>
      </c>
      <c r="AD30" s="31" t="s">
        <v>8</v>
      </c>
    </row>
    <row r="31" spans="8:36">
      <c r="T31" s="32">
        <v>8</v>
      </c>
      <c r="U31" s="26">
        <v>0.06</v>
      </c>
      <c r="V31" s="29" t="s">
        <v>9</v>
      </c>
      <c r="W31" s="30">
        <f t="shared" si="2"/>
        <v>5.9999999999999995E-5</v>
      </c>
      <c r="X31" s="31" t="s">
        <v>8</v>
      </c>
      <c r="Z31" s="32">
        <v>8</v>
      </c>
      <c r="AA31" s="26">
        <v>0.09</v>
      </c>
      <c r="AB31" s="29" t="s">
        <v>9</v>
      </c>
      <c r="AC31" s="30">
        <f t="shared" si="3"/>
        <v>8.9999999999999992E-5</v>
      </c>
      <c r="AD31" s="31" t="s">
        <v>8</v>
      </c>
    </row>
    <row r="32" spans="8:36">
      <c r="T32" s="32">
        <v>9</v>
      </c>
      <c r="U32" s="26">
        <v>0.06</v>
      </c>
      <c r="V32" s="29" t="s">
        <v>9</v>
      </c>
      <c r="W32" s="30">
        <f t="shared" si="2"/>
        <v>5.9999999999999995E-5</v>
      </c>
      <c r="X32" s="31" t="s">
        <v>8</v>
      </c>
      <c r="Z32" s="32">
        <v>9</v>
      </c>
      <c r="AA32" s="26">
        <v>0.09</v>
      </c>
      <c r="AB32" s="29" t="s">
        <v>9</v>
      </c>
      <c r="AC32" s="30">
        <f t="shared" si="3"/>
        <v>8.9999999999999992E-5</v>
      </c>
      <c r="AD32" s="31" t="s">
        <v>8</v>
      </c>
    </row>
    <row r="33" spans="20:30">
      <c r="T33" s="32">
        <v>10</v>
      </c>
      <c r="U33" s="26">
        <v>0.06</v>
      </c>
      <c r="V33" s="29" t="s">
        <v>9</v>
      </c>
      <c r="W33" s="30">
        <f t="shared" si="2"/>
        <v>5.9999999999999995E-5</v>
      </c>
      <c r="X33" s="31" t="s">
        <v>8</v>
      </c>
      <c r="Z33" s="32">
        <v>10</v>
      </c>
      <c r="AA33" s="26">
        <v>0.09</v>
      </c>
      <c r="AB33" s="29" t="s">
        <v>9</v>
      </c>
      <c r="AC33" s="30">
        <f t="shared" si="3"/>
        <v>8.9999999999999992E-5</v>
      </c>
      <c r="AD33" s="31" t="s">
        <v>8</v>
      </c>
    </row>
    <row r="34" spans="20:30">
      <c r="T34" s="32">
        <v>11</v>
      </c>
      <c r="U34" s="26">
        <v>7.0000000000000007E-2</v>
      </c>
      <c r="V34" s="29" t="s">
        <v>9</v>
      </c>
      <c r="W34" s="30">
        <f t="shared" si="2"/>
        <v>7.0000000000000007E-5</v>
      </c>
      <c r="X34" s="31" t="s">
        <v>8</v>
      </c>
      <c r="Z34" s="32">
        <v>20</v>
      </c>
      <c r="AA34" s="26">
        <v>0.1</v>
      </c>
      <c r="AB34" s="29" t="s">
        <v>9</v>
      </c>
      <c r="AC34" s="30">
        <f t="shared" si="3"/>
        <v>1E-4</v>
      </c>
      <c r="AD34" s="31" t="s">
        <v>8</v>
      </c>
    </row>
    <row r="35" spans="20:30">
      <c r="T35" s="32">
        <v>12</v>
      </c>
      <c r="U35" s="26">
        <v>7.0000000000000007E-2</v>
      </c>
      <c r="V35" s="29" t="s">
        <v>9</v>
      </c>
      <c r="W35" s="30">
        <f t="shared" si="2"/>
        <v>7.0000000000000007E-5</v>
      </c>
      <c r="X35" s="31" t="s">
        <v>8</v>
      </c>
      <c r="Z35" s="32">
        <v>30</v>
      </c>
      <c r="AA35" s="26">
        <v>0.11</v>
      </c>
      <c r="AB35" s="29" t="s">
        <v>9</v>
      </c>
      <c r="AC35" s="30">
        <f t="shared" si="3"/>
        <v>1.1E-4</v>
      </c>
      <c r="AD35" s="31" t="s">
        <v>8</v>
      </c>
    </row>
    <row r="36" spans="20:30">
      <c r="T36" s="32">
        <v>13</v>
      </c>
      <c r="U36" s="26">
        <v>7.0000000000000007E-2</v>
      </c>
      <c r="V36" s="29" t="s">
        <v>9</v>
      </c>
      <c r="W36" s="30">
        <f t="shared" si="2"/>
        <v>7.0000000000000007E-5</v>
      </c>
      <c r="X36" s="31" t="s">
        <v>8</v>
      </c>
      <c r="Z36" s="32">
        <v>50</v>
      </c>
      <c r="AA36" s="26">
        <v>0.13</v>
      </c>
      <c r="AB36" s="29" t="s">
        <v>9</v>
      </c>
      <c r="AC36" s="30">
        <f t="shared" si="3"/>
        <v>1.3000000000000002E-4</v>
      </c>
      <c r="AD36" s="31" t="s">
        <v>8</v>
      </c>
    </row>
    <row r="37" spans="20:30">
      <c r="T37" s="32">
        <v>14</v>
      </c>
      <c r="U37" s="26">
        <v>7.0000000000000007E-2</v>
      </c>
      <c r="V37" s="29" t="s">
        <v>9</v>
      </c>
      <c r="W37" s="30">
        <f t="shared" si="2"/>
        <v>7.0000000000000007E-5</v>
      </c>
      <c r="X37" s="31" t="s">
        <v>8</v>
      </c>
      <c r="Z37" s="19"/>
      <c r="AA37" s="19"/>
      <c r="AB37" s="19"/>
      <c r="AC37" s="19"/>
      <c r="AD37" s="19"/>
    </row>
    <row r="38" spans="20:30">
      <c r="T38" s="32">
        <v>15</v>
      </c>
      <c r="U38" s="26">
        <v>7.0000000000000007E-2</v>
      </c>
      <c r="V38" s="29" t="s">
        <v>9</v>
      </c>
      <c r="W38" s="30">
        <f t="shared" si="2"/>
        <v>7.0000000000000007E-5</v>
      </c>
      <c r="X38" s="31" t="s">
        <v>8</v>
      </c>
      <c r="Z38" s="19"/>
      <c r="AA38" s="19"/>
      <c r="AB38" s="19"/>
      <c r="AC38" s="19"/>
      <c r="AD38" s="19"/>
    </row>
    <row r="39" spans="20:30">
      <c r="T39" s="32">
        <v>16</v>
      </c>
      <c r="U39" s="26">
        <v>7.0000000000000007E-2</v>
      </c>
      <c r="V39" s="29" t="s">
        <v>9</v>
      </c>
      <c r="W39" s="30">
        <f t="shared" si="2"/>
        <v>7.0000000000000007E-5</v>
      </c>
      <c r="X39" s="31" t="s">
        <v>8</v>
      </c>
      <c r="Z39" s="19"/>
      <c r="AA39" s="19"/>
      <c r="AB39" s="19"/>
      <c r="AC39" s="19"/>
      <c r="AD39" s="19"/>
    </row>
    <row r="40" spans="20:30">
      <c r="T40" s="32">
        <v>17</v>
      </c>
      <c r="U40" s="26">
        <v>7.0000000000000007E-2</v>
      </c>
      <c r="V40" s="29" t="s">
        <v>9</v>
      </c>
      <c r="W40" s="30">
        <f t="shared" si="2"/>
        <v>7.0000000000000007E-5</v>
      </c>
      <c r="X40" s="31" t="s">
        <v>8</v>
      </c>
      <c r="Z40" s="19"/>
      <c r="AA40" s="19"/>
      <c r="AB40" s="19"/>
      <c r="AC40" s="19"/>
      <c r="AD40" s="19"/>
    </row>
    <row r="41" spans="20:30">
      <c r="T41" s="32">
        <v>18</v>
      </c>
      <c r="U41" s="26">
        <v>7.0000000000000007E-2</v>
      </c>
      <c r="V41" s="29" t="s">
        <v>9</v>
      </c>
      <c r="W41" s="30">
        <f t="shared" si="2"/>
        <v>7.0000000000000007E-5</v>
      </c>
      <c r="X41" s="31" t="s">
        <v>8</v>
      </c>
      <c r="Z41" s="19"/>
      <c r="AA41" s="19"/>
      <c r="AB41" s="19"/>
      <c r="AC41" s="19"/>
      <c r="AD41" s="19"/>
    </row>
    <row r="42" spans="20:30">
      <c r="T42" s="32">
        <v>19</v>
      </c>
      <c r="U42" s="26">
        <v>7.0000000000000007E-2</v>
      </c>
      <c r="V42" s="29" t="s">
        <v>9</v>
      </c>
      <c r="W42" s="30">
        <f t="shared" si="2"/>
        <v>7.0000000000000007E-5</v>
      </c>
      <c r="X42" s="31" t="s">
        <v>8</v>
      </c>
    </row>
    <row r="43" spans="20:30">
      <c r="T43" s="32">
        <v>20</v>
      </c>
      <c r="U43" s="26">
        <v>7.0000000000000007E-2</v>
      </c>
      <c r="V43" s="29" t="s">
        <v>9</v>
      </c>
      <c r="W43" s="30">
        <f t="shared" si="2"/>
        <v>7.0000000000000007E-5</v>
      </c>
      <c r="X43" s="31" t="s">
        <v>8</v>
      </c>
    </row>
    <row r="44" spans="20:30">
      <c r="T44" s="32">
        <v>21</v>
      </c>
      <c r="U44" s="26">
        <v>7.0000000000000007E-2</v>
      </c>
      <c r="V44" s="29" t="s">
        <v>9</v>
      </c>
      <c r="W44" s="30">
        <f t="shared" si="2"/>
        <v>7.0000000000000007E-5</v>
      </c>
      <c r="X44" s="31" t="s">
        <v>8</v>
      </c>
    </row>
    <row r="45" spans="20:30">
      <c r="T45" s="32">
        <v>22</v>
      </c>
      <c r="U45" s="26">
        <v>7.0000000000000007E-2</v>
      </c>
      <c r="V45" s="29" t="s">
        <v>9</v>
      </c>
      <c r="W45" s="30">
        <f t="shared" si="2"/>
        <v>7.0000000000000007E-5</v>
      </c>
      <c r="X45" s="31" t="s">
        <v>8</v>
      </c>
    </row>
    <row r="46" spans="20:30">
      <c r="T46" s="32">
        <v>23</v>
      </c>
      <c r="U46" s="26">
        <v>7.0000000000000007E-2</v>
      </c>
      <c r="V46" s="29" t="s">
        <v>9</v>
      </c>
      <c r="W46" s="30">
        <f t="shared" si="2"/>
        <v>7.0000000000000007E-5</v>
      </c>
      <c r="X46" s="31" t="s">
        <v>8</v>
      </c>
    </row>
    <row r="47" spans="20:30">
      <c r="T47" s="32">
        <v>24</v>
      </c>
      <c r="U47" s="26">
        <v>7.0000000000000007E-2</v>
      </c>
      <c r="V47" s="29" t="s">
        <v>9</v>
      </c>
      <c r="W47" s="30">
        <f t="shared" si="2"/>
        <v>7.0000000000000007E-5</v>
      </c>
      <c r="X47" s="31" t="s">
        <v>8</v>
      </c>
    </row>
    <row r="48" spans="20:30">
      <c r="T48" s="32">
        <v>25</v>
      </c>
      <c r="U48" s="26">
        <v>7.0000000000000007E-2</v>
      </c>
      <c r="V48" s="29" t="s">
        <v>9</v>
      </c>
      <c r="W48" s="30">
        <f t="shared" si="2"/>
        <v>7.0000000000000007E-5</v>
      </c>
      <c r="X48" s="31" t="s">
        <v>8</v>
      </c>
    </row>
    <row r="49" spans="20:24">
      <c r="T49" s="32">
        <v>50</v>
      </c>
      <c r="U49" s="26">
        <v>0.09</v>
      </c>
      <c r="V49" s="29" t="s">
        <v>9</v>
      </c>
      <c r="W49" s="30">
        <f t="shared" si="2"/>
        <v>8.9999999999999992E-5</v>
      </c>
      <c r="X49" s="31" t="s">
        <v>8</v>
      </c>
    </row>
    <row r="50" spans="20:24">
      <c r="T50" s="32">
        <v>75</v>
      </c>
      <c r="U50" s="26">
        <v>0.1</v>
      </c>
      <c r="V50" s="29" t="s">
        <v>9</v>
      </c>
      <c r="W50" s="30">
        <f t="shared" si="2"/>
        <v>1E-4</v>
      </c>
      <c r="X50" s="31" t="s">
        <v>8</v>
      </c>
    </row>
    <row r="51" spans="20:24">
      <c r="T51" s="32">
        <v>100</v>
      </c>
      <c r="U51" s="26">
        <v>0.12</v>
      </c>
      <c r="V51" s="29" t="s">
        <v>9</v>
      </c>
      <c r="W51" s="30">
        <f t="shared" si="2"/>
        <v>1.1999999999999999E-4</v>
      </c>
      <c r="X51" s="31" t="s">
        <v>8</v>
      </c>
    </row>
    <row r="52" spans="20:24">
      <c r="T52" s="19"/>
      <c r="U52" s="19"/>
      <c r="V52" s="19"/>
      <c r="W52" s="19"/>
      <c r="X52" s="19"/>
    </row>
    <row r="53" spans="20:24">
      <c r="T53" s="19"/>
      <c r="U53" s="19"/>
      <c r="V53" s="19"/>
      <c r="W53" s="19"/>
      <c r="X53" s="19"/>
    </row>
    <row r="54" spans="20:24">
      <c r="T54" s="19"/>
      <c r="U54" s="19"/>
      <c r="V54" s="19"/>
      <c r="W54" s="19"/>
      <c r="X54" s="19"/>
    </row>
    <row r="55" spans="20:24">
      <c r="T55" s="19"/>
      <c r="U55" s="19"/>
      <c r="V55" s="19"/>
      <c r="W55" s="19"/>
      <c r="X55" s="19"/>
    </row>
    <row r="56" spans="20:24">
      <c r="T56" s="19"/>
      <c r="U56" s="19"/>
      <c r="V56" s="19"/>
      <c r="W56" s="19"/>
      <c r="X56" s="19"/>
    </row>
    <row r="129" ht="23.25" customHeight="1"/>
    <row r="130" ht="23.25" customHeight="1"/>
    <row r="131" ht="23.25" customHeight="1"/>
    <row r="132" ht="23.25" customHeight="1"/>
    <row r="133" ht="23.25" customHeight="1"/>
    <row r="134" ht="23.25" customHeight="1"/>
    <row r="135" ht="23.25" customHeight="1"/>
    <row r="136" ht="23.25" customHeight="1"/>
    <row r="137" ht="23.25" customHeight="1"/>
    <row r="138" ht="23.25" customHeight="1"/>
    <row r="139" ht="23.25" customHeight="1"/>
    <row r="140" ht="23.25" customHeight="1"/>
    <row r="141" ht="23.25" customHeight="1"/>
    <row r="142" ht="23.25" customHeight="1"/>
    <row r="143" ht="23.25" customHeight="1"/>
    <row r="144" ht="23.25" customHeight="1"/>
    <row r="145" ht="23.25" customHeight="1"/>
    <row r="146" ht="23.25" customHeight="1"/>
    <row r="147" ht="23.25" customHeight="1"/>
    <row r="148" ht="23.25" customHeight="1"/>
    <row r="149" ht="23.25" customHeight="1"/>
    <row r="150" ht="23.25" customHeight="1"/>
    <row r="151" ht="23.25" customHeight="1"/>
    <row r="152" ht="23.25" customHeight="1"/>
    <row r="153" ht="23.25" customHeight="1"/>
    <row r="154" ht="23.25" customHeight="1"/>
    <row r="155" ht="23.25" customHeight="1"/>
    <row r="156" ht="23.25" customHeight="1"/>
    <row r="157" ht="23.25" customHeight="1"/>
    <row r="158" ht="23.25" customHeight="1"/>
    <row r="159" ht="23.25" customHeight="1"/>
    <row r="160" ht="23.25" customHeight="1"/>
    <row r="161" ht="23.25" customHeight="1"/>
    <row r="162" ht="23.25" customHeight="1"/>
    <row r="163" ht="23.25" customHeight="1"/>
    <row r="164" ht="23.25" customHeight="1"/>
    <row r="165" ht="23.25" customHeight="1"/>
    <row r="166" ht="23.25" customHeight="1"/>
    <row r="167" ht="23.25" customHeight="1"/>
    <row r="168" ht="23.25" customHeight="1"/>
    <row r="169" ht="23.25" customHeight="1"/>
    <row r="170" ht="23.25" customHeight="1"/>
    <row r="171" ht="23.25" customHeight="1"/>
    <row r="172" ht="23.25" customHeight="1"/>
    <row r="173" ht="23.25" customHeight="1"/>
    <row r="174" ht="23.25" customHeight="1"/>
    <row r="175" ht="23.25" customHeight="1"/>
    <row r="176" ht="23.25" customHeight="1"/>
    <row r="177" ht="23.25" customHeight="1"/>
    <row r="178" ht="23.25" customHeight="1"/>
    <row r="179" ht="23.25" customHeight="1"/>
    <row r="180" ht="23.25" customHeight="1"/>
    <row r="181" ht="23.25" customHeight="1"/>
    <row r="182" ht="23.25" customHeight="1"/>
    <row r="183" ht="23.25" customHeight="1"/>
    <row r="184" ht="23.25" customHeight="1"/>
    <row r="185" ht="23.25" customHeight="1"/>
    <row r="186" ht="23.25" customHeight="1"/>
    <row r="187" ht="23.25" customHeight="1"/>
    <row r="188" ht="23.25" customHeight="1"/>
    <row r="189" ht="23.25" customHeight="1"/>
    <row r="190" ht="23.25" customHeight="1"/>
    <row r="191" ht="23.25" customHeight="1"/>
    <row r="192" ht="23.25" customHeight="1"/>
    <row r="193" ht="23.25" customHeight="1"/>
    <row r="194" ht="23.25" customHeight="1"/>
    <row r="195" ht="23.25" customHeight="1"/>
    <row r="196" ht="23.25" customHeight="1"/>
    <row r="197" ht="23.25" customHeight="1"/>
    <row r="198" ht="23.25" customHeight="1"/>
    <row r="199" ht="23.25" customHeight="1"/>
    <row r="200" ht="23.25" customHeight="1"/>
    <row r="201" ht="23.25" customHeight="1"/>
    <row r="202" ht="23.25" customHeight="1"/>
    <row r="203" ht="23.25" customHeight="1"/>
  </sheetData>
  <mergeCells count="24">
    <mergeCell ref="AF4:AG4"/>
    <mergeCell ref="AH4:AJ4"/>
    <mergeCell ref="P4:R4"/>
    <mergeCell ref="T4:U4"/>
    <mergeCell ref="V4:X4"/>
    <mergeCell ref="Z4:AA4"/>
    <mergeCell ref="AB4:AD4"/>
    <mergeCell ref="D4:F4"/>
    <mergeCell ref="H4:I4"/>
    <mergeCell ref="J4:L4"/>
    <mergeCell ref="N4:O4"/>
    <mergeCell ref="B4:C4"/>
    <mergeCell ref="B2:F2"/>
    <mergeCell ref="B3:F3"/>
    <mergeCell ref="T2:X2"/>
    <mergeCell ref="Z2:AD2"/>
    <mergeCell ref="AF2:AJ2"/>
    <mergeCell ref="H3:L3"/>
    <mergeCell ref="N3:R3"/>
    <mergeCell ref="T3:X3"/>
    <mergeCell ref="Z3:AD3"/>
    <mergeCell ref="AF3:AJ3"/>
    <mergeCell ref="H2:L2"/>
    <mergeCell ref="N2:R2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Data Record</vt:lpstr>
      <vt:lpstr>Certificate </vt:lpstr>
      <vt:lpstr>Report</vt:lpstr>
      <vt:lpstr>Result</vt:lpstr>
      <vt:lpstr>Result (2)</vt:lpstr>
      <vt:lpstr>Uncertainty Budget</vt:lpstr>
      <vt:lpstr>Uncert of STD</vt:lpstr>
      <vt:lpstr>'Certificate '!Print_Area</vt:lpstr>
      <vt:lpstr>'Data Record'!Print_Area</vt:lpstr>
      <vt:lpstr>Report!Print_Area</vt:lpstr>
      <vt:lpstr>Result!Print_Area</vt:lpstr>
      <vt:lpstr>'Result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2016-08-16T09:17:42Z</cp:lastPrinted>
  <dcterms:created xsi:type="dcterms:W3CDTF">2015-10-01T03:04:34Z</dcterms:created>
  <dcterms:modified xsi:type="dcterms:W3CDTF">2017-06-06T17:35:58Z</dcterms:modified>
</cp:coreProperties>
</file>