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2_Mechanical\"/>
    </mc:Choice>
  </mc:AlternateContent>
  <bookViews>
    <workbookView xWindow="-15" yWindow="-15" windowWidth="19230" windowHeight="12015" activeTab="4"/>
  </bookViews>
  <sheets>
    <sheet name="Data" sheetId="8" r:id="rId1"/>
    <sheet name="Certificate" sheetId="9" r:id="rId2"/>
    <sheet name="Report" sheetId="6" r:id="rId3"/>
    <sheet name="Result" sheetId="4" r:id="rId4"/>
    <sheet name="Uncert Budget" sheetId="10" r:id="rId5"/>
    <sheet name="Cert of STD" sheetId="2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t.no">'[7]Cert.'!#REF!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ge__2__of__2">'[16]Cert. (LIG)'!#REF!</definedName>
    <definedName name="PartName">[15]Onsite!$C$5:$C$7</definedName>
    <definedName name="Pinij">#REF!</definedName>
    <definedName name="Plate">#REF!</definedName>
    <definedName name="post">[17]CERT!#REF!</definedName>
    <definedName name="PPPL">[18]Eq.List!$A$2:$H$216</definedName>
    <definedName name="_xlnm.Print_Area" localSheetId="1">Certificate!$A$1:$AD$38</definedName>
    <definedName name="_xlnm.Print_Area" localSheetId="0">Data!$A$1:$AE$48</definedName>
    <definedName name="_xlnm.Print_Area" localSheetId="2">Report!$A$1:$V$24</definedName>
    <definedName name="_xlnm.Print_Area" localSheetId="3">Result!$A$1:$Y$35</definedName>
    <definedName name="pui">#REF!</definedName>
    <definedName name="QWE">[19]Eq.List!$A$2:$H$210</definedName>
    <definedName name="sfrg">#REF!</definedName>
    <definedName name="SM_99014">#REF!</definedName>
    <definedName name="SN">[3]E4402B!#REF!</definedName>
    <definedName name="standard">[10]Equip.List!$A$2:$A$182</definedName>
    <definedName name="std">[20]Equip.List!$A$2:$H$188</definedName>
    <definedName name="std.">[21]Equip.List!$A$2:$A$184</definedName>
    <definedName name="std.list">#REF!</definedName>
    <definedName name="STD.TABLE">[12]Sheet2!$A$2:$H$182</definedName>
    <definedName name="std_list">#REF!</definedName>
    <definedName name="stds">#REF!</definedName>
    <definedName name="uilfykukf">#REF!</definedName>
    <definedName name="UIO">[22]Eq.List!$A$2:$H$210</definedName>
    <definedName name="unit">#REF!</definedName>
    <definedName name="UUU">#REF!</definedName>
    <definedName name="vbtb">#REF!</definedName>
    <definedName name="vjsoj">'[7]Cert.'!#REF!</definedName>
    <definedName name="XXX">#REF!</definedName>
    <definedName name="ZXC">#REF!</definedName>
  </definedNames>
  <calcPr calcId="162913"/>
</workbook>
</file>

<file path=xl/calcChain.xml><?xml version="1.0" encoding="utf-8"?>
<calcChain xmlns="http://schemas.openxmlformats.org/spreadsheetml/2006/main">
  <c r="U20" i="10" l="1"/>
  <c r="U21" i="10"/>
  <c r="U22" i="10"/>
  <c r="U23" i="10"/>
  <c r="U19" i="10"/>
  <c r="U8" i="10"/>
  <c r="U9" i="10"/>
  <c r="U10" i="10"/>
  <c r="U11" i="10"/>
  <c r="U7" i="10"/>
  <c r="T20" i="10"/>
  <c r="T21" i="10"/>
  <c r="T22" i="10"/>
  <c r="T23" i="10"/>
  <c r="T19" i="10"/>
  <c r="T8" i="10"/>
  <c r="T9" i="10"/>
  <c r="T10" i="10"/>
  <c r="T11" i="10"/>
  <c r="T7" i="10"/>
  <c r="R20" i="10" l="1"/>
  <c r="R21" i="10"/>
  <c r="R22" i="10"/>
  <c r="R23" i="10"/>
  <c r="R19" i="10"/>
  <c r="R8" i="10"/>
  <c r="R9" i="10"/>
  <c r="R10" i="10"/>
  <c r="R11" i="10"/>
  <c r="R7" i="10"/>
  <c r="L11" i="10"/>
  <c r="L10" i="10"/>
  <c r="L9" i="10"/>
  <c r="L8" i="10"/>
  <c r="L7" i="10"/>
  <c r="L23" i="10"/>
  <c r="L22" i="10"/>
  <c r="L21" i="10"/>
  <c r="L20" i="10"/>
  <c r="L19" i="10"/>
  <c r="C31" i="10"/>
  <c r="J23" i="10"/>
  <c r="J22" i="10"/>
  <c r="J21" i="10"/>
  <c r="J20" i="10"/>
  <c r="J19" i="10"/>
  <c r="J11" i="10"/>
  <c r="J10" i="10"/>
  <c r="J9" i="10"/>
  <c r="J8" i="10"/>
  <c r="J7" i="10"/>
  <c r="H23" i="10"/>
  <c r="H22" i="10"/>
  <c r="H21" i="10"/>
  <c r="H20" i="10"/>
  <c r="H19" i="10"/>
  <c r="H11" i="10"/>
  <c r="H10" i="10"/>
  <c r="H9" i="10"/>
  <c r="H8" i="10"/>
  <c r="H7" i="10"/>
  <c r="C30" i="10"/>
  <c r="C29" i="10"/>
  <c r="G7" i="10" l="1"/>
  <c r="J8" i="9" l="1"/>
  <c r="A20" i="8" l="1"/>
  <c r="V22" i="4" l="1"/>
  <c r="F22" i="4"/>
  <c r="F13" i="4"/>
  <c r="B12" i="4"/>
  <c r="J7" i="9"/>
  <c r="N19" i="10" l="1"/>
  <c r="N20" i="10" s="1"/>
  <c r="K23" i="10"/>
  <c r="C23" i="10"/>
  <c r="K22" i="10"/>
  <c r="C22" i="10"/>
  <c r="K21" i="10"/>
  <c r="C21" i="10"/>
  <c r="B21" i="10"/>
  <c r="M20" i="10"/>
  <c r="M21" i="10" s="1"/>
  <c r="M22" i="10" s="1"/>
  <c r="M23" i="10" s="1"/>
  <c r="K20" i="10"/>
  <c r="C20" i="10"/>
  <c r="B20" i="10"/>
  <c r="G20" i="10" s="1"/>
  <c r="M19" i="10"/>
  <c r="K19" i="10"/>
  <c r="I19" i="10"/>
  <c r="C19" i="10"/>
  <c r="B19" i="10"/>
  <c r="P41" i="8"/>
  <c r="K25" i="4" s="1"/>
  <c r="V45" i="8"/>
  <c r="Z45" i="8" s="1"/>
  <c r="P23" i="10" s="1"/>
  <c r="P45" i="8"/>
  <c r="K29" i="4" s="1"/>
  <c r="V44" i="8"/>
  <c r="Z44" i="8" s="1"/>
  <c r="P22" i="10" s="1"/>
  <c r="P44" i="8"/>
  <c r="K28" i="4" s="1"/>
  <c r="Z43" i="8"/>
  <c r="P21" i="10" s="1"/>
  <c r="V43" i="8"/>
  <c r="P43" i="8"/>
  <c r="K27" i="4" s="1"/>
  <c r="V42" i="8"/>
  <c r="Z42" i="8" s="1"/>
  <c r="P20" i="10" s="1"/>
  <c r="P42" i="8"/>
  <c r="K26" i="4" s="1"/>
  <c r="V41" i="8"/>
  <c r="Z41" i="8" s="1"/>
  <c r="P19" i="10" s="1"/>
  <c r="G19" i="10" l="1"/>
  <c r="G21" i="10"/>
  <c r="I20" i="10"/>
  <c r="N21" i="10"/>
  <c r="O20" i="10"/>
  <c r="I23" i="10"/>
  <c r="I22" i="10"/>
  <c r="Q20" i="10"/>
  <c r="S20" i="10" s="1"/>
  <c r="O19" i="10"/>
  <c r="Q19" i="10"/>
  <c r="S19" i="10" s="1"/>
  <c r="I21" i="10"/>
  <c r="N7" i="10"/>
  <c r="O7" i="10" s="1"/>
  <c r="E14" i="10"/>
  <c r="E13" i="10"/>
  <c r="K11" i="10"/>
  <c r="K10" i="10"/>
  <c r="K9" i="10"/>
  <c r="M8" i="10"/>
  <c r="M9" i="10" s="1"/>
  <c r="M10" i="10" s="1"/>
  <c r="M11" i="10" s="1"/>
  <c r="K8" i="10"/>
  <c r="M7" i="10"/>
  <c r="K7" i="10"/>
  <c r="I7" i="10"/>
  <c r="V20" i="10" l="1"/>
  <c r="N22" i="10"/>
  <c r="O21" i="10"/>
  <c r="Q21" i="10"/>
  <c r="S21" i="10" s="1"/>
  <c r="N8" i="10"/>
  <c r="I10" i="10"/>
  <c r="I8" i="10"/>
  <c r="I9" i="10"/>
  <c r="V21" i="10" l="1"/>
  <c r="Q23" i="10"/>
  <c r="S23" i="10" s="1"/>
  <c r="Q22" i="10"/>
  <c r="S22" i="10" s="1"/>
  <c r="V19" i="10"/>
  <c r="N23" i="10"/>
  <c r="O23" i="10" s="1"/>
  <c r="O22" i="10"/>
  <c r="O8" i="10"/>
  <c r="N9" i="10"/>
  <c r="I11" i="10"/>
  <c r="N10" i="10" l="1"/>
  <c r="O9" i="10"/>
  <c r="O10" i="10" l="1"/>
  <c r="N11" i="10"/>
  <c r="O11" i="10" s="1"/>
  <c r="H35" i="9" l="1"/>
  <c r="AA20" i="9"/>
  <c r="AA21" i="9" s="1"/>
  <c r="AA19" i="9"/>
  <c r="J16" i="9"/>
  <c r="J15" i="9"/>
  <c r="J14" i="9"/>
  <c r="J13" i="9"/>
  <c r="J12" i="9"/>
  <c r="J5" i="9"/>
  <c r="H5" i="6" s="1"/>
  <c r="AA22" i="9" l="1"/>
  <c r="A26" i="8"/>
  <c r="F10" i="4" s="1"/>
  <c r="V13" i="4"/>
  <c r="L7" i="4" s="1"/>
  <c r="V26" i="8" l="1"/>
  <c r="P26" i="8"/>
  <c r="I10" i="4" l="1"/>
  <c r="Z26" i="8"/>
  <c r="S26" i="8"/>
  <c r="G5" i="4"/>
  <c r="A36" i="8" l="1"/>
  <c r="A35" i="8"/>
  <c r="A34" i="8"/>
  <c r="A33" i="8"/>
  <c r="A32" i="8"/>
  <c r="P35" i="8"/>
  <c r="K19" i="4" s="1"/>
  <c r="V35" i="8"/>
  <c r="Z35" i="8" s="1"/>
  <c r="P36" i="8"/>
  <c r="K20" i="4" s="1"/>
  <c r="V36" i="8"/>
  <c r="Z36" i="8" s="1"/>
  <c r="A8" i="10" l="1"/>
  <c r="A42" i="8"/>
  <c r="F26" i="4" s="1"/>
  <c r="O26" i="4" s="1"/>
  <c r="A10" i="10"/>
  <c r="A44" i="8"/>
  <c r="F28" i="4" s="1"/>
  <c r="O28" i="4" s="1"/>
  <c r="A7" i="10"/>
  <c r="A41" i="8"/>
  <c r="F25" i="4" s="1"/>
  <c r="O25" i="4" s="1"/>
  <c r="A9" i="10"/>
  <c r="A43" i="8"/>
  <c r="F27" i="4" s="1"/>
  <c r="O27" i="4" s="1"/>
  <c r="A11" i="10"/>
  <c r="A45" i="8"/>
  <c r="F29" i="4" s="1"/>
  <c r="O29" i="4" s="1"/>
  <c r="F18" i="4"/>
  <c r="F17" i="4"/>
  <c r="F19" i="4"/>
  <c r="O19" i="4" s="1"/>
  <c r="F16" i="4"/>
  <c r="F20" i="4"/>
  <c r="O20" i="4" s="1"/>
  <c r="S36" i="8"/>
  <c r="S35" i="8"/>
  <c r="V34" i="8"/>
  <c r="Z34" i="8" s="1"/>
  <c r="P34" i="8"/>
  <c r="V33" i="8"/>
  <c r="Z33" i="8" s="1"/>
  <c r="P33" i="8"/>
  <c r="V32" i="8"/>
  <c r="Z32" i="8" s="1"/>
  <c r="P7" i="10" s="1"/>
  <c r="P32" i="8"/>
  <c r="P8" i="10" l="1"/>
  <c r="Q7" i="10"/>
  <c r="S7" i="10" s="1"/>
  <c r="A23" i="10"/>
  <c r="S45" i="8"/>
  <c r="A21" i="10"/>
  <c r="S43" i="8"/>
  <c r="A19" i="10"/>
  <c r="S41" i="8"/>
  <c r="A22" i="10"/>
  <c r="S44" i="8"/>
  <c r="A20" i="10"/>
  <c r="S42" i="8"/>
  <c r="S32" i="8"/>
  <c r="K16" i="4"/>
  <c r="O16" i="4" s="1"/>
  <c r="S33" i="8"/>
  <c r="K17" i="4"/>
  <c r="O17" i="4" s="1"/>
  <c r="S34" i="8"/>
  <c r="K18" i="4"/>
  <c r="O18" i="4" s="1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AA6" i="2"/>
  <c r="Y6" i="2"/>
  <c r="B23" i="10" l="1"/>
  <c r="G23" i="10" s="1"/>
  <c r="B22" i="10"/>
  <c r="G22" i="10" s="1"/>
  <c r="B11" i="10"/>
  <c r="B10" i="10"/>
  <c r="P9" i="10"/>
  <c r="Q8" i="10"/>
  <c r="S8" i="10" s="1"/>
  <c r="H21" i="2"/>
  <c r="F21" i="2"/>
  <c r="H20" i="2"/>
  <c r="F20" i="2"/>
  <c r="H19" i="2"/>
  <c r="F19" i="2"/>
  <c r="H18" i="2"/>
  <c r="F18" i="2"/>
  <c r="H17" i="2"/>
  <c r="F17" i="2"/>
  <c r="H16" i="2"/>
  <c r="F16" i="2"/>
  <c r="Q15" i="2"/>
  <c r="O15" i="2"/>
  <c r="H15" i="2"/>
  <c r="F15" i="2"/>
  <c r="Q14" i="2"/>
  <c r="B7" i="10" s="1"/>
  <c r="O14" i="2"/>
  <c r="H14" i="2"/>
  <c r="F14" i="2"/>
  <c r="Q13" i="2"/>
  <c r="O13" i="2"/>
  <c r="H13" i="2"/>
  <c r="F13" i="2"/>
  <c r="Q12" i="2"/>
  <c r="C11" i="10" s="1"/>
  <c r="O12" i="2"/>
  <c r="H12" i="2"/>
  <c r="F12" i="2"/>
  <c r="Q11" i="2"/>
  <c r="O11" i="2"/>
  <c r="H11" i="2"/>
  <c r="F11" i="2"/>
  <c r="Q10" i="2"/>
  <c r="C8" i="10" s="1"/>
  <c r="O10" i="2"/>
  <c r="H10" i="2"/>
  <c r="F10" i="2"/>
  <c r="Q9" i="2"/>
  <c r="C7" i="10" s="1"/>
  <c r="O9" i="2"/>
  <c r="H9" i="2"/>
  <c r="F9" i="2"/>
  <c r="Q8" i="2"/>
  <c r="O8" i="2"/>
  <c r="H8" i="2"/>
  <c r="F8" i="2"/>
  <c r="Q7" i="2"/>
  <c r="O7" i="2"/>
  <c r="H7" i="2"/>
  <c r="F7" i="2"/>
  <c r="Q6" i="2"/>
  <c r="O6" i="2"/>
  <c r="H6" i="2"/>
  <c r="F6" i="2"/>
  <c r="V22" i="10" l="1"/>
  <c r="C10" i="10"/>
  <c r="G10" i="10" s="1"/>
  <c r="C9" i="10"/>
  <c r="V7" i="10"/>
  <c r="S16" i="4" s="1"/>
  <c r="S25" i="4" s="1"/>
  <c r="B9" i="10"/>
  <c r="G9" i="10" s="1"/>
  <c r="B8" i="10"/>
  <c r="G8" i="10" s="1"/>
  <c r="V8" i="10" s="1"/>
  <c r="S17" i="4" s="1"/>
  <c r="S26" i="4" s="1"/>
  <c r="P10" i="10"/>
  <c r="Q9" i="10"/>
  <c r="S9" i="10" s="1"/>
  <c r="G11" i="10"/>
  <c r="V23" i="10"/>
  <c r="P11" i="10" l="1"/>
  <c r="Q11" i="10" s="1"/>
  <c r="S11" i="10" s="1"/>
  <c r="Q10" i="10"/>
  <c r="S10" i="10" s="1"/>
  <c r="V9" i="10"/>
  <c r="S18" i="4" s="1"/>
  <c r="S27" i="4" s="1"/>
  <c r="V11" i="10" l="1"/>
  <c r="S20" i="4" s="1"/>
  <c r="S29" i="4" s="1"/>
  <c r="V10" i="10"/>
  <c r="S19" i="4" s="1"/>
  <c r="S28" i="4" s="1"/>
</calcChain>
</file>

<file path=xl/comments1.xml><?xml version="1.0" encoding="utf-8"?>
<comments xmlns="http://schemas.openxmlformats.org/spreadsheetml/2006/main">
  <authors>
    <author>Nathaphol Boonmee</author>
  </authors>
  <commentList>
    <comment ref="Z25" authorId="0" shapeId="0">
      <text>
        <r>
          <rPr>
            <sz val="9"/>
            <color indexed="81"/>
            <rFont val="Tahoma"/>
            <family val="2"/>
          </rPr>
          <t xml:space="preserve">Uncert budget Type A
Repeatability 
</t>
        </r>
      </text>
    </comment>
    <comment ref="Z31" authorId="0" shapeId="0">
      <text>
        <r>
          <rPr>
            <sz val="9"/>
            <color indexed="81"/>
            <rFont val="Tahoma"/>
            <family val="2"/>
          </rPr>
          <t xml:space="preserve">Uncert budget Type A
Repeatability 
</t>
        </r>
      </text>
    </comment>
    <comment ref="Z40" authorId="0" shapeId="0">
      <text>
        <r>
          <rPr>
            <sz val="9"/>
            <color indexed="81"/>
            <rFont val="Tahoma"/>
            <family val="2"/>
          </rPr>
          <t xml:space="preserve">Uncert budget Type A
Repeatability 
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Q37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B6" authorId="0" shapeId="0">
      <text>
        <r>
          <rPr>
            <sz val="9"/>
            <color indexed="81"/>
            <rFont val="Tahoma"/>
            <family val="2"/>
          </rPr>
          <t xml:space="preserve">
ค่าจากใบรายงานผลการสอบเทียบ STD Weight</t>
        </r>
      </text>
    </comment>
    <comment ref="B18" authorId="0" shapeId="0">
      <text>
        <r>
          <rPr>
            <sz val="9"/>
            <color indexed="81"/>
            <rFont val="Tahoma"/>
            <family val="2"/>
          </rPr>
          <t xml:space="preserve">
ค่าจากใบรายงานผลการสอบเทียบ STD Weight</t>
        </r>
      </text>
    </comment>
  </commentList>
</comments>
</file>

<file path=xl/comments4.xml><?xml version="1.0" encoding="utf-8"?>
<comments xmlns="http://schemas.openxmlformats.org/spreadsheetml/2006/main">
  <authors>
    <author>Nathaphol Boonmee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D6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M6" authorId="0" shapeId="0">
      <text>
        <r>
          <rPr>
            <sz val="9"/>
            <color indexed="81"/>
            <rFont val="Tahoma"/>
            <family val="2"/>
          </rPr>
          <t>Update Uncertainty ที่ได้จากการสอบเทียบล่าสุดทุกครั้ง</t>
        </r>
      </text>
    </comment>
    <comment ref="U6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</commentList>
</comments>
</file>

<file path=xl/sharedStrings.xml><?xml version="1.0" encoding="utf-8"?>
<sst xmlns="http://schemas.openxmlformats.org/spreadsheetml/2006/main" count="667" uniqueCount="173">
  <si>
    <t>Nominal</t>
  </si>
  <si>
    <t>Repeatability</t>
  </si>
  <si>
    <t>Uc</t>
  </si>
  <si>
    <t>Ui</t>
  </si>
  <si>
    <r>
      <t>V</t>
    </r>
    <r>
      <rPr>
        <vertAlign val="subscript"/>
        <sz val="16"/>
        <rFont val="Cordia New"/>
        <family val="2"/>
      </rPr>
      <t>eff</t>
    </r>
  </si>
  <si>
    <r>
      <t>K</t>
    </r>
    <r>
      <rPr>
        <vertAlign val="subscript"/>
        <sz val="16"/>
        <rFont val="Cordia New"/>
        <family val="2"/>
      </rPr>
      <t>95</t>
    </r>
  </si>
  <si>
    <t>Value</t>
  </si>
  <si>
    <t>Weight 1g - 5 kg</t>
  </si>
  <si>
    <t>Weight 10 g - 20 kg</t>
  </si>
  <si>
    <t>Weight 5 kg - 20 kg</t>
  </si>
  <si>
    <t>SP-SM-002</t>
  </si>
  <si>
    <t>SP-SM-003</t>
  </si>
  <si>
    <t>SP-SM-004</t>
  </si>
  <si>
    <t>Due Date</t>
  </si>
  <si>
    <t>No.</t>
  </si>
  <si>
    <t>mg</t>
  </si>
  <si>
    <t>g</t>
  </si>
  <si>
    <t>kg</t>
  </si>
  <si>
    <t>g*</t>
  </si>
  <si>
    <t>mg*</t>
  </si>
  <si>
    <t>kg*</t>
  </si>
  <si>
    <t>ปี 2012</t>
  </si>
  <si>
    <t>Variation</t>
  </si>
  <si>
    <t>Length</t>
  </si>
  <si>
    <t>of GB.</t>
  </si>
  <si>
    <t>( mm )</t>
  </si>
  <si>
    <r>
      <t xml:space="preserve">( </t>
    </r>
    <r>
      <rPr>
        <sz val="11"/>
        <rFont val="Symbol"/>
        <family val="1"/>
        <charset val="2"/>
      </rPr>
      <t>m</t>
    </r>
    <r>
      <rPr>
        <sz val="10"/>
        <rFont val="Gulim"/>
        <family val="2"/>
      </rPr>
      <t>m )</t>
    </r>
  </si>
  <si>
    <t>SP METROLOGY SYSTEM THAILAND</t>
  </si>
  <si>
    <t>Certificate No. :</t>
  </si>
  <si>
    <t>Receive Date :</t>
  </si>
  <si>
    <t>Calibration Date :</t>
  </si>
  <si>
    <t>to</t>
  </si>
  <si>
    <t>Temp &amp; Humiduty :</t>
  </si>
  <si>
    <t>%RH</t>
  </si>
  <si>
    <t>Customer Name :</t>
  </si>
  <si>
    <t>Manufacturer :</t>
  </si>
  <si>
    <t>Serial No. :</t>
  </si>
  <si>
    <t>ID No :</t>
  </si>
  <si>
    <t>Due Date :</t>
  </si>
  <si>
    <t>Range :</t>
  </si>
  <si>
    <t>Resolution :</t>
  </si>
  <si>
    <t>Calibrated By :</t>
  </si>
  <si>
    <t>Uncertainty Budget of Push-Pull &amp; Force Gauge</t>
  </si>
  <si>
    <t>Density of Air</t>
  </si>
  <si>
    <t>Uncertainty of Standard Weight</t>
  </si>
  <si>
    <t>Resolution of  UUC</t>
  </si>
  <si>
    <r>
      <t>U</t>
    </r>
    <r>
      <rPr>
        <vertAlign val="subscript"/>
        <sz val="14"/>
        <rFont val="Angsana New"/>
        <family val="1"/>
      </rPr>
      <t>95%</t>
    </r>
  </si>
  <si>
    <t>MPE Local Gravity</t>
  </si>
  <si>
    <t>N</t>
  </si>
  <si>
    <t>Result of Calibration</t>
  </si>
  <si>
    <t>Measurement Uncertainty</t>
  </si>
  <si>
    <t>- End of Certificate -</t>
  </si>
  <si>
    <t>Certificate of Calibration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</si>
  <si>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</si>
  <si>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</si>
  <si>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</si>
  <si>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</si>
  <si>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</si>
  <si>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</si>
  <si>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</si>
  <si>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</si>
  <si>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</si>
  <si>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</si>
  <si>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</si>
  <si>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N/A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</si>
  <si>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</si>
  <si>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</si>
  <si>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</si>
  <si>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</si>
  <si>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</si>
  <si>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</si>
  <si>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</si>
  <si>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</si>
  <si>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</si>
  <si>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t xml:space="preserve">  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</si>
  <si>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</si>
  <si>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</si>
  <si>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</si>
  <si>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</si>
  <si>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</si>
  <si>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-The National Institute of Metrology ( Thailand ), NIMT.</t>
  </si>
  <si>
    <r>
      <t>Page :</t>
    </r>
    <r>
      <rPr>
        <sz val="10"/>
        <rFont val="Gulim"/>
        <family val="2"/>
      </rPr>
      <t xml:space="preserve"> 2 of 3</t>
    </r>
  </si>
  <si>
    <t>In Lab</t>
  </si>
  <si>
    <t>On Site</t>
  </si>
  <si>
    <t>Push Pull</t>
  </si>
  <si>
    <t>X1</t>
  </si>
  <si>
    <t>X2</t>
  </si>
  <si>
    <t>X3</t>
  </si>
  <si>
    <t>X4</t>
  </si>
  <si>
    <t>=</t>
  </si>
  <si>
    <r>
      <t>Page :</t>
    </r>
    <r>
      <rPr>
        <sz val="10"/>
        <rFont val="Gulim"/>
        <family val="2"/>
      </rPr>
      <t xml:space="preserve"> 3 of 3</t>
    </r>
  </si>
  <si>
    <t>Error</t>
  </si>
  <si>
    <t xml:space="preserve">Equipment Name 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</si>
  <si>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</si>
  <si>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Location</t>
  </si>
  <si>
    <t>Equipment Name :</t>
  </si>
  <si>
    <t>Model :</t>
  </si>
  <si>
    <t>Overall Inspection</t>
  </si>
  <si>
    <t>Good</t>
  </si>
  <si>
    <t>Not Good</t>
  </si>
  <si>
    <t>UUC Reading</t>
  </si>
  <si>
    <t>Average</t>
  </si>
  <si>
    <t>STDV</t>
  </si>
  <si>
    <t>Measurement Result</t>
  </si>
  <si>
    <t>Normal</t>
  </si>
  <si>
    <t>SPR16010018</t>
  </si>
  <si>
    <t>Page 1 of 1</t>
  </si>
  <si>
    <t>SP</t>
  </si>
  <si>
    <t>PP</t>
  </si>
  <si>
    <t>HHH</t>
  </si>
  <si>
    <t>PP1</t>
  </si>
  <si>
    <t>Standard Weight Hook</t>
  </si>
  <si>
    <t>Standard Weight</t>
  </si>
  <si>
    <t>Push Pull &amp; Force Gauge</t>
  </si>
  <si>
    <t xml:space="preserve">Departure of indication from nominal Value </t>
  </si>
  <si>
    <t>(Maximum)</t>
  </si>
  <si>
    <t>(Step up to 20%)</t>
  </si>
  <si>
    <t>Deviation</t>
  </si>
  <si>
    <t>Normal 
Value</t>
  </si>
  <si>
    <t>50% ± 15 %</t>
  </si>
  <si>
    <t>This certifies that the above instrument was calibrated in compliance with the calibration system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</si>
  <si>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</si>
  <si>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</si>
  <si>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</si>
  <si>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>Reference Standards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</si>
  <si>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</si>
  <si>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</si>
  <si>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r>
      <t>Page :</t>
    </r>
    <r>
      <rPr>
        <sz val="10.5"/>
        <rFont val="Gulim"/>
        <family val="2"/>
      </rPr>
      <t xml:space="preserve"> 1 of 3</t>
    </r>
  </si>
  <si>
    <t>23 °C ± 2 °C</t>
  </si>
  <si>
    <t>Calibration Procedure</t>
  </si>
  <si>
    <t xml:space="preserve">Date of Issue </t>
  </si>
  <si>
    <t xml:space="preserve">Calibrated by </t>
  </si>
  <si>
    <t>SP-CPM-04-02</t>
  </si>
  <si>
    <t>Unit :</t>
  </si>
  <si>
    <t>Nominal 
Value</t>
  </si>
  <si>
    <t>UUC 
Reading</t>
  </si>
  <si>
    <t xml:space="preserve">The reported uncertainty of measurement is the expanded uncertainty obtained by multiplying the </t>
  </si>
  <si>
    <t>standard uncertainty with the coverage factor k = 2.00, providing a level of confidence approximately 95%.</t>
  </si>
  <si>
    <t>Density of Weight</t>
  </si>
  <si>
    <t>Uncertainty 
( ± )</t>
  </si>
  <si>
    <t>Pull</t>
  </si>
  <si>
    <t>Push</t>
  </si>
  <si>
    <t>Adress</t>
  </si>
  <si>
    <t xml:space="preserve">Reference Standard </t>
  </si>
  <si>
    <t>Mr.Nirut  Loha</t>
  </si>
  <si>
    <t>Mr.Pakapon  Nammontree</t>
  </si>
  <si>
    <t>Mr.Prayoon   Topart</t>
  </si>
  <si>
    <t>Mr.Santi  Thonghlor</t>
  </si>
  <si>
    <t>Mr.Werayut  Jampol</t>
  </si>
  <si>
    <t>88/115</t>
  </si>
  <si>
    <t>Calibration Officer</t>
  </si>
  <si>
    <t>(Mr. Santi Hankitudomsuk)</t>
  </si>
  <si>
    <t>SPR16110161-5</t>
  </si>
  <si>
    <t>01 Dec 2017</t>
  </si>
  <si>
    <t>SPR16110161-2</t>
  </si>
  <si>
    <t>SP-SM-001</t>
  </si>
  <si>
    <t>SP-SM-002-1</t>
  </si>
  <si>
    <t>SP-SM-003-1</t>
  </si>
  <si>
    <t>SP-SM-003-2</t>
  </si>
  <si>
    <t>SP-SM-026</t>
  </si>
  <si>
    <t xml:space="preserve">Standard Weight </t>
  </si>
  <si>
    <t>SPR16110161-3</t>
  </si>
  <si>
    <t>SPR16110161-4</t>
  </si>
  <si>
    <t>5 kg</t>
  </si>
  <si>
    <t>60-210057-1</t>
  </si>
  <si>
    <t>10 Feb 2018</t>
  </si>
  <si>
    <t>60-210057-2</t>
  </si>
  <si>
    <t>60-210057-3</t>
  </si>
  <si>
    <t>SS6K3324-16</t>
  </si>
  <si>
    <t>22 Nov 2017</t>
  </si>
  <si>
    <r>
      <t>c</t>
    </r>
    <r>
      <rPr>
        <vertAlign val="subscript"/>
        <sz val="10"/>
        <rFont val="Cambria"/>
        <family val="1"/>
      </rPr>
      <t>i(ρ</t>
    </r>
    <r>
      <rPr>
        <vertAlign val="subscript"/>
        <sz val="10"/>
        <rFont val="Gulim"/>
        <family val="2"/>
      </rPr>
      <t>a</t>
    </r>
    <r>
      <rPr>
        <vertAlign val="subscript"/>
        <sz val="10"/>
        <rFont val="Cambria"/>
        <family val="1"/>
      </rPr>
      <t>)</t>
    </r>
  </si>
  <si>
    <r>
      <t>c</t>
    </r>
    <r>
      <rPr>
        <vertAlign val="subscript"/>
        <sz val="10"/>
        <rFont val="Gulim"/>
        <family val="2"/>
      </rPr>
      <t>i(ρs)</t>
    </r>
  </si>
  <si>
    <r>
      <t>c</t>
    </r>
    <r>
      <rPr>
        <vertAlign val="subscript"/>
        <sz val="10"/>
        <rFont val="Gulim"/>
        <family val="2"/>
      </rPr>
      <t>i(g)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</si>
</sst>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43" formatCode="_-* #,##0.00_-;\-* #,##0.00_-;_-* &quot;-&quot;??_-;_-@_-"/>
    <numFmt numFmtId="164" formatCode="_(* #,##0.00_);_(* \(#,##0.00\);_(* &quot;-&quot;??_);_(@_)"/>
    <numFmt numFmtId="165" formatCode="0.000000"/>
    <numFmt numFmtId="166" formatCode="0.0000"/>
    <numFmt numFmtId="167" formatCode="0.00000"/>
    <numFmt numFmtId="168" formatCode="[$-409]d\-mmm\-yyyy;@"/>
    <numFmt numFmtId="169" formatCode="0.000"/>
    <numFmt numFmtId="170" formatCode="dd\ mmmm\ yyyy"/>
    <numFmt numFmtId="171" formatCode="0.0"/>
    <numFmt numFmtId="172" formatCode="0.0000000"/>
    <numFmt numFmtId="173" formatCode="0.00000000"/>
    <numFmt numFmtId="174" formatCode="[$-809]dd\ mmmm\ yyyy;@"/>
    <numFmt numFmtId="175" formatCode="[$-1010409]d\ mmmm\ yyyy;@"/>
    <numFmt numFmtId="176" formatCode="[$-409]d\-mmm\-yy;@"/>
    <numFmt numFmtId="177" formatCode="[$-409]dd\-mmm\-yy;@"/>
    <numFmt numFmtId="178" formatCode="_-[$€]* #,##0.00_-;\-[$€]* #,##0.00_-;_-[$€]* &quot;-&quot;??_-;_-@_-"/>
    <numFmt numFmtId="179" formatCode="_(* #,##0_);_(* \(#,##0\);_(* &quot;-&quot;_);_(@_)"/>
    <numFmt numFmtId="180" formatCode="_(&quot;$&quot;* #,##0_);_(&quot;$&quot;* \(#,##0\);_(&quot;$&quot;* &quot;-&quot;_);_(@_)"/>
    <numFmt numFmtId="181" formatCode="_(&quot;$&quot;* #,##0.00_);_(&quot;$&quot;* \(#,##0.00\);_(&quot;$&quot;* &quot;-&quot;??_);_(@_)"/>
  </numFmts>
  <fonts count="7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b/>
      <sz val="10"/>
      <name val="Gulim"/>
      <family val="2"/>
    </font>
    <font>
      <sz val="10"/>
      <name val="Gulim"/>
      <family val="2"/>
    </font>
    <font>
      <sz val="12"/>
      <name val="Cordia New"/>
      <family val="2"/>
    </font>
    <font>
      <sz val="14"/>
      <name val="Cordia New"/>
      <family val="2"/>
    </font>
    <font>
      <sz val="16"/>
      <name val="Cordia New"/>
      <family val="2"/>
    </font>
    <font>
      <vertAlign val="subscript"/>
      <sz val="16"/>
      <name val="Cordia New"/>
      <family val="2"/>
    </font>
    <font>
      <sz val="12"/>
      <color rgb="FF002060"/>
      <name val="Cordia New"/>
      <family val="2"/>
    </font>
    <font>
      <sz val="12"/>
      <color theme="1"/>
      <name val="Cordia New"/>
      <family val="2"/>
    </font>
    <font>
      <b/>
      <sz val="16"/>
      <name val="Angsana New"/>
      <family val="1"/>
    </font>
    <font>
      <sz val="12"/>
      <color rgb="FFFF0000"/>
      <name val="Cordia New"/>
      <family val="2"/>
    </font>
    <font>
      <sz val="12"/>
      <color theme="4" tint="-0.499984740745262"/>
      <name val="Cordia New"/>
      <family val="2"/>
    </font>
    <font>
      <b/>
      <sz val="18"/>
      <color rgb="FF002060"/>
      <name val="Angsana New"/>
      <family val="1"/>
    </font>
    <font>
      <b/>
      <sz val="10"/>
      <color theme="3"/>
      <name val="Gulim"/>
      <family val="2"/>
    </font>
    <font>
      <b/>
      <sz val="18"/>
      <color rgb="FFFF0000"/>
      <name val="Angsana New"/>
      <family val="1"/>
    </font>
    <font>
      <sz val="16"/>
      <name val="Angsana New"/>
      <family val="1"/>
    </font>
    <font>
      <sz val="10"/>
      <color rgb="FFFF0000"/>
      <name val="Gulim"/>
      <family val="2"/>
    </font>
    <font>
      <sz val="14"/>
      <name val="Angsana New"/>
      <family val="1"/>
    </font>
    <font>
      <sz val="10"/>
      <color rgb="FF0070C0"/>
      <name val="Gulim"/>
      <family val="2"/>
    </font>
    <font>
      <sz val="11"/>
      <name val="Symbol"/>
      <family val="1"/>
      <charset val="2"/>
    </font>
    <font>
      <sz val="9"/>
      <color indexed="81"/>
      <name val="Tahoma"/>
      <family val="2"/>
    </font>
    <font>
      <sz val="11"/>
      <color theme="1"/>
      <name val="Calibri"/>
      <family val="2"/>
      <charset val="222"/>
      <scheme val="minor"/>
    </font>
    <font>
      <sz val="14"/>
      <color theme="1"/>
      <name val="Cordia New"/>
      <family val="2"/>
    </font>
    <font>
      <sz val="10"/>
      <color theme="1"/>
      <name val="Gulim"/>
      <family val="2"/>
    </font>
    <font>
      <sz val="9"/>
      <color theme="1"/>
      <name val="Gulim"/>
      <family val="2"/>
    </font>
    <font>
      <b/>
      <sz val="14"/>
      <name val="Cordia New"/>
      <family val="2"/>
    </font>
    <font>
      <b/>
      <sz val="12"/>
      <color theme="8" tint="-0.499984740745262"/>
      <name val="Cordia New"/>
      <family val="2"/>
    </font>
    <font>
      <b/>
      <sz val="18"/>
      <name val="Arial"/>
      <family val="2"/>
    </font>
    <font>
      <vertAlign val="subscript"/>
      <sz val="14"/>
      <name val="Angsana New"/>
      <family val="1"/>
    </font>
    <font>
      <u/>
      <sz val="10"/>
      <color indexed="10"/>
      <name val="Gulim"/>
      <family val="2"/>
    </font>
    <font>
      <b/>
      <sz val="26"/>
      <name val="Gulim"/>
      <family val="2"/>
    </font>
    <font>
      <sz val="10"/>
      <color indexed="10"/>
      <name val="Gulim"/>
      <family val="2"/>
    </font>
    <font>
      <b/>
      <i/>
      <sz val="10"/>
      <name val="Gulim"/>
      <family val="2"/>
    </font>
    <font>
      <u/>
      <sz val="10"/>
      <name val="Gulim"/>
      <family val="2"/>
    </font>
    <font>
      <sz val="12"/>
      <name val="Shruti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6"/>
      <name val="Cordia New"/>
      <family val="2"/>
    </font>
    <font>
      <b/>
      <sz val="11"/>
      <name val="Gulim"/>
      <family val="2"/>
    </font>
    <font>
      <sz val="14"/>
      <color indexed="10"/>
      <name val="Cordia New"/>
      <family val="2"/>
    </font>
    <font>
      <b/>
      <sz val="11"/>
      <name val="Gill Sans MT"/>
      <family val="2"/>
    </font>
    <font>
      <sz val="11"/>
      <name val="Gill Sans MT"/>
      <family val="2"/>
    </font>
    <font>
      <b/>
      <sz val="12"/>
      <name val="Gulim"/>
      <family val="2"/>
    </font>
    <font>
      <i/>
      <sz val="12"/>
      <name val="Gulim"/>
      <family val="2"/>
    </font>
    <font>
      <sz val="12"/>
      <color theme="1"/>
      <name val="Gulim"/>
      <family val="2"/>
    </font>
    <font>
      <b/>
      <sz val="9"/>
      <color indexed="81"/>
      <name val="Tahoma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1"/>
      <name val="Calibri"/>
      <family val="2"/>
      <scheme val="minor"/>
    </font>
    <font>
      <sz val="9"/>
      <name val="Gulim"/>
      <family val="2"/>
    </font>
    <font>
      <sz val="16"/>
      <color theme="1"/>
      <name val="Cordia New"/>
      <family val="2"/>
    </font>
    <font>
      <sz val="14"/>
      <color theme="3" tint="-0.249977111117893"/>
      <name val="Cordia New"/>
      <family val="2"/>
    </font>
    <font>
      <b/>
      <sz val="18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sz val="8"/>
      <name val="Arial"/>
      <family val="2"/>
    </font>
    <font>
      <b/>
      <sz val="12"/>
      <name val="Arial"/>
      <family val="2"/>
    </font>
    <font>
      <b/>
      <sz val="8"/>
      <color theme="0"/>
      <name val="Gulim"/>
      <family val="2"/>
    </font>
    <font>
      <b/>
      <sz val="10"/>
      <color theme="6" tint="-0.499984740745262"/>
      <name val="Gulim"/>
      <family val="2"/>
    </font>
    <font>
      <b/>
      <sz val="10"/>
      <color theme="1"/>
      <name val="Gulim"/>
      <family val="2"/>
    </font>
    <font>
      <vertAlign val="subscript"/>
      <sz val="10"/>
      <name val="Gulim"/>
      <family val="2"/>
    </font>
    <font>
      <vertAlign val="subscript"/>
      <sz val="10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27F9B3"/>
        <bgColor indexed="64"/>
      </patternFill>
    </fill>
    <fill>
      <patternFill patternType="solid">
        <fgColor rgb="FFFCED2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indexed="26"/>
      </patternFill>
    </fill>
    <fill>
      <patternFill patternType="solid">
        <fgColor rgb="FF00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6">
    <xf numFmtId="0" fontId="0" fillId="0" borderId="0"/>
    <xf numFmtId="0" fontId="3" fillId="0" borderId="0"/>
    <xf numFmtId="0" fontId="3" fillId="0" borderId="0"/>
    <xf numFmtId="0" fontId="8" fillId="0" borderId="0"/>
    <xf numFmtId="164" fontId="8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0" borderId="0"/>
    <xf numFmtId="0" fontId="8" fillId="0" borderId="0"/>
    <xf numFmtId="0" fontId="25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64" fillId="0" borderId="0" applyNumberFormat="0" applyAlignment="0"/>
    <xf numFmtId="164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38" fontId="64" fillId="2" borderId="0" applyNumberFormat="0" applyBorder="0" applyAlignment="0" applyProtection="0"/>
    <xf numFmtId="0" fontId="65" fillId="0" borderId="15" applyNumberFormat="0" applyAlignment="0" applyProtection="0">
      <alignment horizontal="left" vertical="center"/>
    </xf>
    <xf numFmtId="0" fontId="65" fillId="0" borderId="12">
      <alignment horizontal="left" vertical="center"/>
    </xf>
    <xf numFmtId="10" fontId="64" fillId="2" borderId="10" applyNumberFormat="0" applyBorder="0" applyAlignment="0" applyProtection="0"/>
    <xf numFmtId="0" fontId="3" fillId="0" borderId="0"/>
    <xf numFmtId="0" fontId="3" fillId="0" borderId="0"/>
    <xf numFmtId="0" fontId="8" fillId="18" borderId="16" applyNumberFormat="0" applyFont="0" applyAlignment="0" applyProtection="0"/>
    <xf numFmtId="0" fontId="8" fillId="18" borderId="16" applyNumberFormat="0" applyFont="0" applyAlignment="0" applyProtection="0"/>
    <xf numFmtId="0" fontId="8" fillId="18" borderId="16" applyNumberFormat="0" applyFont="0" applyAlignment="0" applyProtection="0"/>
    <xf numFmtId="0" fontId="8" fillId="18" borderId="16" applyNumberFormat="0" applyFont="0" applyAlignment="0" applyProtection="0"/>
    <xf numFmtId="0" fontId="8" fillId="18" borderId="16" applyNumberFormat="0" applyFont="0" applyAlignment="0" applyProtection="0"/>
    <xf numFmtId="0" fontId="8" fillId="18" borderId="16" applyNumberFormat="0" applyFont="0" applyAlignment="0" applyProtection="0"/>
    <xf numFmtId="0" fontId="8" fillId="18" borderId="16" applyNumberFormat="0" applyFont="0" applyAlignment="0" applyProtection="0"/>
    <xf numFmtId="0" fontId="8" fillId="18" borderId="16" applyNumberFormat="0" applyFont="0" applyAlignment="0" applyProtection="0"/>
    <xf numFmtId="10" fontId="3" fillId="0" borderId="0" applyFont="0" applyFill="0" applyBorder="0" applyAlignment="0" applyProtection="0"/>
    <xf numFmtId="179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0" fontId="8" fillId="0" borderId="0"/>
    <xf numFmtId="181" fontId="8" fillId="0" borderId="0" applyFont="0" applyFill="0" applyBorder="0" applyAlignment="0" applyProtection="0"/>
    <xf numFmtId="180" fontId="8" fillId="0" borderId="0" applyFont="0" applyFill="0" applyBorder="0" applyAlignment="0" applyProtection="0"/>
  </cellStyleXfs>
  <cellXfs count="44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0" xfId="2" applyFont="1" applyFill="1" applyAlignment="1">
      <alignment vertical="center"/>
    </xf>
    <xf numFmtId="0" fontId="5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  <xf numFmtId="0" fontId="7" fillId="5" borderId="10" xfId="2" applyFont="1" applyFill="1" applyBorder="1" applyAlignment="1">
      <alignment horizontal="center" vertical="center"/>
    </xf>
    <xf numFmtId="165" fontId="11" fillId="0" borderId="10" xfId="2" applyNumberFormat="1" applyFont="1" applyFill="1" applyBorder="1" applyAlignment="1">
      <alignment horizontal="center" vertical="center"/>
    </xf>
    <xf numFmtId="166" fontId="11" fillId="0" borderId="10" xfId="2" applyNumberFormat="1" applyFont="1" applyFill="1" applyBorder="1" applyAlignment="1">
      <alignment horizontal="center" vertical="center"/>
    </xf>
    <xf numFmtId="167" fontId="15" fillId="0" borderId="10" xfId="2" applyNumberFormat="1" applyFont="1" applyFill="1" applyBorder="1" applyAlignment="1">
      <alignment horizontal="center" vertical="center"/>
    </xf>
    <xf numFmtId="166" fontId="15" fillId="0" borderId="10" xfId="2" applyNumberFormat="1" applyFont="1" applyFill="1" applyBorder="1" applyAlignment="1">
      <alignment horizontal="center" vertical="center"/>
    </xf>
    <xf numFmtId="167" fontId="7" fillId="0" borderId="10" xfId="2" applyNumberFormat="1" applyFont="1" applyFill="1" applyBorder="1" applyAlignment="1">
      <alignment horizontal="center" vertical="center"/>
    </xf>
    <xf numFmtId="166" fontId="7" fillId="0" borderId="5" xfId="2" applyNumberFormat="1" applyFont="1" applyFill="1" applyBorder="1" applyAlignment="1">
      <alignment horizontal="center" vertical="center"/>
    </xf>
    <xf numFmtId="167" fontId="14" fillId="0" borderId="10" xfId="2" applyNumberFormat="1" applyFont="1" applyFill="1" applyBorder="1" applyAlignment="1">
      <alignment horizontal="center" vertical="center"/>
    </xf>
    <xf numFmtId="0" fontId="17" fillId="10" borderId="1" xfId="2" applyFont="1" applyFill="1" applyBorder="1" applyAlignment="1">
      <alignment vertical="center"/>
    </xf>
    <xf numFmtId="0" fontId="17" fillId="10" borderId="5" xfId="2" applyFont="1" applyFill="1" applyBorder="1" applyAlignment="1">
      <alignment vertical="center"/>
    </xf>
    <xf numFmtId="0" fontId="19" fillId="0" borderId="11" xfId="2" applyFont="1" applyFill="1" applyBorder="1" applyAlignment="1">
      <alignment horizontal="right" vertical="center"/>
    </xf>
    <xf numFmtId="0" fontId="19" fillId="11" borderId="13" xfId="2" applyFont="1" applyFill="1" applyBorder="1" applyAlignment="1">
      <alignment horizontal="left" vertical="center"/>
    </xf>
    <xf numFmtId="0" fontId="19" fillId="0" borderId="13" xfId="2" applyFont="1" applyFill="1" applyBorder="1" applyAlignment="1">
      <alignment horizontal="left" vertical="center"/>
    </xf>
    <xf numFmtId="0" fontId="6" fillId="0" borderId="10" xfId="2" applyFont="1" applyFill="1" applyBorder="1" applyAlignment="1">
      <alignment horizontal="center" vertical="center"/>
    </xf>
    <xf numFmtId="0" fontId="19" fillId="0" borderId="0" xfId="2" applyFont="1" applyFill="1" applyBorder="1" applyAlignment="1">
      <alignment horizontal="right" vertical="center"/>
    </xf>
    <xf numFmtId="0" fontId="19" fillId="0" borderId="0" xfId="2" applyFont="1" applyFill="1" applyBorder="1" applyAlignment="1">
      <alignment horizontal="left" vertical="center"/>
    </xf>
    <xf numFmtId="0" fontId="21" fillId="0" borderId="0" xfId="2" applyFont="1" applyFill="1" applyBorder="1" applyAlignment="1">
      <alignment horizontal="right" vertical="center"/>
    </xf>
    <xf numFmtId="0" fontId="21" fillId="0" borderId="0" xfId="2" applyFont="1" applyFill="1" applyBorder="1" applyAlignment="1">
      <alignment horizontal="left" vertical="center"/>
    </xf>
    <xf numFmtId="0" fontId="6" fillId="0" borderId="0" xfId="2" applyFont="1" applyFill="1" applyBorder="1" applyAlignment="1">
      <alignment horizontal="center" vertical="center"/>
    </xf>
    <xf numFmtId="0" fontId="6" fillId="0" borderId="0" xfId="3" applyFont="1" applyFill="1" applyBorder="1" applyAlignment="1">
      <alignment horizontal="center" vertical="center"/>
    </xf>
    <xf numFmtId="169" fontId="22" fillId="0" borderId="0" xfId="3" applyNumberFormat="1" applyFont="1" applyFill="1" applyBorder="1" applyAlignment="1">
      <alignment horizontal="center" vertical="center"/>
    </xf>
    <xf numFmtId="0" fontId="6" fillId="0" borderId="0" xfId="3" applyFont="1" applyFill="1" applyAlignment="1">
      <alignment horizontal="center" vertical="center"/>
    </xf>
    <xf numFmtId="169" fontId="22" fillId="0" borderId="0" xfId="3" applyNumberFormat="1" applyFont="1" applyFill="1" applyAlignment="1">
      <alignment horizontal="center" vertical="center"/>
    </xf>
    <xf numFmtId="0" fontId="20" fillId="0" borderId="0" xfId="3" applyFont="1" applyFill="1" applyAlignment="1">
      <alignment horizontal="center" vertical="center"/>
    </xf>
    <xf numFmtId="0" fontId="5" fillId="0" borderId="0" xfId="3" applyFont="1" applyFill="1" applyAlignment="1">
      <alignment horizontal="center" vertical="center"/>
    </xf>
    <xf numFmtId="0" fontId="27" fillId="0" borderId="0" xfId="0" applyFont="1" applyFill="1" applyAlignment="1">
      <alignment vertical="center"/>
    </xf>
    <xf numFmtId="0" fontId="27" fillId="0" borderId="0" xfId="0" applyFont="1" applyFill="1" applyBorder="1" applyAlignment="1">
      <alignment horizontal="right" vertical="center"/>
    </xf>
    <xf numFmtId="0" fontId="27" fillId="0" borderId="0" xfId="0" applyFont="1" applyFill="1" applyAlignment="1">
      <alignment horizontal="center" vertical="center"/>
    </xf>
    <xf numFmtId="0" fontId="29" fillId="0" borderId="0" xfId="10" applyFont="1" applyAlignment="1">
      <alignment horizontal="center" vertical="center"/>
    </xf>
    <xf numFmtId="0" fontId="29" fillId="0" borderId="0" xfId="10" applyFont="1" applyBorder="1" applyAlignment="1">
      <alignment horizontal="center" vertical="center"/>
    </xf>
    <xf numFmtId="0" fontId="27" fillId="0" borderId="0" xfId="19" applyFont="1" applyFill="1" applyAlignment="1">
      <alignment vertical="center"/>
    </xf>
    <xf numFmtId="0" fontId="7" fillId="3" borderId="1" xfId="2" applyFont="1" applyFill="1" applyBorder="1" applyAlignment="1">
      <alignment horizontal="center" vertical="center"/>
    </xf>
    <xf numFmtId="11" fontId="7" fillId="0" borderId="5" xfId="2" applyNumberFormat="1" applyFont="1" applyFill="1" applyBorder="1" applyAlignment="1">
      <alignment horizontal="center" vertical="center"/>
    </xf>
    <xf numFmtId="0" fontId="0" fillId="0" borderId="0" xfId="0" applyFill="1"/>
    <xf numFmtId="1" fontId="7" fillId="7" borderId="11" xfId="2" applyNumberFormat="1" applyFont="1" applyFill="1" applyBorder="1" applyAlignment="1">
      <alignment horizontal="center" vertical="center"/>
    </xf>
    <xf numFmtId="172" fontId="14" fillId="0" borderId="10" xfId="2" applyNumberFormat="1" applyFont="1" applyFill="1" applyBorder="1" applyAlignment="1">
      <alignment horizontal="center" vertical="center"/>
    </xf>
    <xf numFmtId="173" fontId="14" fillId="0" borderId="10" xfId="2" applyNumberFormat="1" applyFont="1" applyFill="1" applyBorder="1" applyAlignment="1">
      <alignment horizontal="center" vertical="center"/>
    </xf>
    <xf numFmtId="0" fontId="6" fillId="0" borderId="0" xfId="5" applyNumberFormat="1" applyFont="1" applyBorder="1" applyAlignment="1">
      <alignment vertical="center"/>
    </xf>
    <xf numFmtId="0" fontId="33" fillId="0" borderId="0" xfId="5" applyNumberFormat="1" applyFont="1" applyAlignment="1">
      <alignment vertical="center"/>
    </xf>
    <xf numFmtId="0" fontId="35" fillId="0" borderId="0" xfId="5" applyNumberFormat="1" applyFont="1" applyAlignment="1">
      <alignment vertical="center"/>
    </xf>
    <xf numFmtId="0" fontId="6" fillId="0" borderId="0" xfId="5" applyNumberFormat="1" applyFont="1" applyAlignment="1">
      <alignment vertical="center"/>
    </xf>
    <xf numFmtId="0" fontId="5" fillId="0" borderId="0" xfId="5" applyNumberFormat="1" applyFont="1" applyBorder="1" applyAlignment="1">
      <alignment vertical="center"/>
    </xf>
    <xf numFmtId="0" fontId="6" fillId="0" borderId="0" xfId="10" applyNumberFormat="1" applyFont="1" applyBorder="1" applyAlignment="1">
      <alignment vertical="center"/>
    </xf>
    <xf numFmtId="0" fontId="36" fillId="0" borderId="0" xfId="5" applyNumberFormat="1" applyFont="1" applyBorder="1" applyAlignment="1">
      <alignment horizontal="right" vertical="center"/>
    </xf>
    <xf numFmtId="0" fontId="5" fillId="0" borderId="0" xfId="10" applyNumberFormat="1" applyFont="1" applyAlignment="1">
      <alignment vertical="center"/>
    </xf>
    <xf numFmtId="0" fontId="6" fillId="0" borderId="0" xfId="10" applyNumberFormat="1" applyFont="1" applyBorder="1" applyAlignment="1">
      <alignment horizontal="center" vertical="center"/>
    </xf>
    <xf numFmtId="0" fontId="6" fillId="0" borderId="0" xfId="5" applyNumberFormat="1" applyFont="1" applyBorder="1" applyAlignment="1">
      <alignment horizontal="center" vertical="center"/>
    </xf>
    <xf numFmtId="0" fontId="6" fillId="0" borderId="0" xfId="6" applyNumberFormat="1" applyFont="1" applyAlignment="1">
      <alignment vertical="center"/>
    </xf>
    <xf numFmtId="0" fontId="6" fillId="0" borderId="0" xfId="6" applyNumberFormat="1" applyFont="1" applyBorder="1" applyAlignment="1">
      <alignment horizontal="center" vertical="center"/>
    </xf>
    <xf numFmtId="0" fontId="6" fillId="0" borderId="0" xfId="13" applyNumberFormat="1" applyFont="1" applyBorder="1"/>
    <xf numFmtId="0" fontId="6" fillId="0" borderId="0" xfId="6" applyNumberFormat="1" applyFont="1" applyBorder="1" applyAlignment="1">
      <alignment vertical="center"/>
    </xf>
    <xf numFmtId="0" fontId="6" fillId="0" borderId="0" xfId="13" quotePrefix="1" applyNumberFormat="1" applyFont="1" applyBorder="1" applyAlignment="1">
      <alignment horizontal="center" vertical="center"/>
    </xf>
    <xf numFmtId="0" fontId="5" fillId="0" borderId="0" xfId="8" applyNumberFormat="1" applyFont="1" applyBorder="1" applyAlignment="1">
      <alignment horizontal="right" vertical="center"/>
    </xf>
    <xf numFmtId="0" fontId="6" fillId="0" borderId="0" xfId="5" applyNumberFormat="1" applyFont="1" applyBorder="1" applyAlignment="1">
      <alignment horizontal="right" vertical="center"/>
    </xf>
    <xf numFmtId="0" fontId="6" fillId="0" borderId="0" xfId="13" quotePrefix="1" applyNumberFormat="1" applyFont="1" applyBorder="1" applyAlignment="1">
      <alignment vertical="center"/>
    </xf>
    <xf numFmtId="0" fontId="6" fillId="0" borderId="0" xfId="6" applyNumberFormat="1" applyFont="1"/>
    <xf numFmtId="0" fontId="6" fillId="0" borderId="0" xfId="5" applyNumberFormat="1" applyFont="1" applyAlignment="1"/>
    <xf numFmtId="0" fontId="6" fillId="0" borderId="0" xfId="5" quotePrefix="1" applyNumberFormat="1" applyFont="1" applyBorder="1" applyAlignment="1">
      <alignment vertical="center"/>
    </xf>
    <xf numFmtId="0" fontId="37" fillId="0" borderId="0" xfId="8" applyNumberFormat="1" applyFont="1" applyBorder="1" applyAlignment="1">
      <alignment vertical="center" shrinkToFit="1"/>
    </xf>
    <xf numFmtId="0" fontId="38" fillId="0" borderId="0" xfId="10" applyFont="1" applyAlignment="1">
      <alignment vertical="center"/>
    </xf>
    <xf numFmtId="0" fontId="39" fillId="0" borderId="0" xfId="10" applyFont="1" applyAlignment="1">
      <alignment horizontal="center" vertical="center"/>
    </xf>
    <xf numFmtId="0" fontId="40" fillId="0" borderId="0" xfId="10" applyFont="1" applyAlignment="1">
      <alignment vertical="center"/>
    </xf>
    <xf numFmtId="0" fontId="41" fillId="0" borderId="0" xfId="10" applyFont="1" applyAlignment="1">
      <alignment vertical="center"/>
    </xf>
    <xf numFmtId="0" fontId="42" fillId="0" borderId="0" xfId="10" applyFont="1" applyBorder="1" applyAlignment="1">
      <alignment vertical="center"/>
    </xf>
    <xf numFmtId="0" fontId="43" fillId="0" borderId="0" xfId="10" applyFont="1" applyBorder="1" applyAlignment="1">
      <alignment vertical="center"/>
    </xf>
    <xf numFmtId="0" fontId="43" fillId="0" borderId="0" xfId="10" applyFont="1" applyAlignment="1">
      <alignment vertical="center"/>
    </xf>
    <xf numFmtId="0" fontId="6" fillId="0" borderId="0" xfId="10" applyFont="1" applyBorder="1" applyAlignment="1">
      <alignment vertical="center"/>
    </xf>
    <xf numFmtId="0" fontId="6" fillId="0" borderId="0" xfId="10" applyFont="1" applyAlignment="1">
      <alignment vertical="center"/>
    </xf>
    <xf numFmtId="0" fontId="42" fillId="0" borderId="0" xfId="10" applyFont="1" applyAlignment="1">
      <alignment vertical="center"/>
    </xf>
    <xf numFmtId="0" fontId="43" fillId="0" borderId="0" xfId="10" applyFont="1" applyBorder="1" applyAlignment="1">
      <alignment horizontal="center" vertical="center"/>
    </xf>
    <xf numFmtId="0" fontId="29" fillId="0" borderId="0" xfId="10" applyFont="1" applyBorder="1" applyAlignment="1">
      <alignment vertical="center"/>
    </xf>
    <xf numFmtId="0" fontId="8" fillId="0" borderId="0" xfId="10" applyFont="1" applyBorder="1" applyAlignment="1">
      <alignment vertical="center"/>
    </xf>
    <xf numFmtId="0" fontId="8" fillId="0" borderId="0" xfId="10" applyFont="1" applyAlignment="1">
      <alignment vertical="center"/>
    </xf>
    <xf numFmtId="0" fontId="42" fillId="0" borderId="0" xfId="5" applyFont="1" applyBorder="1" applyAlignment="1">
      <alignment vertical="center"/>
    </xf>
    <xf numFmtId="0" fontId="43" fillId="0" borderId="0" xfId="5" applyFont="1" applyBorder="1" applyAlignment="1">
      <alignment vertical="center"/>
    </xf>
    <xf numFmtId="0" fontId="8" fillId="0" borderId="0" xfId="5" applyFont="1" applyBorder="1" applyAlignment="1">
      <alignment vertical="center"/>
    </xf>
    <xf numFmtId="0" fontId="44" fillId="0" borderId="0" xfId="18" applyFont="1" applyBorder="1" applyAlignment="1">
      <alignment horizontal="left" vertical="center"/>
    </xf>
    <xf numFmtId="0" fontId="35" fillId="0" borderId="0" xfId="18" applyFont="1" applyBorder="1" applyAlignment="1">
      <alignment horizontal="left" vertical="center"/>
    </xf>
    <xf numFmtId="0" fontId="6" fillId="0" borderId="0" xfId="18" applyFont="1" applyBorder="1" applyAlignment="1">
      <alignment horizontal="left" vertical="center"/>
    </xf>
    <xf numFmtId="0" fontId="40" fillId="0" borderId="0" xfId="18" applyFont="1" applyBorder="1" applyAlignment="1">
      <alignment horizontal="left" vertical="center"/>
    </xf>
    <xf numFmtId="0" fontId="40" fillId="0" borderId="0" xfId="10" applyFont="1" applyBorder="1" applyAlignment="1">
      <alignment vertical="center"/>
    </xf>
    <xf numFmtId="0" fontId="41" fillId="0" borderId="0" xfId="10" applyFont="1" applyBorder="1" applyAlignment="1">
      <alignment vertical="center"/>
    </xf>
    <xf numFmtId="0" fontId="42" fillId="0" borderId="14" xfId="10" applyFont="1" applyBorder="1" applyAlignment="1">
      <alignment vertical="center"/>
    </xf>
    <xf numFmtId="0" fontId="43" fillId="0" borderId="14" xfId="10" applyFont="1" applyBorder="1" applyAlignment="1">
      <alignment vertical="center"/>
    </xf>
    <xf numFmtId="0" fontId="43" fillId="0" borderId="14" xfId="10" applyFont="1" applyBorder="1" applyAlignment="1">
      <alignment horizontal="center" vertical="center"/>
    </xf>
    <xf numFmtId="0" fontId="45" fillId="0" borderId="14" xfId="10" applyFont="1" applyBorder="1" applyAlignment="1">
      <alignment vertical="center"/>
    </xf>
    <xf numFmtId="0" fontId="8" fillId="0" borderId="14" xfId="10" applyFont="1" applyBorder="1" applyAlignment="1">
      <alignment vertical="center"/>
    </xf>
    <xf numFmtId="0" fontId="6" fillId="0" borderId="14" xfId="10" applyFont="1" applyBorder="1" applyAlignment="1">
      <alignment vertical="center"/>
    </xf>
    <xf numFmtId="0" fontId="41" fillId="0" borderId="14" xfId="10" applyFont="1" applyBorder="1" applyAlignment="1">
      <alignment vertical="center"/>
    </xf>
    <xf numFmtId="164" fontId="40" fillId="0" borderId="0" xfId="4" applyFont="1" applyFill="1" applyBorder="1" applyAlignment="1" applyProtection="1">
      <alignment vertical="center"/>
      <protection locked="0"/>
    </xf>
    <xf numFmtId="0" fontId="40" fillId="0" borderId="0" xfId="10" applyFont="1" applyBorder="1" applyAlignment="1">
      <alignment horizontal="left" vertical="center"/>
    </xf>
    <xf numFmtId="0" fontId="43" fillId="0" borderId="0" xfId="5" applyFont="1" applyBorder="1" applyAlignment="1">
      <alignment horizontal="center" vertical="center"/>
    </xf>
    <xf numFmtId="0" fontId="41" fillId="0" borderId="0" xfId="18" applyFont="1" applyBorder="1" applyAlignment="1">
      <alignment horizontal="left" vertical="center"/>
    </xf>
    <xf numFmtId="0" fontId="40" fillId="0" borderId="0" xfId="10" applyFont="1" applyAlignment="1">
      <alignment horizontal="left" vertical="center"/>
    </xf>
    <xf numFmtId="0" fontId="29" fillId="0" borderId="0" xfId="5" applyFont="1" applyBorder="1" applyAlignment="1">
      <alignment horizontal="center" vertical="center"/>
    </xf>
    <xf numFmtId="0" fontId="6" fillId="0" borderId="0" xfId="5" applyFont="1" applyBorder="1" applyAlignment="1">
      <alignment vertical="center"/>
    </xf>
    <xf numFmtId="0" fontId="41" fillId="0" borderId="0" xfId="5" applyFont="1" applyBorder="1" applyAlignment="1">
      <alignment vertical="center"/>
    </xf>
    <xf numFmtId="0" fontId="40" fillId="0" borderId="0" xfId="5" applyFont="1" applyBorder="1" applyAlignment="1">
      <alignment vertical="center"/>
    </xf>
    <xf numFmtId="0" fontId="42" fillId="0" borderId="0" xfId="5" applyFont="1" applyBorder="1" applyAlignment="1">
      <alignment horizontal="left" vertical="center"/>
    </xf>
    <xf numFmtId="1" fontId="5" fillId="0" borderId="0" xfId="5" applyNumberFormat="1" applyFont="1" applyBorder="1" applyAlignment="1">
      <alignment horizontal="left" vertical="center"/>
    </xf>
    <xf numFmtId="0" fontId="43" fillId="0" borderId="0" xfId="10" applyFont="1" applyAlignment="1">
      <alignment horizontal="left" vertical="center"/>
    </xf>
    <xf numFmtId="0" fontId="43" fillId="0" borderId="0" xfId="5" applyFont="1" applyBorder="1" applyAlignment="1">
      <alignment horizontal="left" vertical="center"/>
    </xf>
    <xf numFmtId="0" fontId="45" fillId="0" borderId="0" xfId="10" applyFont="1" applyAlignment="1">
      <alignment vertical="center"/>
    </xf>
    <xf numFmtId="170" fontId="8" fillId="0" borderId="0" xfId="5" applyNumberFormat="1" applyFont="1" applyBorder="1" applyAlignment="1">
      <alignment horizontal="left" vertical="center"/>
    </xf>
    <xf numFmtId="0" fontId="45" fillId="0" borderId="0" xfId="5" applyFont="1" applyBorder="1" applyAlignment="1">
      <alignment vertical="center"/>
    </xf>
    <xf numFmtId="0" fontId="8" fillId="0" borderId="0" xfId="10" applyFont="1" applyAlignment="1">
      <alignment horizontal="center" vertical="center"/>
    </xf>
    <xf numFmtId="0" fontId="29" fillId="0" borderId="0" xfId="10" applyFont="1" applyAlignment="1">
      <alignment vertical="center"/>
    </xf>
    <xf numFmtId="0" fontId="27" fillId="0" borderId="0" xfId="10" applyFont="1" applyAlignment="1">
      <alignment vertical="center"/>
    </xf>
    <xf numFmtId="0" fontId="26" fillId="0" borderId="0" xfId="5" applyFont="1" applyBorder="1" applyAlignment="1">
      <alignment horizontal="left" vertical="center"/>
    </xf>
    <xf numFmtId="0" fontId="46" fillId="0" borderId="0" xfId="10" applyFont="1" applyAlignment="1">
      <alignment vertical="center"/>
    </xf>
    <xf numFmtId="0" fontId="46" fillId="0" borderId="0" xfId="10" applyFont="1" applyBorder="1" applyAlignment="1">
      <alignment vertical="center"/>
    </xf>
    <xf numFmtId="0" fontId="6" fillId="0" borderId="0" xfId="10" quotePrefix="1" applyFont="1" applyAlignment="1">
      <alignment vertical="center"/>
    </xf>
    <xf numFmtId="0" fontId="41" fillId="0" borderId="0" xfId="10" applyFont="1" applyAlignment="1">
      <alignment horizontal="center" vertical="center"/>
    </xf>
    <xf numFmtId="0" fontId="40" fillId="0" borderId="0" xfId="3" applyFont="1" applyBorder="1" applyAlignment="1">
      <alignment vertical="center"/>
    </xf>
    <xf numFmtId="0" fontId="40" fillId="0" borderId="0" xfId="10" applyFont="1" applyBorder="1" applyAlignment="1">
      <alignment horizontal="center" vertical="center"/>
    </xf>
    <xf numFmtId="0" fontId="6" fillId="0" borderId="0" xfId="10" applyFont="1" applyBorder="1" applyAlignment="1">
      <alignment horizontal="center" vertical="center"/>
    </xf>
    <xf numFmtId="0" fontId="41" fillId="0" borderId="0" xfId="10" applyFont="1" applyAlignment="1">
      <alignment horizontal="right" vertical="center"/>
    </xf>
    <xf numFmtId="2" fontId="41" fillId="0" borderId="0" xfId="5" applyNumberFormat="1" applyFont="1" applyBorder="1" applyAlignment="1">
      <alignment vertical="center"/>
    </xf>
    <xf numFmtId="0" fontId="47" fillId="0" borderId="0" xfId="10" applyFont="1" applyBorder="1" applyAlignment="1">
      <alignment vertical="center"/>
    </xf>
    <xf numFmtId="0" fontId="6" fillId="0" borderId="0" xfId="10" applyFont="1" applyAlignment="1">
      <alignment horizontal="center" vertical="center"/>
    </xf>
    <xf numFmtId="0" fontId="40" fillId="0" borderId="0" xfId="10" quotePrefix="1" applyFont="1" applyBorder="1" applyAlignment="1">
      <alignment vertical="center" shrinkToFit="1"/>
    </xf>
    <xf numFmtId="0" fontId="40" fillId="0" borderId="0" xfId="5" applyFont="1" applyAlignment="1">
      <alignment vertical="center"/>
    </xf>
    <xf numFmtId="0" fontId="8" fillId="0" borderId="0" xfId="10" applyFont="1" applyBorder="1" applyAlignment="1">
      <alignment horizontal="center" vertical="center"/>
    </xf>
    <xf numFmtId="0" fontId="48" fillId="0" borderId="0" xfId="5" applyFont="1" applyBorder="1" applyAlignment="1">
      <alignment horizontal="left" vertical="center"/>
    </xf>
    <xf numFmtId="0" fontId="47" fillId="0" borderId="0" xfId="5" applyFont="1" applyBorder="1" applyAlignment="1">
      <alignment horizontal="center" vertical="center"/>
    </xf>
    <xf numFmtId="175" fontId="47" fillId="0" borderId="0" xfId="5" applyNumberFormat="1" applyFont="1" applyBorder="1" applyAlignment="1">
      <alignment horizontal="left" vertical="center"/>
    </xf>
    <xf numFmtId="0" fontId="49" fillId="0" borderId="0" xfId="10" applyFont="1" applyAlignment="1">
      <alignment vertical="center"/>
    </xf>
    <xf numFmtId="0" fontId="47" fillId="0" borderId="0" xfId="5" applyFont="1" applyBorder="1" applyAlignment="1">
      <alignment horizontal="left" vertical="center"/>
    </xf>
    <xf numFmtId="0" fontId="40" fillId="0" borderId="0" xfId="5" applyFont="1" applyBorder="1" applyAlignment="1">
      <alignment horizontal="left" vertical="center"/>
    </xf>
    <xf numFmtId="0" fontId="47" fillId="0" borderId="0" xfId="5" applyFont="1" applyBorder="1" applyAlignment="1">
      <alignment vertical="center"/>
    </xf>
    <xf numFmtId="0" fontId="40" fillId="0" borderId="0" xfId="20" applyFont="1" applyBorder="1" applyAlignment="1">
      <alignment vertical="center"/>
    </xf>
    <xf numFmtId="0" fontId="6" fillId="0" borderId="0" xfId="10" quotePrefix="1" applyFont="1" applyBorder="1" applyAlignment="1">
      <alignment vertical="center"/>
    </xf>
    <xf numFmtId="0" fontId="8" fillId="0" borderId="0" xfId="10" quotePrefix="1" applyFont="1" applyBorder="1" applyAlignment="1">
      <alignment vertical="center"/>
    </xf>
    <xf numFmtId="170" fontId="41" fillId="0" borderId="0" xfId="10" applyNumberFormat="1" applyFont="1" applyBorder="1" applyAlignment="1">
      <alignment vertical="center"/>
    </xf>
    <xf numFmtId="1" fontId="41" fillId="0" borderId="0" xfId="5" applyNumberFormat="1" applyFont="1" applyBorder="1" applyAlignment="1">
      <alignment vertical="center"/>
    </xf>
    <xf numFmtId="170" fontId="8" fillId="0" borderId="0" xfId="10" applyNumberFormat="1" applyFont="1" applyBorder="1" applyAlignment="1">
      <alignment vertical="center"/>
    </xf>
    <xf numFmtId="0" fontId="5" fillId="0" borderId="0" xfId="10" applyFont="1" applyAlignment="1">
      <alignment horizontal="center" vertical="center"/>
    </xf>
    <xf numFmtId="0" fontId="5" fillId="0" borderId="0" xfId="10" applyFont="1" applyBorder="1" applyAlignment="1">
      <alignment vertical="center"/>
    </xf>
    <xf numFmtId="0" fontId="6" fillId="0" borderId="0" xfId="18" applyFont="1" applyFill="1" applyBorder="1" applyAlignment="1">
      <alignment horizontal="left" vertical="center"/>
    </xf>
    <xf numFmtId="0" fontId="5" fillId="0" borderId="0" xfId="5" applyFont="1" applyBorder="1" applyAlignment="1">
      <alignment horizontal="center" vertical="center"/>
    </xf>
    <xf numFmtId="0" fontId="5" fillId="0" borderId="0" xfId="10" applyFont="1" applyAlignment="1">
      <alignment vertical="center"/>
    </xf>
    <xf numFmtId="0" fontId="5" fillId="0" borderId="0" xfId="10" applyFont="1" applyBorder="1" applyAlignment="1">
      <alignment horizontal="center" vertical="center"/>
    </xf>
    <xf numFmtId="0" fontId="5" fillId="0" borderId="0" xfId="5" applyFont="1" applyBorder="1" applyAlignment="1">
      <alignment vertical="center"/>
    </xf>
    <xf numFmtId="0" fontId="5" fillId="0" borderId="14" xfId="10" applyFont="1" applyBorder="1" applyAlignment="1">
      <alignment vertical="center"/>
    </xf>
    <xf numFmtId="0" fontId="5" fillId="0" borderId="0" xfId="5" applyFont="1" applyBorder="1" applyAlignment="1">
      <alignment horizontal="left" vertical="center"/>
    </xf>
    <xf numFmtId="0" fontId="6" fillId="0" borderId="14" xfId="18" applyFont="1" applyBorder="1" applyAlignment="1">
      <alignment horizontal="left" vertical="center"/>
    </xf>
    <xf numFmtId="0" fontId="5" fillId="0" borderId="0" xfId="10" applyFont="1" applyAlignment="1">
      <alignment horizontal="left" vertical="center"/>
    </xf>
    <xf numFmtId="174" fontId="8" fillId="0" borderId="0" xfId="5" quotePrefix="1" applyNumberFormat="1" applyFont="1" applyBorder="1" applyAlignment="1">
      <alignment vertical="center"/>
    </xf>
    <xf numFmtId="174" fontId="8" fillId="0" borderId="0" xfId="5" applyNumberFormat="1" applyFont="1" applyBorder="1" applyAlignment="1">
      <alignment vertical="center"/>
    </xf>
    <xf numFmtId="0" fontId="27" fillId="0" borderId="14" xfId="0" applyFont="1" applyFill="1" applyBorder="1" applyAlignment="1">
      <alignment vertical="center"/>
    </xf>
    <xf numFmtId="0" fontId="26" fillId="0" borderId="0" xfId="19" applyFont="1" applyFill="1" applyAlignment="1">
      <alignment vertical="center"/>
    </xf>
    <xf numFmtId="0" fontId="27" fillId="0" borderId="0" xfId="19" applyFont="1" applyFill="1" applyBorder="1" applyAlignment="1">
      <alignment vertical="center"/>
    </xf>
    <xf numFmtId="0" fontId="27" fillId="0" borderId="12" xfId="0" applyFont="1" applyFill="1" applyBorder="1" applyAlignment="1">
      <alignment vertical="center"/>
    </xf>
    <xf numFmtId="173" fontId="19" fillId="11" borderId="11" xfId="2" applyNumberFormat="1" applyFont="1" applyFill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19" fillId="14" borderId="11" xfId="2" applyFont="1" applyFill="1" applyBorder="1" applyAlignment="1">
      <alignment horizontal="right" vertical="center"/>
    </xf>
    <xf numFmtId="0" fontId="19" fillId="14" borderId="13" xfId="2" applyFont="1" applyFill="1" applyBorder="1" applyAlignment="1">
      <alignment horizontal="left" vertical="center"/>
    </xf>
    <xf numFmtId="0" fontId="19" fillId="15" borderId="12" xfId="2" applyFont="1" applyFill="1" applyBorder="1" applyAlignment="1">
      <alignment horizontal="left" vertical="center"/>
    </xf>
    <xf numFmtId="167" fontId="19" fillId="15" borderId="11" xfId="2" applyNumberFormat="1" applyFont="1" applyFill="1" applyBorder="1" applyAlignment="1">
      <alignment horizontal="right" vertical="center"/>
    </xf>
    <xf numFmtId="0" fontId="19" fillId="15" borderId="13" xfId="2" applyFont="1" applyFill="1" applyBorder="1" applyAlignment="1">
      <alignment horizontal="left" vertical="center"/>
    </xf>
    <xf numFmtId="0" fontId="27" fillId="0" borderId="0" xfId="0" applyFont="1" applyFill="1" applyAlignment="1">
      <alignment horizontal="left" vertical="center"/>
    </xf>
    <xf numFmtId="0" fontId="19" fillId="14" borderId="12" xfId="2" applyFont="1" applyFill="1" applyBorder="1" applyAlignment="1">
      <alignment horizontal="right" vertical="center"/>
    </xf>
    <xf numFmtId="0" fontId="28" fillId="0" borderId="0" xfId="19" applyFont="1" applyFill="1" applyAlignment="1"/>
    <xf numFmtId="0" fontId="28" fillId="0" borderId="0" xfId="19" applyFont="1" applyFill="1" applyBorder="1" applyAlignment="1"/>
    <xf numFmtId="170" fontId="26" fillId="0" borderId="0" xfId="19" applyNumberFormat="1" applyFont="1" applyFill="1" applyBorder="1" applyAlignment="1">
      <alignment vertical="center"/>
    </xf>
    <xf numFmtId="170" fontId="28" fillId="0" borderId="0" xfId="19" applyNumberFormat="1" applyFont="1" applyFill="1" applyBorder="1" applyAlignment="1"/>
    <xf numFmtId="169" fontId="1" fillId="16" borderId="0" xfId="0" applyNumberFormat="1" applyFont="1" applyFill="1" applyBorder="1" applyAlignment="1">
      <alignment vertical="center"/>
    </xf>
    <xf numFmtId="0" fontId="28" fillId="0" borderId="0" xfId="19" applyFont="1" applyFill="1" applyAlignment="1">
      <alignment horizontal="center"/>
    </xf>
    <xf numFmtId="0" fontId="28" fillId="0" borderId="0" xfId="19" applyFont="1" applyFill="1" applyAlignment="1">
      <alignment horizontal="left"/>
    </xf>
    <xf numFmtId="0" fontId="28" fillId="0" borderId="0" xfId="0" applyFont="1" applyFill="1" applyBorder="1" applyAlignment="1"/>
    <xf numFmtId="0" fontId="28" fillId="0" borderId="0" xfId="0" applyFont="1" applyFill="1" applyBorder="1" applyAlignment="1">
      <alignment vertical="center"/>
    </xf>
    <xf numFmtId="0" fontId="28" fillId="0" borderId="14" xfId="0" applyFont="1" applyFill="1" applyBorder="1" applyAlignment="1">
      <alignment vertical="center"/>
    </xf>
    <xf numFmtId="0" fontId="28" fillId="0" borderId="0" xfId="0" applyFont="1" applyFill="1" applyAlignment="1">
      <alignment vertical="center"/>
    </xf>
    <xf numFmtId="0" fontId="53" fillId="0" borderId="0" xfId="0" applyFont="1"/>
    <xf numFmtId="0" fontId="27" fillId="0" borderId="0" xfId="14" applyFont="1" applyFill="1" applyAlignment="1">
      <alignment vertical="center"/>
    </xf>
    <xf numFmtId="0" fontId="28" fillId="0" borderId="3" xfId="0" applyFont="1" applyFill="1" applyBorder="1" applyAlignment="1"/>
    <xf numFmtId="0" fontId="28" fillId="0" borderId="3" xfId="0" applyFont="1" applyFill="1" applyBorder="1" applyAlignment="1">
      <alignment vertical="center"/>
    </xf>
    <xf numFmtId="0" fontId="28" fillId="0" borderId="0" xfId="0" applyFont="1" applyFill="1" applyAlignment="1"/>
    <xf numFmtId="0" fontId="28" fillId="0" borderId="0" xfId="0" applyFont="1" applyFill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8" fillId="0" borderId="0" xfId="0" applyFont="1" applyFill="1" applyAlignment="1">
      <alignment horizontal="left"/>
    </xf>
    <xf numFmtId="0" fontId="54" fillId="0" borderId="0" xfId="0" applyFont="1" applyBorder="1" applyAlignment="1">
      <alignment horizontal="center"/>
    </xf>
    <xf numFmtId="0" fontId="28" fillId="0" borderId="12" xfId="0" applyFont="1" applyFill="1" applyBorder="1" applyAlignment="1">
      <alignment horizontal="center"/>
    </xf>
    <xf numFmtId="0" fontId="28" fillId="0" borderId="14" xfId="0" applyFont="1" applyFill="1" applyBorder="1" applyAlignment="1"/>
    <xf numFmtId="0" fontId="28" fillId="0" borderId="0" xfId="0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55" fillId="0" borderId="0" xfId="14" applyFont="1" applyFill="1" applyAlignment="1">
      <alignment horizontal="left" vertical="center"/>
    </xf>
    <xf numFmtId="0" fontId="55" fillId="0" borderId="0" xfId="14" applyFont="1" applyFill="1" applyBorder="1" applyAlignment="1">
      <alignment vertical="center"/>
    </xf>
    <xf numFmtId="0" fontId="27" fillId="0" borderId="0" xfId="14" applyFont="1" applyFill="1" applyBorder="1" applyAlignment="1">
      <alignment vertical="center"/>
    </xf>
    <xf numFmtId="0" fontId="27" fillId="0" borderId="0" xfId="0" applyFont="1" applyFill="1" applyAlignment="1"/>
    <xf numFmtId="0" fontId="6" fillId="0" borderId="0" xfId="10" applyFont="1" applyAlignment="1">
      <alignment horizontal="center" vertical="center"/>
    </xf>
    <xf numFmtId="0" fontId="6" fillId="0" borderId="0" xfId="10" applyFont="1" applyBorder="1" applyAlignment="1">
      <alignment horizontal="center" vertical="center"/>
    </xf>
    <xf numFmtId="1" fontId="6" fillId="0" borderId="0" xfId="5" quotePrefix="1" applyNumberFormat="1" applyFont="1" applyBorder="1" applyAlignment="1">
      <alignment horizontal="left" vertical="center"/>
    </xf>
    <xf numFmtId="0" fontId="8" fillId="0" borderId="0" xfId="10" applyFont="1" applyBorder="1" applyAlignment="1">
      <alignment horizontal="center" vertical="center"/>
    </xf>
    <xf numFmtId="0" fontId="59" fillId="0" borderId="0" xfId="10" applyFont="1" applyBorder="1" applyAlignment="1">
      <alignment vertical="center"/>
    </xf>
    <xf numFmtId="0" fontId="59" fillId="0" borderId="0" xfId="10" applyFont="1" applyAlignment="1">
      <alignment vertical="center"/>
    </xf>
    <xf numFmtId="0" fontId="59" fillId="0" borderId="0" xfId="10" applyFont="1" applyAlignment="1">
      <alignment horizontal="center" vertical="center"/>
    </xf>
    <xf numFmtId="0" fontId="60" fillId="0" borderId="0" xfId="10" applyFont="1" applyBorder="1" applyAlignment="1">
      <alignment vertical="center"/>
    </xf>
    <xf numFmtId="0" fontId="60" fillId="0" borderId="0" xfId="10" applyFont="1" applyAlignment="1">
      <alignment vertical="center"/>
    </xf>
    <xf numFmtId="0" fontId="59" fillId="0" borderId="0" xfId="10" applyFont="1" applyBorder="1" applyAlignment="1">
      <alignment horizontal="center" vertical="center"/>
    </xf>
    <xf numFmtId="0" fontId="59" fillId="0" borderId="0" xfId="5" applyFont="1" applyBorder="1" applyAlignment="1">
      <alignment vertical="center"/>
    </xf>
    <xf numFmtId="0" fontId="60" fillId="0" borderId="0" xfId="5" applyFont="1" applyBorder="1" applyAlignment="1">
      <alignment vertical="center"/>
    </xf>
    <xf numFmtId="0" fontId="61" fillId="0" borderId="0" xfId="18" applyFont="1" applyBorder="1" applyAlignment="1">
      <alignment horizontal="left" vertical="center"/>
    </xf>
    <xf numFmtId="0" fontId="60" fillId="0" borderId="0" xfId="18" applyFont="1" applyBorder="1" applyAlignment="1">
      <alignment horizontal="left" vertical="center"/>
    </xf>
    <xf numFmtId="0" fontId="60" fillId="0" borderId="0" xfId="5" applyFont="1" applyBorder="1" applyAlignment="1">
      <alignment horizontal="left" vertical="center"/>
    </xf>
    <xf numFmtId="0" fontId="60" fillId="0" borderId="0" xfId="18" applyFont="1" applyFill="1" applyBorder="1" applyAlignment="1">
      <alignment horizontal="left" vertical="center"/>
    </xf>
    <xf numFmtId="0" fontId="5" fillId="0" borderId="14" xfId="10" applyFont="1" applyBorder="1" applyAlignment="1">
      <alignment horizontal="center" vertical="center"/>
    </xf>
    <xf numFmtId="164" fontId="40" fillId="0" borderId="14" xfId="4" applyFont="1" applyFill="1" applyBorder="1" applyAlignment="1" applyProtection="1">
      <alignment vertical="center"/>
      <protection locked="0"/>
    </xf>
    <xf numFmtId="0" fontId="40" fillId="0" borderId="14" xfId="10" applyFont="1" applyBorder="1" applyAlignment="1">
      <alignment horizontal="left" vertical="center"/>
    </xf>
    <xf numFmtId="0" fontId="5" fillId="0" borderId="0" xfId="18" applyFont="1" applyFill="1" applyBorder="1" applyAlignment="1">
      <alignment horizontal="left"/>
    </xf>
    <xf numFmtId="0" fontId="59" fillId="0" borderId="0" xfId="5" applyFont="1" applyBorder="1" applyAlignment="1">
      <alignment horizontal="left" vertical="center"/>
    </xf>
    <xf numFmtId="0" fontId="60" fillId="0" borderId="0" xfId="5" quotePrefix="1" applyFont="1" applyBorder="1" applyAlignment="1">
      <alignment vertical="center"/>
    </xf>
    <xf numFmtId="1" fontId="6" fillId="0" borderId="0" xfId="5" quotePrefix="1" applyNumberFormat="1" applyFont="1" applyBorder="1" applyAlignment="1">
      <alignment vertical="center"/>
    </xf>
    <xf numFmtId="1" fontId="60" fillId="0" borderId="0" xfId="5" applyNumberFormat="1" applyFont="1" applyBorder="1" applyAlignment="1">
      <alignment horizontal="left" vertical="center"/>
    </xf>
    <xf numFmtId="1" fontId="60" fillId="0" borderId="0" xfId="5" quotePrefix="1" applyNumberFormat="1" applyFont="1" applyBorder="1" applyAlignment="1">
      <alignment horizontal="left" vertical="center"/>
    </xf>
    <xf numFmtId="174" fontId="6" fillId="0" borderId="0" xfId="5" quotePrefix="1" applyNumberFormat="1" applyFont="1" applyBorder="1" applyAlignment="1">
      <alignment vertical="center"/>
    </xf>
    <xf numFmtId="0" fontId="62" fillId="0" borderId="0" xfId="5" applyFont="1" applyBorder="1" applyAlignment="1">
      <alignment horizontal="left" vertical="center"/>
    </xf>
    <xf numFmtId="9" fontId="62" fillId="0" borderId="0" xfId="5" applyNumberFormat="1" applyFont="1" applyBorder="1" applyAlignment="1">
      <alignment horizontal="left" vertical="center"/>
    </xf>
    <xf numFmtId="174" fontId="6" fillId="0" borderId="0" xfId="5" applyNumberFormat="1" applyFont="1" applyBorder="1" applyAlignment="1">
      <alignment vertical="center"/>
    </xf>
    <xf numFmtId="0" fontId="6" fillId="0" borderId="0" xfId="3" applyFont="1" applyBorder="1" applyAlignment="1">
      <alignment vertical="center"/>
    </xf>
    <xf numFmtId="0" fontId="6" fillId="0" borderId="0" xfId="10" applyFont="1" applyAlignment="1">
      <alignment horizontal="left" vertical="center"/>
    </xf>
    <xf numFmtId="0" fontId="53" fillId="0" borderId="0" xfId="27" applyFont="1"/>
    <xf numFmtId="177" fontId="60" fillId="0" borderId="0" xfId="10" applyNumberFormat="1" applyFont="1" applyAlignment="1">
      <alignment horizontal="left" vertical="center"/>
    </xf>
    <xf numFmtId="170" fontId="60" fillId="0" borderId="0" xfId="10" applyNumberFormat="1" applyFont="1" applyAlignment="1">
      <alignment vertical="center"/>
    </xf>
    <xf numFmtId="0" fontId="60" fillId="0" borderId="14" xfId="10" applyFont="1" applyBorder="1" applyAlignment="1">
      <alignment vertical="center"/>
    </xf>
    <xf numFmtId="0" fontId="40" fillId="0" borderId="14" xfId="10" applyFont="1" applyBorder="1" applyAlignment="1">
      <alignment vertical="center"/>
    </xf>
    <xf numFmtId="0" fontId="60" fillId="0" borderId="0" xfId="10" applyFont="1" applyBorder="1" applyAlignment="1">
      <alignment horizontal="left" vertical="center"/>
    </xf>
    <xf numFmtId="0" fontId="60" fillId="0" borderId="0" xfId="10" applyFont="1" applyAlignment="1">
      <alignment horizontal="center" vertical="center"/>
    </xf>
    <xf numFmtId="2" fontId="60" fillId="0" borderId="0" xfId="5" applyNumberFormat="1" applyFont="1" applyBorder="1" applyAlignment="1">
      <alignment vertical="center"/>
    </xf>
    <xf numFmtId="0" fontId="63" fillId="0" borderId="0" xfId="27" applyFont="1" applyFill="1" applyBorder="1" applyAlignment="1">
      <alignment vertical="center"/>
    </xf>
    <xf numFmtId="0" fontId="8" fillId="0" borderId="0" xfId="27" applyFont="1" applyAlignment="1">
      <alignment vertical="center"/>
    </xf>
    <xf numFmtId="0" fontId="3" fillId="0" borderId="0" xfId="27"/>
    <xf numFmtId="0" fontId="27" fillId="0" borderId="0" xfId="27" applyFont="1" applyFill="1" applyAlignment="1">
      <alignment vertical="center"/>
    </xf>
    <xf numFmtId="0" fontId="26" fillId="0" borderId="0" xfId="27" applyFont="1" applyAlignment="1">
      <alignment vertical="center"/>
    </xf>
    <xf numFmtId="0" fontId="59" fillId="0" borderId="0" xfId="10" applyFont="1" applyAlignment="1">
      <alignment horizontal="left" vertical="center"/>
    </xf>
    <xf numFmtId="0" fontId="54" fillId="0" borderId="14" xfId="0" applyFont="1" applyBorder="1" applyAlignment="1">
      <alignment horizontal="center"/>
    </xf>
    <xf numFmtId="0" fontId="27" fillId="0" borderId="0" xfId="0" applyFont="1" applyFill="1" applyBorder="1" applyAlignment="1">
      <alignment vertical="center"/>
    </xf>
    <xf numFmtId="0" fontId="5" fillId="0" borderId="0" xfId="10" applyNumberFormat="1" applyFont="1" applyAlignment="1">
      <alignment horizontal="left" vertical="center"/>
    </xf>
    <xf numFmtId="0" fontId="6" fillId="0" borderId="0" xfId="5" applyFont="1" applyAlignment="1">
      <alignment vertical="center"/>
    </xf>
    <xf numFmtId="0" fontId="6" fillId="0" borderId="0" xfId="0" applyFont="1" applyBorder="1" applyAlignment="1">
      <alignment vertical="center" shrinkToFit="1"/>
    </xf>
    <xf numFmtId="0" fontId="6" fillId="0" borderId="0" xfId="14" applyNumberFormat="1" applyFont="1" applyBorder="1"/>
    <xf numFmtId="0" fontId="21" fillId="19" borderId="1" xfId="2" applyFont="1" applyFill="1" applyBorder="1" applyAlignment="1">
      <alignment horizontal="center" vertical="center"/>
    </xf>
    <xf numFmtId="0" fontId="7" fillId="3" borderId="5" xfId="2" applyFont="1" applyFill="1" applyBorder="1" applyAlignment="1">
      <alignment horizontal="center" vertical="center"/>
    </xf>
    <xf numFmtId="0" fontId="21" fillId="19" borderId="5" xfId="2" applyFont="1" applyFill="1" applyBorder="1" applyAlignment="1">
      <alignment horizontal="center" vertical="center"/>
    </xf>
    <xf numFmtId="0" fontId="7" fillId="19" borderId="10" xfId="2" applyFont="1" applyFill="1" applyBorder="1" applyAlignment="1">
      <alignment horizontal="center" vertical="center"/>
    </xf>
    <xf numFmtId="0" fontId="12" fillId="19" borderId="10" xfId="2" applyFont="1" applyFill="1" applyBorder="1" applyAlignment="1">
      <alignment horizontal="center" vertical="center"/>
    </xf>
    <xf numFmtId="0" fontId="7" fillId="19" borderId="1" xfId="2" applyFont="1" applyFill="1" applyBorder="1" applyAlignment="1">
      <alignment horizontal="center" vertical="center"/>
    </xf>
    <xf numFmtId="172" fontId="11" fillId="0" borderId="10" xfId="2" applyNumberFormat="1" applyFont="1" applyFill="1" applyBorder="1" applyAlignment="1">
      <alignment horizontal="center" vertical="center"/>
    </xf>
    <xf numFmtId="169" fontId="30" fillId="19" borderId="10" xfId="2" applyNumberFormat="1" applyFont="1" applyFill="1" applyBorder="1" applyAlignment="1">
      <alignment horizontal="center" vertical="center"/>
    </xf>
    <xf numFmtId="1" fontId="21" fillId="0" borderId="0" xfId="2" applyNumberFormat="1" applyFont="1" applyFill="1" applyBorder="1" applyAlignment="1">
      <alignment horizontal="left" vertical="center"/>
    </xf>
    <xf numFmtId="1" fontId="21" fillId="0" borderId="0" xfId="2" applyNumberFormat="1" applyFont="1" applyFill="1" applyBorder="1" applyAlignment="1">
      <alignment horizontal="right" vertical="center"/>
    </xf>
    <xf numFmtId="1" fontId="19" fillId="0" borderId="0" xfId="2" applyNumberFormat="1" applyFont="1" applyFill="1" applyBorder="1" applyAlignment="1">
      <alignment horizontal="right" vertical="center"/>
    </xf>
    <xf numFmtId="1" fontId="19" fillId="0" borderId="0" xfId="2" applyNumberFormat="1" applyFont="1" applyFill="1" applyBorder="1" applyAlignment="1">
      <alignment horizontal="left" vertical="center"/>
    </xf>
    <xf numFmtId="1" fontId="6" fillId="0" borderId="0" xfId="2" applyNumberFormat="1" applyFont="1" applyFill="1" applyBorder="1" applyAlignment="1">
      <alignment horizontal="center" vertical="center"/>
    </xf>
    <xf numFmtId="0" fontId="21" fillId="0" borderId="0" xfId="2" quotePrefix="1" applyFont="1" applyFill="1" applyBorder="1" applyAlignment="1">
      <alignment horizontal="center" vertical="center"/>
    </xf>
    <xf numFmtId="169" fontId="21" fillId="0" borderId="0" xfId="2" applyNumberFormat="1" applyFont="1" applyFill="1" applyBorder="1" applyAlignment="1">
      <alignment horizontal="right" vertical="center"/>
    </xf>
    <xf numFmtId="0" fontId="22" fillId="0" borderId="0" xfId="0" applyFont="1" applyFill="1" applyBorder="1" applyAlignment="1">
      <alignment horizontal="center" vertical="center"/>
    </xf>
    <xf numFmtId="171" fontId="6" fillId="0" borderId="0" xfId="0" applyNumberFormat="1" applyFont="1" applyFill="1" applyBorder="1" applyAlignment="1">
      <alignment horizontal="center" vertical="center"/>
    </xf>
    <xf numFmtId="171" fontId="6" fillId="0" borderId="14" xfId="0" applyNumberFormat="1" applyFont="1" applyFill="1" applyBorder="1" applyAlignment="1">
      <alignment horizontal="center" vertical="center"/>
    </xf>
    <xf numFmtId="171" fontId="22" fillId="0" borderId="0" xfId="0" applyNumberFormat="1" applyFont="1" applyFill="1" applyBorder="1" applyAlignment="1">
      <alignment horizontal="center" vertical="center"/>
    </xf>
    <xf numFmtId="171" fontId="20" fillId="0" borderId="0" xfId="19" applyNumberFormat="1" applyFont="1" applyFill="1" applyBorder="1" applyAlignment="1">
      <alignment horizontal="center" vertical="center"/>
    </xf>
    <xf numFmtId="167" fontId="27" fillId="0" borderId="0" xfId="19" applyNumberFormat="1" applyFont="1" applyFill="1" applyBorder="1" applyAlignment="1">
      <alignment horizontal="center" vertical="center"/>
    </xf>
    <xf numFmtId="167" fontId="6" fillId="0" borderId="0" xfId="0" applyNumberFormat="1" applyFont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171" fontId="6" fillId="0" borderId="0" xfId="5" applyNumberFormat="1" applyFont="1" applyBorder="1" applyAlignment="1">
      <alignment horizontal="center" vertical="center"/>
    </xf>
    <xf numFmtId="2" fontId="6" fillId="0" borderId="0" xfId="5" applyNumberFormat="1" applyFont="1" applyBorder="1" applyAlignment="1">
      <alignment horizontal="center" vertical="center"/>
    </xf>
    <xf numFmtId="0" fontId="6" fillId="0" borderId="0" xfId="5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8" fillId="0" borderId="0" xfId="0" applyFont="1" applyFill="1" applyAlignment="1" applyProtection="1">
      <protection locked="0"/>
    </xf>
    <xf numFmtId="0" fontId="54" fillId="0" borderId="0" xfId="0" applyFont="1" applyBorder="1" applyAlignment="1" applyProtection="1">
      <alignment horizontal="left"/>
      <protection locked="0"/>
    </xf>
    <xf numFmtId="0" fontId="28" fillId="0" borderId="0" xfId="0" applyFont="1" applyFill="1" applyBorder="1" applyAlignment="1" applyProtection="1">
      <protection locked="0"/>
    </xf>
    <xf numFmtId="0" fontId="28" fillId="0" borderId="0" xfId="0" applyFont="1" applyFill="1" applyBorder="1" applyAlignment="1" applyProtection="1">
      <alignment vertical="center"/>
      <protection locked="0"/>
    </xf>
    <xf numFmtId="0" fontId="54" fillId="0" borderId="0" xfId="0" applyFont="1" applyBorder="1" applyAlignment="1">
      <alignment horizontal="left" vertical="center"/>
    </xf>
    <xf numFmtId="168" fontId="60" fillId="0" borderId="0" xfId="10" applyNumberFormat="1" applyFont="1" applyAlignment="1">
      <alignment vertical="center"/>
    </xf>
    <xf numFmtId="0" fontId="27" fillId="0" borderId="12" xfId="14" applyFont="1" applyFill="1" applyBorder="1" applyAlignment="1">
      <alignment horizontal="left" vertical="center"/>
    </xf>
    <xf numFmtId="14" fontId="28" fillId="0" borderId="14" xfId="0" applyNumberFormat="1" applyFont="1" applyFill="1" applyBorder="1" applyAlignment="1">
      <alignment horizontal="left" vertical="center"/>
    </xf>
    <xf numFmtId="0" fontId="28" fillId="0" borderId="14" xfId="0" applyFont="1" applyFill="1" applyBorder="1" applyAlignment="1">
      <alignment horizontal="left" vertical="center"/>
    </xf>
    <xf numFmtId="14" fontId="28" fillId="0" borderId="12" xfId="0" applyNumberFormat="1" applyFont="1" applyFill="1" applyBorder="1" applyAlignment="1">
      <alignment horizontal="left" vertical="center"/>
    </xf>
    <xf numFmtId="0" fontId="28" fillId="0" borderId="12" xfId="0" applyFont="1" applyFill="1" applyBorder="1" applyAlignment="1">
      <alignment horizontal="left" vertical="center"/>
    </xf>
    <xf numFmtId="0" fontId="28" fillId="0" borderId="12" xfId="0" applyFont="1" applyFill="1" applyBorder="1" applyAlignment="1" applyProtection="1">
      <alignment horizontal="left"/>
      <protection locked="0"/>
    </xf>
    <xf numFmtId="0" fontId="27" fillId="0" borderId="11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/>
    </xf>
    <xf numFmtId="0" fontId="27" fillId="0" borderId="13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horizontal="center" vertical="center"/>
    </xf>
    <xf numFmtId="0" fontId="27" fillId="0" borderId="9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171" fontId="6" fillId="0" borderId="11" xfId="0" applyNumberFormat="1" applyFont="1" applyFill="1" applyBorder="1" applyAlignment="1">
      <alignment horizontal="center" vertical="center"/>
    </xf>
    <xf numFmtId="171" fontId="6" fillId="0" borderId="12" xfId="0" applyNumberFormat="1" applyFont="1" applyFill="1" applyBorder="1" applyAlignment="1">
      <alignment horizontal="center" vertical="center"/>
    </xf>
    <xf numFmtId="171" fontId="6" fillId="0" borderId="13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4" xfId="0" applyFont="1" applyFill="1" applyBorder="1" applyAlignment="1">
      <alignment horizontal="center" vertical="center" wrapText="1"/>
    </xf>
    <xf numFmtId="0" fontId="27" fillId="0" borderId="8" xfId="0" applyFont="1" applyFill="1" applyBorder="1" applyAlignment="1">
      <alignment horizontal="center" vertical="center" wrapText="1"/>
    </xf>
    <xf numFmtId="0" fontId="27" fillId="0" borderId="14" xfId="0" applyFont="1" applyFill="1" applyBorder="1" applyAlignment="1">
      <alignment horizontal="center" vertical="center" wrapText="1"/>
    </xf>
    <xf numFmtId="0" fontId="27" fillId="0" borderId="9" xfId="0" applyFont="1" applyFill="1" applyBorder="1" applyAlignment="1">
      <alignment horizontal="center" vertical="center" wrapText="1"/>
    </xf>
    <xf numFmtId="0" fontId="27" fillId="0" borderId="2" xfId="19" applyFont="1" applyFill="1" applyBorder="1" applyAlignment="1">
      <alignment horizontal="center" vertical="center"/>
    </xf>
    <xf numFmtId="0" fontId="27" fillId="0" borderId="3" xfId="19" applyFont="1" applyFill="1" applyBorder="1" applyAlignment="1">
      <alignment horizontal="center" vertical="center"/>
    </xf>
    <xf numFmtId="0" fontId="27" fillId="0" borderId="4" xfId="19" applyFont="1" applyFill="1" applyBorder="1" applyAlignment="1">
      <alignment horizontal="center" vertical="center"/>
    </xf>
    <xf numFmtId="0" fontId="67" fillId="3" borderId="2" xfId="19" applyFont="1" applyFill="1" applyBorder="1" applyAlignment="1">
      <alignment horizontal="center" vertical="center"/>
    </xf>
    <xf numFmtId="0" fontId="67" fillId="3" borderId="3" xfId="19" applyFont="1" applyFill="1" applyBorder="1" applyAlignment="1">
      <alignment horizontal="center" vertical="center"/>
    </xf>
    <xf numFmtId="0" fontId="67" fillId="3" borderId="4" xfId="19" applyFont="1" applyFill="1" applyBorder="1" applyAlignment="1">
      <alignment horizontal="center" vertical="center"/>
    </xf>
    <xf numFmtId="171" fontId="22" fillId="0" borderId="11" xfId="0" applyNumberFormat="1" applyFont="1" applyFill="1" applyBorder="1" applyAlignment="1">
      <alignment horizontal="center" vertical="center"/>
    </xf>
    <xf numFmtId="171" fontId="22" fillId="0" borderId="12" xfId="0" applyNumberFormat="1" applyFont="1" applyFill="1" applyBorder="1" applyAlignment="1">
      <alignment horizontal="center" vertical="center"/>
    </xf>
    <xf numFmtId="171" fontId="22" fillId="0" borderId="13" xfId="0" applyNumberFormat="1" applyFont="1" applyFill="1" applyBorder="1" applyAlignment="1">
      <alignment horizontal="center" vertical="center"/>
    </xf>
    <xf numFmtId="171" fontId="20" fillId="0" borderId="11" xfId="19" applyNumberFormat="1" applyFont="1" applyFill="1" applyBorder="1" applyAlignment="1">
      <alignment horizontal="center" vertical="center"/>
    </xf>
    <xf numFmtId="171" fontId="20" fillId="0" borderId="12" xfId="19" applyNumberFormat="1" applyFont="1" applyFill="1" applyBorder="1" applyAlignment="1">
      <alignment horizontal="center" vertical="center"/>
    </xf>
    <xf numFmtId="171" fontId="20" fillId="0" borderId="13" xfId="19" applyNumberFormat="1" applyFont="1" applyFill="1" applyBorder="1" applyAlignment="1">
      <alignment horizontal="center" vertical="center"/>
    </xf>
    <xf numFmtId="167" fontId="27" fillId="0" borderId="11" xfId="19" applyNumberFormat="1" applyFont="1" applyFill="1" applyBorder="1" applyAlignment="1">
      <alignment horizontal="center" vertical="center"/>
    </xf>
    <xf numFmtId="167" fontId="27" fillId="0" borderId="12" xfId="19" applyNumberFormat="1" applyFont="1" applyFill="1" applyBorder="1" applyAlignment="1">
      <alignment horizontal="center" vertical="center"/>
    </xf>
    <xf numFmtId="167" fontId="27" fillId="0" borderId="13" xfId="19" applyNumberFormat="1" applyFont="1" applyFill="1" applyBorder="1" applyAlignment="1">
      <alignment horizontal="center" vertical="center"/>
    </xf>
    <xf numFmtId="167" fontId="6" fillId="0" borderId="11" xfId="0" applyNumberFormat="1" applyFont="1" applyBorder="1" applyAlignment="1">
      <alignment horizontal="center" vertical="center"/>
    </xf>
    <xf numFmtId="167" fontId="6" fillId="0" borderId="12" xfId="0" applyNumberFormat="1" applyFont="1" applyBorder="1" applyAlignment="1">
      <alignment horizontal="center" vertical="center"/>
    </xf>
    <xf numFmtId="167" fontId="6" fillId="0" borderId="13" xfId="0" applyNumberFormat="1" applyFont="1" applyBorder="1" applyAlignment="1">
      <alignment horizontal="center" vertical="center"/>
    </xf>
    <xf numFmtId="168" fontId="28" fillId="0" borderId="12" xfId="19" applyNumberFormat="1" applyFont="1" applyFill="1" applyBorder="1" applyAlignment="1">
      <alignment horizontal="left"/>
    </xf>
    <xf numFmtId="168" fontId="28" fillId="0" borderId="14" xfId="19" applyNumberFormat="1" applyFont="1" applyFill="1" applyBorder="1" applyAlignment="1">
      <alignment horizontal="left"/>
    </xf>
    <xf numFmtId="0" fontId="28" fillId="0" borderId="14" xfId="19" applyFont="1" applyFill="1" applyBorder="1" applyAlignment="1">
      <alignment horizontal="center"/>
    </xf>
    <xf numFmtId="0" fontId="28" fillId="0" borderId="12" xfId="0" applyFont="1" applyFill="1" applyBorder="1" applyAlignment="1">
      <alignment horizontal="center"/>
    </xf>
    <xf numFmtId="0" fontId="27" fillId="0" borderId="14" xfId="0" applyFont="1" applyFill="1" applyBorder="1" applyAlignment="1">
      <alignment horizontal="left"/>
    </xf>
    <xf numFmtId="0" fontId="28" fillId="0" borderId="12" xfId="0" applyFont="1" applyFill="1" applyBorder="1" applyAlignment="1">
      <alignment horizontal="left"/>
    </xf>
    <xf numFmtId="0" fontId="28" fillId="0" borderId="14" xfId="0" applyFont="1" applyFill="1" applyBorder="1" applyAlignment="1">
      <alignment horizontal="left"/>
    </xf>
    <xf numFmtId="0" fontId="66" fillId="12" borderId="0" xfId="19" applyFont="1" applyFill="1" applyBorder="1" applyAlignment="1">
      <alignment horizontal="center" vertical="center"/>
    </xf>
    <xf numFmtId="0" fontId="26" fillId="13" borderId="0" xfId="19" applyFont="1" applyFill="1" applyBorder="1" applyAlignment="1">
      <alignment horizontal="center" vertical="center"/>
    </xf>
    <xf numFmtId="0" fontId="56" fillId="17" borderId="0" xfId="19" applyFont="1" applyFill="1" applyBorder="1" applyAlignment="1">
      <alignment horizontal="center" vertical="center"/>
    </xf>
    <xf numFmtId="0" fontId="28" fillId="0" borderId="14" xfId="19" applyFont="1" applyFill="1" applyBorder="1" applyAlignment="1">
      <alignment horizontal="left"/>
    </xf>
    <xf numFmtId="0" fontId="28" fillId="0" borderId="3" xfId="0" applyFont="1" applyFill="1" applyBorder="1" applyAlignment="1">
      <alignment horizontal="left"/>
    </xf>
    <xf numFmtId="0" fontId="28" fillId="0" borderId="3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0" fontId="27" fillId="0" borderId="12" xfId="0" applyFont="1" applyFill="1" applyBorder="1" applyAlignment="1" applyProtection="1">
      <alignment horizontal="left" vertical="center"/>
      <protection locked="0"/>
    </xf>
    <xf numFmtId="0" fontId="68" fillId="0" borderId="14" xfId="0" applyFont="1" applyFill="1" applyBorder="1" applyAlignment="1">
      <alignment horizontal="center" vertical="center"/>
    </xf>
    <xf numFmtId="0" fontId="68" fillId="0" borderId="14" xfId="19" applyFont="1" applyFill="1" applyBorder="1" applyAlignment="1">
      <alignment horizontal="center" vertical="center"/>
    </xf>
    <xf numFmtId="0" fontId="40" fillId="0" borderId="0" xfId="10" quotePrefix="1" applyFont="1" applyBorder="1" applyAlignment="1">
      <alignment horizontal="center" vertical="center" shrinkToFit="1"/>
    </xf>
    <xf numFmtId="1" fontId="60" fillId="0" borderId="0" xfId="5" quotePrefix="1" applyNumberFormat="1" applyFont="1" applyBorder="1" applyAlignment="1">
      <alignment horizontal="left" vertical="center"/>
    </xf>
    <xf numFmtId="0" fontId="58" fillId="0" borderId="0" xfId="10" applyFont="1" applyAlignment="1">
      <alignment horizontal="center" vertical="center"/>
    </xf>
    <xf numFmtId="168" fontId="60" fillId="0" borderId="0" xfId="5" quotePrefix="1" applyNumberFormat="1" applyFont="1" applyBorder="1" applyAlignment="1">
      <alignment horizontal="left" vertical="center"/>
    </xf>
    <xf numFmtId="168" fontId="60" fillId="0" borderId="0" xfId="5" applyNumberFormat="1" applyFont="1" applyBorder="1" applyAlignment="1">
      <alignment horizontal="left" vertical="center"/>
    </xf>
    <xf numFmtId="0" fontId="60" fillId="0" borderId="0" xfId="10" applyFont="1" applyBorder="1" applyAlignment="1">
      <alignment horizontal="center" vertical="center"/>
    </xf>
    <xf numFmtId="0" fontId="60" fillId="0" borderId="0" xfId="10" applyFont="1" applyAlignment="1">
      <alignment horizontal="center" vertical="center"/>
    </xf>
    <xf numFmtId="168" fontId="60" fillId="0" borderId="0" xfId="10" applyNumberFormat="1" applyFont="1" applyAlignment="1">
      <alignment horizontal="left" vertical="center"/>
    </xf>
    <xf numFmtId="0" fontId="6" fillId="0" borderId="11" xfId="10" applyFont="1" applyBorder="1" applyAlignment="1">
      <alignment horizontal="center" vertical="center"/>
    </xf>
    <xf numFmtId="0" fontId="37" fillId="0" borderId="12" xfId="10" applyFont="1" applyBorder="1" applyAlignment="1">
      <alignment horizontal="center" vertical="center"/>
    </xf>
    <xf numFmtId="0" fontId="6" fillId="0" borderId="12" xfId="10" applyFont="1" applyBorder="1" applyAlignment="1">
      <alignment horizontal="center" vertical="center"/>
    </xf>
    <xf numFmtId="0" fontId="6" fillId="0" borderId="13" xfId="10" applyFont="1" applyBorder="1" applyAlignment="1">
      <alignment horizontal="center" vertical="center"/>
    </xf>
    <xf numFmtId="0" fontId="6" fillId="0" borderId="11" xfId="10" quotePrefix="1" applyFont="1" applyBorder="1" applyAlignment="1">
      <alignment horizontal="center" vertical="center"/>
    </xf>
    <xf numFmtId="176" fontId="6" fillId="0" borderId="11" xfId="10" quotePrefix="1" applyNumberFormat="1" applyFont="1" applyBorder="1" applyAlignment="1">
      <alignment horizontal="center" vertical="center"/>
    </xf>
    <xf numFmtId="176" fontId="6" fillId="0" borderId="12" xfId="10" applyNumberFormat="1" applyFont="1" applyBorder="1" applyAlignment="1">
      <alignment horizontal="center" vertical="center"/>
    </xf>
    <xf numFmtId="176" fontId="6" fillId="0" borderId="13" xfId="10" applyNumberFormat="1" applyFont="1" applyBorder="1" applyAlignment="1">
      <alignment horizontal="center" vertical="center"/>
    </xf>
    <xf numFmtId="174" fontId="8" fillId="0" borderId="0" xfId="5" quotePrefix="1" applyNumberFormat="1" applyFont="1" applyBorder="1" applyAlignment="1">
      <alignment horizontal="left" vertical="center"/>
    </xf>
    <xf numFmtId="174" fontId="8" fillId="0" borderId="0" xfId="5" applyNumberFormat="1" applyFont="1" applyBorder="1" applyAlignment="1">
      <alignment horizontal="left" vertical="center"/>
    </xf>
    <xf numFmtId="175" fontId="8" fillId="0" borderId="0" xfId="10" applyNumberFormat="1" applyFont="1" applyBorder="1" applyAlignment="1">
      <alignment horizontal="left" vertical="center"/>
    </xf>
    <xf numFmtId="0" fontId="42" fillId="0" borderId="0" xfId="10" applyFont="1" applyBorder="1" applyAlignment="1">
      <alignment horizontal="right" vertical="center"/>
    </xf>
    <xf numFmtId="0" fontId="8" fillId="0" borderId="0" xfId="10" applyFont="1" applyBorder="1" applyAlignment="1">
      <alignment horizontal="center" vertical="center"/>
    </xf>
    <xf numFmtId="0" fontId="6" fillId="0" borderId="0" xfId="10" applyFont="1" applyBorder="1" applyAlignment="1">
      <alignment horizontal="center" vertical="center"/>
    </xf>
    <xf numFmtId="0" fontId="34" fillId="0" borderId="0" xfId="10" applyFont="1" applyAlignment="1">
      <alignment horizontal="center" vertical="center"/>
    </xf>
    <xf numFmtId="0" fontId="5" fillId="0" borderId="11" xfId="10" applyFont="1" applyBorder="1" applyAlignment="1">
      <alignment horizontal="center" vertical="center"/>
    </xf>
    <xf numFmtId="0" fontId="5" fillId="0" borderId="12" xfId="10" applyFont="1" applyBorder="1" applyAlignment="1">
      <alignment horizontal="center" vertical="center"/>
    </xf>
    <xf numFmtId="0" fontId="5" fillId="0" borderId="13" xfId="10" applyFont="1" applyBorder="1" applyAlignment="1">
      <alignment horizontal="center" vertical="center"/>
    </xf>
    <xf numFmtId="0" fontId="57" fillId="0" borderId="0" xfId="10" applyFont="1" applyAlignment="1">
      <alignment horizontal="center" vertical="center"/>
    </xf>
    <xf numFmtId="0" fontId="6" fillId="0" borderId="0" xfId="8" applyNumberFormat="1" applyFont="1" applyBorder="1" applyAlignment="1">
      <alignment horizontal="center" vertical="center" shrinkToFit="1"/>
    </xf>
    <xf numFmtId="0" fontId="6" fillId="0" borderId="2" xfId="5" applyNumberFormat="1" applyFont="1" applyBorder="1" applyAlignment="1">
      <alignment horizontal="center" vertical="center" wrapText="1"/>
    </xf>
    <xf numFmtId="0" fontId="6" fillId="0" borderId="3" xfId="5" applyNumberFormat="1" applyFont="1" applyBorder="1" applyAlignment="1">
      <alignment horizontal="center" vertical="center"/>
    </xf>
    <xf numFmtId="0" fontId="6" fillId="0" borderId="4" xfId="5" applyNumberFormat="1" applyFont="1" applyBorder="1" applyAlignment="1">
      <alignment horizontal="center" vertical="center"/>
    </xf>
    <xf numFmtId="0" fontId="6" fillId="0" borderId="8" xfId="5" applyNumberFormat="1" applyFont="1" applyBorder="1" applyAlignment="1">
      <alignment horizontal="center" vertical="center"/>
    </xf>
    <xf numFmtId="0" fontId="6" fillId="0" borderId="14" xfId="5" applyNumberFormat="1" applyFont="1" applyBorder="1" applyAlignment="1">
      <alignment horizontal="center" vertical="center"/>
    </xf>
    <xf numFmtId="0" fontId="6" fillId="0" borderId="9" xfId="5" applyNumberFormat="1" applyFont="1" applyBorder="1" applyAlignment="1">
      <alignment horizontal="center" vertical="center"/>
    </xf>
    <xf numFmtId="0" fontId="6" fillId="0" borderId="2" xfId="5" applyNumberFormat="1" applyFont="1" applyBorder="1" applyAlignment="1">
      <alignment horizontal="center" vertical="center"/>
    </xf>
    <xf numFmtId="0" fontId="6" fillId="0" borderId="6" xfId="5" applyNumberFormat="1" applyFont="1" applyBorder="1" applyAlignment="1">
      <alignment horizontal="center" vertical="center"/>
    </xf>
    <xf numFmtId="0" fontId="6" fillId="0" borderId="0" xfId="5" applyNumberFormat="1" applyFont="1" applyBorder="1" applyAlignment="1">
      <alignment horizontal="center" vertical="center"/>
    </xf>
    <xf numFmtId="0" fontId="6" fillId="0" borderId="7" xfId="5" applyNumberFormat="1" applyFont="1" applyBorder="1" applyAlignment="1">
      <alignment horizontal="center" vertical="center"/>
    </xf>
    <xf numFmtId="171" fontId="6" fillId="0" borderId="6" xfId="5" applyNumberFormat="1" applyFont="1" applyBorder="1" applyAlignment="1">
      <alignment horizontal="center" vertical="center"/>
    </xf>
    <xf numFmtId="171" fontId="6" fillId="0" borderId="0" xfId="5" applyNumberFormat="1" applyFont="1" applyBorder="1" applyAlignment="1">
      <alignment horizontal="center" vertical="center"/>
    </xf>
    <xf numFmtId="171" fontId="6" fillId="0" borderId="7" xfId="5" applyNumberFormat="1" applyFont="1" applyBorder="1" applyAlignment="1">
      <alignment horizontal="center" vertical="center"/>
    </xf>
    <xf numFmtId="171" fontId="6" fillId="0" borderId="8" xfId="5" applyNumberFormat="1" applyFont="1" applyBorder="1" applyAlignment="1">
      <alignment horizontal="center" vertical="center"/>
    </xf>
    <xf numFmtId="171" fontId="6" fillId="0" borderId="14" xfId="5" applyNumberFormat="1" applyFont="1" applyBorder="1" applyAlignment="1">
      <alignment horizontal="center" vertical="center"/>
    </xf>
    <xf numFmtId="171" fontId="6" fillId="0" borderId="9" xfId="5" applyNumberFormat="1" applyFont="1" applyBorder="1" applyAlignment="1">
      <alignment horizontal="center" vertical="center"/>
    </xf>
    <xf numFmtId="2" fontId="6" fillId="0" borderId="2" xfId="5" applyNumberFormat="1" applyFont="1" applyBorder="1" applyAlignment="1">
      <alignment horizontal="center" vertical="center"/>
    </xf>
    <xf numFmtId="2" fontId="6" fillId="0" borderId="3" xfId="5" applyNumberFormat="1" applyFont="1" applyBorder="1" applyAlignment="1">
      <alignment horizontal="center" vertical="center"/>
    </xf>
    <xf numFmtId="2" fontId="6" fillId="0" borderId="4" xfId="5" applyNumberFormat="1" applyFont="1" applyBorder="1" applyAlignment="1">
      <alignment horizontal="center" vertical="center"/>
    </xf>
    <xf numFmtId="2" fontId="6" fillId="0" borderId="6" xfId="5" applyNumberFormat="1" applyFont="1" applyBorder="1" applyAlignment="1">
      <alignment horizontal="center" vertical="center"/>
    </xf>
    <xf numFmtId="2" fontId="6" fillId="0" borderId="0" xfId="5" applyNumberFormat="1" applyFont="1" applyBorder="1" applyAlignment="1">
      <alignment horizontal="center" vertical="center"/>
    </xf>
    <xf numFmtId="2" fontId="6" fillId="0" borderId="7" xfId="5" applyNumberFormat="1" applyFont="1" applyBorder="1" applyAlignment="1">
      <alignment horizontal="center" vertical="center"/>
    </xf>
    <xf numFmtId="0" fontId="6" fillId="0" borderId="0" xfId="14" quotePrefix="1" applyNumberFormat="1" applyFont="1" applyBorder="1" applyAlignment="1">
      <alignment horizontal="center" vertical="center"/>
    </xf>
    <xf numFmtId="0" fontId="34" fillId="0" borderId="0" xfId="5" applyNumberFormat="1" applyFont="1" applyBorder="1" applyAlignment="1">
      <alignment horizontal="center" vertical="center"/>
    </xf>
    <xf numFmtId="171" fontId="6" fillId="0" borderId="2" xfId="5" applyNumberFormat="1" applyFont="1" applyBorder="1" applyAlignment="1">
      <alignment horizontal="center" vertical="center"/>
    </xf>
    <xf numFmtId="171" fontId="6" fillId="0" borderId="3" xfId="5" applyNumberFormat="1" applyFont="1" applyBorder="1" applyAlignment="1">
      <alignment horizontal="center" vertical="center"/>
    </xf>
    <xf numFmtId="171" fontId="6" fillId="0" borderId="4" xfId="5" applyNumberFormat="1" applyFont="1" applyBorder="1" applyAlignment="1">
      <alignment horizontal="center" vertical="center"/>
    </xf>
    <xf numFmtId="0" fontId="6" fillId="0" borderId="14" xfId="5" applyNumberFormat="1" applyFont="1" applyBorder="1" applyAlignment="1">
      <alignment horizontal="right"/>
    </xf>
    <xf numFmtId="2" fontId="6" fillId="0" borderId="8" xfId="5" applyNumberFormat="1" applyFont="1" applyBorder="1" applyAlignment="1">
      <alignment horizontal="center" vertical="center"/>
    </xf>
    <xf numFmtId="2" fontId="6" fillId="0" borderId="14" xfId="5" applyNumberFormat="1" applyFont="1" applyBorder="1" applyAlignment="1">
      <alignment horizontal="center" vertical="center"/>
    </xf>
    <xf numFmtId="2" fontId="6" fillId="0" borderId="9" xfId="5" applyNumberFormat="1" applyFont="1" applyBorder="1" applyAlignment="1">
      <alignment horizontal="center" vertical="center"/>
    </xf>
    <xf numFmtId="0" fontId="6" fillId="0" borderId="3" xfId="5" applyNumberFormat="1" applyFont="1" applyBorder="1" applyAlignment="1">
      <alignment horizontal="center" vertical="center" wrapText="1"/>
    </xf>
    <xf numFmtId="0" fontId="6" fillId="0" borderId="4" xfId="5" applyNumberFormat="1" applyFont="1" applyBorder="1" applyAlignment="1">
      <alignment horizontal="center" vertical="center" wrapText="1"/>
    </xf>
    <xf numFmtId="0" fontId="6" fillId="0" borderId="8" xfId="5" applyNumberFormat="1" applyFont="1" applyBorder="1" applyAlignment="1">
      <alignment horizontal="center" vertical="center" wrapText="1"/>
    </xf>
    <xf numFmtId="0" fontId="6" fillId="0" borderId="14" xfId="5" applyNumberFormat="1" applyFont="1" applyBorder="1" applyAlignment="1">
      <alignment horizontal="center" vertical="center" wrapText="1"/>
    </xf>
    <xf numFmtId="0" fontId="6" fillId="0" borderId="9" xfId="5" applyNumberFormat="1" applyFont="1" applyBorder="1" applyAlignment="1">
      <alignment horizontal="center" vertical="center" wrapText="1"/>
    </xf>
    <xf numFmtId="0" fontId="6" fillId="0" borderId="0" xfId="5" applyNumberFormat="1" applyFont="1" applyAlignment="1">
      <alignment horizontal="right"/>
    </xf>
    <xf numFmtId="0" fontId="6" fillId="0" borderId="11" xfId="5" applyNumberFormat="1" applyFont="1" applyBorder="1" applyAlignment="1">
      <alignment horizontal="center" vertical="center"/>
    </xf>
    <xf numFmtId="0" fontId="6" fillId="0" borderId="12" xfId="5" applyNumberFormat="1" applyFont="1" applyBorder="1" applyAlignment="1">
      <alignment horizontal="center" vertical="center"/>
    </xf>
    <xf numFmtId="0" fontId="6" fillId="0" borderId="13" xfId="5" applyNumberFormat="1" applyFont="1" applyBorder="1" applyAlignment="1">
      <alignment horizontal="center" vertical="center"/>
    </xf>
    <xf numFmtId="169" fontId="6" fillId="0" borderId="11" xfId="5" applyNumberFormat="1" applyFont="1" applyBorder="1" applyAlignment="1">
      <alignment horizontal="center" vertical="center"/>
    </xf>
    <xf numFmtId="169" fontId="6" fillId="0" borderId="12" xfId="5" applyNumberFormat="1" applyFont="1" applyBorder="1" applyAlignment="1">
      <alignment horizontal="center" vertical="center"/>
    </xf>
    <xf numFmtId="169" fontId="6" fillId="0" borderId="13" xfId="5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8" fillId="4" borderId="2" xfId="2" applyFont="1" applyFill="1" applyBorder="1" applyAlignment="1">
      <alignment horizontal="center" vertical="center"/>
    </xf>
    <xf numFmtId="0" fontId="8" fillId="4" borderId="3" xfId="2" applyFont="1" applyFill="1" applyBorder="1" applyAlignment="1">
      <alignment horizontal="center" vertical="center"/>
    </xf>
    <xf numFmtId="0" fontId="8" fillId="4" borderId="4" xfId="2" applyFont="1" applyFill="1" applyBorder="1" applyAlignment="1">
      <alignment horizontal="center" vertical="center"/>
    </xf>
    <xf numFmtId="0" fontId="9" fillId="19" borderId="1" xfId="2" applyFont="1" applyFill="1" applyBorder="1" applyAlignment="1">
      <alignment horizontal="center" vertical="center"/>
    </xf>
    <xf numFmtId="0" fontId="9" fillId="19" borderId="5" xfId="2" applyFont="1" applyFill="1" applyBorder="1" applyAlignment="1">
      <alignment horizontal="center" vertical="center"/>
    </xf>
    <xf numFmtId="0" fontId="7" fillId="5" borderId="11" xfId="2" applyFont="1" applyFill="1" applyBorder="1" applyAlignment="1">
      <alignment horizontal="center" vertical="center"/>
    </xf>
    <xf numFmtId="0" fontId="7" fillId="5" borderId="12" xfId="2" applyFont="1" applyFill="1" applyBorder="1" applyAlignment="1">
      <alignment horizontal="center" vertical="center"/>
    </xf>
    <xf numFmtId="0" fontId="7" fillId="5" borderId="13" xfId="2" applyFont="1" applyFill="1" applyBorder="1" applyAlignment="1">
      <alignment horizontal="center" vertical="center"/>
    </xf>
    <xf numFmtId="0" fontId="8" fillId="4" borderId="8" xfId="2" applyFont="1" applyFill="1" applyBorder="1" applyAlignment="1">
      <alignment horizontal="center" vertical="center"/>
    </xf>
    <xf numFmtId="0" fontId="8" fillId="4" borderId="14" xfId="2" applyFont="1" applyFill="1" applyBorder="1" applyAlignment="1">
      <alignment horizontal="center" vertical="center"/>
    </xf>
    <xf numFmtId="0" fontId="8" fillId="4" borderId="9" xfId="2" applyFont="1" applyFill="1" applyBorder="1" applyAlignment="1">
      <alignment horizontal="center" vertical="center"/>
    </xf>
    <xf numFmtId="0" fontId="4" fillId="9" borderId="11" xfId="2" applyFont="1" applyFill="1" applyBorder="1" applyAlignment="1">
      <alignment horizontal="center" vertical="center"/>
    </xf>
    <xf numFmtId="0" fontId="4" fillId="9" borderId="12" xfId="2" applyFont="1" applyFill="1" applyBorder="1" applyAlignment="1">
      <alignment horizontal="center" vertical="center"/>
    </xf>
    <xf numFmtId="0" fontId="4" fillId="9" borderId="13" xfId="2" applyFont="1" applyFill="1" applyBorder="1" applyAlignment="1">
      <alignment horizontal="center" vertical="center"/>
    </xf>
    <xf numFmtId="168" fontId="18" fillId="9" borderId="11" xfId="1" applyNumberFormat="1" applyFont="1" applyFill="1" applyBorder="1" applyAlignment="1" applyProtection="1">
      <alignment horizontal="center" vertical="center"/>
      <protection locked="0"/>
    </xf>
    <xf numFmtId="168" fontId="18" fillId="9" borderId="12" xfId="1" applyNumberFormat="1" applyFont="1" applyFill="1" applyBorder="1" applyAlignment="1" applyProtection="1">
      <alignment horizontal="center" vertical="center"/>
      <protection locked="0"/>
    </xf>
    <xf numFmtId="168" fontId="18" fillId="9" borderId="13" xfId="1" applyNumberFormat="1" applyFont="1" applyFill="1" applyBorder="1" applyAlignment="1" applyProtection="1">
      <alignment horizontal="center" vertical="center"/>
      <protection locked="0"/>
    </xf>
    <xf numFmtId="0" fontId="13" fillId="6" borderId="11" xfId="2" applyFont="1" applyFill="1" applyBorder="1" applyAlignment="1">
      <alignment horizontal="center" vertical="center"/>
    </xf>
    <xf numFmtId="0" fontId="13" fillId="6" borderId="12" xfId="2" applyFont="1" applyFill="1" applyBorder="1" applyAlignment="1">
      <alignment horizontal="center" vertical="center"/>
    </xf>
    <xf numFmtId="0" fontId="13" fillId="6" borderId="13" xfId="2" applyFont="1" applyFill="1" applyBorder="1" applyAlignment="1">
      <alignment horizontal="center" vertical="center"/>
    </xf>
    <xf numFmtId="0" fontId="16" fillId="8" borderId="11" xfId="2" applyFont="1" applyFill="1" applyBorder="1" applyAlignment="1">
      <alignment horizontal="center" vertical="center"/>
    </xf>
    <xf numFmtId="0" fontId="16" fillId="8" borderId="12" xfId="2" applyFont="1" applyFill="1" applyBorder="1" applyAlignment="1">
      <alignment horizontal="center" vertical="center"/>
    </xf>
    <xf numFmtId="0" fontId="16" fillId="8" borderId="13" xfId="2" applyFont="1" applyFill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2" fontId="7" fillId="0" borderId="10" xfId="2" applyNumberFormat="1" applyFont="1" applyFill="1" applyBorder="1" applyAlignment="1">
      <alignment horizontal="center" vertical="center"/>
    </xf>
  </cellXfs>
  <cellStyles count="56">
    <cellStyle name="active" xfId="28"/>
    <cellStyle name="Comma 2" xfId="4"/>
    <cellStyle name="Comma 2 2" xfId="21"/>
    <cellStyle name="Comma 2 2 2" xfId="22"/>
    <cellStyle name="Comma 2 3" xfId="23"/>
    <cellStyle name="Comma 3" xfId="29"/>
    <cellStyle name="Euro" xfId="30"/>
    <cellStyle name="Grey" xfId="31"/>
    <cellStyle name="Header1" xfId="32"/>
    <cellStyle name="Header2" xfId="33"/>
    <cellStyle name="Input [yellow]" xfId="34"/>
    <cellStyle name="Normal" xfId="0" builtinId="0"/>
    <cellStyle name="Normal - Style1" xfId="27"/>
    <cellStyle name="Normal - Style1 2" xfId="35"/>
    <cellStyle name="Normal 2" xfId="5"/>
    <cellStyle name="Normal 2 2" xfId="3"/>
    <cellStyle name="Normal 2 2 6" xfId="6"/>
    <cellStyle name="Normal 2 2 7" xfId="7"/>
    <cellStyle name="Normal 2 2 8" xfId="8"/>
    <cellStyle name="Normal 3" xfId="9"/>
    <cellStyle name="Normal 3 2" xfId="2"/>
    <cellStyle name="Normal 4" xfId="10"/>
    <cellStyle name="Normal 4 2" xfId="11"/>
    <cellStyle name="Normal 4 7" xfId="12"/>
    <cellStyle name="Normal 5" xfId="24"/>
    <cellStyle name="Normal 5 2" xfId="25"/>
    <cellStyle name="Normal 5 3" xfId="26"/>
    <cellStyle name="Normal 6" xfId="13"/>
    <cellStyle name="Normal 6 2" xfId="14"/>
    <cellStyle name="Normal 7" xfId="15"/>
    <cellStyle name="Normal 7 2" xfId="16"/>
    <cellStyle name="Normal 8" xfId="36"/>
    <cellStyle name="Normal_Uncertainty Budget" xfId="1"/>
    <cellStyle name="Note 2" xfId="37"/>
    <cellStyle name="Note 2 2" xfId="38"/>
    <cellStyle name="Note 2 3" xfId="39"/>
    <cellStyle name="Note 3" xfId="40"/>
    <cellStyle name="Note 4" xfId="41"/>
    <cellStyle name="Note 5" xfId="42"/>
    <cellStyle name="Note 6" xfId="43"/>
    <cellStyle name="Note 7" xfId="44"/>
    <cellStyle name="Percent [2]" xfId="45"/>
    <cellStyle name="เครื่องหมายจุลภาค [0]_01) FEZ-0011-G-Form-02   DCV (Direct-Range, 0~1020V)" xfId="46"/>
    <cellStyle name="เครื่องหมายจุลภาค_01) FEZ-0011-G-Form-02   DCV (Direct-Range, 0~1020V)" xfId="47"/>
    <cellStyle name="เครื่องหมายสกุลเงิน [0]_01) FEZ-0011-G-Form-02   DCV (Direct-Range, 0~1020V)" xfId="48"/>
    <cellStyle name="เครื่องหมายสกุลเงิน_01) FEZ-0011-G-Form-02   DCV (Direct-Range, 0~1020V)" xfId="49"/>
    <cellStyle name="ปกติ 2" xfId="17"/>
    <cellStyle name="ปกติ 2 2" xfId="18"/>
    <cellStyle name="ปกติ 3" xfId="19"/>
    <cellStyle name="ปกติ_2793-01                  Std. Form (Used  HP  3458A)" xfId="50"/>
    <cellStyle name="ปกติ_Cert.(ตัวอย่าง DMM)" xfId="20"/>
    <cellStyle name="桁区切り [0.00]_05-2000" xfId="51"/>
    <cellStyle name="桁区切り_05-2000" xfId="52"/>
    <cellStyle name="標準_05-2000" xfId="53"/>
    <cellStyle name="通貨 [0.00]_05-2000" xfId="54"/>
    <cellStyle name="通貨_05-2000" xfId="55"/>
  </cellStyles>
  <dxfs count="0"/>
  <tableStyles count="0" defaultTableStyle="TableStyleMedium2" defaultPivotStyle="PivotStyleLight16"/>
  <colors>
    <mruColors>
      <color rgb="FF27F9B3"/>
      <color rgb="FFFCED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theme" Target="theme/theme1.xml"/><Relationship Id="rId8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3</xdr:row>
          <xdr:rowOff>104775</xdr:rowOff>
        </xdr:from>
        <xdr:to>
          <xdr:col>23</xdr:col>
          <xdr:colOff>190500</xdr:colOff>
          <xdr:row>4</xdr:row>
          <xdr:rowOff>19050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0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</xdr:row>
          <xdr:rowOff>76200</xdr:rowOff>
        </xdr:from>
        <xdr:to>
          <xdr:col>15</xdr:col>
          <xdr:colOff>190500</xdr:colOff>
          <xdr:row>4</xdr:row>
          <xdr:rowOff>19050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0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9</xdr:row>
          <xdr:rowOff>104775</xdr:rowOff>
        </xdr:from>
        <xdr:to>
          <xdr:col>6</xdr:col>
          <xdr:colOff>190500</xdr:colOff>
          <xdr:row>10</xdr:row>
          <xdr:rowOff>38100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0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9</xdr:row>
          <xdr:rowOff>104775</xdr:rowOff>
        </xdr:from>
        <xdr:to>
          <xdr:col>10</xdr:col>
          <xdr:colOff>190500</xdr:colOff>
          <xdr:row>10</xdr:row>
          <xdr:rowOff>38100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0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0</xdr:colOff>
      <xdr:row>49</xdr:row>
      <xdr:rowOff>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49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49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49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49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49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49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49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49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49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49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49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49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49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49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49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49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49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49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49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49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49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49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49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5/Matsushita%20Electric%20Work%20(HA)/Month%2011/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Not%2017025/Year%202006/Hitachi%20Metals%20%20(Ferrite)/Month%2005/on-site%2011-05-2006/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Certificate%20of%20Judgment/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p2600\CAL\CAL\Temp\Form\tran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Manica/Month%2004/EELG-06-0075%20%20%20%20%2073303%20%20%20%20%20%20%20%20%20%20(06-04-06%20%20%20KHO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3187%20%20%20%20%20%20%20SP%20for%20Panasonic%20(HA)%20%20(5520A),%20Confirmed%20by%20JJ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BY%20MODEL%20(ELF)/Standard%20Form/3332%20%20%20%20%20%20%20%20%20%20%20%20%20%20%20%20%20Std.%20Form%20(Use%205520A+2558+5700A)%2006-04-06%20%20KHOM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Balance%20Rev.1/+01_Balance%20-%200%20to%20500%20g%20-%2011%20Point%20(2017)%20Rev.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phat/AppData/Local/Microsoft/Windows/Temporary%20Internet%20Files/Content.Outlook/X3RVHGP1/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KCE%20Technology/Month%2003/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Multi-Product%20Calibrator%20(5500A)/5500A/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Digital%20LCR%20Meter/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-10-2005"/>
      <sheetName val="Data Form-1"/>
      <sheetName val="Data Form-2"/>
      <sheetName val="Judgement Criteria"/>
      <sheetName val="2558 UNCER"/>
      <sheetName val="Verification  2558"/>
      <sheetName val="Eq.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11-2005"/>
      <sheetName val="Data Form-1"/>
      <sheetName val="Data Form-2"/>
      <sheetName val="Verification (SE-01029)"/>
      <sheetName val="Judgement Criteria"/>
      <sheetName val="149-10A UNCER"/>
      <sheetName val="500kOHM"/>
      <sheetName val="1MOHM"/>
      <sheetName val="2MOHM"/>
      <sheetName val="5MOHM"/>
      <sheetName val="10MOHM"/>
      <sheetName val="20MOHM"/>
      <sheetName val="50MOHM"/>
      <sheetName val="100MOHM"/>
      <sheetName val="200MOHM"/>
      <sheetName val="500MOHM"/>
      <sheetName val="1000MOHM"/>
      <sheetName val="2000MOHM"/>
      <sheetName val="Equip.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404-4086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5"/>
      <sheetName val="Uncertainty"/>
      <sheetName val="Equipment"/>
    </sheetNames>
    <sheetDataSet>
      <sheetData sheetId="0"/>
      <sheetData sheetId="1"/>
      <sheetData sheetId="2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39163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404-4092</v>
          </cell>
          <cell r="G11">
            <v>38468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EL-0033/04</v>
          </cell>
          <cell r="G13">
            <v>38503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404-4019</v>
          </cell>
          <cell r="G14">
            <v>38589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EL-0077/04</v>
          </cell>
          <cell r="G15">
            <v>38444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104-3150</v>
          </cell>
          <cell r="G18">
            <v>38548</v>
          </cell>
          <cell r="H18" t="str">
            <v>NML, NPL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EL-0111/04</v>
          </cell>
          <cell r="G22">
            <v>38519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 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404-4080</v>
          </cell>
          <cell r="G28">
            <v>38439</v>
          </cell>
          <cell r="H28" t="str">
            <v>NIMT</v>
          </cell>
        </row>
        <row r="29">
          <cell r="A29" t="str">
            <v>SE-02108</v>
          </cell>
          <cell r="B29" t="str">
            <v>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404-4108</v>
          </cell>
          <cell r="G29">
            <v>38478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404-4132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404-4133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404-4134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404-4135</v>
          </cell>
          <cell r="G35">
            <v>38467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404-4136</v>
          </cell>
          <cell r="G36">
            <v>38467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404-4138</v>
          </cell>
          <cell r="G38">
            <v>38467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404-4141</v>
          </cell>
          <cell r="G41">
            <v>38533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404-4142</v>
          </cell>
          <cell r="G42">
            <v>38533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5700A-Wideband</v>
          </cell>
          <cell r="E46" t="str">
            <v>4870012</v>
          </cell>
          <cell r="F46" t="str">
            <v>404-4007</v>
          </cell>
          <cell r="G46">
            <v>38545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404-4165</v>
          </cell>
          <cell r="G49">
            <v>38498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404-4168</v>
          </cell>
          <cell r="G52">
            <v>38536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Func./Sweep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404-4169</v>
          </cell>
          <cell r="G53">
            <v>38536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404-4172</v>
          </cell>
          <cell r="G56">
            <v>38574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ELE/G-04/0092</v>
          </cell>
          <cell r="G57">
            <v>38533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 + SC600</v>
          </cell>
          <cell r="E58" t="str">
            <v>7395202</v>
          </cell>
          <cell r="F58" t="str">
            <v>404-4174</v>
          </cell>
          <cell r="G58">
            <v>38625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5790A-WB</v>
          </cell>
          <cell r="E63" t="str">
            <v>5510033</v>
          </cell>
          <cell r="F63" t="str">
            <v>Do not used this equipment</v>
          </cell>
          <cell r="G63">
            <v>0</v>
          </cell>
          <cell r="H63">
            <v>0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>
            <v>0</v>
          </cell>
          <cell r="G64">
            <v>38811</v>
          </cell>
          <cell r="H64" t="str">
            <v>NML,NPL</v>
          </cell>
        </row>
        <row r="65">
          <cell r="A65" t="str">
            <v>SE-99001</v>
          </cell>
          <cell r="B65" t="str">
            <v>DC Standard</v>
          </cell>
          <cell r="C65" t="str">
            <v>Fluke</v>
          </cell>
          <cell r="D65" t="str">
            <v>732B</v>
          </cell>
          <cell r="E65" t="str">
            <v>7135010</v>
          </cell>
          <cell r="F65" t="str">
            <v>EL-0032/04</v>
          </cell>
          <cell r="G65">
            <v>38766</v>
          </cell>
          <cell r="H65" t="str">
            <v>NIMT</v>
          </cell>
        </row>
        <row r="66">
          <cell r="A66" t="str">
            <v>SE-99003</v>
          </cell>
          <cell r="B66" t="str">
            <v>Calibrator/Source</v>
          </cell>
          <cell r="C66" t="str">
            <v>Keithley</v>
          </cell>
          <cell r="D66">
            <v>263</v>
          </cell>
          <cell r="E66" t="str">
            <v>0561936</v>
          </cell>
          <cell r="F66" t="str">
            <v>404-4003</v>
          </cell>
          <cell r="G66">
            <v>38703</v>
          </cell>
          <cell r="H66" t="str">
            <v>NIMT</v>
          </cell>
        </row>
        <row r="67">
          <cell r="A67" t="str">
            <v>SE-99004</v>
          </cell>
          <cell r="B67" t="str">
            <v>DC Calibration Set</v>
          </cell>
          <cell r="C67" t="str">
            <v>Yokogawa</v>
          </cell>
          <cell r="D67">
            <v>2560</v>
          </cell>
          <cell r="E67" t="str">
            <v>55BL9039</v>
          </cell>
          <cell r="F67" t="str">
            <v>EELG-05/0100</v>
          </cell>
          <cell r="G67">
            <v>38806</v>
          </cell>
          <cell r="H67" t="str">
            <v>NIMT</v>
          </cell>
        </row>
        <row r="68">
          <cell r="A68" t="str">
            <v>SE-99005</v>
          </cell>
          <cell r="B68" t="str">
            <v>AC Voltage Current Standard</v>
          </cell>
          <cell r="C68" t="str">
            <v>Yokogawa</v>
          </cell>
          <cell r="D68" t="str">
            <v>2558-00</v>
          </cell>
          <cell r="E68" t="str">
            <v>55AY9023</v>
          </cell>
          <cell r="F68" t="str">
            <v>EELG-05/0101</v>
          </cell>
          <cell r="G68">
            <v>38806</v>
          </cell>
          <cell r="H68" t="str">
            <v>NIMT</v>
          </cell>
        </row>
        <row r="69">
          <cell r="A69" t="str">
            <v>SE-99006</v>
          </cell>
          <cell r="B69" t="str">
            <v>Multi-Product Calibrator</v>
          </cell>
          <cell r="C69" t="str">
            <v>Fluke</v>
          </cell>
          <cell r="D69" t="str">
            <v>5500A-SC300</v>
          </cell>
          <cell r="E69" t="str">
            <v>6490021</v>
          </cell>
          <cell r="F69" t="str">
            <v>405-4006</v>
          </cell>
          <cell r="G69">
            <v>38748</v>
          </cell>
          <cell r="H69" t="str">
            <v>NIMT, NIST</v>
          </cell>
        </row>
        <row r="70">
          <cell r="A70" t="str">
            <v>SE-99010</v>
          </cell>
          <cell r="B70" t="str">
            <v>Amplifier</v>
          </cell>
          <cell r="C70" t="str">
            <v>Fluke</v>
          </cell>
          <cell r="D70" t="str">
            <v>5725A</v>
          </cell>
          <cell r="E70" t="str">
            <v>6485001</v>
          </cell>
          <cell r="F70" t="str">
            <v>EL-0226/04</v>
          </cell>
          <cell r="G70">
            <v>38745</v>
          </cell>
          <cell r="H70" t="str">
            <v>NIMT</v>
          </cell>
        </row>
        <row r="71">
          <cell r="A71" t="str">
            <v>SE-99011</v>
          </cell>
          <cell r="B71" t="str">
            <v>Portable Calibrator</v>
          </cell>
          <cell r="C71" t="str">
            <v>Yokogawa</v>
          </cell>
          <cell r="D71">
            <v>2422</v>
          </cell>
          <cell r="E71" t="str">
            <v>65MD0433</v>
          </cell>
          <cell r="F71" t="str">
            <v>404-4011</v>
          </cell>
          <cell r="G71">
            <v>38358</v>
          </cell>
          <cell r="H71" t="str">
            <v>NIMT</v>
          </cell>
        </row>
        <row r="72">
          <cell r="A72" t="str">
            <v>SE-99012</v>
          </cell>
          <cell r="B72" t="str">
            <v>Digital Multimeter</v>
          </cell>
          <cell r="C72" t="str">
            <v>HP</v>
          </cell>
          <cell r="D72" t="str">
            <v>3458A-002</v>
          </cell>
          <cell r="E72" t="str">
            <v>2823A12137</v>
          </cell>
          <cell r="F72" t="str">
            <v>EELG-05/0110</v>
          </cell>
          <cell r="G72">
            <v>38809</v>
          </cell>
          <cell r="H72" t="str">
            <v>NIMT</v>
          </cell>
        </row>
        <row r="73">
          <cell r="A73" t="str">
            <v>SE-99013</v>
          </cell>
          <cell r="B73" t="str">
            <v>RMS Voltmeter</v>
          </cell>
          <cell r="C73" t="str">
            <v>HP</v>
          </cell>
          <cell r="D73" t="str">
            <v>3400B</v>
          </cell>
          <cell r="E73" t="str">
            <v>3241A01159</v>
          </cell>
          <cell r="F73" t="str">
            <v>405-4013</v>
          </cell>
          <cell r="G73">
            <v>38722</v>
          </cell>
          <cell r="H73" t="str">
            <v>NIMT, NIST</v>
          </cell>
        </row>
        <row r="74">
          <cell r="A74" t="str">
            <v>SE-99014</v>
          </cell>
          <cell r="B74" t="str">
            <v>Digital Multimeter</v>
          </cell>
          <cell r="C74" t="str">
            <v>HP</v>
          </cell>
          <cell r="D74" t="str">
            <v>34401A</v>
          </cell>
          <cell r="E74" t="str">
            <v>US36051808</v>
          </cell>
          <cell r="F74" t="str">
            <v>404-4014</v>
          </cell>
          <cell r="G74">
            <v>38480</v>
          </cell>
          <cell r="H74" t="str">
            <v>NIMT</v>
          </cell>
        </row>
        <row r="75">
          <cell r="A75" t="str">
            <v>SE-99015</v>
          </cell>
          <cell r="B75" t="str">
            <v>Digital Multimeter</v>
          </cell>
          <cell r="C75" t="str">
            <v>Yokogawa</v>
          </cell>
          <cell r="D75" t="str">
            <v>7537-01</v>
          </cell>
          <cell r="E75" t="str">
            <v>8C00496</v>
          </cell>
          <cell r="F75" t="str">
            <v>EELG-05/0140</v>
          </cell>
          <cell r="G75">
            <v>38846</v>
          </cell>
          <cell r="H75" t="str">
            <v>NIMT</v>
          </cell>
        </row>
        <row r="76">
          <cell r="A76" t="str">
            <v>SE-99016</v>
          </cell>
          <cell r="B76" t="str">
            <v>Digital Electrometer</v>
          </cell>
          <cell r="C76" t="str">
            <v>Keithley</v>
          </cell>
          <cell r="D76">
            <v>617</v>
          </cell>
          <cell r="E76" t="str">
            <v>0563306</v>
          </cell>
          <cell r="F76" t="str">
            <v>404-4016</v>
          </cell>
          <cell r="G76">
            <v>38700</v>
          </cell>
          <cell r="H76" t="str">
            <v>NIMT</v>
          </cell>
        </row>
        <row r="77">
          <cell r="A77" t="str">
            <v>SE-99017</v>
          </cell>
          <cell r="B77" t="str">
            <v>Multifunction Transfer Standard</v>
          </cell>
          <cell r="C77" t="str">
            <v>Wavetek</v>
          </cell>
          <cell r="D77" t="str">
            <v>4950</v>
          </cell>
          <cell r="E77" t="str">
            <v>38173</v>
          </cell>
          <cell r="F77" t="str">
            <v>ELE-04/1041</v>
          </cell>
          <cell r="G77">
            <v>38521</v>
          </cell>
          <cell r="H77" t="str">
            <v>NIMT</v>
          </cell>
        </row>
        <row r="78">
          <cell r="A78" t="str">
            <v>SE-99022</v>
          </cell>
          <cell r="B78" t="str">
            <v>Primary DC/AC Shunt</v>
          </cell>
          <cell r="C78" t="str">
            <v>Holt</v>
          </cell>
          <cell r="D78" t="str">
            <v>HCS-1</v>
          </cell>
          <cell r="E78" t="str">
            <v>0943500001351</v>
          </cell>
          <cell r="F78" t="str">
            <v>NEFE-04-0064</v>
          </cell>
          <cell r="G78">
            <v>38880</v>
          </cell>
          <cell r="H78" t="str">
            <v>NIST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EL-0211/04</v>
          </cell>
          <cell r="G79">
            <v>39022</v>
          </cell>
          <cell r="H79" t="str">
            <v>NIMT</v>
          </cell>
        </row>
        <row r="80">
          <cell r="A80" t="str">
            <v>SE-99023</v>
          </cell>
          <cell r="B80" t="str">
            <v>Electronic Load</v>
          </cell>
          <cell r="C80" t="str">
            <v>Kikusui</v>
          </cell>
          <cell r="D80" t="str">
            <v>PLZ700W</v>
          </cell>
          <cell r="E80" t="str">
            <v>1650065</v>
          </cell>
          <cell r="F80" t="str">
            <v>404-4023</v>
          </cell>
          <cell r="G80">
            <v>38566</v>
          </cell>
          <cell r="H80" t="str">
            <v>NIMT</v>
          </cell>
        </row>
        <row r="81">
          <cell r="A81" t="str">
            <v>SE-99024</v>
          </cell>
          <cell r="B81" t="str">
            <v>Standard Shunt</v>
          </cell>
          <cell r="C81" t="str">
            <v>Yokogawa</v>
          </cell>
          <cell r="D81" t="str">
            <v>2743-06</v>
          </cell>
          <cell r="E81" t="str">
            <v>69VG0602</v>
          </cell>
          <cell r="F81" t="str">
            <v>EL-0113/03</v>
          </cell>
          <cell r="G81">
            <v>38528</v>
          </cell>
          <cell r="H81" t="str">
            <v>NIMT</v>
          </cell>
        </row>
        <row r="82">
          <cell r="A82" t="str">
            <v>SE-99025</v>
          </cell>
          <cell r="B82" t="str">
            <v>DC/AC Shunt</v>
          </cell>
          <cell r="C82" t="str">
            <v>Guildline</v>
          </cell>
          <cell r="D82" t="str">
            <v>7320</v>
          </cell>
          <cell r="E82" t="str">
            <v>63834</v>
          </cell>
          <cell r="F82" t="str">
            <v>EL-0210/04</v>
          </cell>
          <cell r="G82">
            <v>39022</v>
          </cell>
          <cell r="H82" t="str">
            <v>NIMT</v>
          </cell>
        </row>
        <row r="83">
          <cell r="A83" t="str">
            <v>SE-99026</v>
          </cell>
          <cell r="B83" t="str">
            <v>AC/DC Shunt</v>
          </cell>
          <cell r="C83" t="str">
            <v>Wavetek</v>
          </cell>
          <cell r="D83">
            <v>4953</v>
          </cell>
          <cell r="E83" t="str">
            <v>38105</v>
          </cell>
          <cell r="F83" t="str">
            <v>Do not used this equipment</v>
          </cell>
          <cell r="G83">
            <v>0</v>
          </cell>
          <cell r="H83">
            <v>0</v>
          </cell>
        </row>
        <row r="84">
          <cell r="A84" t="str">
            <v>SE-99027</v>
          </cell>
          <cell r="B84" t="str">
            <v>Curr. Calibration for W.Tester</v>
          </cell>
          <cell r="C84" t="str">
            <v>Kikusui</v>
          </cell>
          <cell r="D84" t="str">
            <v>TOS1200</v>
          </cell>
          <cell r="E84" t="str">
            <v>15110556</v>
          </cell>
          <cell r="F84" t="str">
            <v>ELE/G-04/0101</v>
          </cell>
          <cell r="G84">
            <v>38531</v>
          </cell>
          <cell r="H84" t="str">
            <v>NIMT</v>
          </cell>
        </row>
        <row r="85">
          <cell r="A85" t="str">
            <v>SE-99028</v>
          </cell>
          <cell r="B85" t="str">
            <v>High Voltage Digitalmeter</v>
          </cell>
          <cell r="C85" t="str">
            <v>Kikusui</v>
          </cell>
          <cell r="D85" t="str">
            <v>149-10A</v>
          </cell>
          <cell r="E85" t="str">
            <v>15123315</v>
          </cell>
          <cell r="F85" t="str">
            <v>EELG-05/0103</v>
          </cell>
          <cell r="G85">
            <v>38806</v>
          </cell>
          <cell r="H85" t="str">
            <v>NML, NPL, NIMT</v>
          </cell>
        </row>
        <row r="86">
          <cell r="A86" t="str">
            <v>SE-99030</v>
          </cell>
          <cell r="B86" t="str">
            <v>Withstanding Voltage Tester</v>
          </cell>
          <cell r="C86" t="str">
            <v>Kikusui</v>
          </cell>
          <cell r="D86" t="str">
            <v>TOS5101</v>
          </cell>
          <cell r="E86" t="str">
            <v>15110328</v>
          </cell>
          <cell r="F86" t="str">
            <v>Calibration not required</v>
          </cell>
          <cell r="G86">
            <v>0</v>
          </cell>
          <cell r="H86">
            <v>0</v>
          </cell>
        </row>
        <row r="87">
          <cell r="A87" t="str">
            <v>SE-99032</v>
          </cell>
          <cell r="B87" t="str">
            <v>Decade Resistance Box</v>
          </cell>
          <cell r="C87" t="str">
            <v>ESI</v>
          </cell>
          <cell r="D87" t="str">
            <v>DB62-11K</v>
          </cell>
          <cell r="E87" t="str">
            <v>N20708880062A</v>
          </cell>
          <cell r="F87" t="str">
            <v>EELG-05/0035</v>
          </cell>
          <cell r="G87">
            <v>38761</v>
          </cell>
          <cell r="H87" t="str">
            <v>NIMT</v>
          </cell>
        </row>
        <row r="88">
          <cell r="A88" t="str">
            <v>SE-99033</v>
          </cell>
          <cell r="B88" t="str">
            <v>Decade Resistance Box</v>
          </cell>
          <cell r="C88" t="str">
            <v>ESI</v>
          </cell>
          <cell r="D88" t="str">
            <v>DB62-11M</v>
          </cell>
          <cell r="E88" t="str">
            <v>R2020196DB62D</v>
          </cell>
          <cell r="F88" t="str">
            <v>EELG-05/0036</v>
          </cell>
          <cell r="G88">
            <v>38761</v>
          </cell>
          <cell r="H88" t="str">
            <v>NIMT</v>
          </cell>
        </row>
        <row r="89">
          <cell r="A89" t="str">
            <v>SE-99034</v>
          </cell>
          <cell r="B89" t="str">
            <v>Decade Resistance Box</v>
          </cell>
          <cell r="C89" t="str">
            <v>Yokogawa</v>
          </cell>
          <cell r="D89" t="str">
            <v>2793-03</v>
          </cell>
          <cell r="E89" t="str">
            <v>00084U</v>
          </cell>
          <cell r="F89" t="str">
            <v>EELG-05/0037</v>
          </cell>
          <cell r="G89">
            <v>38762</v>
          </cell>
          <cell r="H89" t="str">
            <v>NIMT</v>
          </cell>
        </row>
        <row r="90">
          <cell r="A90" t="str">
            <v>SE-99035</v>
          </cell>
          <cell r="B90" t="str">
            <v>Decade Resistance Box</v>
          </cell>
          <cell r="C90" t="str">
            <v>E&amp;C</v>
          </cell>
          <cell r="D90" t="str">
            <v>DR25500</v>
          </cell>
          <cell r="E90" t="str">
            <v>9507352</v>
          </cell>
          <cell r="F90" t="str">
            <v>EELG-05/0038</v>
          </cell>
          <cell r="G90">
            <v>38762</v>
          </cell>
          <cell r="H90" t="str">
            <v>NIMT</v>
          </cell>
        </row>
        <row r="91">
          <cell r="A91" t="str">
            <v>SE-99036</v>
          </cell>
          <cell r="B91" t="str">
            <v>4-Terminal Pair Resistor Set</v>
          </cell>
          <cell r="C91" t="str">
            <v>HP</v>
          </cell>
          <cell r="D91" t="str">
            <v>42030A</v>
          </cell>
          <cell r="E91" t="str">
            <v>3143J00135</v>
          </cell>
          <cell r="F91" t="str">
            <v>040004</v>
          </cell>
          <cell r="G91">
            <v>38726</v>
          </cell>
          <cell r="H91" t="str">
            <v>NMIJ</v>
          </cell>
        </row>
        <row r="92">
          <cell r="A92" t="str">
            <v>SE-99037</v>
          </cell>
          <cell r="B92" t="str">
            <v>Standard Resistor : 1mOhm</v>
          </cell>
          <cell r="C92" t="str">
            <v>Yokogawa</v>
          </cell>
          <cell r="D92" t="str">
            <v>2792-1m</v>
          </cell>
          <cell r="E92" t="str">
            <v>66VW1038</v>
          </cell>
          <cell r="F92" t="str">
            <v>EL-0108/04</v>
          </cell>
          <cell r="G92">
            <v>38519</v>
          </cell>
          <cell r="H92" t="str">
            <v>NIMT</v>
          </cell>
        </row>
        <row r="93">
          <cell r="A93" t="str">
            <v>SE-99038</v>
          </cell>
          <cell r="B93" t="str">
            <v>Standard Resistor : 10mOhm</v>
          </cell>
          <cell r="C93" t="str">
            <v>Yokogawa</v>
          </cell>
          <cell r="D93" t="str">
            <v>2792-10m</v>
          </cell>
          <cell r="E93" t="str">
            <v>N73D23</v>
          </cell>
          <cell r="F93" t="str">
            <v>EL-0109/04</v>
          </cell>
          <cell r="G93">
            <v>38869</v>
          </cell>
          <cell r="H93" t="str">
            <v>NIMT</v>
          </cell>
        </row>
        <row r="94">
          <cell r="A94" t="str">
            <v>SE-99039</v>
          </cell>
          <cell r="B94" t="str">
            <v>Standard Resistor : 100mOhm</v>
          </cell>
          <cell r="C94" t="str">
            <v>Yokogawa</v>
          </cell>
          <cell r="D94" t="str">
            <v>2792-100m</v>
          </cell>
          <cell r="E94" t="str">
            <v>66VW3052</v>
          </cell>
          <cell r="F94" t="str">
            <v>EL-0110/04</v>
          </cell>
          <cell r="G94">
            <v>38869</v>
          </cell>
          <cell r="H94" t="str">
            <v>NIMT</v>
          </cell>
        </row>
        <row r="95">
          <cell r="A95" t="str">
            <v>SE-99040</v>
          </cell>
          <cell r="B95" t="str">
            <v>Standard Resistor : 1Ohm</v>
          </cell>
          <cell r="C95" t="str">
            <v>Yokogawa</v>
          </cell>
          <cell r="D95" t="str">
            <v>2792-1</v>
          </cell>
          <cell r="E95" t="str">
            <v>69VW4003</v>
          </cell>
          <cell r="F95" t="str">
            <v>Damaged, donot use</v>
          </cell>
          <cell r="G95">
            <v>0</v>
          </cell>
          <cell r="H95">
            <v>0</v>
          </cell>
        </row>
        <row r="96">
          <cell r="A96" t="str">
            <v>SE-99042</v>
          </cell>
          <cell r="B96" t="str">
            <v>Standard Resistor : 10Ohm</v>
          </cell>
          <cell r="C96" t="str">
            <v>Yokogawa</v>
          </cell>
          <cell r="D96" t="str">
            <v>2792-10</v>
          </cell>
          <cell r="E96" t="str">
            <v>69VW5003</v>
          </cell>
          <cell r="F96" t="str">
            <v>EL-0112/04</v>
          </cell>
          <cell r="G96">
            <v>38869</v>
          </cell>
          <cell r="H96" t="str">
            <v>NIMT</v>
          </cell>
        </row>
        <row r="97">
          <cell r="A97" t="str">
            <v>SE-99044</v>
          </cell>
          <cell r="B97" t="str">
            <v>Standard Resistor : 100Ohm</v>
          </cell>
          <cell r="C97" t="str">
            <v>Yokogawa</v>
          </cell>
          <cell r="D97" t="str">
            <v>2792-100</v>
          </cell>
          <cell r="E97" t="str">
            <v>69VW6002</v>
          </cell>
          <cell r="F97" t="str">
            <v>EL-0113/04</v>
          </cell>
          <cell r="G97">
            <v>38519</v>
          </cell>
          <cell r="H97" t="str">
            <v>NIMT</v>
          </cell>
        </row>
        <row r="98">
          <cell r="A98" t="str">
            <v>SE-99046</v>
          </cell>
          <cell r="B98" t="str">
            <v>Metal Clad Resistor : 0.1Ohm</v>
          </cell>
          <cell r="C98" t="str">
            <v>PCN Corp.</v>
          </cell>
          <cell r="D98" t="str">
            <v>RH250M4-0.1</v>
          </cell>
          <cell r="E98" t="str">
            <v>T001</v>
          </cell>
          <cell r="F98" t="str">
            <v>404-4046</v>
          </cell>
          <cell r="G98">
            <v>38589</v>
          </cell>
          <cell r="H98" t="str">
            <v>NIMT</v>
          </cell>
        </row>
        <row r="99">
          <cell r="A99" t="str">
            <v>SE-99047</v>
          </cell>
          <cell r="B99" t="str">
            <v>Metal Clad Resistor : 0.5Ohm</v>
          </cell>
          <cell r="C99" t="str">
            <v>PCN Corp.</v>
          </cell>
          <cell r="D99" t="str">
            <v>RH250M4-0.5</v>
          </cell>
          <cell r="E99" t="str">
            <v>T002</v>
          </cell>
          <cell r="F99" t="str">
            <v>404-4047</v>
          </cell>
          <cell r="G99">
            <v>38589</v>
          </cell>
          <cell r="H99" t="str">
            <v>NIMT</v>
          </cell>
        </row>
        <row r="100">
          <cell r="A100" t="str">
            <v>SE-99048</v>
          </cell>
          <cell r="B100" t="str">
            <v>Metal Clad Resistor : 1Ohm</v>
          </cell>
          <cell r="C100" t="str">
            <v>PCN Corp.</v>
          </cell>
          <cell r="D100" t="str">
            <v>RH250ML-1</v>
          </cell>
          <cell r="E100" t="str">
            <v>T003</v>
          </cell>
          <cell r="F100" t="str">
            <v>404-4048</v>
          </cell>
          <cell r="G100">
            <v>38589</v>
          </cell>
          <cell r="H100" t="str">
            <v>NIMT</v>
          </cell>
        </row>
        <row r="101">
          <cell r="A101" t="str">
            <v>SE-99049</v>
          </cell>
          <cell r="B101" t="str">
            <v>4-T Standard Resistor</v>
          </cell>
          <cell r="C101" t="str">
            <v>Fluke</v>
          </cell>
          <cell r="D101" t="str">
            <v>742A-1</v>
          </cell>
          <cell r="E101" t="str">
            <v>6330024</v>
          </cell>
          <cell r="F101" t="str">
            <v>EL-0114/04</v>
          </cell>
          <cell r="G101">
            <v>38519</v>
          </cell>
          <cell r="H101" t="str">
            <v>NIMT</v>
          </cell>
        </row>
        <row r="102">
          <cell r="A102" t="str">
            <v>SE-99050</v>
          </cell>
          <cell r="B102" t="str">
            <v>4-T Standard Resistor</v>
          </cell>
          <cell r="C102" t="str">
            <v>Fluke</v>
          </cell>
          <cell r="D102" t="str">
            <v>742A-10k</v>
          </cell>
          <cell r="E102" t="str">
            <v>6340009</v>
          </cell>
          <cell r="F102" t="str">
            <v>EL-0115/04</v>
          </cell>
          <cell r="G102">
            <v>38869</v>
          </cell>
          <cell r="H102" t="str">
            <v>NIMT</v>
          </cell>
        </row>
        <row r="103">
          <cell r="A103" t="str">
            <v>SE-99051</v>
          </cell>
          <cell r="B103" t="str">
            <v>Standard Resistor Set</v>
          </cell>
          <cell r="C103" t="str">
            <v>Alpha Elec.</v>
          </cell>
          <cell r="D103" t="str">
            <v>10-100kOhm</v>
          </cell>
          <cell r="E103">
            <v>0</v>
          </cell>
          <cell r="F103" t="str">
            <v>Calibration not required</v>
          </cell>
          <cell r="G103">
            <v>0</v>
          </cell>
          <cell r="H103">
            <v>0</v>
          </cell>
        </row>
        <row r="104">
          <cell r="A104" t="str">
            <v>SE-99052</v>
          </cell>
          <cell r="B104" t="str">
            <v>Standard Resistor Set</v>
          </cell>
          <cell r="C104" t="str">
            <v>Electrohm</v>
          </cell>
          <cell r="D104" t="str">
            <v>5M~10MOhm</v>
          </cell>
          <cell r="E104" t="str">
            <v>99199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SE-99057</v>
          </cell>
          <cell r="B105" t="str">
            <v>Decade Capacitor</v>
          </cell>
          <cell r="C105" t="str">
            <v>HP</v>
          </cell>
          <cell r="D105" t="str">
            <v>4440B</v>
          </cell>
          <cell r="E105" t="str">
            <v>1224J03634</v>
          </cell>
          <cell r="F105" t="str">
            <v>405-4057</v>
          </cell>
          <cell r="G105">
            <v>38763</v>
          </cell>
          <cell r="H105" t="str">
            <v>NMIJ</v>
          </cell>
        </row>
        <row r="106">
          <cell r="A106" t="str">
            <v>SE-99058</v>
          </cell>
          <cell r="B106" t="str">
            <v>Standard Air Capacitor : 1pF</v>
          </cell>
          <cell r="C106" t="str">
            <v>GenRad</v>
          </cell>
          <cell r="D106" t="str">
            <v>1403-K</v>
          </cell>
          <cell r="E106" t="str">
            <v>6473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SE-99059</v>
          </cell>
          <cell r="B107" t="str">
            <v>Standard Air Capacitor : 10pF</v>
          </cell>
          <cell r="C107" t="str">
            <v>GenRad</v>
          </cell>
          <cell r="D107" t="str">
            <v>1403-G</v>
          </cell>
          <cell r="E107" t="str">
            <v>6523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SE-99060</v>
          </cell>
          <cell r="B108" t="str">
            <v>Standard Air Capacitor : 100pF</v>
          </cell>
          <cell r="C108" t="str">
            <v>GenRad</v>
          </cell>
          <cell r="D108" t="str">
            <v>1403-D</v>
          </cell>
          <cell r="E108" t="str">
            <v>6437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SE-99061</v>
          </cell>
          <cell r="B109" t="str">
            <v>Standard Air Capacitor : 1000pF</v>
          </cell>
          <cell r="C109" t="str">
            <v>GenRad</v>
          </cell>
          <cell r="D109" t="str">
            <v>1403-A</v>
          </cell>
          <cell r="E109" t="str">
            <v>6421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SE-99062</v>
          </cell>
          <cell r="B110" t="str">
            <v>Standard Air Capacitor Set</v>
          </cell>
          <cell r="C110" t="str">
            <v>HP</v>
          </cell>
          <cell r="D110" t="str">
            <v>16380A</v>
          </cell>
          <cell r="E110" t="str">
            <v>1840J01363</v>
          </cell>
          <cell r="F110" t="str">
            <v>040003</v>
          </cell>
          <cell r="G110">
            <v>38726</v>
          </cell>
          <cell r="H110" t="str">
            <v>NMIJ</v>
          </cell>
        </row>
        <row r="111">
          <cell r="A111" t="str">
            <v>SE-99064</v>
          </cell>
          <cell r="B111" t="str">
            <v>Capacitance Standard Set</v>
          </cell>
          <cell r="C111" t="str">
            <v>HP</v>
          </cell>
          <cell r="D111" t="str">
            <v>16380C</v>
          </cell>
          <cell r="E111" t="str">
            <v>2519J00557</v>
          </cell>
          <cell r="F111" t="str">
            <v>Ag: 030550</v>
          </cell>
          <cell r="G111">
            <v>38726</v>
          </cell>
          <cell r="H111" t="str">
            <v>NMIJ</v>
          </cell>
        </row>
        <row r="112">
          <cell r="A112" t="str">
            <v>SE-99066</v>
          </cell>
          <cell r="B112" t="str">
            <v>Precision Decade Capacitor</v>
          </cell>
          <cell r="C112" t="str">
            <v>GenRad</v>
          </cell>
          <cell r="D112">
            <v>1413</v>
          </cell>
          <cell r="E112" t="str">
            <v>1140</v>
          </cell>
          <cell r="F112" t="str">
            <v>404-4052</v>
          </cell>
          <cell r="G112">
            <v>38445</v>
          </cell>
          <cell r="H112" t="str">
            <v>NMIJ</v>
          </cell>
        </row>
        <row r="113">
          <cell r="A113" t="str">
            <v>SE-99067</v>
          </cell>
          <cell r="B113" t="str">
            <v>Standard Capacitor Set</v>
          </cell>
          <cell r="C113" t="str">
            <v>Soshin</v>
          </cell>
          <cell r="D113" t="str">
            <v>30pF,60pF,800pF</v>
          </cell>
          <cell r="E113" t="str">
            <v>6F6G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SE-99069</v>
          </cell>
          <cell r="B114" t="str">
            <v>Standard Self-Inductor : 100uH</v>
          </cell>
          <cell r="C114" t="str">
            <v>Ando</v>
          </cell>
          <cell r="D114" t="str">
            <v>RS-102</v>
          </cell>
          <cell r="E114" t="str">
            <v>456260</v>
          </cell>
          <cell r="F114" t="str">
            <v>EL-0108/03</v>
          </cell>
          <cell r="G114">
            <v>38528</v>
          </cell>
          <cell r="H114" t="str">
            <v>NIMT</v>
          </cell>
        </row>
        <row r="115">
          <cell r="A115" t="str">
            <v>SE-99070</v>
          </cell>
          <cell r="B115" t="str">
            <v>Standard Self-Inductor : 1mH</v>
          </cell>
          <cell r="C115" t="str">
            <v>Ando</v>
          </cell>
          <cell r="D115" t="str">
            <v>RS-104</v>
          </cell>
          <cell r="E115" t="str">
            <v>456261</v>
          </cell>
          <cell r="F115" t="str">
            <v>EL-0109/03</v>
          </cell>
          <cell r="G115">
            <v>38528</v>
          </cell>
          <cell r="H115" t="str">
            <v>NIMT</v>
          </cell>
        </row>
        <row r="116">
          <cell r="A116" t="str">
            <v>SE-99071</v>
          </cell>
          <cell r="B116" t="str">
            <v>Standard Self-Inductor : 10mH</v>
          </cell>
          <cell r="C116" t="str">
            <v>Ando</v>
          </cell>
          <cell r="D116" t="str">
            <v>RS-106</v>
          </cell>
          <cell r="E116" t="str">
            <v>456262</v>
          </cell>
          <cell r="F116" t="str">
            <v>EL-0110/03</v>
          </cell>
          <cell r="G116">
            <v>38528</v>
          </cell>
          <cell r="H116" t="str">
            <v>NIMT</v>
          </cell>
        </row>
        <row r="117">
          <cell r="A117" t="str">
            <v>SE-99072</v>
          </cell>
          <cell r="B117" t="str">
            <v>Standard Self-Inductor : 100mH</v>
          </cell>
          <cell r="C117" t="str">
            <v>Ando</v>
          </cell>
          <cell r="D117" t="str">
            <v>RS-108</v>
          </cell>
          <cell r="E117" t="str">
            <v>456263</v>
          </cell>
          <cell r="F117" t="str">
            <v>EL-0111/03</v>
          </cell>
          <cell r="G117">
            <v>38528</v>
          </cell>
          <cell r="H117" t="str">
            <v>NIMT</v>
          </cell>
        </row>
        <row r="118">
          <cell r="A118" t="str">
            <v>SE-99073</v>
          </cell>
          <cell r="B118" t="str">
            <v>Standard Self-Inductor : 1H</v>
          </cell>
          <cell r="C118" t="str">
            <v>Ando</v>
          </cell>
          <cell r="D118" t="str">
            <v>RS-110</v>
          </cell>
          <cell r="E118" t="str">
            <v>456264</v>
          </cell>
          <cell r="F118" t="str">
            <v>EL-0112/03</v>
          </cell>
          <cell r="G118">
            <v>38528</v>
          </cell>
          <cell r="H118" t="str">
            <v>NIMT</v>
          </cell>
        </row>
        <row r="119">
          <cell r="A119" t="str">
            <v>SE-99074</v>
          </cell>
          <cell r="B119" t="str">
            <v>Decade Inductor</v>
          </cell>
          <cell r="C119" t="str">
            <v>Ando</v>
          </cell>
          <cell r="D119" t="str">
            <v>AM-3301</v>
          </cell>
          <cell r="E119" t="str">
            <v>60410520</v>
          </cell>
          <cell r="F119" t="str">
            <v>404-4074</v>
          </cell>
          <cell r="G119">
            <v>38466</v>
          </cell>
          <cell r="H119" t="str">
            <v>NIMT</v>
          </cell>
        </row>
        <row r="120">
          <cell r="A120" t="str">
            <v>SE-99075</v>
          </cell>
          <cell r="B120" t="str">
            <v>LF Impedance Analyzer</v>
          </cell>
          <cell r="C120" t="str">
            <v>HP</v>
          </cell>
          <cell r="D120" t="str">
            <v>4192A</v>
          </cell>
          <cell r="E120" t="str">
            <v>2150J02509</v>
          </cell>
          <cell r="F120" t="str">
            <v>404-4075</v>
          </cell>
          <cell r="G120">
            <v>38712</v>
          </cell>
          <cell r="H120" t="str">
            <v>NIMT, NMIJ</v>
          </cell>
        </row>
        <row r="121">
          <cell r="A121" t="str">
            <v>SE-99076</v>
          </cell>
          <cell r="B121" t="str">
            <v>Precision LCR Meter</v>
          </cell>
          <cell r="C121" t="str">
            <v>HP</v>
          </cell>
          <cell r="D121" t="str">
            <v>4284A</v>
          </cell>
          <cell r="E121" t="str">
            <v>2940J07658</v>
          </cell>
          <cell r="F121" t="str">
            <v>ELE-04/1083</v>
          </cell>
          <cell r="G121">
            <v>38526</v>
          </cell>
          <cell r="H121" t="str">
            <v>NIMT, NMIJ</v>
          </cell>
        </row>
        <row r="122">
          <cell r="A122" t="str">
            <v>SE-99078</v>
          </cell>
          <cell r="B122" t="str">
            <v>Soldering Iron Tester</v>
          </cell>
          <cell r="C122" t="str">
            <v>Anritsu</v>
          </cell>
          <cell r="D122" t="str">
            <v>HS2D-100</v>
          </cell>
          <cell r="E122" t="str">
            <v>B07069</v>
          </cell>
          <cell r="F122" t="str">
            <v>Calibration not required</v>
          </cell>
          <cell r="G122">
            <v>0</v>
          </cell>
          <cell r="H122">
            <v>0</v>
          </cell>
        </row>
        <row r="123">
          <cell r="A123" t="str">
            <v>SE-99079</v>
          </cell>
          <cell r="B123" t="str">
            <v>Wow Flutter / Jitter Calibrator</v>
          </cell>
          <cell r="C123" t="str">
            <v>Minato</v>
          </cell>
          <cell r="D123">
            <v>3101</v>
          </cell>
          <cell r="E123" t="str">
            <v>B9QE0063</v>
          </cell>
          <cell r="F123" t="str">
            <v>404-4079</v>
          </cell>
          <cell r="G123">
            <v>38444</v>
          </cell>
          <cell r="H123" t="str">
            <v>NIMT</v>
          </cell>
        </row>
        <row r="124">
          <cell r="A124" t="str">
            <v>SE-99081</v>
          </cell>
          <cell r="B124" t="str">
            <v>High Voltage Probe</v>
          </cell>
          <cell r="C124" t="str">
            <v>Tektronix</v>
          </cell>
          <cell r="D124" t="str">
            <v>P6015A</v>
          </cell>
          <cell r="E124" t="str">
            <v>B032616</v>
          </cell>
          <cell r="F124" t="str">
            <v>405-4081</v>
          </cell>
          <cell r="G124">
            <v>38807</v>
          </cell>
          <cell r="H124" t="str">
            <v>NML, NPL, NIMT</v>
          </cell>
        </row>
        <row r="125">
          <cell r="A125" t="str">
            <v>SE-99085</v>
          </cell>
          <cell r="B125" t="str">
            <v>Distortion Meter Calibrator</v>
          </cell>
          <cell r="C125" t="str">
            <v>ShibaSoku</v>
          </cell>
          <cell r="D125" t="str">
            <v>AC12B</v>
          </cell>
          <cell r="E125" t="str">
            <v>M-55799008</v>
          </cell>
          <cell r="F125" t="str">
            <v>404-4085</v>
          </cell>
          <cell r="G125">
            <v>38473</v>
          </cell>
          <cell r="H125" t="str">
            <v>NIMT</v>
          </cell>
        </row>
        <row r="126">
          <cell r="A126" t="str">
            <v>SE-99086</v>
          </cell>
          <cell r="B126" t="str">
            <v>Digital Stop Watch</v>
          </cell>
          <cell r="C126" t="str">
            <v>Seiko</v>
          </cell>
          <cell r="D126" t="str">
            <v>S032-4000</v>
          </cell>
          <cell r="E126" t="str">
            <v>127638</v>
          </cell>
          <cell r="F126" t="str">
            <v>404-4086</v>
          </cell>
          <cell r="G126">
            <v>38513</v>
          </cell>
          <cell r="H126" t="str">
            <v>NIMT</v>
          </cell>
        </row>
        <row r="127">
          <cell r="A127" t="str">
            <v>SE-99087</v>
          </cell>
          <cell r="B127" t="str">
            <v>Quartz Tester</v>
          </cell>
          <cell r="C127" t="str">
            <v>Seiko</v>
          </cell>
          <cell r="D127" t="str">
            <v>QT-2100</v>
          </cell>
          <cell r="E127" t="str">
            <v>6D0481</v>
          </cell>
          <cell r="F127" t="str">
            <v>404-4087</v>
          </cell>
          <cell r="G127">
            <v>38510</v>
          </cell>
          <cell r="H127" t="str">
            <v>NIMT</v>
          </cell>
        </row>
        <row r="128">
          <cell r="A128" t="str">
            <v>SE-99088</v>
          </cell>
          <cell r="B128" t="str">
            <v>Rubidium Frequency Standard</v>
          </cell>
          <cell r="C128" t="str">
            <v>R&amp;S</v>
          </cell>
          <cell r="D128" t="str">
            <v>XSRM</v>
          </cell>
          <cell r="E128" t="str">
            <v>300024/001</v>
          </cell>
          <cell r="F128" t="str">
            <v>EF-0002/04</v>
          </cell>
          <cell r="G128">
            <v>38783</v>
          </cell>
          <cell r="H128" t="str">
            <v>NIMT</v>
          </cell>
        </row>
        <row r="129">
          <cell r="A129" t="str">
            <v>SE-99089</v>
          </cell>
          <cell r="B129" t="str">
            <v>Universal Counter</v>
          </cell>
          <cell r="C129" t="str">
            <v>HP</v>
          </cell>
          <cell r="D129" t="str">
            <v>53132A</v>
          </cell>
          <cell r="E129" t="str">
            <v>3404A00701</v>
          </cell>
          <cell r="F129" t="str">
            <v>404-4089</v>
          </cell>
          <cell r="G129">
            <v>38493</v>
          </cell>
          <cell r="H129" t="str">
            <v>NIMT, NIST, NPL</v>
          </cell>
        </row>
        <row r="130">
          <cell r="A130" t="str">
            <v>SE-99090</v>
          </cell>
          <cell r="B130" t="str">
            <v>Microwave Frequency Counter</v>
          </cell>
          <cell r="C130" t="str">
            <v>HP</v>
          </cell>
          <cell r="D130" t="str">
            <v>5352B</v>
          </cell>
          <cell r="E130" t="str">
            <v>2826A00368</v>
          </cell>
          <cell r="F130" t="str">
            <v>404-4090</v>
          </cell>
          <cell r="G130">
            <v>38473</v>
          </cell>
          <cell r="H130" t="str">
            <v>NIMT, NIST, NPL</v>
          </cell>
        </row>
        <row r="131">
          <cell r="A131" t="str">
            <v>SE-99091</v>
          </cell>
          <cell r="B131" t="str">
            <v>GPSTime &amp; Freq. Ref. Receiver</v>
          </cell>
          <cell r="C131" t="str">
            <v>HP</v>
          </cell>
          <cell r="D131" t="str">
            <v>58503A</v>
          </cell>
          <cell r="E131" t="str">
            <v>3542A00419</v>
          </cell>
          <cell r="F131" t="str">
            <v>Calibration not required</v>
          </cell>
          <cell r="G131">
            <v>0</v>
          </cell>
          <cell r="H131">
            <v>0</v>
          </cell>
        </row>
        <row r="132">
          <cell r="A132" t="str">
            <v>SE-99093</v>
          </cell>
          <cell r="B132" t="str">
            <v>Synthesized Sweeper</v>
          </cell>
          <cell r="C132" t="str">
            <v>HP</v>
          </cell>
          <cell r="D132" t="str">
            <v>8340B</v>
          </cell>
          <cell r="E132" t="str">
            <v>2804A00799</v>
          </cell>
          <cell r="F132" t="str">
            <v>404-4093</v>
          </cell>
          <cell r="G132">
            <v>38503</v>
          </cell>
          <cell r="H132" t="str">
            <v>NIMT, NIST, NPL</v>
          </cell>
        </row>
        <row r="133">
          <cell r="A133" t="str">
            <v>SE-99094</v>
          </cell>
          <cell r="B133" t="str">
            <v xml:space="preserve">Synthesizer/Level Generator </v>
          </cell>
          <cell r="C133" t="str">
            <v>Anritsu</v>
          </cell>
          <cell r="D133" t="str">
            <v>MG443B</v>
          </cell>
          <cell r="E133" t="str">
            <v>M45140</v>
          </cell>
          <cell r="F133" t="str">
            <v>404-4094</v>
          </cell>
          <cell r="G133">
            <v>38442</v>
          </cell>
          <cell r="H133" t="str">
            <v>NIMT, NIST, NPL</v>
          </cell>
        </row>
        <row r="134">
          <cell r="A134" t="str">
            <v>SE-99095</v>
          </cell>
          <cell r="B134" t="str">
            <v>Synthesized Func./Sweep Gen.</v>
          </cell>
          <cell r="C134" t="str">
            <v>HP</v>
          </cell>
          <cell r="D134" t="str">
            <v>3325B</v>
          </cell>
          <cell r="E134" t="str">
            <v>2847A09782</v>
          </cell>
          <cell r="F134" t="str">
            <v>404-4095</v>
          </cell>
          <cell r="G134">
            <v>38503</v>
          </cell>
          <cell r="H134" t="str">
            <v>NIMT, NIST, NPL</v>
          </cell>
        </row>
        <row r="135">
          <cell r="A135" t="str">
            <v>SE-99096</v>
          </cell>
          <cell r="B135" t="str">
            <v>ESG Series Signal Generator</v>
          </cell>
          <cell r="C135" t="str">
            <v>HP</v>
          </cell>
          <cell r="D135" t="str">
            <v>ESG-4000A</v>
          </cell>
          <cell r="E135" t="str">
            <v>US37040151</v>
          </cell>
          <cell r="F135" t="str">
            <v>404-4096</v>
          </cell>
          <cell r="G135">
            <v>38503</v>
          </cell>
          <cell r="H135" t="str">
            <v>NIMT, NIST, NPL</v>
          </cell>
        </row>
        <row r="136">
          <cell r="A136" t="str">
            <v>SE-99097</v>
          </cell>
          <cell r="B136" t="str">
            <v>Amplifier</v>
          </cell>
          <cell r="C136" t="str">
            <v>Amp. Research</v>
          </cell>
          <cell r="D136" t="str">
            <v>25W1000M7</v>
          </cell>
          <cell r="E136" t="str">
            <v>13299</v>
          </cell>
          <cell r="F136" t="str">
            <v>404-4097</v>
          </cell>
          <cell r="G136">
            <v>38474</v>
          </cell>
          <cell r="H136" t="str">
            <v>NIMT, NIST, NPL</v>
          </cell>
        </row>
        <row r="137">
          <cell r="A137" t="str">
            <v>SE-99098</v>
          </cell>
          <cell r="B137" t="str">
            <v>Spectrum Analyzer</v>
          </cell>
          <cell r="C137" t="str">
            <v>HP</v>
          </cell>
          <cell r="D137" t="str">
            <v>8593E</v>
          </cell>
          <cell r="E137" t="str">
            <v>3337A00823</v>
          </cell>
          <cell r="F137" t="str">
            <v>404-4098</v>
          </cell>
          <cell r="G137">
            <v>38502</v>
          </cell>
          <cell r="H137" t="str">
            <v>NIMT, NIST, NPL</v>
          </cell>
        </row>
        <row r="138">
          <cell r="A138" t="str">
            <v>SE-99099</v>
          </cell>
          <cell r="B138" t="str">
            <v xml:space="preserve">Network Analyzer </v>
          </cell>
          <cell r="C138" t="str">
            <v>HP</v>
          </cell>
          <cell r="D138" t="str">
            <v>8753D</v>
          </cell>
          <cell r="E138" t="str">
            <v>3410J00924</v>
          </cell>
          <cell r="F138" t="str">
            <v>404-4099</v>
          </cell>
          <cell r="G138">
            <v>38535</v>
          </cell>
          <cell r="H138" t="str">
            <v>NIMT, NIST, NPL</v>
          </cell>
        </row>
        <row r="139">
          <cell r="A139" t="str">
            <v>SE-99100</v>
          </cell>
          <cell r="B139" t="str">
            <v xml:space="preserve">S-Parameter Test Set </v>
          </cell>
          <cell r="C139" t="str">
            <v>HP</v>
          </cell>
          <cell r="D139" t="str">
            <v>85047A</v>
          </cell>
          <cell r="E139" t="str">
            <v>3033A03745</v>
          </cell>
          <cell r="F139" t="str">
            <v>404-4100</v>
          </cell>
          <cell r="G139">
            <v>38535</v>
          </cell>
          <cell r="H139" t="str">
            <v>NIMT, NIST, NPL</v>
          </cell>
        </row>
        <row r="140">
          <cell r="A140" t="str">
            <v>SE-99101</v>
          </cell>
          <cell r="B140" t="str">
            <v xml:space="preserve">S-Parameter Test Set </v>
          </cell>
          <cell r="C140" t="str">
            <v>HP</v>
          </cell>
          <cell r="D140" t="str">
            <v>85046B</v>
          </cell>
          <cell r="E140" t="str">
            <v>3033A01596</v>
          </cell>
          <cell r="F140" t="str">
            <v>404-4101</v>
          </cell>
          <cell r="G140">
            <v>38535</v>
          </cell>
          <cell r="H140" t="str">
            <v>NIMT, NIST, NPL</v>
          </cell>
        </row>
        <row r="141">
          <cell r="A141" t="str">
            <v>SE-99102</v>
          </cell>
          <cell r="B141" t="str">
            <v>Audio Analyzer</v>
          </cell>
          <cell r="C141" t="str">
            <v>HP</v>
          </cell>
          <cell r="D141" t="str">
            <v>8903B</v>
          </cell>
          <cell r="E141" t="str">
            <v>3514A15652</v>
          </cell>
          <cell r="F141" t="str">
            <v>405-4102</v>
          </cell>
          <cell r="G141">
            <v>38807</v>
          </cell>
          <cell r="H141" t="str">
            <v>NIMT</v>
          </cell>
        </row>
        <row r="142">
          <cell r="A142" t="str">
            <v>SE-99103</v>
          </cell>
          <cell r="B142" t="str">
            <v>Audio Analyzer</v>
          </cell>
          <cell r="C142" t="str">
            <v>Panasonic</v>
          </cell>
          <cell r="D142" t="str">
            <v>VP7725A</v>
          </cell>
          <cell r="E142" t="str">
            <v>1D8N0161D122</v>
          </cell>
          <cell r="F142" t="str">
            <v>404-4103</v>
          </cell>
          <cell r="G142">
            <v>38463</v>
          </cell>
          <cell r="H142" t="str">
            <v>NIMT</v>
          </cell>
        </row>
        <row r="143">
          <cell r="A143" t="str">
            <v>SE-99104</v>
          </cell>
          <cell r="B143" t="str">
            <v>Modulation Analyzer</v>
          </cell>
          <cell r="C143" t="str">
            <v>HP</v>
          </cell>
          <cell r="D143" t="str">
            <v>8901B</v>
          </cell>
          <cell r="E143" t="str">
            <v>2806A01602</v>
          </cell>
          <cell r="F143" t="str">
            <v>103-4001</v>
          </cell>
          <cell r="G143">
            <v>38482</v>
          </cell>
          <cell r="H143" t="str">
            <v>NIST, NPL</v>
          </cell>
        </row>
        <row r="144">
          <cell r="A144" t="str">
            <v>SE-99105</v>
          </cell>
          <cell r="B144" t="str">
            <v>Measuring Receiver</v>
          </cell>
          <cell r="C144" t="str">
            <v>HP</v>
          </cell>
          <cell r="D144" t="str">
            <v>8902A</v>
          </cell>
          <cell r="E144" t="str">
            <v>3226A03447</v>
          </cell>
          <cell r="F144" t="str">
            <v>404-4105</v>
          </cell>
          <cell r="G144">
            <v>38494</v>
          </cell>
          <cell r="H144" t="str">
            <v>NIMT, NIST, NPL</v>
          </cell>
        </row>
        <row r="145">
          <cell r="A145" t="str">
            <v>SE-99106</v>
          </cell>
          <cell r="B145" t="str">
            <v>Power Meter</v>
          </cell>
          <cell r="C145" t="str">
            <v>HP</v>
          </cell>
          <cell r="D145" t="str">
            <v>EPM442A</v>
          </cell>
          <cell r="E145" t="str">
            <v>GB37170346</v>
          </cell>
          <cell r="F145" t="str">
            <v>404-4106</v>
          </cell>
          <cell r="G145">
            <v>38500</v>
          </cell>
          <cell r="H145" t="str">
            <v>NIMT, NIST, NPL</v>
          </cell>
        </row>
        <row r="146">
          <cell r="A146" t="str">
            <v>SE-99107</v>
          </cell>
          <cell r="B146" t="str">
            <v>Power Meter</v>
          </cell>
          <cell r="C146" t="str">
            <v>Anritsu</v>
          </cell>
          <cell r="D146" t="str">
            <v>ML4803A</v>
          </cell>
          <cell r="E146" t="str">
            <v>MA39060</v>
          </cell>
          <cell r="F146" t="str">
            <v>404-4107</v>
          </cell>
          <cell r="G146">
            <v>38623</v>
          </cell>
          <cell r="H146" t="str">
            <v>NIMT, NIST, NPL</v>
          </cell>
        </row>
        <row r="147">
          <cell r="A147" t="str">
            <v>SE-99109</v>
          </cell>
          <cell r="B147" t="str">
            <v>Range Calibrator</v>
          </cell>
          <cell r="C147" t="str">
            <v>HP</v>
          </cell>
          <cell r="D147" t="str">
            <v>11683A</v>
          </cell>
          <cell r="E147" t="str">
            <v>3303U00312</v>
          </cell>
          <cell r="F147" t="str">
            <v>404-4109</v>
          </cell>
          <cell r="G147">
            <v>38477</v>
          </cell>
          <cell r="H147" t="str">
            <v>NIMT</v>
          </cell>
        </row>
        <row r="148">
          <cell r="A148" t="str">
            <v>SE-99110</v>
          </cell>
          <cell r="B148" t="str">
            <v>Range Calibrator</v>
          </cell>
          <cell r="C148" t="str">
            <v>HP</v>
          </cell>
          <cell r="D148" t="str">
            <v>8477A</v>
          </cell>
          <cell r="E148" t="str">
            <v>0963A00428</v>
          </cell>
          <cell r="F148" t="str">
            <v>404-4110</v>
          </cell>
          <cell r="G148">
            <v>38468</v>
          </cell>
          <cell r="H148" t="str">
            <v>NIMT</v>
          </cell>
        </row>
        <row r="149">
          <cell r="A149" t="str">
            <v>SE-99111</v>
          </cell>
          <cell r="B149" t="str">
            <v>Range Calibrator</v>
          </cell>
          <cell r="C149" t="str">
            <v>Anritsu</v>
          </cell>
          <cell r="D149" t="str">
            <v>MA4001A</v>
          </cell>
          <cell r="E149" t="str">
            <v>M18156</v>
          </cell>
          <cell r="F149" t="str">
            <v>404-4111</v>
          </cell>
          <cell r="G149">
            <v>38604</v>
          </cell>
          <cell r="H149" t="str">
            <v>NIMT</v>
          </cell>
        </row>
        <row r="150">
          <cell r="A150" t="str">
            <v>SE-99112</v>
          </cell>
          <cell r="B150" t="str">
            <v>Power Sensor : 50Ohm</v>
          </cell>
          <cell r="C150" t="str">
            <v>HP</v>
          </cell>
          <cell r="D150" t="str">
            <v>8482A</v>
          </cell>
          <cell r="E150" t="str">
            <v>US37291474</v>
          </cell>
          <cell r="F150" t="str">
            <v>404-4112</v>
          </cell>
          <cell r="G150">
            <v>38534</v>
          </cell>
          <cell r="H150" t="str">
            <v>NIMT, NIST, NPL</v>
          </cell>
        </row>
        <row r="151">
          <cell r="A151" t="str">
            <v>SE-99113</v>
          </cell>
          <cell r="B151" t="str">
            <v>Power Sensor : 50Ohm</v>
          </cell>
          <cell r="C151" t="str">
            <v>HP</v>
          </cell>
          <cell r="D151" t="str">
            <v>8482B</v>
          </cell>
          <cell r="E151" t="str">
            <v>3318A06156</v>
          </cell>
          <cell r="F151" t="str">
            <v>404-4113</v>
          </cell>
          <cell r="G151">
            <v>38534</v>
          </cell>
          <cell r="H151" t="str">
            <v>NIMT, NIST, NPL</v>
          </cell>
        </row>
        <row r="152">
          <cell r="A152" t="str">
            <v>SE-99114</v>
          </cell>
          <cell r="B152" t="str">
            <v>Power Sensor : 50Ohm</v>
          </cell>
          <cell r="C152" t="str">
            <v>Anritsu</v>
          </cell>
          <cell r="D152" t="str">
            <v>MA4601A</v>
          </cell>
          <cell r="E152" t="str">
            <v>M37750</v>
          </cell>
          <cell r="F152" t="str">
            <v>404-4114</v>
          </cell>
          <cell r="G152">
            <v>38688</v>
          </cell>
          <cell r="H152" t="str">
            <v>NIMT, NIST, NPL</v>
          </cell>
        </row>
        <row r="153">
          <cell r="A153" t="str">
            <v>SE-99115</v>
          </cell>
          <cell r="B153" t="str">
            <v>Power Sensor : 50Ohm</v>
          </cell>
          <cell r="C153" t="str">
            <v>Anritsu</v>
          </cell>
          <cell r="D153" t="str">
            <v>MA4602A</v>
          </cell>
          <cell r="E153" t="str">
            <v>M14073</v>
          </cell>
          <cell r="F153" t="str">
            <v>404-4115</v>
          </cell>
          <cell r="G153">
            <v>38688</v>
          </cell>
          <cell r="H153" t="str">
            <v>NIMT, NIST, NPL</v>
          </cell>
        </row>
        <row r="154">
          <cell r="A154" t="str">
            <v>SE-99116</v>
          </cell>
          <cell r="B154" t="str">
            <v>Power Sensor : 75Ohm</v>
          </cell>
          <cell r="C154" t="str">
            <v>Anritsu</v>
          </cell>
          <cell r="D154" t="str">
            <v>MA4603A</v>
          </cell>
          <cell r="E154" t="str">
            <v>M56049</v>
          </cell>
          <cell r="F154" t="str">
            <v>NEFE-04-0050</v>
          </cell>
          <cell r="G154">
            <v>38623</v>
          </cell>
          <cell r="H154" t="str">
            <v>NMIJ</v>
          </cell>
        </row>
        <row r="155">
          <cell r="A155" t="str">
            <v>SE-99117</v>
          </cell>
          <cell r="B155" t="str">
            <v>Power Sensor : 75Ohm</v>
          </cell>
          <cell r="C155" t="str">
            <v>Anritsu</v>
          </cell>
          <cell r="D155" t="str">
            <v>MA4604A</v>
          </cell>
          <cell r="E155" t="str">
            <v>M09061</v>
          </cell>
          <cell r="F155" t="str">
            <v>NEFE-04-0051</v>
          </cell>
          <cell r="G155">
            <v>38623</v>
          </cell>
          <cell r="H155" t="str">
            <v>NMIJ</v>
          </cell>
        </row>
        <row r="156">
          <cell r="A156" t="str">
            <v>SE-99118</v>
          </cell>
          <cell r="B156" t="str">
            <v>Power Sensor : 50Ohm</v>
          </cell>
          <cell r="C156" t="str">
            <v>HP</v>
          </cell>
          <cell r="D156" t="str">
            <v>E4412A</v>
          </cell>
          <cell r="E156" t="str">
            <v>US37180961</v>
          </cell>
          <cell r="F156" t="str">
            <v>404-4118</v>
          </cell>
          <cell r="G156">
            <v>38534</v>
          </cell>
          <cell r="H156" t="str">
            <v>NIMT, NIST, NPL</v>
          </cell>
        </row>
        <row r="157">
          <cell r="A157" t="str">
            <v>SE-99119</v>
          </cell>
          <cell r="B157" t="str">
            <v>Power Sensor : 50Ohm</v>
          </cell>
          <cell r="C157" t="str">
            <v>HP</v>
          </cell>
          <cell r="D157" t="str">
            <v>E4413A</v>
          </cell>
          <cell r="E157" t="str">
            <v>US37180718</v>
          </cell>
          <cell r="F157" t="str">
            <v>NEFE-04-0077</v>
          </cell>
          <cell r="G157">
            <v>38688</v>
          </cell>
          <cell r="H157" t="str">
            <v>NIST</v>
          </cell>
        </row>
        <row r="158">
          <cell r="A158" t="str">
            <v>SE-99122</v>
          </cell>
          <cell r="B158" t="str">
            <v>Fixed Attenuator Set : 50Ohm</v>
          </cell>
          <cell r="C158" t="str">
            <v>Wiltron</v>
          </cell>
          <cell r="D158" t="str">
            <v>41KC-S</v>
          </cell>
          <cell r="E158" t="str">
            <v>91098</v>
          </cell>
          <cell r="F158" t="str">
            <v>NEFE-04-0076</v>
          </cell>
          <cell r="G158">
            <v>38688</v>
          </cell>
          <cell r="H158" t="str">
            <v>NIST</v>
          </cell>
        </row>
        <row r="159">
          <cell r="A159" t="str">
            <v>SE-99123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351A2</v>
          </cell>
          <cell r="E159" t="str">
            <v>H753</v>
          </cell>
          <cell r="F159" t="str">
            <v>NEFE-04-0067</v>
          </cell>
          <cell r="G159">
            <v>38688</v>
          </cell>
          <cell r="H159" t="str">
            <v>NMIJ</v>
          </cell>
        </row>
        <row r="160">
          <cell r="A160" t="str">
            <v>SE-99124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351B2</v>
          </cell>
          <cell r="E160" t="str">
            <v>H760</v>
          </cell>
          <cell r="F160" t="str">
            <v>NEFE-04-0068</v>
          </cell>
          <cell r="G160">
            <v>38688</v>
          </cell>
          <cell r="H160" t="str">
            <v>NMIJ</v>
          </cell>
        </row>
        <row r="161">
          <cell r="A161" t="str">
            <v>SE-99125</v>
          </cell>
          <cell r="B161" t="str">
            <v>Termination : 50Ohm 18GHz</v>
          </cell>
          <cell r="C161" t="str">
            <v>Wiltron</v>
          </cell>
          <cell r="D161" t="str">
            <v>28A50-1</v>
          </cell>
          <cell r="E161" t="str">
            <v>602007</v>
          </cell>
          <cell r="F161" t="str">
            <v>NEFE-04-0069</v>
          </cell>
          <cell r="G161">
            <v>38688</v>
          </cell>
          <cell r="H161" t="str">
            <v>NMIJ</v>
          </cell>
        </row>
        <row r="162">
          <cell r="A162" t="str">
            <v>SE-99126</v>
          </cell>
          <cell r="B162" t="str">
            <v>Termination : 50Ohm 40GHz</v>
          </cell>
          <cell r="C162" t="str">
            <v>Wiltron</v>
          </cell>
          <cell r="D162" t="str">
            <v>28K50</v>
          </cell>
          <cell r="E162" t="str">
            <v>505039</v>
          </cell>
          <cell r="F162" t="str">
            <v>NEFE-04-0070</v>
          </cell>
          <cell r="G162">
            <v>38688</v>
          </cell>
          <cell r="H162" t="str">
            <v>NMIJ</v>
          </cell>
        </row>
        <row r="163">
          <cell r="A163" t="str">
            <v>SE-99127</v>
          </cell>
          <cell r="B163" t="str">
            <v>Termination : 50Ohm 40GHz</v>
          </cell>
          <cell r="C163" t="str">
            <v>Wiltron</v>
          </cell>
          <cell r="D163" t="str">
            <v>28KF50</v>
          </cell>
          <cell r="E163" t="str">
            <v>505015</v>
          </cell>
          <cell r="F163" t="str">
            <v>NEFE-04-0071</v>
          </cell>
          <cell r="G163">
            <v>38688</v>
          </cell>
          <cell r="H163" t="str">
            <v>NMIJ</v>
          </cell>
        </row>
        <row r="164">
          <cell r="A164" t="str">
            <v>SE-99128</v>
          </cell>
          <cell r="B164" t="str">
            <v>Termination : 50Ohm 18GHz</v>
          </cell>
          <cell r="C164" t="str">
            <v>Wiltron</v>
          </cell>
          <cell r="D164" t="str">
            <v>26N50</v>
          </cell>
          <cell r="E164" t="str">
            <v>701032</v>
          </cell>
          <cell r="F164" t="str">
            <v>NEFE-04-0072</v>
          </cell>
          <cell r="G164">
            <v>38688</v>
          </cell>
          <cell r="H164" t="str">
            <v>NMIJ</v>
          </cell>
        </row>
        <row r="165">
          <cell r="A165" t="str">
            <v>SE-99129</v>
          </cell>
          <cell r="B165" t="str">
            <v>Termination : 50Ohm 18GHz</v>
          </cell>
          <cell r="C165" t="str">
            <v>Wiltron</v>
          </cell>
          <cell r="D165" t="str">
            <v>26NF50</v>
          </cell>
          <cell r="E165" t="str">
            <v>701021</v>
          </cell>
          <cell r="F165" t="str">
            <v>NEFE-04-0073</v>
          </cell>
          <cell r="G165">
            <v>38688</v>
          </cell>
          <cell r="H165" t="str">
            <v>NMIJ</v>
          </cell>
        </row>
        <row r="166">
          <cell r="A166" t="str">
            <v>SE-99130</v>
          </cell>
          <cell r="B166" t="str">
            <v>Termination : 75Ohm</v>
          </cell>
          <cell r="C166" t="str">
            <v>Wiltron</v>
          </cell>
          <cell r="D166" t="str">
            <v>26NF75</v>
          </cell>
          <cell r="E166" t="str">
            <v>103029</v>
          </cell>
          <cell r="F166" t="str">
            <v>NEFE-04-0074</v>
          </cell>
          <cell r="G166">
            <v>38688</v>
          </cell>
          <cell r="H166" t="str">
            <v>NMIJ</v>
          </cell>
        </row>
        <row r="167">
          <cell r="A167" t="str">
            <v>SE-99131</v>
          </cell>
          <cell r="B167" t="str">
            <v>Termination : 75Ohm</v>
          </cell>
          <cell r="C167" t="str">
            <v>Wiltron</v>
          </cell>
          <cell r="D167" t="str">
            <v>26N75</v>
          </cell>
          <cell r="E167" t="str">
            <v>201023</v>
          </cell>
          <cell r="F167" t="str">
            <v>NEFE-04-0075</v>
          </cell>
          <cell r="G167">
            <v>38688</v>
          </cell>
          <cell r="H167" t="str">
            <v>NMIJ</v>
          </cell>
        </row>
        <row r="168">
          <cell r="A168" t="str">
            <v>SE-99143</v>
          </cell>
          <cell r="B168" t="str">
            <v>Decade Attenuator : 600/75Ohm Bal</v>
          </cell>
          <cell r="C168" t="str">
            <v>Ando</v>
          </cell>
          <cell r="D168" t="str">
            <v>AL-352</v>
          </cell>
          <cell r="E168" t="str">
            <v>80692404</v>
          </cell>
          <cell r="F168" t="str">
            <v>404-4193</v>
          </cell>
          <cell r="G168">
            <v>38473</v>
          </cell>
          <cell r="H168" t="str">
            <v>NIMT</v>
          </cell>
        </row>
        <row r="169">
          <cell r="A169" t="str">
            <v>SE-99144</v>
          </cell>
          <cell r="B169" t="str">
            <v>Decade Attenuator : 75Ohm</v>
          </cell>
          <cell r="C169" t="str">
            <v>Anritsu</v>
          </cell>
          <cell r="D169" t="str">
            <v>MN61B</v>
          </cell>
          <cell r="E169" t="str">
            <v>M41577</v>
          </cell>
          <cell r="F169" t="str">
            <v>404-4144</v>
          </cell>
          <cell r="G169">
            <v>38473</v>
          </cell>
          <cell r="H169" t="str">
            <v>NIMT</v>
          </cell>
        </row>
        <row r="170">
          <cell r="A170" t="str">
            <v>SE-99146</v>
          </cell>
          <cell r="B170" t="str">
            <v>Power Splitter : 26.5GHz</v>
          </cell>
          <cell r="C170" t="str">
            <v>HP</v>
          </cell>
          <cell r="D170" t="str">
            <v>11667B</v>
          </cell>
          <cell r="E170" t="str">
            <v>11170</v>
          </cell>
          <cell r="F170" t="str">
            <v>404-4146</v>
          </cell>
          <cell r="G170">
            <v>38800</v>
          </cell>
          <cell r="H170" t="str">
            <v>NIMT, NIST, NPL</v>
          </cell>
        </row>
        <row r="171">
          <cell r="A171" t="str">
            <v>SE-99147</v>
          </cell>
          <cell r="B171" t="str">
            <v>Power Splitter 18GHz</v>
          </cell>
          <cell r="C171" t="str">
            <v>HP</v>
          </cell>
          <cell r="D171" t="str">
            <v>11667A</v>
          </cell>
          <cell r="E171" t="str">
            <v>23287</v>
          </cell>
          <cell r="F171" t="str">
            <v>405-4147</v>
          </cell>
          <cell r="G171">
            <v>38800</v>
          </cell>
          <cell r="H171" t="str">
            <v>NIMT, NIST, NPL</v>
          </cell>
        </row>
        <row r="172">
          <cell r="A172" t="str">
            <v>SE-99148</v>
          </cell>
          <cell r="B172" t="str">
            <v>Reflection Bridge : 600Ohm Bal</v>
          </cell>
          <cell r="C172" t="str">
            <v>Anritsu</v>
          </cell>
          <cell r="D172" t="str">
            <v>MA2201A</v>
          </cell>
          <cell r="E172" t="str">
            <v>M07996</v>
          </cell>
          <cell r="F172" t="str">
            <v>404-4148</v>
          </cell>
          <cell r="G172">
            <v>0</v>
          </cell>
          <cell r="H172" t="str">
            <v>NIMT</v>
          </cell>
        </row>
        <row r="173">
          <cell r="A173" t="str">
            <v>SE-99149</v>
          </cell>
          <cell r="B173" t="str">
            <v>Reflection Bridge : 50Ohm UnBal</v>
          </cell>
          <cell r="C173" t="str">
            <v>Anritsu</v>
          </cell>
          <cell r="D173" t="str">
            <v>MA2401A</v>
          </cell>
          <cell r="E173" t="str">
            <v>M13972</v>
          </cell>
          <cell r="F173" t="str">
            <v>404-4149</v>
          </cell>
          <cell r="G173">
            <v>0</v>
          </cell>
          <cell r="H173" t="str">
            <v>NIMT</v>
          </cell>
        </row>
        <row r="174">
          <cell r="A174" t="str">
            <v>SE-99150</v>
          </cell>
          <cell r="B174" t="str">
            <v>Reflection Bridge : 75Ohm UnBal</v>
          </cell>
          <cell r="C174" t="str">
            <v>Anritsu</v>
          </cell>
          <cell r="D174" t="str">
            <v>MA2402A</v>
          </cell>
          <cell r="E174" t="str">
            <v>M17186</v>
          </cell>
          <cell r="F174" t="str">
            <v>404-4150</v>
          </cell>
          <cell r="G174">
            <v>0</v>
          </cell>
          <cell r="H174" t="str">
            <v>NIMT</v>
          </cell>
        </row>
        <row r="175">
          <cell r="A175" t="str">
            <v>SE-99151</v>
          </cell>
          <cell r="B175" t="str">
            <v>Selective Level Meter</v>
          </cell>
          <cell r="C175" t="str">
            <v>Anritsu</v>
          </cell>
          <cell r="D175" t="str">
            <v>ML422C</v>
          </cell>
          <cell r="E175" t="str">
            <v>M61540</v>
          </cell>
          <cell r="F175" t="str">
            <v>404-4151</v>
          </cell>
          <cell r="G175">
            <v>38492</v>
          </cell>
          <cell r="H175" t="str">
            <v>NIMT, NIST, NPL</v>
          </cell>
        </row>
        <row r="176">
          <cell r="A176" t="str">
            <v>SE-99152</v>
          </cell>
          <cell r="B176" t="str">
            <v>Standard Level Calibration Set</v>
          </cell>
          <cell r="C176" t="str">
            <v>Ando</v>
          </cell>
          <cell r="D176" t="str">
            <v>AD-4030</v>
          </cell>
          <cell r="E176" t="str">
            <v>59118501</v>
          </cell>
          <cell r="F176" t="str">
            <v>404-4152</v>
          </cell>
          <cell r="G176">
            <v>38474</v>
          </cell>
          <cell r="H176" t="str">
            <v>NIMT, NIST, NPL</v>
          </cell>
        </row>
        <row r="177">
          <cell r="A177" t="str">
            <v>SE-99153</v>
          </cell>
          <cell r="B177" t="str">
            <v>PAL Vector Scope</v>
          </cell>
          <cell r="C177" t="str">
            <v>Tektronix</v>
          </cell>
          <cell r="D177" t="str">
            <v>521A</v>
          </cell>
          <cell r="E177" t="str">
            <v>302676</v>
          </cell>
          <cell r="F177" t="str">
            <v>NEFE-04-0059</v>
          </cell>
          <cell r="G177">
            <v>38666</v>
          </cell>
          <cell r="H177" t="str">
            <v>NMIJ</v>
          </cell>
        </row>
        <row r="178">
          <cell r="A178" t="str">
            <v>SE-99154</v>
          </cell>
          <cell r="B178" t="str">
            <v>NTSC Vector Scope</v>
          </cell>
          <cell r="C178" t="str">
            <v>Tektronix</v>
          </cell>
          <cell r="D178" t="str">
            <v>520A</v>
          </cell>
          <cell r="E178" t="str">
            <v>300797</v>
          </cell>
          <cell r="F178" t="str">
            <v>NEFE-04-0060</v>
          </cell>
          <cell r="G178">
            <v>38666</v>
          </cell>
          <cell r="H178" t="str">
            <v>NMIJ</v>
          </cell>
        </row>
        <row r="179">
          <cell r="A179" t="str">
            <v>SE-99155</v>
          </cell>
          <cell r="B179" t="str">
            <v>NTSC TV Generator</v>
          </cell>
          <cell r="C179" t="str">
            <v>Tektronix</v>
          </cell>
          <cell r="D179" t="str">
            <v>1410</v>
          </cell>
          <cell r="E179" t="str">
            <v>301563</v>
          </cell>
          <cell r="F179" t="str">
            <v>NEFE-04-0053</v>
          </cell>
          <cell r="G179">
            <v>38666</v>
          </cell>
          <cell r="H179" t="str">
            <v>NMIJ</v>
          </cell>
        </row>
        <row r="180">
          <cell r="A180" t="str">
            <v>SE-99156</v>
          </cell>
          <cell r="B180" t="str">
            <v>PAL TV Generator</v>
          </cell>
          <cell r="C180" t="str">
            <v>Tektronix</v>
          </cell>
          <cell r="D180" t="str">
            <v>1411</v>
          </cell>
          <cell r="E180" t="str">
            <v>B012513</v>
          </cell>
          <cell r="F180" t="str">
            <v>NEFE-04-0052</v>
          </cell>
          <cell r="G180">
            <v>38666</v>
          </cell>
          <cell r="H180" t="str">
            <v>NMIJ</v>
          </cell>
        </row>
        <row r="181">
          <cell r="A181" t="str">
            <v>SE-99157</v>
          </cell>
          <cell r="B181" t="str">
            <v>Telephone Unit Tester</v>
          </cell>
          <cell r="C181" t="str">
            <v>Ando</v>
          </cell>
          <cell r="D181" t="str">
            <v>AE9303</v>
          </cell>
          <cell r="E181" t="str">
            <v>40144609</v>
          </cell>
          <cell r="F181" t="str">
            <v>404-4157</v>
          </cell>
          <cell r="G181">
            <v>38624</v>
          </cell>
          <cell r="H181" t="str">
            <v>NIMT</v>
          </cell>
        </row>
        <row r="182">
          <cell r="A182" t="str">
            <v>SE-99158</v>
          </cell>
          <cell r="B182" t="str">
            <v>Retardation Coil Set</v>
          </cell>
          <cell r="C182" t="str">
            <v>Oi Electric</v>
          </cell>
          <cell r="D182" t="str">
            <v>RC-101</v>
          </cell>
          <cell r="E182" t="str">
            <v>90369</v>
          </cell>
          <cell r="F182" t="str">
            <v>Calibration not required</v>
          </cell>
          <cell r="G182">
            <v>0</v>
          </cell>
          <cell r="H18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05"/>
      <sheetName val="Uncert  5520A"/>
      <sheetName val="Sheet2"/>
    </sheetNames>
    <sheetDataSet>
      <sheetData sheetId="0"/>
      <sheetData sheetId="1"/>
      <sheetData sheetId="2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NIMT: EL-0228/03</v>
          </cell>
          <cell r="G3">
            <v>38280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CIC: CE 040064</v>
          </cell>
          <cell r="G6">
            <v>38643</v>
          </cell>
          <cell r="H6" t="str">
            <v>NIMT</v>
          </cell>
        </row>
        <row r="7">
          <cell r="A7" t="str">
            <v>SE-00082</v>
          </cell>
          <cell r="B7" t="str">
            <v>Digital Oscilloscope</v>
          </cell>
          <cell r="C7" t="str">
            <v>Tektronix</v>
          </cell>
          <cell r="D7" t="str">
            <v>TDS540A</v>
          </cell>
          <cell r="E7" t="str">
            <v>B011579</v>
          </cell>
          <cell r="F7" t="str">
            <v>404-4082</v>
          </cell>
          <cell r="G7">
            <v>38392</v>
          </cell>
          <cell r="H7" t="str">
            <v>NIMT, NIST</v>
          </cell>
        </row>
        <row r="8">
          <cell r="A8" t="str">
            <v>SE-00092</v>
          </cell>
          <cell r="B8" t="str">
            <v>Universal Counter</v>
          </cell>
          <cell r="C8" t="str">
            <v>Advantest</v>
          </cell>
          <cell r="D8" t="str">
            <v>TR5822</v>
          </cell>
          <cell r="E8" t="str">
            <v>30700964</v>
          </cell>
          <cell r="F8" t="str">
            <v>404-4092</v>
          </cell>
          <cell r="G8">
            <v>38468</v>
          </cell>
          <cell r="H8" t="str">
            <v>NIMT, NIST, NPL</v>
          </cell>
        </row>
        <row r="9">
          <cell r="A9" t="str">
            <v>SE-00145</v>
          </cell>
          <cell r="B9" t="str">
            <v>VHF Attenuator</v>
          </cell>
          <cell r="C9" t="str">
            <v>HP</v>
          </cell>
          <cell r="D9" t="str">
            <v>355D</v>
          </cell>
          <cell r="E9" t="str">
            <v>3646A47705</v>
          </cell>
          <cell r="F9" t="str">
            <v>404-4145</v>
          </cell>
          <cell r="G9">
            <v>38639</v>
          </cell>
          <cell r="H9" t="str">
            <v>NIMT, NIST, NPL</v>
          </cell>
        </row>
        <row r="10">
          <cell r="A10" t="str">
            <v>SE-01008</v>
          </cell>
          <cell r="B10" t="str">
            <v>Multi-Product Calibrator</v>
          </cell>
          <cell r="C10" t="str">
            <v>Fluke</v>
          </cell>
          <cell r="D10" t="str">
            <v>5520A</v>
          </cell>
          <cell r="E10" t="str">
            <v>7775007</v>
          </cell>
          <cell r="F10" t="str">
            <v>EL-0033/04</v>
          </cell>
          <cell r="G10">
            <v>38421</v>
          </cell>
          <cell r="H10" t="str">
            <v>NIMT</v>
          </cell>
        </row>
        <row r="11">
          <cell r="A11" t="str">
            <v>SE-01019</v>
          </cell>
          <cell r="B11" t="str">
            <v>Digital Voltmeter</v>
          </cell>
          <cell r="C11" t="str">
            <v>HP</v>
          </cell>
          <cell r="D11" t="str">
            <v>3455A</v>
          </cell>
          <cell r="E11" t="str">
            <v>2519A16968</v>
          </cell>
          <cell r="F11" t="str">
            <v>404-4019</v>
          </cell>
          <cell r="G11">
            <v>38589</v>
          </cell>
          <cell r="H11" t="str">
            <v>NIMT</v>
          </cell>
        </row>
        <row r="12">
          <cell r="A12" t="str">
            <v>SE-01020</v>
          </cell>
          <cell r="B12" t="str">
            <v>Digital Multimeter</v>
          </cell>
          <cell r="C12" t="str">
            <v>Agilent</v>
          </cell>
          <cell r="D12" t="str">
            <v>3458A-002</v>
          </cell>
          <cell r="E12" t="str">
            <v>2823A27401</v>
          </cell>
          <cell r="F12" t="str">
            <v>EL-0077/04</v>
          </cell>
          <cell r="G12">
            <v>38493</v>
          </cell>
          <cell r="H12" t="str">
            <v>NIMT</v>
          </cell>
        </row>
        <row r="13">
          <cell r="A13" t="str">
            <v>SE-01029</v>
          </cell>
          <cell r="B13" t="str">
            <v>High Voltage Digitalmeter</v>
          </cell>
          <cell r="C13" t="str">
            <v>Kikusui</v>
          </cell>
          <cell r="D13" t="str">
            <v>149-10A</v>
          </cell>
          <cell r="E13" t="str">
            <v>29031585</v>
          </cell>
          <cell r="F13" t="str">
            <v>104-3099</v>
          </cell>
          <cell r="G13">
            <v>38506</v>
          </cell>
          <cell r="H13" t="str">
            <v>NML, NPL</v>
          </cell>
        </row>
        <row r="14">
          <cell r="A14" t="str">
            <v>SE-01029</v>
          </cell>
          <cell r="B14" t="str">
            <v>High Voltage Digitalmeter</v>
          </cell>
          <cell r="C14" t="str">
            <v>Kikusui</v>
          </cell>
          <cell r="D14" t="str">
            <v>149-10A</v>
          </cell>
          <cell r="E14" t="str">
            <v>29031585</v>
          </cell>
          <cell r="F14" t="str">
            <v>EEL.BP.8/1047</v>
          </cell>
          <cell r="G14">
            <v>38652</v>
          </cell>
          <cell r="H14" t="str">
            <v>NIMT</v>
          </cell>
        </row>
        <row r="15">
          <cell r="A15" t="str">
            <v>SE-01031</v>
          </cell>
          <cell r="B15" t="str">
            <v>High Voltage Power Ampliflier</v>
          </cell>
          <cell r="C15" t="str">
            <v>Trek</v>
          </cell>
          <cell r="D15" t="str">
            <v>10/10B</v>
          </cell>
          <cell r="E15" t="str">
            <v>560</v>
          </cell>
          <cell r="F15" t="str">
            <v>104-3150</v>
          </cell>
          <cell r="G15">
            <v>38548</v>
          </cell>
          <cell r="H15" t="str">
            <v>NML, NPL</v>
          </cell>
        </row>
        <row r="16">
          <cell r="A16" t="str">
            <v>SE-01077</v>
          </cell>
          <cell r="B16" t="str">
            <v>LCR Standard</v>
          </cell>
          <cell r="C16" t="str">
            <v>Sun JEM</v>
          </cell>
          <cell r="D16" t="str">
            <v>6100A</v>
          </cell>
          <cell r="E16" t="str">
            <v>990149</v>
          </cell>
          <cell r="F16" t="str">
            <v>404-4077</v>
          </cell>
          <cell r="G16">
            <v>38364</v>
          </cell>
          <cell r="H16" t="str">
            <v>NIMT, NMIJ</v>
          </cell>
        </row>
        <row r="17">
          <cell r="A17" t="str">
            <v>SE-01083</v>
          </cell>
          <cell r="B17" t="str">
            <v>Oscilloscope Calibrator</v>
          </cell>
          <cell r="C17" t="str">
            <v>Tektronix</v>
          </cell>
          <cell r="D17" t="str">
            <v>TM5003</v>
          </cell>
          <cell r="E17" t="str">
            <v>0010716</v>
          </cell>
          <cell r="F17" t="str">
            <v>Do not used this equipment</v>
          </cell>
          <cell r="G17">
            <v>0</v>
          </cell>
          <cell r="H17">
            <v>0</v>
          </cell>
        </row>
        <row r="18">
          <cell r="A18" t="str">
            <v>SE-01084</v>
          </cell>
          <cell r="B18" t="str">
            <v>Digitizing Oscilloscope</v>
          </cell>
          <cell r="C18" t="str">
            <v>HP</v>
          </cell>
          <cell r="D18" t="str">
            <v>54110D</v>
          </cell>
          <cell r="E18" t="str">
            <v>2733A01047</v>
          </cell>
          <cell r="F18" t="str">
            <v>404-4084</v>
          </cell>
          <cell r="G18">
            <v>38416</v>
          </cell>
          <cell r="H18" t="str">
            <v>NIMT, NIST</v>
          </cell>
        </row>
        <row r="19">
          <cell r="A19" t="str">
            <v>SE-02041</v>
          </cell>
          <cell r="B19" t="str">
            <v>Standard Resistor : 1Ohm</v>
          </cell>
          <cell r="C19" t="str">
            <v>Yokogawa</v>
          </cell>
          <cell r="D19" t="str">
            <v>2782-1</v>
          </cell>
          <cell r="E19" t="str">
            <v>N70G37</v>
          </cell>
          <cell r="F19" t="str">
            <v>NIMT: EL-0111/04</v>
          </cell>
          <cell r="G19">
            <v>38519</v>
          </cell>
          <cell r="H19" t="str">
            <v>NIMT</v>
          </cell>
        </row>
        <row r="20">
          <cell r="A20" t="str">
            <v>SE-02043</v>
          </cell>
          <cell r="B20" t="str">
            <v>Standard Resistor : 10Ohm</v>
          </cell>
          <cell r="C20" t="str">
            <v>Yokogawa</v>
          </cell>
          <cell r="D20">
            <v>2782</v>
          </cell>
          <cell r="E20" t="str">
            <v>N70E82</v>
          </cell>
          <cell r="F20" t="str">
            <v>404-4043</v>
          </cell>
          <cell r="G20">
            <v>38595</v>
          </cell>
          <cell r="H20" t="str">
            <v>NIMT</v>
          </cell>
        </row>
        <row r="21">
          <cell r="A21" t="str">
            <v>SE-02045</v>
          </cell>
          <cell r="B21" t="str">
            <v>Standard Resistor : 100Ohm</v>
          </cell>
          <cell r="C21" t="str">
            <v>Yokogawa</v>
          </cell>
          <cell r="D21">
            <v>2782</v>
          </cell>
          <cell r="E21" t="str">
            <v>N0D70</v>
          </cell>
          <cell r="F21" t="str">
            <v>404-4045</v>
          </cell>
          <cell r="G21">
            <v>38595</v>
          </cell>
          <cell r="H21" t="str">
            <v>NIMT</v>
          </cell>
        </row>
        <row r="22">
          <cell r="A22" t="str">
            <v>SE-02054</v>
          </cell>
          <cell r="B22" t="str">
            <v>Standard Resistor : 100GOhm</v>
          </cell>
          <cell r="C22" t="str">
            <v>Advantest</v>
          </cell>
          <cell r="D22" t="str">
            <v>TR45-11</v>
          </cell>
          <cell r="E22" t="str">
            <v>30820002</v>
          </cell>
          <cell r="F22" t="str">
            <v>NIMT: EL-0259/03</v>
          </cell>
          <cell r="G22">
            <v>38708</v>
          </cell>
          <cell r="H22" t="str">
            <v>NIMT</v>
          </cell>
        </row>
        <row r="23">
          <cell r="A23" t="str">
            <v>SE-02055</v>
          </cell>
          <cell r="B23" t="str">
            <v>Standard Resistor : 1 kOhm</v>
          </cell>
          <cell r="C23" t="str">
            <v>Yokogawa</v>
          </cell>
          <cell r="D23" t="str">
            <v>2782-1k</v>
          </cell>
          <cell r="E23" t="str">
            <v>N0D79</v>
          </cell>
          <cell r="F23" t="str">
            <v>NIMT: EL-0257/03</v>
          </cell>
          <cell r="G23">
            <v>38708</v>
          </cell>
          <cell r="H23" t="str">
            <v>NIMT</v>
          </cell>
        </row>
        <row r="24">
          <cell r="A24" t="str">
            <v>SE-02056</v>
          </cell>
          <cell r="B24" t="str">
            <v>Standard Resistor : 1TOhm</v>
          </cell>
          <cell r="C24" t="str">
            <v>Advantest</v>
          </cell>
          <cell r="D24" t="str">
            <v>TR45-12</v>
          </cell>
          <cell r="E24" t="str">
            <v>30980009</v>
          </cell>
          <cell r="F24" t="str">
            <v>NIMT: EL-0258/03</v>
          </cell>
          <cell r="G24">
            <v>38708</v>
          </cell>
          <cell r="H24" t="str">
            <v>NIMT</v>
          </cell>
        </row>
        <row r="25">
          <cell r="A25" t="str">
            <v>SE-02080</v>
          </cell>
          <cell r="B25" t="str">
            <v>CD Jitter calibrator</v>
          </cell>
          <cell r="C25" t="str">
            <v>Act Electronics</v>
          </cell>
          <cell r="D25" t="str">
            <v>3901</v>
          </cell>
          <cell r="E25" t="str">
            <v>D1KF0117</v>
          </cell>
          <cell r="F25" t="str">
            <v>404-4080</v>
          </cell>
          <cell r="G25">
            <v>38439</v>
          </cell>
          <cell r="H25" t="str">
            <v>NIMT</v>
          </cell>
        </row>
        <row r="26">
          <cell r="A26" t="str">
            <v>SE-02108</v>
          </cell>
          <cell r="B26" t="str">
            <v>Power Meter</v>
          </cell>
          <cell r="C26" t="str">
            <v>HP</v>
          </cell>
          <cell r="D26" t="str">
            <v>436A</v>
          </cell>
          <cell r="E26" t="str">
            <v>2347A17119</v>
          </cell>
          <cell r="F26" t="str">
            <v>404-4108</v>
          </cell>
          <cell r="G26">
            <v>38478</v>
          </cell>
          <cell r="H26" t="str">
            <v>NIMT, NIST, NPL</v>
          </cell>
        </row>
        <row r="27">
          <cell r="A27" t="str">
            <v>SE-02120</v>
          </cell>
          <cell r="B27" t="str">
            <v>Power Sensor : 50Ohm</v>
          </cell>
          <cell r="C27" t="str">
            <v>HP</v>
          </cell>
          <cell r="D27" t="str">
            <v>8484A</v>
          </cell>
          <cell r="E27" t="str">
            <v>2645A26129</v>
          </cell>
          <cell r="F27" t="str">
            <v>Thai Air: 104-4005</v>
          </cell>
          <cell r="G27">
            <v>38794</v>
          </cell>
          <cell r="H27" t="str">
            <v>NIST, NPL</v>
          </cell>
        </row>
        <row r="28">
          <cell r="A28" t="str">
            <v>SE-02121</v>
          </cell>
          <cell r="B28" t="str">
            <v>Power Sensor : 50Ohm</v>
          </cell>
          <cell r="C28" t="str">
            <v>HP</v>
          </cell>
          <cell r="D28" t="str">
            <v>8481A</v>
          </cell>
          <cell r="E28" t="str">
            <v>US37292380</v>
          </cell>
          <cell r="F28" t="str">
            <v>Thai Air: 104-4006</v>
          </cell>
          <cell r="G28">
            <v>38794</v>
          </cell>
          <cell r="H28" t="str">
            <v>NIST, NPL</v>
          </cell>
        </row>
        <row r="29">
          <cell r="A29" t="str">
            <v>SE-02132</v>
          </cell>
          <cell r="B29" t="str">
            <v>7mm Calibration Kit</v>
          </cell>
          <cell r="C29" t="str">
            <v>HP</v>
          </cell>
          <cell r="D29" t="str">
            <v>85031B</v>
          </cell>
          <cell r="E29" t="str">
            <v>SE02132</v>
          </cell>
          <cell r="F29" t="str">
            <v>404-4132</v>
          </cell>
          <cell r="G29">
            <v>38431</v>
          </cell>
          <cell r="H29" t="str">
            <v>NIMT, NIST, NPL</v>
          </cell>
        </row>
        <row r="30">
          <cell r="A30" t="str">
            <v>SE-02133</v>
          </cell>
          <cell r="B30" t="str">
            <v>Type N Calibration Kit</v>
          </cell>
          <cell r="C30" t="str">
            <v>HP</v>
          </cell>
          <cell r="D30" t="str">
            <v>85032B</v>
          </cell>
          <cell r="E30" t="str">
            <v>SE02133</v>
          </cell>
          <cell r="F30" t="str">
            <v>404-4133</v>
          </cell>
          <cell r="G30">
            <v>38431</v>
          </cell>
          <cell r="H30" t="str">
            <v>NIMT, NIST, NPL</v>
          </cell>
        </row>
        <row r="31">
          <cell r="A31" t="str">
            <v>SE-02134</v>
          </cell>
          <cell r="B31" t="str">
            <v>75Ohm Calibration Kit</v>
          </cell>
          <cell r="C31" t="str">
            <v>HP</v>
          </cell>
          <cell r="D31" t="str">
            <v>85036B</v>
          </cell>
          <cell r="E31" t="str">
            <v>04336 &amp; 03499</v>
          </cell>
          <cell r="F31" t="str">
            <v>404-4134</v>
          </cell>
          <cell r="G31">
            <v>38431</v>
          </cell>
          <cell r="H31" t="str">
            <v>NIMT, NIST, NPL</v>
          </cell>
        </row>
        <row r="32">
          <cell r="A32" t="str">
            <v>SE-02135</v>
          </cell>
          <cell r="B32" t="str">
            <v>RF Fixed Attenuator : 3dB</v>
          </cell>
          <cell r="C32" t="str">
            <v>HP</v>
          </cell>
          <cell r="D32" t="str">
            <v>8492A-003</v>
          </cell>
          <cell r="E32" t="str">
            <v>06974</v>
          </cell>
          <cell r="F32" t="str">
            <v>404-4135</v>
          </cell>
          <cell r="G32">
            <v>38467</v>
          </cell>
          <cell r="H32" t="str">
            <v>NIMT, NIST, NPL</v>
          </cell>
        </row>
        <row r="33">
          <cell r="A33" t="str">
            <v>SE-02136</v>
          </cell>
          <cell r="B33" t="str">
            <v>RF Fixed Attenuator : 6dB</v>
          </cell>
          <cell r="C33" t="str">
            <v>HP</v>
          </cell>
          <cell r="D33" t="str">
            <v>8492A-006</v>
          </cell>
          <cell r="E33" t="str">
            <v>4825</v>
          </cell>
          <cell r="F33" t="str">
            <v>404-4136</v>
          </cell>
          <cell r="G33">
            <v>38467</v>
          </cell>
          <cell r="H33" t="str">
            <v>NIMT, NIST, NPL</v>
          </cell>
        </row>
        <row r="34">
          <cell r="A34" t="str">
            <v>SE-02137</v>
          </cell>
          <cell r="B34" t="str">
            <v>RF Fixed Attenuator : 6dB</v>
          </cell>
          <cell r="C34" t="str">
            <v>Tektronix</v>
          </cell>
          <cell r="D34" t="str">
            <v>011-0069-02</v>
          </cell>
          <cell r="E34" t="str">
            <v>SE02137</v>
          </cell>
          <cell r="F34" t="str">
            <v>404-4137</v>
          </cell>
          <cell r="G34">
            <v>38533</v>
          </cell>
          <cell r="H34" t="str">
            <v>NIMT, NIST, NPL</v>
          </cell>
        </row>
        <row r="35">
          <cell r="A35" t="str">
            <v>SE-02138</v>
          </cell>
          <cell r="B35" t="str">
            <v>RF Fixed Attenuator : 10dB</v>
          </cell>
          <cell r="C35" t="str">
            <v>HP</v>
          </cell>
          <cell r="D35" t="str">
            <v>8492A-010</v>
          </cell>
          <cell r="E35" t="str">
            <v>6035</v>
          </cell>
          <cell r="F35" t="str">
            <v>404-4138</v>
          </cell>
          <cell r="G35">
            <v>38467</v>
          </cell>
          <cell r="H35" t="str">
            <v>NIMT, NIST, NPL</v>
          </cell>
        </row>
        <row r="36">
          <cell r="A36" t="str">
            <v>SE-02139</v>
          </cell>
          <cell r="B36" t="str">
            <v>RF Fixed Attenuator : 14dB</v>
          </cell>
          <cell r="C36" t="str">
            <v>Tektronix</v>
          </cell>
          <cell r="D36" t="str">
            <v>011-0060-02</v>
          </cell>
          <cell r="E36" t="str">
            <v>SE02139</v>
          </cell>
          <cell r="F36" t="str">
            <v>404-4139</v>
          </cell>
          <cell r="G36">
            <v>38533</v>
          </cell>
          <cell r="H36" t="str">
            <v>NIMT, NIST, NPL</v>
          </cell>
        </row>
        <row r="37">
          <cell r="A37" t="str">
            <v>SE-02140</v>
          </cell>
          <cell r="B37" t="str">
            <v>RF Fixed Attenuator : 20dB</v>
          </cell>
          <cell r="C37" t="str">
            <v>HP</v>
          </cell>
          <cell r="D37" t="str">
            <v>8492A-020</v>
          </cell>
          <cell r="E37" t="str">
            <v>12399</v>
          </cell>
          <cell r="F37" t="str">
            <v>404-4140</v>
          </cell>
          <cell r="G37">
            <v>38467</v>
          </cell>
          <cell r="H37" t="str">
            <v>NIMT, NIST, NPL</v>
          </cell>
        </row>
        <row r="38">
          <cell r="A38" t="str">
            <v>SE-02141</v>
          </cell>
          <cell r="B38" t="str">
            <v>RF Fixed Attenuator : 20dB</v>
          </cell>
          <cell r="C38" t="str">
            <v>Tektronix</v>
          </cell>
          <cell r="D38" t="str">
            <v>011-0059-02</v>
          </cell>
          <cell r="E38" t="str">
            <v>SE02141</v>
          </cell>
          <cell r="F38" t="str">
            <v>404-4141</v>
          </cell>
          <cell r="G38">
            <v>38533</v>
          </cell>
          <cell r="H38" t="str">
            <v>NIMT, NIST, NPL</v>
          </cell>
        </row>
        <row r="39">
          <cell r="A39" t="str">
            <v>SE-02142</v>
          </cell>
          <cell r="B39" t="str">
            <v>RF Fixed Attenuator : 20dB</v>
          </cell>
          <cell r="C39" t="str">
            <v>Tektronix</v>
          </cell>
          <cell r="D39" t="str">
            <v>011-0059-02</v>
          </cell>
          <cell r="E39" t="str">
            <v>SE02142</v>
          </cell>
          <cell r="F39" t="str">
            <v>404-4142</v>
          </cell>
          <cell r="G39">
            <v>38533</v>
          </cell>
          <cell r="H39" t="str">
            <v>NIMT, NIST, NPL</v>
          </cell>
        </row>
        <row r="40">
          <cell r="A40" t="str">
            <v>SE-02160</v>
          </cell>
          <cell r="B40" t="str">
            <v>Streo Signal Demodulator</v>
          </cell>
          <cell r="C40" t="str">
            <v>Meguro</v>
          </cell>
          <cell r="D40" t="str">
            <v>MDA456A</v>
          </cell>
          <cell r="E40" t="str">
            <v>71020150</v>
          </cell>
          <cell r="F40" t="str">
            <v>404-4160</v>
          </cell>
          <cell r="G40">
            <v>38390</v>
          </cell>
          <cell r="H40" t="str">
            <v>NIMT, NIST, NPL</v>
          </cell>
        </row>
        <row r="41">
          <cell r="A41" t="str">
            <v>SE-02161</v>
          </cell>
          <cell r="B41" t="str">
            <v>Digital Multimeter</v>
          </cell>
          <cell r="C41" t="str">
            <v>HP</v>
          </cell>
          <cell r="D41" t="str">
            <v>3478A</v>
          </cell>
          <cell r="E41" t="str">
            <v>2911A58311</v>
          </cell>
          <cell r="F41" t="str">
            <v>Do not used this equipment</v>
          </cell>
          <cell r="G41">
            <v>0</v>
          </cell>
          <cell r="H41">
            <v>0</v>
          </cell>
        </row>
        <row r="42">
          <cell r="A42" t="str">
            <v>SE-02162</v>
          </cell>
          <cell r="B42" t="str">
            <v>Oscilloscope</v>
          </cell>
          <cell r="C42" t="str">
            <v>Panasonic</v>
          </cell>
          <cell r="D42" t="str">
            <v>VP-5512A</v>
          </cell>
          <cell r="E42" t="str">
            <v>059299D125</v>
          </cell>
          <cell r="F42" t="str">
            <v>404-4162</v>
          </cell>
          <cell r="G42">
            <v>38574</v>
          </cell>
          <cell r="H42" t="str">
            <v>NIMT, NIST</v>
          </cell>
        </row>
        <row r="43">
          <cell r="A43" t="str">
            <v>SE-03007</v>
          </cell>
          <cell r="B43" t="str">
            <v>Multi-Function Calibrator</v>
          </cell>
          <cell r="C43" t="str">
            <v>Fluke</v>
          </cell>
          <cell r="D43" t="str">
            <v>5700A-Wideband</v>
          </cell>
          <cell r="E43" t="str">
            <v>4870012</v>
          </cell>
          <cell r="F43" t="str">
            <v>404-4007</v>
          </cell>
          <cell r="G43">
            <v>38545</v>
          </cell>
          <cell r="H43" t="str">
            <v>NIMT, NIST</v>
          </cell>
        </row>
        <row r="44">
          <cell r="A44" t="str">
            <v>SE-03163</v>
          </cell>
          <cell r="B44" t="str">
            <v>Digital Multimeter</v>
          </cell>
          <cell r="C44" t="str">
            <v>Tektronix</v>
          </cell>
          <cell r="D44" t="str">
            <v>DM2510G</v>
          </cell>
          <cell r="E44" t="str">
            <v>TW50382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SE-03164</v>
          </cell>
          <cell r="B45" t="str">
            <v>Digital Multimeter</v>
          </cell>
          <cell r="C45" t="str">
            <v>Fluke</v>
          </cell>
          <cell r="D45" t="str">
            <v>8840A</v>
          </cell>
          <cell r="E45" t="str">
            <v>5061032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SE-03165</v>
          </cell>
          <cell r="B46" t="str">
            <v>Universal Counter</v>
          </cell>
          <cell r="C46" t="str">
            <v>Agilent</v>
          </cell>
          <cell r="D46" t="str">
            <v>53132A</v>
          </cell>
          <cell r="E46" t="str">
            <v>SG40003568</v>
          </cell>
          <cell r="F46" t="str">
            <v>404-4165</v>
          </cell>
          <cell r="G46">
            <v>38498</v>
          </cell>
          <cell r="H46" t="str">
            <v>NIMT, NIST, NPL</v>
          </cell>
        </row>
        <row r="47">
          <cell r="A47" t="str">
            <v>SE-03166</v>
          </cell>
          <cell r="B47" t="str">
            <v>Fixed Attenuator : 30dB</v>
          </cell>
          <cell r="C47" t="str">
            <v>Agilent</v>
          </cell>
          <cell r="D47" t="str">
            <v>8493C-030</v>
          </cell>
          <cell r="E47" t="str">
            <v>58665</v>
          </cell>
          <cell r="F47" t="str">
            <v>8493C58665</v>
          </cell>
          <cell r="G47">
            <v>38847</v>
          </cell>
          <cell r="H47" t="str">
            <v>NIST</v>
          </cell>
        </row>
        <row r="48">
          <cell r="A48" t="str">
            <v>SE-03167</v>
          </cell>
          <cell r="B48" t="str">
            <v>Fixed Attenuator : 40dB</v>
          </cell>
          <cell r="C48" t="str">
            <v>Agilent</v>
          </cell>
          <cell r="D48" t="str">
            <v>8493C-040</v>
          </cell>
          <cell r="E48" t="str">
            <v>59204</v>
          </cell>
          <cell r="F48" t="str">
            <v>8493C59204</v>
          </cell>
          <cell r="G48">
            <v>38847</v>
          </cell>
          <cell r="H48" t="str">
            <v>NIST</v>
          </cell>
        </row>
        <row r="49">
          <cell r="A49" t="str">
            <v>SE-03168</v>
          </cell>
          <cell r="B49" t="str">
            <v>Spectrum Analyzer</v>
          </cell>
          <cell r="C49" t="str">
            <v>Advantest</v>
          </cell>
          <cell r="D49" t="str">
            <v>R3465</v>
          </cell>
          <cell r="E49" t="str">
            <v>B010264</v>
          </cell>
          <cell r="F49" t="str">
            <v>404-4168</v>
          </cell>
          <cell r="G49">
            <v>38536</v>
          </cell>
          <cell r="H49" t="str">
            <v>NIMT, NIST, NPL</v>
          </cell>
        </row>
        <row r="50">
          <cell r="A50" t="str">
            <v>SE-03169</v>
          </cell>
          <cell r="B50" t="str">
            <v>Synthesized Func./Sweep Gen.</v>
          </cell>
          <cell r="C50" t="str">
            <v>HP</v>
          </cell>
          <cell r="D50" t="str">
            <v>3325B</v>
          </cell>
          <cell r="E50" t="str">
            <v>2847A05348</v>
          </cell>
          <cell r="F50" t="str">
            <v>404-4169</v>
          </cell>
          <cell r="G50">
            <v>38536</v>
          </cell>
          <cell r="H50" t="str">
            <v>NIMT, NIST, NPL</v>
          </cell>
        </row>
        <row r="51">
          <cell r="A51" t="str">
            <v>SE-03170</v>
          </cell>
          <cell r="B51" t="str">
            <v>Standard Resistor : 100kOhm</v>
          </cell>
          <cell r="C51" t="str">
            <v>Yokogawa</v>
          </cell>
          <cell r="D51" t="str">
            <v>2792-100k</v>
          </cell>
          <cell r="E51" t="str">
            <v>N74A10</v>
          </cell>
          <cell r="F51" t="str">
            <v>NIMT: EL-0256/03</v>
          </cell>
          <cell r="G51">
            <v>38708</v>
          </cell>
          <cell r="H51" t="str">
            <v>NIST</v>
          </cell>
        </row>
        <row r="52">
          <cell r="A52" t="str">
            <v>SE-03171</v>
          </cell>
          <cell r="B52" t="str">
            <v>Standard Resistor : 10kOhm</v>
          </cell>
          <cell r="C52" t="str">
            <v>Yokogawa</v>
          </cell>
          <cell r="D52" t="str">
            <v>2782-10k</v>
          </cell>
          <cell r="E52" t="str">
            <v>N9K123</v>
          </cell>
          <cell r="F52" t="str">
            <v>NIMT: EL-0255/03</v>
          </cell>
          <cell r="G52">
            <v>38708</v>
          </cell>
          <cell r="H52" t="str">
            <v>NIST</v>
          </cell>
        </row>
        <row r="53">
          <cell r="A53" t="str">
            <v>SE-03172</v>
          </cell>
          <cell r="B53" t="str">
            <v>Calibration Standard</v>
          </cell>
          <cell r="C53" t="str">
            <v>HP</v>
          </cell>
          <cell r="D53" t="str">
            <v>16074A</v>
          </cell>
          <cell r="E53" t="str">
            <v>2325J00540</v>
          </cell>
          <cell r="F53" t="str">
            <v>404-4172</v>
          </cell>
          <cell r="G53">
            <v>38574</v>
          </cell>
          <cell r="H53" t="str">
            <v>NIMT, NMIJ</v>
          </cell>
        </row>
        <row r="54">
          <cell r="A54" t="str">
            <v>SE-04173</v>
          </cell>
          <cell r="B54" t="str">
            <v>Digital Multimeter</v>
          </cell>
          <cell r="C54" t="str">
            <v>Agilent</v>
          </cell>
          <cell r="D54" t="str">
            <v>34401A</v>
          </cell>
          <cell r="E54" t="str">
            <v>MY41051778</v>
          </cell>
          <cell r="F54" t="str">
            <v>ELE/G-04/0092</v>
          </cell>
          <cell r="G54">
            <v>38533</v>
          </cell>
          <cell r="H54" t="str">
            <v>NIMT</v>
          </cell>
        </row>
        <row r="55">
          <cell r="A55" t="str">
            <v>SE-04174</v>
          </cell>
          <cell r="B55" t="str">
            <v>Multi-Product Calibrator</v>
          </cell>
          <cell r="C55" t="str">
            <v>Fluke</v>
          </cell>
          <cell r="D55" t="str">
            <v>5520A + SC600</v>
          </cell>
          <cell r="E55" t="str">
            <v>7395202</v>
          </cell>
          <cell r="F55" t="str">
            <v>404-4174</v>
          </cell>
          <cell r="G55">
            <v>38625</v>
          </cell>
          <cell r="H55" t="str">
            <v>NIMT</v>
          </cell>
        </row>
        <row r="56">
          <cell r="A56" t="str">
            <v>SE-04175</v>
          </cell>
          <cell r="B56" t="str">
            <v>VSA Series Transmitter Tester</v>
          </cell>
          <cell r="C56" t="str">
            <v>HP</v>
          </cell>
          <cell r="D56" t="str">
            <v>E4406A</v>
          </cell>
          <cell r="E56" t="str">
            <v>US39480731</v>
          </cell>
          <cell r="F56" t="str">
            <v>404-4175</v>
          </cell>
          <cell r="G56">
            <v>38655</v>
          </cell>
          <cell r="H56" t="str">
            <v>NIMT, NIST, NPL</v>
          </cell>
        </row>
        <row r="57">
          <cell r="A57" t="str">
            <v>SE-04176</v>
          </cell>
          <cell r="B57" t="str">
            <v>8360 Series Synthesized Sweeper</v>
          </cell>
          <cell r="C57" t="str">
            <v>HP</v>
          </cell>
          <cell r="D57" t="str">
            <v>83260A</v>
          </cell>
          <cell r="E57" t="str">
            <v>3009A00390</v>
          </cell>
          <cell r="F57" t="str">
            <v>404-4176</v>
          </cell>
          <cell r="G57">
            <v>0</v>
          </cell>
          <cell r="H57" t="str">
            <v>NIMT, NIST, NPL</v>
          </cell>
        </row>
        <row r="58">
          <cell r="A58" t="str">
            <v>SE-04177</v>
          </cell>
          <cell r="B58" t="str">
            <v>ESG-D Series Signal Generator</v>
          </cell>
          <cell r="C58" t="str">
            <v>HP</v>
          </cell>
          <cell r="D58" t="str">
            <v>E4433B</v>
          </cell>
          <cell r="E58" t="str">
            <v>US39341036</v>
          </cell>
          <cell r="F58" t="str">
            <v>404-4177</v>
          </cell>
          <cell r="G58">
            <v>0</v>
          </cell>
          <cell r="H58" t="str">
            <v>NIMT, NIST, NPL</v>
          </cell>
        </row>
        <row r="59">
          <cell r="A59" t="str">
            <v>SE-04178</v>
          </cell>
          <cell r="B59" t="str">
            <v>Power Meter</v>
          </cell>
          <cell r="C59" t="str">
            <v>HP</v>
          </cell>
          <cell r="D59" t="str">
            <v>E4419B</v>
          </cell>
          <cell r="E59">
            <v>0</v>
          </cell>
          <cell r="F59" t="str">
            <v>404-4178</v>
          </cell>
          <cell r="G59">
            <v>0</v>
          </cell>
          <cell r="H59" t="str">
            <v>NIMT, NIST, NPL</v>
          </cell>
        </row>
        <row r="60">
          <cell r="A60" t="str">
            <v>SE-04179</v>
          </cell>
          <cell r="B60" t="str">
            <v>AC Measurement System</v>
          </cell>
          <cell r="C60" t="str">
            <v>Fluke</v>
          </cell>
          <cell r="D60" t="str">
            <v>5790A-WB</v>
          </cell>
          <cell r="E60" t="str">
            <v>5510033</v>
          </cell>
          <cell r="F60" t="str">
            <v>404-4179</v>
          </cell>
          <cell r="G60">
            <v>38403</v>
          </cell>
          <cell r="H60" t="str">
            <v>NMIJ</v>
          </cell>
        </row>
        <row r="61">
          <cell r="A61" t="str">
            <v>SE-99001</v>
          </cell>
          <cell r="B61" t="str">
            <v>DC Standard</v>
          </cell>
          <cell r="C61" t="str">
            <v>Fluke</v>
          </cell>
          <cell r="D61" t="str">
            <v>732B</v>
          </cell>
          <cell r="E61" t="str">
            <v>7135010</v>
          </cell>
          <cell r="F61" t="str">
            <v>NIMT: EL-0032/04</v>
          </cell>
          <cell r="G61">
            <v>38766</v>
          </cell>
          <cell r="H61" t="str">
            <v>NIMT</v>
          </cell>
        </row>
        <row r="62">
          <cell r="A62" t="str">
            <v>SE-99003</v>
          </cell>
          <cell r="B62" t="str">
            <v>Calibrator/Source</v>
          </cell>
          <cell r="C62" t="str">
            <v>Keithley</v>
          </cell>
          <cell r="D62">
            <v>263</v>
          </cell>
          <cell r="E62" t="str">
            <v>0561936</v>
          </cell>
          <cell r="F62" t="str">
            <v>403-4003</v>
          </cell>
          <cell r="G62">
            <v>38339</v>
          </cell>
          <cell r="H62" t="str">
            <v>NIMT</v>
          </cell>
        </row>
        <row r="63">
          <cell r="A63" t="str">
            <v>SE-99004</v>
          </cell>
          <cell r="B63" t="str">
            <v>DC Calibration Set</v>
          </cell>
          <cell r="C63" t="str">
            <v>Yokogawa</v>
          </cell>
          <cell r="D63">
            <v>2560</v>
          </cell>
          <cell r="E63" t="str">
            <v>55BL9039</v>
          </cell>
          <cell r="F63" t="str">
            <v>ELE/G-04/0066</v>
          </cell>
          <cell r="G63">
            <v>38504</v>
          </cell>
          <cell r="H63" t="str">
            <v>NIMT, NIST</v>
          </cell>
        </row>
        <row r="64">
          <cell r="A64" t="str">
            <v>SE-99005</v>
          </cell>
          <cell r="B64" t="str">
            <v>AC Voltage Current Standard</v>
          </cell>
          <cell r="C64" t="str">
            <v>Yokogawa</v>
          </cell>
          <cell r="D64" t="str">
            <v>2558-00</v>
          </cell>
          <cell r="E64" t="str">
            <v>55AY9023</v>
          </cell>
          <cell r="F64" t="str">
            <v>ELE/G-04/0065</v>
          </cell>
          <cell r="G64">
            <v>38504</v>
          </cell>
          <cell r="H64" t="str">
            <v>NIMT, NIST</v>
          </cell>
        </row>
        <row r="65">
          <cell r="A65" t="str">
            <v>SE-99006</v>
          </cell>
          <cell r="B65" t="str">
            <v>Multi-Product Calibrator</v>
          </cell>
          <cell r="C65" t="str">
            <v>Fluke</v>
          </cell>
          <cell r="D65" t="str">
            <v>5500A-SC300</v>
          </cell>
          <cell r="E65" t="str">
            <v>6490021</v>
          </cell>
          <cell r="F65" t="str">
            <v>404-4006</v>
          </cell>
          <cell r="G65">
            <v>38386</v>
          </cell>
          <cell r="H65" t="str">
            <v>NIMT, NIST</v>
          </cell>
        </row>
        <row r="66">
          <cell r="A66" t="str">
            <v>SE-99010</v>
          </cell>
          <cell r="B66" t="str">
            <v>Amplifier</v>
          </cell>
          <cell r="C66" t="str">
            <v>Fluke</v>
          </cell>
          <cell r="D66" t="str">
            <v>5725A</v>
          </cell>
          <cell r="E66" t="str">
            <v>6485001</v>
          </cell>
          <cell r="F66" t="str">
            <v>NIMT: EL-0229/03</v>
          </cell>
          <cell r="G66">
            <v>38280</v>
          </cell>
          <cell r="H66" t="str">
            <v>NIMT</v>
          </cell>
        </row>
        <row r="67">
          <cell r="A67" t="str">
            <v>SE-99011</v>
          </cell>
          <cell r="B67" t="str">
            <v>Portable Calibrator</v>
          </cell>
          <cell r="C67" t="str">
            <v>Yokogawa</v>
          </cell>
          <cell r="D67">
            <v>2422</v>
          </cell>
          <cell r="E67" t="str">
            <v>65MD0433</v>
          </cell>
          <cell r="F67" t="str">
            <v>404-4011</v>
          </cell>
          <cell r="G67">
            <v>38358</v>
          </cell>
          <cell r="H67" t="str">
            <v>NIMT</v>
          </cell>
        </row>
        <row r="68">
          <cell r="A68" t="str">
            <v>SE-99012</v>
          </cell>
          <cell r="B68" t="str">
            <v>Digital Multimeter</v>
          </cell>
          <cell r="C68" t="str">
            <v>HP</v>
          </cell>
          <cell r="D68" t="str">
            <v>3458A-002</v>
          </cell>
          <cell r="E68" t="str">
            <v>2823A12137</v>
          </cell>
          <cell r="F68" t="str">
            <v>404-4012</v>
          </cell>
          <cell r="G68">
            <v>38694</v>
          </cell>
          <cell r="H68" t="str">
            <v>NIMT</v>
          </cell>
        </row>
        <row r="69">
          <cell r="A69" t="str">
            <v>SE-99013</v>
          </cell>
          <cell r="B69" t="str">
            <v>RMS Voltmeter</v>
          </cell>
          <cell r="C69" t="str">
            <v>HP</v>
          </cell>
          <cell r="D69" t="str">
            <v>3400B</v>
          </cell>
          <cell r="E69" t="str">
            <v>3241A01159</v>
          </cell>
          <cell r="F69" t="str">
            <v>404-4013</v>
          </cell>
          <cell r="G69">
            <v>38360</v>
          </cell>
          <cell r="H69" t="str">
            <v>NIMT, NIST</v>
          </cell>
        </row>
        <row r="70">
          <cell r="A70" t="str">
            <v>SE-99014</v>
          </cell>
          <cell r="B70" t="str">
            <v>Digital Multimeter</v>
          </cell>
          <cell r="C70" t="str">
            <v>HP</v>
          </cell>
          <cell r="D70" t="str">
            <v>34401A</v>
          </cell>
          <cell r="E70" t="str">
            <v>US36051808</v>
          </cell>
          <cell r="F70" t="str">
            <v>404-4014</v>
          </cell>
          <cell r="G70">
            <v>38480</v>
          </cell>
          <cell r="H70" t="str">
            <v>NIMT</v>
          </cell>
        </row>
        <row r="71">
          <cell r="A71" t="str">
            <v>SE-99015</v>
          </cell>
          <cell r="B71" t="str">
            <v>Digital Multimeter</v>
          </cell>
          <cell r="C71" t="str">
            <v>Yokogawa</v>
          </cell>
          <cell r="D71" t="str">
            <v>7537-01</v>
          </cell>
          <cell r="E71" t="str">
            <v>8C00496</v>
          </cell>
          <cell r="F71" t="str">
            <v>ELE/G-04/0055</v>
          </cell>
          <cell r="G71">
            <v>38483</v>
          </cell>
          <cell r="H71" t="str">
            <v>NIMT</v>
          </cell>
        </row>
        <row r="72">
          <cell r="A72" t="str">
            <v>SE-99016</v>
          </cell>
          <cell r="B72" t="str">
            <v>Digital Electrometer</v>
          </cell>
          <cell r="C72" t="str">
            <v>Keithley</v>
          </cell>
          <cell r="D72">
            <v>617</v>
          </cell>
          <cell r="E72" t="str">
            <v>0563306</v>
          </cell>
          <cell r="F72" t="str">
            <v>403-4016</v>
          </cell>
          <cell r="G72">
            <v>38336</v>
          </cell>
          <cell r="H72" t="str">
            <v>NIMT</v>
          </cell>
        </row>
        <row r="73">
          <cell r="A73" t="str">
            <v>SE-99017</v>
          </cell>
          <cell r="B73" t="str">
            <v>Multifunction Transfer Standard</v>
          </cell>
          <cell r="C73" t="str">
            <v>Wavetek</v>
          </cell>
          <cell r="D73" t="str">
            <v>4950</v>
          </cell>
          <cell r="E73" t="str">
            <v>38173</v>
          </cell>
          <cell r="F73" t="str">
            <v>ELE-04/1041</v>
          </cell>
          <cell r="G73">
            <v>38387</v>
          </cell>
          <cell r="H73" t="str">
            <v>NIMT</v>
          </cell>
        </row>
        <row r="74">
          <cell r="A74" t="str">
            <v>SE-99022</v>
          </cell>
          <cell r="B74" t="str">
            <v>Primary DC/AC Shunt</v>
          </cell>
          <cell r="C74" t="str">
            <v>Holt</v>
          </cell>
          <cell r="D74" t="str">
            <v>HCS-1</v>
          </cell>
          <cell r="E74" t="str">
            <v>0943500001351</v>
          </cell>
          <cell r="F74" t="str">
            <v>NEFE: 03-0005</v>
          </cell>
          <cell r="G74">
            <v>38515</v>
          </cell>
          <cell r="H74" t="str">
            <v>NIST</v>
          </cell>
        </row>
        <row r="75">
          <cell r="A75" t="str">
            <v>SE-99023</v>
          </cell>
          <cell r="B75" t="str">
            <v>Primary DC/AC Shunt</v>
          </cell>
          <cell r="C75" t="str">
            <v>Holt</v>
          </cell>
          <cell r="D75" t="str">
            <v>HCS-2</v>
          </cell>
          <cell r="E75" t="str">
            <v>0943500001351</v>
          </cell>
          <cell r="F75" t="str">
            <v>NIMT: EL-0211/04</v>
          </cell>
          <cell r="G75">
            <v>39022</v>
          </cell>
          <cell r="H75" t="str">
            <v>NIMT</v>
          </cell>
        </row>
        <row r="76">
          <cell r="A76" t="str">
            <v>SE-99023</v>
          </cell>
          <cell r="B76" t="str">
            <v>Electronic Load</v>
          </cell>
          <cell r="C76" t="str">
            <v>Kikusui</v>
          </cell>
          <cell r="D76" t="str">
            <v>PLZ700W</v>
          </cell>
          <cell r="E76" t="str">
            <v>1650065</v>
          </cell>
          <cell r="F76" t="str">
            <v>404-4023</v>
          </cell>
          <cell r="G76">
            <v>38566</v>
          </cell>
          <cell r="H76" t="str">
            <v>NIMT</v>
          </cell>
        </row>
        <row r="77">
          <cell r="A77" t="str">
            <v>SE-99024</v>
          </cell>
          <cell r="B77" t="str">
            <v>Standard Shunt</v>
          </cell>
          <cell r="C77" t="str">
            <v>Yokogawa</v>
          </cell>
          <cell r="D77" t="str">
            <v>2743-06</v>
          </cell>
          <cell r="E77" t="str">
            <v>69VG0602</v>
          </cell>
          <cell r="F77" t="str">
            <v>NIMT: EL-0113/03</v>
          </cell>
          <cell r="G77">
            <v>38528</v>
          </cell>
          <cell r="H77" t="str">
            <v>NIMT</v>
          </cell>
        </row>
        <row r="78">
          <cell r="A78" t="str">
            <v>SE-99025</v>
          </cell>
          <cell r="B78" t="str">
            <v>DC/AC Shunt</v>
          </cell>
          <cell r="C78" t="str">
            <v>Guildline</v>
          </cell>
          <cell r="D78" t="str">
            <v>7320</v>
          </cell>
          <cell r="E78" t="str">
            <v>63834</v>
          </cell>
          <cell r="F78" t="str">
            <v>NIMT: EL-0210/04</v>
          </cell>
          <cell r="G78">
            <v>39022</v>
          </cell>
          <cell r="H78" t="str">
            <v>NIMT</v>
          </cell>
        </row>
        <row r="79">
          <cell r="A79" t="str">
            <v>SE-99026</v>
          </cell>
          <cell r="B79" t="str">
            <v>AC/DC Shunt</v>
          </cell>
          <cell r="C79" t="str">
            <v>Wavetek</v>
          </cell>
          <cell r="D79">
            <v>4953</v>
          </cell>
          <cell r="E79" t="str">
            <v>38105</v>
          </cell>
          <cell r="F79" t="str">
            <v>Do not used this equipment</v>
          </cell>
          <cell r="G79">
            <v>0</v>
          </cell>
          <cell r="H79">
            <v>0</v>
          </cell>
        </row>
        <row r="80">
          <cell r="A80" t="str">
            <v>SE-99027</v>
          </cell>
          <cell r="B80" t="str">
            <v>Curr. Calibration for W.Tester</v>
          </cell>
          <cell r="C80" t="str">
            <v>Kikusui</v>
          </cell>
          <cell r="D80" t="str">
            <v>TOS1200</v>
          </cell>
          <cell r="E80" t="str">
            <v>15110556</v>
          </cell>
          <cell r="F80" t="str">
            <v>404-4027</v>
          </cell>
          <cell r="G80">
            <v>38482</v>
          </cell>
          <cell r="H80" t="str">
            <v>NIMT</v>
          </cell>
        </row>
        <row r="81">
          <cell r="A81" t="str">
            <v>SE-99028</v>
          </cell>
          <cell r="B81" t="str">
            <v>High Voltage Digitalmeter</v>
          </cell>
          <cell r="C81" t="str">
            <v>Kikusui</v>
          </cell>
          <cell r="D81" t="str">
            <v>149-10A</v>
          </cell>
          <cell r="E81" t="str">
            <v>15123315</v>
          </cell>
          <cell r="F81" t="str">
            <v>ELE/G-04/0048</v>
          </cell>
          <cell r="G81">
            <v>38442</v>
          </cell>
          <cell r="H81" t="str">
            <v>NIST, NPL, NIMT</v>
          </cell>
        </row>
        <row r="82">
          <cell r="A82" t="str">
            <v>SE-99030</v>
          </cell>
          <cell r="B82" t="str">
            <v>Withstanding Voltage Tester</v>
          </cell>
          <cell r="C82" t="str">
            <v>Kikusui</v>
          </cell>
          <cell r="D82" t="str">
            <v>TOS5101</v>
          </cell>
          <cell r="E82" t="str">
            <v>15110328</v>
          </cell>
          <cell r="F82" t="str">
            <v>Calibration not required</v>
          </cell>
          <cell r="G82">
            <v>0</v>
          </cell>
          <cell r="H82">
            <v>0</v>
          </cell>
        </row>
        <row r="83">
          <cell r="A83" t="str">
            <v>SE-99032</v>
          </cell>
          <cell r="B83" t="str">
            <v>Decade Resistance Box</v>
          </cell>
          <cell r="C83" t="str">
            <v>ESI</v>
          </cell>
          <cell r="D83" t="str">
            <v>DB62-11K</v>
          </cell>
          <cell r="E83" t="str">
            <v>N20708880062A</v>
          </cell>
          <cell r="F83" t="str">
            <v>ELE/G-04/0027</v>
          </cell>
          <cell r="G83">
            <v>38419</v>
          </cell>
          <cell r="H83" t="str">
            <v>NIMT</v>
          </cell>
        </row>
        <row r="84">
          <cell r="A84" t="str">
            <v>SE-99033</v>
          </cell>
          <cell r="B84" t="str">
            <v>Decade Resistance Box</v>
          </cell>
          <cell r="C84" t="str">
            <v>ESI</v>
          </cell>
          <cell r="D84" t="str">
            <v>DB62-11M</v>
          </cell>
          <cell r="E84" t="str">
            <v>R2020196DB62D</v>
          </cell>
          <cell r="F84" t="str">
            <v>ELE/G-04/0028</v>
          </cell>
          <cell r="G84">
            <v>38419</v>
          </cell>
          <cell r="H84" t="str">
            <v>NIMT</v>
          </cell>
        </row>
        <row r="85">
          <cell r="A85" t="str">
            <v>SE-99034</v>
          </cell>
          <cell r="B85" t="str">
            <v>Decade Resistance Box</v>
          </cell>
          <cell r="C85" t="str">
            <v>Yokogawa</v>
          </cell>
          <cell r="D85" t="str">
            <v>2793-03</v>
          </cell>
          <cell r="E85" t="str">
            <v>00084U</v>
          </cell>
          <cell r="F85" t="str">
            <v>ELE/G-04/0026</v>
          </cell>
          <cell r="G85">
            <v>38419</v>
          </cell>
          <cell r="H85" t="str">
            <v>NIMT</v>
          </cell>
        </row>
        <row r="86">
          <cell r="A86" t="str">
            <v>SE-99035</v>
          </cell>
          <cell r="B86" t="str">
            <v>Decade Resistance Box</v>
          </cell>
          <cell r="C86" t="str">
            <v>Hydrazine</v>
          </cell>
          <cell r="D86" t="str">
            <v>DR25500</v>
          </cell>
          <cell r="E86" t="str">
            <v>9507352</v>
          </cell>
          <cell r="F86" t="str">
            <v>ELE/G-04/0029</v>
          </cell>
          <cell r="G86">
            <v>38419</v>
          </cell>
          <cell r="H86" t="str">
            <v>NIMT</v>
          </cell>
        </row>
        <row r="87">
          <cell r="A87" t="str">
            <v>SE-99036</v>
          </cell>
          <cell r="B87" t="str">
            <v>4-Terminal Pair Resistor Set</v>
          </cell>
          <cell r="C87" t="str">
            <v>HP</v>
          </cell>
          <cell r="D87" t="str">
            <v>42030A</v>
          </cell>
          <cell r="E87" t="str">
            <v>3143J00135</v>
          </cell>
          <cell r="F87" t="str">
            <v>040004</v>
          </cell>
          <cell r="G87">
            <v>38726</v>
          </cell>
          <cell r="H87" t="str">
            <v>NMIJ</v>
          </cell>
        </row>
        <row r="88">
          <cell r="A88" t="str">
            <v>SE-99037</v>
          </cell>
          <cell r="B88" t="str">
            <v>Standard Resistor : 1mOhm</v>
          </cell>
          <cell r="C88" t="str">
            <v>Yokogawa</v>
          </cell>
          <cell r="D88" t="str">
            <v>2792-1m</v>
          </cell>
          <cell r="E88" t="str">
            <v>66VW1038</v>
          </cell>
          <cell r="F88" t="str">
            <v>NIMT: EL-0108/04</v>
          </cell>
          <cell r="G88">
            <v>38519</v>
          </cell>
          <cell r="H88" t="str">
            <v>NIMT</v>
          </cell>
        </row>
        <row r="89">
          <cell r="A89" t="str">
            <v>SE-99038</v>
          </cell>
          <cell r="B89" t="str">
            <v>Standard Resistor : 10mOhm</v>
          </cell>
          <cell r="C89" t="str">
            <v>Yokogawa</v>
          </cell>
          <cell r="D89" t="str">
            <v>2792-10m</v>
          </cell>
          <cell r="E89" t="str">
            <v>N73D23</v>
          </cell>
          <cell r="F89" t="str">
            <v>NIMT: EL-0109/04</v>
          </cell>
          <cell r="G89">
            <v>38869</v>
          </cell>
          <cell r="H89" t="str">
            <v>NIMT</v>
          </cell>
        </row>
        <row r="90">
          <cell r="A90" t="str">
            <v>SE-99039</v>
          </cell>
          <cell r="B90" t="str">
            <v>Standard Resistor : 100mOhm</v>
          </cell>
          <cell r="C90" t="str">
            <v>Yokogawa</v>
          </cell>
          <cell r="D90" t="str">
            <v>2792-100m</v>
          </cell>
          <cell r="E90" t="str">
            <v>66VW3052</v>
          </cell>
          <cell r="F90" t="str">
            <v>NIMT: EL-0110/04</v>
          </cell>
          <cell r="G90">
            <v>38869</v>
          </cell>
          <cell r="H90" t="str">
            <v>NIMT</v>
          </cell>
        </row>
        <row r="91">
          <cell r="A91" t="str">
            <v>SE-99040</v>
          </cell>
          <cell r="B91" t="str">
            <v>Standard Resistor : 1Ohm</v>
          </cell>
          <cell r="C91" t="str">
            <v>Yokogawa</v>
          </cell>
          <cell r="D91" t="str">
            <v>2792-1</v>
          </cell>
          <cell r="E91" t="str">
            <v>69VW4003</v>
          </cell>
          <cell r="F91" t="str">
            <v>Damaged, donot use</v>
          </cell>
          <cell r="G91">
            <v>0</v>
          </cell>
          <cell r="H91">
            <v>0</v>
          </cell>
        </row>
        <row r="92">
          <cell r="A92" t="str">
            <v>SE-99042</v>
          </cell>
          <cell r="B92" t="str">
            <v>Standard Resistor : 10Ohm</v>
          </cell>
          <cell r="C92" t="str">
            <v>Yokogawa</v>
          </cell>
          <cell r="D92" t="str">
            <v>2792-10</v>
          </cell>
          <cell r="E92" t="str">
            <v>69VW5003</v>
          </cell>
          <cell r="F92" t="str">
            <v>NIMT: EL-0112/04</v>
          </cell>
          <cell r="G92">
            <v>38869</v>
          </cell>
          <cell r="H92" t="str">
            <v>NIMT</v>
          </cell>
        </row>
        <row r="93">
          <cell r="A93" t="str">
            <v>SE-99044</v>
          </cell>
          <cell r="B93" t="str">
            <v>Standard Resistor : 100Ohm</v>
          </cell>
          <cell r="C93" t="str">
            <v>Yokogawa</v>
          </cell>
          <cell r="D93" t="str">
            <v>2792-100</v>
          </cell>
          <cell r="E93" t="str">
            <v>69VW6002</v>
          </cell>
          <cell r="F93" t="str">
            <v>NIMT: EL-0113/04</v>
          </cell>
          <cell r="G93">
            <v>38519</v>
          </cell>
          <cell r="H93" t="str">
            <v>NIMT</v>
          </cell>
        </row>
        <row r="94">
          <cell r="A94" t="str">
            <v>SE-99046</v>
          </cell>
          <cell r="B94" t="str">
            <v>Metal Clad Resistor : 0.1Ohm</v>
          </cell>
          <cell r="C94" t="str">
            <v>PCN Corp.</v>
          </cell>
          <cell r="D94" t="str">
            <v>RH250M4-0.1</v>
          </cell>
          <cell r="E94" t="str">
            <v>T001</v>
          </cell>
          <cell r="F94" t="str">
            <v>404-4046</v>
          </cell>
          <cell r="G94">
            <v>38589</v>
          </cell>
          <cell r="H94" t="str">
            <v>NIMT</v>
          </cell>
        </row>
        <row r="95">
          <cell r="A95" t="str">
            <v>SE-99047</v>
          </cell>
          <cell r="B95" t="str">
            <v>Metal Clad Resistor : 0.5Ohm</v>
          </cell>
          <cell r="C95" t="str">
            <v>PCN Corp.</v>
          </cell>
          <cell r="D95" t="str">
            <v>RH250M4-0.5</v>
          </cell>
          <cell r="E95" t="str">
            <v>T002</v>
          </cell>
          <cell r="F95" t="str">
            <v>404-4047</v>
          </cell>
          <cell r="G95">
            <v>38589</v>
          </cell>
          <cell r="H95" t="str">
            <v>NIMT</v>
          </cell>
        </row>
        <row r="96">
          <cell r="A96" t="str">
            <v>SE-99048</v>
          </cell>
          <cell r="B96" t="str">
            <v>Metal Clad Resistor : 1Ohm</v>
          </cell>
          <cell r="C96" t="str">
            <v>PCN Corp.</v>
          </cell>
          <cell r="D96" t="str">
            <v>RH250ML-1</v>
          </cell>
          <cell r="E96" t="str">
            <v>T003</v>
          </cell>
          <cell r="F96" t="str">
            <v>404-4048</v>
          </cell>
          <cell r="G96">
            <v>38589</v>
          </cell>
          <cell r="H96" t="str">
            <v>NIMT</v>
          </cell>
        </row>
        <row r="97">
          <cell r="A97" t="str">
            <v>SE-99049</v>
          </cell>
          <cell r="B97" t="str">
            <v>4-T Standard Resistor</v>
          </cell>
          <cell r="C97" t="str">
            <v>Fluke</v>
          </cell>
          <cell r="D97" t="str">
            <v>742A-1</v>
          </cell>
          <cell r="E97" t="str">
            <v>6330024</v>
          </cell>
          <cell r="F97" t="str">
            <v>NIMT: EL-0114/04</v>
          </cell>
          <cell r="G97">
            <v>38519</v>
          </cell>
          <cell r="H97" t="str">
            <v>NIMT</v>
          </cell>
        </row>
        <row r="98">
          <cell r="A98" t="str">
            <v>SE-99050</v>
          </cell>
          <cell r="B98" t="str">
            <v>4-T Standard Resistor</v>
          </cell>
          <cell r="C98" t="str">
            <v>Fluke</v>
          </cell>
          <cell r="D98" t="str">
            <v>742A-10k</v>
          </cell>
          <cell r="E98" t="str">
            <v>6340009</v>
          </cell>
          <cell r="F98" t="str">
            <v>NIMT: EL-0115/04</v>
          </cell>
          <cell r="G98">
            <v>38869</v>
          </cell>
          <cell r="H98" t="str">
            <v>NIMT</v>
          </cell>
        </row>
        <row r="99">
          <cell r="A99" t="str">
            <v>SE-99051</v>
          </cell>
          <cell r="B99" t="str">
            <v>Standard Resistor Set</v>
          </cell>
          <cell r="C99" t="str">
            <v>Alpha Elec.</v>
          </cell>
          <cell r="D99" t="str">
            <v>10-100kOhm</v>
          </cell>
          <cell r="E99">
            <v>0</v>
          </cell>
          <cell r="F99" t="str">
            <v>Calibration not required</v>
          </cell>
          <cell r="G99">
            <v>0</v>
          </cell>
          <cell r="H99">
            <v>0</v>
          </cell>
        </row>
        <row r="100">
          <cell r="A100" t="str">
            <v>SE-99052</v>
          </cell>
          <cell r="B100" t="str">
            <v>Standard Resistor Set</v>
          </cell>
          <cell r="C100" t="str">
            <v>Electrohm</v>
          </cell>
          <cell r="D100" t="str">
            <v>5M~10MOhm</v>
          </cell>
          <cell r="E100" t="str">
            <v>99199</v>
          </cell>
          <cell r="F100" t="str">
            <v>Calibration not required</v>
          </cell>
          <cell r="G100">
            <v>0</v>
          </cell>
          <cell r="H100">
            <v>0</v>
          </cell>
        </row>
        <row r="101">
          <cell r="A101" t="str">
            <v>SE-99057</v>
          </cell>
          <cell r="B101" t="str">
            <v>Decade Capacitor</v>
          </cell>
          <cell r="C101" t="str">
            <v>HP</v>
          </cell>
          <cell r="D101" t="str">
            <v>4440B</v>
          </cell>
          <cell r="E101" t="str">
            <v>1224J03634</v>
          </cell>
          <cell r="F101" t="str">
            <v>404-4057</v>
          </cell>
          <cell r="G101">
            <v>38399</v>
          </cell>
          <cell r="H101" t="str">
            <v>NMIJ</v>
          </cell>
        </row>
        <row r="102">
          <cell r="A102" t="str">
            <v>SE-99058</v>
          </cell>
          <cell r="B102" t="str">
            <v>Standard Air Capacitor : 1pF</v>
          </cell>
          <cell r="C102" t="str">
            <v>GenRad</v>
          </cell>
          <cell r="D102" t="str">
            <v>1403-K</v>
          </cell>
          <cell r="E102" t="str">
            <v>6473</v>
          </cell>
          <cell r="F102" t="str">
            <v>Do not used this equipment</v>
          </cell>
          <cell r="G102">
            <v>0</v>
          </cell>
          <cell r="H102">
            <v>0</v>
          </cell>
        </row>
        <row r="103">
          <cell r="A103" t="str">
            <v>SE-99059</v>
          </cell>
          <cell r="B103" t="str">
            <v>Standard Air Capacitor : 10pF</v>
          </cell>
          <cell r="C103" t="str">
            <v>GenRad</v>
          </cell>
          <cell r="D103" t="str">
            <v>1403-G</v>
          </cell>
          <cell r="E103" t="str">
            <v>6523</v>
          </cell>
          <cell r="F103" t="str">
            <v>Do not used this equipment</v>
          </cell>
          <cell r="G103">
            <v>0</v>
          </cell>
          <cell r="H103">
            <v>0</v>
          </cell>
        </row>
        <row r="104">
          <cell r="A104" t="str">
            <v>SE-99060</v>
          </cell>
          <cell r="B104" t="str">
            <v>Standard Air Capacitor : 100pF</v>
          </cell>
          <cell r="C104" t="str">
            <v>GenRad</v>
          </cell>
          <cell r="D104" t="str">
            <v>1403-D</v>
          </cell>
          <cell r="E104" t="str">
            <v>6437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SE-99061</v>
          </cell>
          <cell r="B105" t="str">
            <v>Standard Air Capacitor : 1000pF</v>
          </cell>
          <cell r="C105" t="str">
            <v>GenRad</v>
          </cell>
          <cell r="D105" t="str">
            <v>1403-A</v>
          </cell>
          <cell r="E105" t="str">
            <v>6421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SE-99062</v>
          </cell>
          <cell r="B106" t="str">
            <v>Standard Air Capacitor Set</v>
          </cell>
          <cell r="C106" t="str">
            <v>HP</v>
          </cell>
          <cell r="D106" t="str">
            <v>16380A</v>
          </cell>
          <cell r="E106" t="str">
            <v>1840J01363</v>
          </cell>
          <cell r="F106" t="str">
            <v>040003</v>
          </cell>
          <cell r="G106">
            <v>38726</v>
          </cell>
          <cell r="H106" t="str">
            <v>NMIJ</v>
          </cell>
        </row>
        <row r="107">
          <cell r="A107" t="str">
            <v>SE-99063</v>
          </cell>
          <cell r="B107" t="str">
            <v>Standard Air Capacitor Set</v>
          </cell>
          <cell r="C107" t="str">
            <v>HP</v>
          </cell>
          <cell r="D107" t="str">
            <v>16380A</v>
          </cell>
          <cell r="E107" t="str">
            <v>1840J01460</v>
          </cell>
          <cell r="F107" t="str">
            <v>404-4063</v>
          </cell>
          <cell r="G107">
            <v>38545</v>
          </cell>
          <cell r="H107" t="str">
            <v>NMIJ</v>
          </cell>
        </row>
        <row r="108">
          <cell r="A108" t="str">
            <v>SE-99064</v>
          </cell>
          <cell r="B108" t="str">
            <v>Capacitance Standard Set</v>
          </cell>
          <cell r="C108" t="str">
            <v>HP</v>
          </cell>
          <cell r="D108" t="str">
            <v>16380C</v>
          </cell>
          <cell r="E108" t="str">
            <v>2519J00557</v>
          </cell>
          <cell r="F108" t="str">
            <v>Ag: 030550</v>
          </cell>
          <cell r="G108">
            <v>38726</v>
          </cell>
          <cell r="H108" t="str">
            <v>NMIJ</v>
          </cell>
        </row>
        <row r="109">
          <cell r="A109" t="str">
            <v>SE-99065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2519J00625</v>
          </cell>
          <cell r="F109" t="str">
            <v>404-4065</v>
          </cell>
          <cell r="G109">
            <v>38545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403-4075</v>
          </cell>
          <cell r="G119">
            <v>38347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38514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Thai Air: 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38369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0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NEFE: 03-0006</v>
          </cell>
          <cell r="G153">
            <v>38622</v>
          </cell>
          <cell r="H153" t="str">
            <v>NIST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NEFE: 03-0007</v>
          </cell>
          <cell r="G154">
            <v>38622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NEFE: 03-0030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NEFE: 03-0029</v>
          </cell>
          <cell r="G157">
            <v>38688</v>
          </cell>
          <cell r="H157" t="str">
            <v>NMIJ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NEFE: 03-0020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NEFE: 03-0021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NEFE: 03-0022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NEFE: 03-0023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NEFE: 03-0024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NEFE: 03-0025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NEFE: 03-0026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NEFE: 03-0027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NEFE: 03-0028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38460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404-4147</v>
          </cell>
          <cell r="G170">
            <v>38460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NEFE: 03-0016</v>
          </cell>
          <cell r="G176">
            <v>38698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NEFE: 03-0017</v>
          </cell>
          <cell r="G177">
            <v>38698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NEFE: 03-0010</v>
          </cell>
          <cell r="G178">
            <v>38698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NEFE: 03-0009</v>
          </cell>
          <cell r="G179">
            <v>38698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2-2006"/>
      <sheetName val="Eq.List"/>
      <sheetName val="100u, 1kHz"/>
      <sheetName val="1mH, 1kHz"/>
      <sheetName val="10mH, 1kHz"/>
      <sheetName val="100mH, 1kHz"/>
      <sheetName val="1H, 1kHz"/>
      <sheetName val="Uncert "/>
    </sheetNames>
    <sheetDataSet>
      <sheetData sheetId="0"/>
      <sheetData sheetId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39148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SE-06230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SE-06231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SE-06232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SE-06233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SE-06234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SE-06235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SE-06236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SE-06237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SE-06238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SE-06239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SE-06240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EET-05/0065</v>
          </cell>
          <cell r="G131">
            <v>38853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39086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EELG-05/0196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EELG-05/0250</v>
          </cell>
          <cell r="G137">
            <v>38889</v>
          </cell>
          <cell r="H137" t="str">
            <v>NIMT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EELG-05/0255</v>
          </cell>
          <cell r="G144">
            <v>38893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38869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38869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38869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38869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406-4066</v>
          </cell>
          <cell r="G172">
            <v>39182</v>
          </cell>
          <cell r="H172" t="str">
            <v>NIMT, NMIJ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39191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39172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405-4086</v>
          </cell>
          <cell r="G186">
            <v>38878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405-4087</v>
          </cell>
          <cell r="G187">
            <v>38875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EEH-05/0374</v>
          </cell>
          <cell r="G190">
            <v>38911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405-4094</v>
          </cell>
          <cell r="G193">
            <v>38807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405-4095</v>
          </cell>
          <cell r="G194">
            <v>38868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405-4097</v>
          </cell>
          <cell r="G196">
            <v>38839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405-4105</v>
          </cell>
          <cell r="G204">
            <v>38859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405-4106</v>
          </cell>
          <cell r="G205">
            <v>38865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  <row r="211">
          <cell r="A211" t="str">
            <v>SE-99113</v>
          </cell>
          <cell r="B211" t="str">
            <v>Power Sensor : 50Ω</v>
          </cell>
          <cell r="C211" t="str">
            <v>HP</v>
          </cell>
          <cell r="D211" t="str">
            <v>8482B</v>
          </cell>
          <cell r="E211" t="str">
            <v>3318A06156</v>
          </cell>
          <cell r="F211" t="str">
            <v>405-4113</v>
          </cell>
          <cell r="G211">
            <v>38899</v>
          </cell>
          <cell r="H211" t="str">
            <v>NIMT, NIST, NPL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  <sheetName val="Judgement Criteria"/>
      <sheetName val="Judgement Criteria (2)"/>
    </sheetNames>
    <sheetDataSet>
      <sheetData sheetId="0">
        <row r="5">
          <cell r="C5" t="str">
            <v>Data Acquisition &amp; Switch Unit</v>
          </cell>
          <cell r="D5" t="str">
            <v>Data Acquisition &amp; Switch Unit</v>
          </cell>
          <cell r="E5" t="str">
            <v>34970A &amp; 34901A</v>
          </cell>
          <cell r="F5" t="str">
            <v>US37037441 / MY41002813</v>
          </cell>
          <cell r="G5" t="str">
            <v>---</v>
          </cell>
          <cell r="H5">
            <v>1</v>
          </cell>
          <cell r="M5">
            <v>39070</v>
          </cell>
          <cell r="N5" t="str">
            <v>EMP022</v>
          </cell>
          <cell r="P5" t="str">
            <v>EELS-06/2976</v>
          </cell>
          <cell r="R5" t="str">
            <v>Agilent Technologies</v>
          </cell>
        </row>
        <row r="6">
          <cell r="C6" t="str">
            <v>Digital Multimeter</v>
          </cell>
          <cell r="D6" t="str">
            <v>Digital Multimeter</v>
          </cell>
          <cell r="E6" t="str">
            <v>34970A &amp; 34901A</v>
          </cell>
          <cell r="F6" t="str">
            <v>MY41007589 / MY41002317</v>
          </cell>
          <cell r="G6" t="str">
            <v>---</v>
          </cell>
          <cell r="H6">
            <v>1</v>
          </cell>
          <cell r="M6">
            <v>39070</v>
          </cell>
          <cell r="N6" t="str">
            <v>EMP022</v>
          </cell>
          <cell r="P6" t="str">
            <v>EELS-06/2977</v>
          </cell>
          <cell r="R6" t="str">
            <v>Agilent</v>
          </cell>
        </row>
        <row r="7">
          <cell r="C7" t="str">
            <v>Data Acquisition &amp; Switch Unit</v>
          </cell>
          <cell r="D7" t="str">
            <v>Data Acquisition &amp; Switch Unit</v>
          </cell>
          <cell r="E7" t="str">
            <v>34970A &amp; 34903A</v>
          </cell>
          <cell r="F7" t="str">
            <v>MY41016191 / MY41001018</v>
          </cell>
          <cell r="G7" t="str">
            <v>---</v>
          </cell>
          <cell r="H7">
            <v>1</v>
          </cell>
          <cell r="M7">
            <v>39070</v>
          </cell>
          <cell r="N7" t="str">
            <v>EMP022</v>
          </cell>
          <cell r="P7" t="str">
            <v>EELS-06/2978</v>
          </cell>
          <cell r="R7" t="str">
            <v>Agilent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LIG)"/>
      <sheetName val="(LIG2)"/>
      <sheetName val="Uncert."/>
      <sheetName val="Sheet1 (2)"/>
      <sheetName val="Sheet2"/>
      <sheetName val="Cert. (LIG)"/>
      <sheetName val="Cert.(DTM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-04-2006"/>
      <sheetName val="Data Form-1"/>
      <sheetName val="Data Form-2 "/>
      <sheetName val="5520A UNCER"/>
      <sheetName val="Eq.List"/>
      <sheetName val="Verify Software 5520A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5"/>
      <sheetName val="Data Form-1"/>
      <sheetName val="Data Form-2"/>
      <sheetName val="5520A UNCER"/>
      <sheetName val="Verify Software 5520A"/>
      <sheetName val="Equip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SE-00082</v>
          </cell>
          <cell r="B9" t="str">
            <v>Digital Oscilloscope</v>
          </cell>
          <cell r="C9" t="str">
            <v>Tektronix</v>
          </cell>
          <cell r="D9" t="str">
            <v>TDS540A</v>
          </cell>
          <cell r="E9" t="str">
            <v>B011579</v>
          </cell>
          <cell r="F9" t="str">
            <v>405-4082</v>
          </cell>
          <cell r="G9">
            <v>38757</v>
          </cell>
          <cell r="H9" t="str">
            <v>NIMT, NIST</v>
          </cell>
        </row>
        <row r="10">
          <cell r="A10" t="str">
            <v>SE-00092</v>
          </cell>
          <cell r="B10" t="str">
            <v>Universal Counter</v>
          </cell>
          <cell r="C10" t="str">
            <v>Advantest</v>
          </cell>
          <cell r="D10" t="str">
            <v>TR5822</v>
          </cell>
          <cell r="E10" t="str">
            <v>30700964</v>
          </cell>
          <cell r="F10" t="str">
            <v>404-4092</v>
          </cell>
          <cell r="G10">
            <v>38468</v>
          </cell>
          <cell r="H10" t="str">
            <v>NIMT, NIST, NPL</v>
          </cell>
        </row>
        <row r="11">
          <cell r="A11" t="str">
            <v>SE-00145</v>
          </cell>
          <cell r="B11" t="str">
            <v>VHF Attenuator</v>
          </cell>
          <cell r="C11" t="str">
            <v>HP</v>
          </cell>
          <cell r="D11" t="str">
            <v>355D</v>
          </cell>
          <cell r="E11" t="str">
            <v>3646A47705</v>
          </cell>
          <cell r="F11" t="str">
            <v>404-4145</v>
          </cell>
          <cell r="G11">
            <v>38639</v>
          </cell>
          <cell r="H11" t="str">
            <v>NIMT, NIST, NPL</v>
          </cell>
        </row>
        <row r="12">
          <cell r="A12" t="str">
            <v>SE-01008</v>
          </cell>
          <cell r="B12" t="str">
            <v>Multi-Product Calibrator</v>
          </cell>
          <cell r="C12" t="str">
            <v>Fluke</v>
          </cell>
          <cell r="D12" t="str">
            <v>5520A</v>
          </cell>
          <cell r="E12" t="str">
            <v>7775007</v>
          </cell>
          <cell r="F12" t="str">
            <v>EL-0033/04</v>
          </cell>
          <cell r="G12">
            <v>38472</v>
          </cell>
          <cell r="H12" t="str">
            <v>NIMT</v>
          </cell>
        </row>
        <row r="13">
          <cell r="A13" t="str">
            <v>SE-01019</v>
          </cell>
          <cell r="B13" t="str">
            <v>Digital Voltmeter</v>
          </cell>
          <cell r="C13" t="str">
            <v>HP</v>
          </cell>
          <cell r="D13" t="str">
            <v>3455A</v>
          </cell>
          <cell r="E13" t="str">
            <v>2519A16968</v>
          </cell>
          <cell r="F13" t="str">
            <v>404-4019</v>
          </cell>
          <cell r="G13">
            <v>38589</v>
          </cell>
          <cell r="H13" t="str">
            <v>NIMT</v>
          </cell>
        </row>
        <row r="14">
          <cell r="A14" t="str">
            <v>SE-01020</v>
          </cell>
          <cell r="B14" t="str">
            <v>Digital Multimeter</v>
          </cell>
          <cell r="C14" t="str">
            <v>Agilent</v>
          </cell>
          <cell r="D14" t="str">
            <v>3458A-002</v>
          </cell>
          <cell r="E14" t="str">
            <v>2823A27401</v>
          </cell>
          <cell r="F14" t="str">
            <v>EL-0077/04</v>
          </cell>
          <cell r="G14">
            <v>38444</v>
          </cell>
          <cell r="H14" t="str">
            <v>NIMT</v>
          </cell>
        </row>
        <row r="15">
          <cell r="A15" t="str">
            <v>SE-01029</v>
          </cell>
          <cell r="B15" t="str">
            <v>High Voltage Digitalmeter</v>
          </cell>
          <cell r="C15" t="str">
            <v>Kikusui</v>
          </cell>
          <cell r="D15" t="str">
            <v>149-10A</v>
          </cell>
          <cell r="E15" t="str">
            <v>29031585</v>
          </cell>
          <cell r="F15" t="str">
            <v>104-3099A</v>
          </cell>
          <cell r="G15">
            <v>38482</v>
          </cell>
          <cell r="H15" t="str">
            <v>NML, NPL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EEL.BP.8/1047</v>
          </cell>
          <cell r="G16">
            <v>38652</v>
          </cell>
          <cell r="H16" t="str">
            <v>NIMT</v>
          </cell>
        </row>
        <row r="17">
          <cell r="A17" t="str">
            <v>SE-01031</v>
          </cell>
          <cell r="B17" t="str">
            <v>High Voltage Power Ampliflier</v>
          </cell>
          <cell r="C17" t="str">
            <v>Trek</v>
          </cell>
          <cell r="D17" t="str">
            <v>10/10B</v>
          </cell>
          <cell r="E17" t="str">
            <v>560</v>
          </cell>
          <cell r="F17" t="str">
            <v>104-3150</v>
          </cell>
          <cell r="G17">
            <v>38548</v>
          </cell>
          <cell r="H17" t="str">
            <v>NML, NPL</v>
          </cell>
        </row>
        <row r="18">
          <cell r="A18" t="str">
            <v>SE-01077</v>
          </cell>
          <cell r="B18" t="str">
            <v>LCR Standard</v>
          </cell>
          <cell r="C18" t="str">
            <v>Sun JEM</v>
          </cell>
          <cell r="D18" t="str">
            <v>6100A</v>
          </cell>
          <cell r="E18" t="str">
            <v>990149</v>
          </cell>
          <cell r="F18" t="str">
            <v>405-4077</v>
          </cell>
          <cell r="G18">
            <v>38728</v>
          </cell>
          <cell r="H18" t="str">
            <v>NIMT, NMIJ</v>
          </cell>
        </row>
        <row r="19">
          <cell r="A19" t="str">
            <v>SE-01083</v>
          </cell>
          <cell r="B19" t="str">
            <v>Oscilloscope Calibrator</v>
          </cell>
          <cell r="C19" t="str">
            <v>Tektronix</v>
          </cell>
          <cell r="D19" t="str">
            <v>TM5003</v>
          </cell>
          <cell r="E19" t="str">
            <v>0010716</v>
          </cell>
          <cell r="F19" t="str">
            <v>Do not used this equipment</v>
          </cell>
          <cell r="G19">
            <v>0</v>
          </cell>
          <cell r="H19">
            <v>0</v>
          </cell>
        </row>
        <row r="20">
          <cell r="A20" t="str">
            <v>SE-01084</v>
          </cell>
          <cell r="B20" t="str">
            <v>Digitizing Oscilloscope</v>
          </cell>
          <cell r="C20" t="str">
            <v>HP</v>
          </cell>
          <cell r="D20" t="str">
            <v>54110D</v>
          </cell>
          <cell r="E20" t="str">
            <v>2733A01047</v>
          </cell>
          <cell r="F20" t="str">
            <v>405-4084</v>
          </cell>
          <cell r="G20">
            <v>38781</v>
          </cell>
          <cell r="H20" t="str">
            <v>NIMT, NIST</v>
          </cell>
        </row>
        <row r="21">
          <cell r="A21" t="str">
            <v>SE-02041</v>
          </cell>
          <cell r="B21" t="str">
            <v>Standard Resistor : 1Ohm</v>
          </cell>
          <cell r="C21" t="str">
            <v>Yokogawa</v>
          </cell>
          <cell r="D21" t="str">
            <v>2782-1</v>
          </cell>
          <cell r="E21" t="str">
            <v>N70G37</v>
          </cell>
          <cell r="F21" t="str">
            <v>EL-0111/04</v>
          </cell>
          <cell r="G21">
            <v>38519</v>
          </cell>
          <cell r="H21" t="str">
            <v>NIMT</v>
          </cell>
        </row>
        <row r="22">
          <cell r="A22" t="str">
            <v>SE-02043</v>
          </cell>
          <cell r="B22" t="str">
            <v>Standard Resistor : 10Ohm</v>
          </cell>
          <cell r="C22" t="str">
            <v>Yokogawa</v>
          </cell>
          <cell r="D22">
            <v>2782</v>
          </cell>
          <cell r="E22" t="str">
            <v>N70E82</v>
          </cell>
          <cell r="F22" t="str">
            <v>404-4043</v>
          </cell>
          <cell r="G22">
            <v>38595</v>
          </cell>
          <cell r="H22" t="str">
            <v>NIMT</v>
          </cell>
        </row>
        <row r="23">
          <cell r="A23" t="str">
            <v>SE-02045</v>
          </cell>
          <cell r="B23" t="str">
            <v>Standard Resistor : 100Ohm</v>
          </cell>
          <cell r="C23" t="str">
            <v>Yokogawa</v>
          </cell>
          <cell r="D23">
            <v>2782</v>
          </cell>
          <cell r="E23" t="str">
            <v>N0D70</v>
          </cell>
          <cell r="F23" t="str">
            <v>404-4045</v>
          </cell>
          <cell r="G23">
            <v>38595</v>
          </cell>
          <cell r="H23" t="str">
            <v>NIMT</v>
          </cell>
        </row>
        <row r="24">
          <cell r="A24" t="str">
            <v>SE-02054</v>
          </cell>
          <cell r="B24" t="str">
            <v>Standard Resistor : 100GOhm</v>
          </cell>
          <cell r="C24" t="str">
            <v>Advantest</v>
          </cell>
          <cell r="D24" t="str">
            <v>TR45-11</v>
          </cell>
          <cell r="E24" t="str">
            <v>30820002</v>
          </cell>
          <cell r="F24" t="str">
            <v>EL-0259/03</v>
          </cell>
          <cell r="G24">
            <v>38708</v>
          </cell>
          <cell r="H24" t="str">
            <v>NIMT</v>
          </cell>
        </row>
        <row r="25">
          <cell r="A25" t="str">
            <v>SE-02055</v>
          </cell>
          <cell r="B25" t="str">
            <v>Standard Resistor : 1 kOhm</v>
          </cell>
          <cell r="C25" t="str">
            <v>Yokogawa</v>
          </cell>
          <cell r="D25" t="str">
            <v>2782-1k</v>
          </cell>
          <cell r="E25" t="str">
            <v>N0D79</v>
          </cell>
          <cell r="F25" t="str">
            <v>EL-0257/03</v>
          </cell>
          <cell r="G25">
            <v>38708</v>
          </cell>
          <cell r="H25" t="str">
            <v>NIMT</v>
          </cell>
        </row>
        <row r="26">
          <cell r="A26" t="str">
            <v>SE-02056</v>
          </cell>
          <cell r="B26" t="str">
            <v>Standard Resistor : 1TOhm</v>
          </cell>
          <cell r="C26" t="str">
            <v>Advantest</v>
          </cell>
          <cell r="D26" t="str">
            <v>TR45-12</v>
          </cell>
          <cell r="E26" t="str">
            <v>30980009</v>
          </cell>
          <cell r="F26" t="str">
            <v>EL-0258/03</v>
          </cell>
          <cell r="G26">
            <v>38708</v>
          </cell>
          <cell r="H26" t="str">
            <v>NIMT</v>
          </cell>
        </row>
        <row r="27">
          <cell r="A27" t="str">
            <v>SE-02080</v>
          </cell>
          <cell r="B27" t="str">
            <v>CD Jitter calibrator</v>
          </cell>
          <cell r="C27" t="str">
            <v>Act Electronics</v>
          </cell>
          <cell r="D27" t="str">
            <v>3901</v>
          </cell>
          <cell r="E27" t="str">
            <v>D1KF0117</v>
          </cell>
          <cell r="F27" t="str">
            <v>404-4080</v>
          </cell>
          <cell r="G27">
            <v>38439</v>
          </cell>
          <cell r="H27" t="str">
            <v>NIMT</v>
          </cell>
        </row>
        <row r="28">
          <cell r="A28" t="str">
            <v>SE-02108</v>
          </cell>
          <cell r="B28" t="str">
            <v>Power Meter</v>
          </cell>
          <cell r="C28" t="str">
            <v>HP</v>
          </cell>
          <cell r="D28" t="str">
            <v>436A</v>
          </cell>
          <cell r="E28" t="str">
            <v>2347A17119</v>
          </cell>
          <cell r="F28" t="str">
            <v>404-4108</v>
          </cell>
          <cell r="G28">
            <v>38478</v>
          </cell>
          <cell r="H28" t="str">
            <v>NIMT, NIST, NPL</v>
          </cell>
        </row>
        <row r="29">
          <cell r="A29" t="str">
            <v>SE-02120</v>
          </cell>
          <cell r="B29" t="str">
            <v>Power Sensor : 50Ohm</v>
          </cell>
          <cell r="C29" t="str">
            <v>HP</v>
          </cell>
          <cell r="D29" t="str">
            <v>8484A</v>
          </cell>
          <cell r="E29" t="str">
            <v>2645A26129</v>
          </cell>
          <cell r="F29" t="str">
            <v>104-4005</v>
          </cell>
          <cell r="G29">
            <v>38794</v>
          </cell>
          <cell r="H29" t="str">
            <v>NIST, NPL</v>
          </cell>
        </row>
        <row r="30">
          <cell r="A30" t="str">
            <v>SE-02121</v>
          </cell>
          <cell r="B30" t="str">
            <v>Power Sensor : 50Ohm</v>
          </cell>
          <cell r="C30" t="str">
            <v>HP</v>
          </cell>
          <cell r="D30" t="str">
            <v>8481A</v>
          </cell>
          <cell r="E30" t="str">
            <v>US37292380</v>
          </cell>
          <cell r="F30" t="str">
            <v>104-4006</v>
          </cell>
          <cell r="G30">
            <v>38794</v>
          </cell>
          <cell r="H30" t="str">
            <v>NIST, NPL</v>
          </cell>
        </row>
        <row r="31">
          <cell r="A31" t="str">
            <v>SE-02132</v>
          </cell>
          <cell r="B31" t="str">
            <v>7mm Calibration Kit</v>
          </cell>
          <cell r="C31" t="str">
            <v>HP</v>
          </cell>
          <cell r="D31" t="str">
            <v>85031B</v>
          </cell>
          <cell r="E31" t="str">
            <v>SE02132</v>
          </cell>
          <cell r="F31" t="str">
            <v>404-4132</v>
          </cell>
          <cell r="G31">
            <v>38796</v>
          </cell>
          <cell r="H31" t="str">
            <v>NIMT, NIST, NPL</v>
          </cell>
        </row>
        <row r="32">
          <cell r="A32" t="str">
            <v>SE-02133</v>
          </cell>
          <cell r="B32" t="str">
            <v>Type N Calibration Kit</v>
          </cell>
          <cell r="C32" t="str">
            <v>HP</v>
          </cell>
          <cell r="D32" t="str">
            <v>85032B</v>
          </cell>
          <cell r="E32" t="str">
            <v>SE02133</v>
          </cell>
          <cell r="F32" t="str">
            <v>404-4133</v>
          </cell>
          <cell r="G32">
            <v>38796</v>
          </cell>
          <cell r="H32" t="str">
            <v>NIMT, NIST, NPL</v>
          </cell>
        </row>
        <row r="33">
          <cell r="A33" t="str">
            <v>SE-02134</v>
          </cell>
          <cell r="B33" t="str">
            <v>75Ohm Calibration Kit</v>
          </cell>
          <cell r="C33" t="str">
            <v>HP</v>
          </cell>
          <cell r="D33" t="str">
            <v>85036B</v>
          </cell>
          <cell r="E33" t="str">
            <v>04336 &amp; 03499</v>
          </cell>
          <cell r="F33" t="str">
            <v>404-4134</v>
          </cell>
          <cell r="G33">
            <v>38800</v>
          </cell>
          <cell r="H33" t="str">
            <v>NIMT, NIST, NPL</v>
          </cell>
        </row>
        <row r="34">
          <cell r="A34" t="str">
            <v>SE-02135</v>
          </cell>
          <cell r="B34" t="str">
            <v>RF Fixed Attenuator : 3dB</v>
          </cell>
          <cell r="C34" t="str">
            <v>HP</v>
          </cell>
          <cell r="D34" t="str">
            <v>8492A-003</v>
          </cell>
          <cell r="E34" t="str">
            <v>06974</v>
          </cell>
          <cell r="F34" t="str">
            <v>404-4135</v>
          </cell>
          <cell r="G34">
            <v>38467</v>
          </cell>
          <cell r="H34" t="str">
            <v>NIMT, NIST, NPL</v>
          </cell>
        </row>
        <row r="35">
          <cell r="A35" t="str">
            <v>SE-02136</v>
          </cell>
          <cell r="B35" t="str">
            <v>RF Fixed Attenuator : 6dB</v>
          </cell>
          <cell r="C35" t="str">
            <v>HP</v>
          </cell>
          <cell r="D35" t="str">
            <v>8492A-006</v>
          </cell>
          <cell r="E35" t="str">
            <v>4825</v>
          </cell>
          <cell r="F35" t="str">
            <v>404-4136</v>
          </cell>
          <cell r="G35">
            <v>38467</v>
          </cell>
          <cell r="H35" t="str">
            <v>NIMT, NIST, NPL</v>
          </cell>
        </row>
        <row r="36">
          <cell r="A36" t="str">
            <v>SE-02137</v>
          </cell>
          <cell r="B36" t="str">
            <v>RF Fixed Attenuator : 6dB</v>
          </cell>
          <cell r="C36" t="str">
            <v>Tektronix</v>
          </cell>
          <cell r="D36" t="str">
            <v>011-0069-02</v>
          </cell>
          <cell r="E36" t="str">
            <v>SE02137</v>
          </cell>
          <cell r="F36" t="str">
            <v>404-4137</v>
          </cell>
          <cell r="G36">
            <v>38533</v>
          </cell>
          <cell r="H36" t="str">
            <v>NIMT, NIST, NPL</v>
          </cell>
        </row>
        <row r="37">
          <cell r="A37" t="str">
            <v>SE-02138</v>
          </cell>
          <cell r="B37" t="str">
            <v>RF Fixed Attenuator : 10dB</v>
          </cell>
          <cell r="C37" t="str">
            <v>HP</v>
          </cell>
          <cell r="D37" t="str">
            <v>8492A-010</v>
          </cell>
          <cell r="E37" t="str">
            <v>6035</v>
          </cell>
          <cell r="F37" t="str">
            <v>404-4138</v>
          </cell>
          <cell r="G37">
            <v>38467</v>
          </cell>
          <cell r="H37" t="str">
            <v>NIMT, NIST, NPL</v>
          </cell>
        </row>
        <row r="38">
          <cell r="A38" t="str">
            <v>SE-02139</v>
          </cell>
          <cell r="B38" t="str">
            <v>RF Fixed Attenuator : 14dB</v>
          </cell>
          <cell r="C38" t="str">
            <v>Tektronix</v>
          </cell>
          <cell r="D38" t="str">
            <v>011-0060-02</v>
          </cell>
          <cell r="E38" t="str">
            <v>SE02139</v>
          </cell>
          <cell r="F38" t="str">
            <v>404-4139</v>
          </cell>
          <cell r="G38">
            <v>38533</v>
          </cell>
          <cell r="H38" t="str">
            <v>NIMT, NIST, NPL</v>
          </cell>
        </row>
        <row r="39">
          <cell r="A39" t="str">
            <v>SE-02140</v>
          </cell>
          <cell r="B39" t="str">
            <v>RF Fixed Attenuator : 20dB</v>
          </cell>
          <cell r="C39" t="str">
            <v>HP</v>
          </cell>
          <cell r="D39" t="str">
            <v>8492A-020</v>
          </cell>
          <cell r="E39" t="str">
            <v>12399</v>
          </cell>
          <cell r="F39" t="str">
            <v>404-4140</v>
          </cell>
          <cell r="G39">
            <v>38467</v>
          </cell>
          <cell r="H39" t="str">
            <v>NIMT, NIST, NPL</v>
          </cell>
        </row>
        <row r="40">
          <cell r="A40" t="str">
            <v>SE-02141</v>
          </cell>
          <cell r="B40" t="str">
            <v>RF Fixed Attenuator : 20dB</v>
          </cell>
          <cell r="C40" t="str">
            <v>Tektronix</v>
          </cell>
          <cell r="D40" t="str">
            <v>011-0059-02</v>
          </cell>
          <cell r="E40" t="str">
            <v>SE02141</v>
          </cell>
          <cell r="F40" t="str">
            <v>404-4141</v>
          </cell>
          <cell r="G40">
            <v>38533</v>
          </cell>
          <cell r="H40" t="str">
            <v>NIMT, NIST, NPL</v>
          </cell>
        </row>
        <row r="41">
          <cell r="A41" t="str">
            <v>SE-02142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SE02142</v>
          </cell>
          <cell r="F41" t="str">
            <v>404-4142</v>
          </cell>
          <cell r="G41">
            <v>38533</v>
          </cell>
          <cell r="H41" t="str">
            <v>NIMT, NIST, NPL</v>
          </cell>
        </row>
        <row r="42">
          <cell r="A42" t="str">
            <v>SE-02160</v>
          </cell>
          <cell r="B42" t="str">
            <v>Streo Signal Demodulator</v>
          </cell>
          <cell r="C42" t="str">
            <v>Meguro</v>
          </cell>
          <cell r="D42" t="str">
            <v>MDA456A</v>
          </cell>
          <cell r="E42" t="str">
            <v>71020150</v>
          </cell>
          <cell r="F42" t="str">
            <v>405-4160</v>
          </cell>
          <cell r="G42">
            <v>38755</v>
          </cell>
          <cell r="H42" t="str">
            <v>NIMT, NIST, NPL</v>
          </cell>
        </row>
        <row r="43">
          <cell r="A43" t="str">
            <v>SE-02161</v>
          </cell>
          <cell r="B43" t="str">
            <v>Digital Multimeter</v>
          </cell>
          <cell r="C43" t="str">
            <v>HP</v>
          </cell>
          <cell r="D43" t="str">
            <v>3478A</v>
          </cell>
          <cell r="E43" t="str">
            <v>2911A58311</v>
          </cell>
          <cell r="F43" t="str">
            <v>Do not used this equipment</v>
          </cell>
          <cell r="G43">
            <v>0</v>
          </cell>
          <cell r="H43">
            <v>0</v>
          </cell>
        </row>
        <row r="44">
          <cell r="A44" t="str">
            <v>SE-02162</v>
          </cell>
          <cell r="B44" t="str">
            <v>Oscilloscope</v>
          </cell>
          <cell r="C44" t="str">
            <v>Panasonic</v>
          </cell>
          <cell r="D44" t="str">
            <v>VP-5512A</v>
          </cell>
          <cell r="E44" t="str">
            <v>059299D125</v>
          </cell>
          <cell r="F44" t="str">
            <v>404-4162</v>
          </cell>
          <cell r="G44">
            <v>38574</v>
          </cell>
          <cell r="H44" t="str">
            <v>NIMT, NIST</v>
          </cell>
        </row>
        <row r="45">
          <cell r="A45" t="str">
            <v>SE-03007</v>
          </cell>
          <cell r="B45" t="str">
            <v>Multi-Function Calibrator</v>
          </cell>
          <cell r="C45" t="str">
            <v>Fluke</v>
          </cell>
          <cell r="D45" t="str">
            <v>5700A-Wideband</v>
          </cell>
          <cell r="E45" t="str">
            <v>4870012</v>
          </cell>
          <cell r="F45" t="str">
            <v>404-4007</v>
          </cell>
          <cell r="G45">
            <v>38545</v>
          </cell>
          <cell r="H45" t="str">
            <v>NIMT, NIST</v>
          </cell>
        </row>
        <row r="46">
          <cell r="A46" t="str">
            <v>SE-03163</v>
          </cell>
          <cell r="B46" t="str">
            <v>Digital Multimeter</v>
          </cell>
          <cell r="C46" t="str">
            <v>Tektronix</v>
          </cell>
          <cell r="D46" t="str">
            <v>DM2510G</v>
          </cell>
          <cell r="E46" t="str">
            <v>TW50382</v>
          </cell>
          <cell r="F46" t="str">
            <v>Do not used this equipment</v>
          </cell>
          <cell r="G46">
            <v>0</v>
          </cell>
          <cell r="H46">
            <v>0</v>
          </cell>
        </row>
        <row r="47">
          <cell r="A47" t="str">
            <v>SE-03164</v>
          </cell>
          <cell r="B47" t="str">
            <v>Digital Multimeter</v>
          </cell>
          <cell r="C47" t="str">
            <v>Fluke</v>
          </cell>
          <cell r="D47" t="str">
            <v>8840A</v>
          </cell>
          <cell r="E47" t="str">
            <v>5061032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SE-03165</v>
          </cell>
          <cell r="B48" t="str">
            <v>Universal Counter</v>
          </cell>
          <cell r="C48" t="str">
            <v>Agilent</v>
          </cell>
          <cell r="D48" t="str">
            <v>53132A</v>
          </cell>
          <cell r="E48" t="str">
            <v>SG40003568</v>
          </cell>
          <cell r="F48" t="str">
            <v>404-4165</v>
          </cell>
          <cell r="G48">
            <v>38498</v>
          </cell>
          <cell r="H48" t="str">
            <v>NIMT, NIST, NPL</v>
          </cell>
        </row>
        <row r="49">
          <cell r="A49" t="str">
            <v>SE-03166</v>
          </cell>
          <cell r="B49" t="str">
            <v>Fixed Attenuator : 30dB</v>
          </cell>
          <cell r="C49" t="str">
            <v>Agilent</v>
          </cell>
          <cell r="D49" t="str">
            <v>8493C-030</v>
          </cell>
          <cell r="E49" t="str">
            <v>58665</v>
          </cell>
          <cell r="F49" t="str">
            <v>8493C58665</v>
          </cell>
          <cell r="G49">
            <v>38847</v>
          </cell>
          <cell r="H49" t="str">
            <v>NIST</v>
          </cell>
        </row>
        <row r="50">
          <cell r="A50" t="str">
            <v>SE-03167</v>
          </cell>
          <cell r="B50" t="str">
            <v>Fixed Attenuator : 40dB</v>
          </cell>
          <cell r="C50" t="str">
            <v>Agilent</v>
          </cell>
          <cell r="D50" t="str">
            <v>8493C-040</v>
          </cell>
          <cell r="E50" t="str">
            <v>59204</v>
          </cell>
          <cell r="F50" t="str">
            <v>8493C59204</v>
          </cell>
          <cell r="G50">
            <v>38847</v>
          </cell>
          <cell r="H50" t="str">
            <v>NIST</v>
          </cell>
        </row>
        <row r="51">
          <cell r="A51" t="str">
            <v>SE-03168</v>
          </cell>
          <cell r="B51" t="str">
            <v>Spectrum Analyzer</v>
          </cell>
          <cell r="C51" t="str">
            <v>Advantest</v>
          </cell>
          <cell r="D51" t="str">
            <v>R3465</v>
          </cell>
          <cell r="E51" t="str">
            <v>B010264</v>
          </cell>
          <cell r="F51" t="str">
            <v>404-4168</v>
          </cell>
          <cell r="G51">
            <v>38536</v>
          </cell>
          <cell r="H51" t="str">
            <v>NIMT, NIST, NPL</v>
          </cell>
        </row>
        <row r="52">
          <cell r="A52" t="str">
            <v>SE-03169</v>
          </cell>
          <cell r="B52" t="str">
            <v>Synthesized Func./Sweep Gen.</v>
          </cell>
          <cell r="C52" t="str">
            <v>HP</v>
          </cell>
          <cell r="D52" t="str">
            <v>3325B</v>
          </cell>
          <cell r="E52" t="str">
            <v>2847A05348</v>
          </cell>
          <cell r="F52" t="str">
            <v>404-4169</v>
          </cell>
          <cell r="G52">
            <v>38536</v>
          </cell>
          <cell r="H52" t="str">
            <v>NIMT, NIST, NPL</v>
          </cell>
        </row>
        <row r="53">
          <cell r="A53" t="str">
            <v>SE-03170</v>
          </cell>
          <cell r="B53" t="str">
            <v>Standard Resistor : 100kOhm</v>
          </cell>
          <cell r="C53" t="str">
            <v>Yokogawa</v>
          </cell>
          <cell r="D53" t="str">
            <v>2792-100k</v>
          </cell>
          <cell r="E53" t="str">
            <v>N74A10</v>
          </cell>
          <cell r="F53" t="str">
            <v>EL-0256/03</v>
          </cell>
          <cell r="G53">
            <v>38708</v>
          </cell>
          <cell r="H53" t="str">
            <v>NIST</v>
          </cell>
        </row>
        <row r="54">
          <cell r="A54" t="str">
            <v>SE-03171</v>
          </cell>
          <cell r="B54" t="str">
            <v>Standard Resistor : 10kOhm</v>
          </cell>
          <cell r="C54" t="str">
            <v>Yokogawa</v>
          </cell>
          <cell r="D54" t="str">
            <v>2782-10k</v>
          </cell>
          <cell r="E54" t="str">
            <v>N9K123</v>
          </cell>
          <cell r="F54" t="str">
            <v>EL-0255/03</v>
          </cell>
          <cell r="G54">
            <v>38708</v>
          </cell>
          <cell r="H54" t="str">
            <v>NIST</v>
          </cell>
        </row>
        <row r="55">
          <cell r="A55" t="str">
            <v>SE-03172</v>
          </cell>
          <cell r="B55" t="str">
            <v>Calibration Standard</v>
          </cell>
          <cell r="C55" t="str">
            <v>HP</v>
          </cell>
          <cell r="D55" t="str">
            <v>16074A</v>
          </cell>
          <cell r="E55" t="str">
            <v>2325J00540</v>
          </cell>
          <cell r="F55" t="str">
            <v>404-4172</v>
          </cell>
          <cell r="G55">
            <v>38574</v>
          </cell>
          <cell r="H55" t="str">
            <v>NIMT, NMIJ</v>
          </cell>
        </row>
        <row r="56">
          <cell r="A56" t="str">
            <v>SE-04173</v>
          </cell>
          <cell r="B56" t="str">
            <v>Digital Multimeter</v>
          </cell>
          <cell r="C56" t="str">
            <v>Agilent</v>
          </cell>
          <cell r="D56" t="str">
            <v>34401A</v>
          </cell>
          <cell r="E56" t="str">
            <v>MY41051778</v>
          </cell>
          <cell r="F56" t="str">
            <v>ELE/G-04/0092</v>
          </cell>
          <cell r="G56">
            <v>38533</v>
          </cell>
          <cell r="H56" t="str">
            <v>NIMT</v>
          </cell>
        </row>
        <row r="57">
          <cell r="A57" t="str">
            <v>SE-04174</v>
          </cell>
          <cell r="B57" t="str">
            <v>Multi-Product Calibrator</v>
          </cell>
          <cell r="C57" t="str">
            <v>Fluke</v>
          </cell>
          <cell r="D57" t="str">
            <v>5520A + SC600</v>
          </cell>
          <cell r="E57" t="str">
            <v>7395202</v>
          </cell>
          <cell r="F57" t="str">
            <v>404-4174</v>
          </cell>
          <cell r="G57">
            <v>38625</v>
          </cell>
          <cell r="H57" t="str">
            <v>NIMT</v>
          </cell>
        </row>
        <row r="58">
          <cell r="A58" t="str">
            <v>SE-04175</v>
          </cell>
          <cell r="B58" t="str">
            <v>VSA Series Transmitter Tester</v>
          </cell>
          <cell r="C58" t="str">
            <v>HP</v>
          </cell>
          <cell r="D58" t="str">
            <v>E4406A</v>
          </cell>
          <cell r="E58" t="str">
            <v>US39480731</v>
          </cell>
          <cell r="F58" t="str">
            <v>404-4175</v>
          </cell>
          <cell r="G58">
            <v>38655</v>
          </cell>
          <cell r="H58" t="str">
            <v>NIMT, NIST, NPL</v>
          </cell>
        </row>
        <row r="59">
          <cell r="A59" t="str">
            <v>SE-04176</v>
          </cell>
          <cell r="B59" t="str">
            <v>8360 Series Synthesized Sweeper</v>
          </cell>
          <cell r="C59" t="str">
            <v>HP</v>
          </cell>
          <cell r="D59" t="str">
            <v>83260A</v>
          </cell>
          <cell r="E59" t="str">
            <v>3009A00390</v>
          </cell>
          <cell r="F59" t="str">
            <v>404-4176</v>
          </cell>
          <cell r="G59">
            <v>0</v>
          </cell>
          <cell r="H59" t="str">
            <v>NIMT, NIST, NPL</v>
          </cell>
        </row>
        <row r="60">
          <cell r="A60" t="str">
            <v>SE-04177</v>
          </cell>
          <cell r="B60" t="str">
            <v>ESG-D Series Signal Generator</v>
          </cell>
          <cell r="C60" t="str">
            <v>HP</v>
          </cell>
          <cell r="D60" t="str">
            <v>E4433B</v>
          </cell>
          <cell r="E60" t="str">
            <v>US39341036</v>
          </cell>
          <cell r="F60" t="str">
            <v>404-4177</v>
          </cell>
          <cell r="G60">
            <v>38625</v>
          </cell>
          <cell r="H60" t="str">
            <v>NIMT, NIST, NPL</v>
          </cell>
        </row>
        <row r="61">
          <cell r="A61" t="str">
            <v>SE-04178</v>
          </cell>
          <cell r="B61" t="str">
            <v>Power Meter</v>
          </cell>
          <cell r="C61" t="str">
            <v>HP</v>
          </cell>
          <cell r="D61" t="str">
            <v>E4419B</v>
          </cell>
          <cell r="E61">
            <v>0</v>
          </cell>
          <cell r="F61" t="str">
            <v>404-4178</v>
          </cell>
          <cell r="G61">
            <v>0</v>
          </cell>
          <cell r="H61" t="str">
            <v>NIMT, NIST, NPL</v>
          </cell>
        </row>
        <row r="62">
          <cell r="A62" t="str">
            <v>SE-04179</v>
          </cell>
          <cell r="B62" t="str">
            <v>AC Measurement System</v>
          </cell>
          <cell r="C62" t="str">
            <v>Fluke</v>
          </cell>
          <cell r="D62" t="str">
            <v>5790A-WB</v>
          </cell>
          <cell r="E62" t="str">
            <v>5510033</v>
          </cell>
          <cell r="F62" t="str">
            <v>Do not used this equipment</v>
          </cell>
          <cell r="G62">
            <v>0</v>
          </cell>
          <cell r="H62">
            <v>0</v>
          </cell>
        </row>
        <row r="63">
          <cell r="A63" t="str">
            <v>SE-99001</v>
          </cell>
          <cell r="B63" t="str">
            <v>DC Standard</v>
          </cell>
          <cell r="C63" t="str">
            <v>Fluke</v>
          </cell>
          <cell r="D63" t="str">
            <v>732B</v>
          </cell>
          <cell r="E63" t="str">
            <v>7135010</v>
          </cell>
          <cell r="F63" t="str">
            <v>EL-0032/04</v>
          </cell>
          <cell r="G63">
            <v>38766</v>
          </cell>
          <cell r="H63" t="str">
            <v>NIMT</v>
          </cell>
        </row>
        <row r="64">
          <cell r="A64" t="str">
            <v>SE-99003</v>
          </cell>
          <cell r="B64" t="str">
            <v>Calibrator/Source</v>
          </cell>
          <cell r="C64" t="str">
            <v>Keithley</v>
          </cell>
          <cell r="D64">
            <v>263</v>
          </cell>
          <cell r="E64" t="str">
            <v>0561936</v>
          </cell>
          <cell r="F64" t="str">
            <v>404-4003</v>
          </cell>
          <cell r="G64">
            <v>38703</v>
          </cell>
          <cell r="H64" t="str">
            <v>NIMT</v>
          </cell>
        </row>
        <row r="65">
          <cell r="A65" t="str">
            <v>SE-99004</v>
          </cell>
          <cell r="B65" t="str">
            <v>DC Calibration Set</v>
          </cell>
          <cell r="C65" t="str">
            <v>Yokogawa</v>
          </cell>
          <cell r="D65">
            <v>2560</v>
          </cell>
          <cell r="E65" t="str">
            <v>55BL9039</v>
          </cell>
          <cell r="F65" t="str">
            <v>EELG-05/0100</v>
          </cell>
          <cell r="G65">
            <v>38806</v>
          </cell>
          <cell r="H65" t="str">
            <v>NIMT</v>
          </cell>
        </row>
        <row r="66">
          <cell r="A66" t="str">
            <v>SE-99005</v>
          </cell>
          <cell r="B66" t="str">
            <v>AC Voltage Current Standard</v>
          </cell>
          <cell r="C66" t="str">
            <v>Yokogawa</v>
          </cell>
          <cell r="D66" t="str">
            <v>2558-00</v>
          </cell>
          <cell r="E66" t="str">
            <v>55AY9023</v>
          </cell>
          <cell r="F66" t="str">
            <v>EELG-05/0101</v>
          </cell>
          <cell r="G66">
            <v>38806</v>
          </cell>
          <cell r="H66" t="str">
            <v>NIMT</v>
          </cell>
        </row>
        <row r="67">
          <cell r="A67" t="str">
            <v>SE-99006</v>
          </cell>
          <cell r="B67" t="str">
            <v>Multi-Product Calibrator</v>
          </cell>
          <cell r="C67" t="str">
            <v>Fluke</v>
          </cell>
          <cell r="D67" t="str">
            <v>5500A-SC300</v>
          </cell>
          <cell r="E67" t="str">
            <v>6490021</v>
          </cell>
          <cell r="F67" t="str">
            <v>405-4006</v>
          </cell>
          <cell r="G67">
            <v>38748</v>
          </cell>
          <cell r="H67" t="str">
            <v>NIMT, NIST</v>
          </cell>
        </row>
        <row r="68">
          <cell r="A68" t="str">
            <v>SE-99010</v>
          </cell>
          <cell r="B68" t="str">
            <v>Amplifier</v>
          </cell>
          <cell r="C68" t="str">
            <v>Fluke</v>
          </cell>
          <cell r="D68" t="str">
            <v>5725A</v>
          </cell>
          <cell r="E68" t="str">
            <v>6485001</v>
          </cell>
          <cell r="F68" t="str">
            <v>EL-0226/04</v>
          </cell>
          <cell r="G68">
            <v>38745</v>
          </cell>
          <cell r="H68" t="str">
            <v>NIMT</v>
          </cell>
        </row>
        <row r="69">
          <cell r="A69" t="str">
            <v>SE-99011</v>
          </cell>
          <cell r="B69" t="str">
            <v>Portable Calibrator</v>
          </cell>
          <cell r="C69" t="str">
            <v>Yokogawa</v>
          </cell>
          <cell r="D69">
            <v>2422</v>
          </cell>
          <cell r="E69" t="str">
            <v>65MD0433</v>
          </cell>
          <cell r="F69" t="str">
            <v>404-4011</v>
          </cell>
          <cell r="G69">
            <v>38358</v>
          </cell>
          <cell r="H69" t="str">
            <v>NIMT</v>
          </cell>
        </row>
        <row r="70">
          <cell r="A70" t="str">
            <v>SE-99012</v>
          </cell>
          <cell r="B70" t="str">
            <v>Digital Multimeter</v>
          </cell>
          <cell r="C70" t="str">
            <v>HP</v>
          </cell>
          <cell r="D70" t="str">
            <v>3458A-002</v>
          </cell>
          <cell r="E70" t="str">
            <v>2823A12137</v>
          </cell>
          <cell r="F70" t="str">
            <v>EELG-05/0110</v>
          </cell>
          <cell r="G70">
            <v>38809</v>
          </cell>
          <cell r="H70" t="str">
            <v>NIMT</v>
          </cell>
        </row>
        <row r="71">
          <cell r="A71" t="str">
            <v>SE-99013</v>
          </cell>
          <cell r="B71" t="str">
            <v>RMS Voltmeter</v>
          </cell>
          <cell r="C71" t="str">
            <v>HP</v>
          </cell>
          <cell r="D71" t="str">
            <v>3400B</v>
          </cell>
          <cell r="E71" t="str">
            <v>3241A01159</v>
          </cell>
          <cell r="F71" t="str">
            <v>405-4013</v>
          </cell>
          <cell r="G71">
            <v>38722</v>
          </cell>
          <cell r="H71" t="str">
            <v>NIMT, NIST</v>
          </cell>
        </row>
        <row r="72">
          <cell r="A72" t="str">
            <v>SE-99014</v>
          </cell>
          <cell r="B72" t="str">
            <v>Digital Multimeter</v>
          </cell>
          <cell r="C72" t="str">
            <v>HP</v>
          </cell>
          <cell r="D72" t="str">
            <v>34401A</v>
          </cell>
          <cell r="E72" t="str">
            <v>US36051808</v>
          </cell>
          <cell r="F72" t="str">
            <v>404-4014</v>
          </cell>
          <cell r="G72">
            <v>38480</v>
          </cell>
          <cell r="H72" t="str">
            <v>NIMT</v>
          </cell>
        </row>
        <row r="73">
          <cell r="A73" t="str">
            <v>SE-99015</v>
          </cell>
          <cell r="B73" t="str">
            <v>Digital Multimeter</v>
          </cell>
          <cell r="C73" t="str">
            <v>Yokogawa</v>
          </cell>
          <cell r="D73" t="str">
            <v>7537-01</v>
          </cell>
          <cell r="E73" t="str">
            <v>8C00496</v>
          </cell>
          <cell r="F73" t="str">
            <v>ELE/G-04/0055</v>
          </cell>
          <cell r="G73">
            <v>38483</v>
          </cell>
          <cell r="H73" t="str">
            <v>NIMT</v>
          </cell>
        </row>
        <row r="74">
          <cell r="A74" t="str">
            <v>SE-99016</v>
          </cell>
          <cell r="B74" t="str">
            <v>Digital Electrometer</v>
          </cell>
          <cell r="C74" t="str">
            <v>Keithley</v>
          </cell>
          <cell r="D74">
            <v>617</v>
          </cell>
          <cell r="E74" t="str">
            <v>0563306</v>
          </cell>
          <cell r="F74" t="str">
            <v>404-4016</v>
          </cell>
          <cell r="G74">
            <v>38700</v>
          </cell>
          <cell r="H74" t="str">
            <v>NIMT</v>
          </cell>
        </row>
        <row r="75">
          <cell r="A75" t="str">
            <v>SE-99017</v>
          </cell>
          <cell r="B75" t="str">
            <v>Multifunction Transfer Standard</v>
          </cell>
          <cell r="C75" t="str">
            <v>Wavetek</v>
          </cell>
          <cell r="D75" t="str">
            <v>4950</v>
          </cell>
          <cell r="E75" t="str">
            <v>38173</v>
          </cell>
          <cell r="F75" t="str">
            <v>ELE-04/1041</v>
          </cell>
          <cell r="G75">
            <v>38521</v>
          </cell>
          <cell r="H75" t="str">
            <v>NIMT</v>
          </cell>
        </row>
        <row r="76">
          <cell r="A76" t="str">
            <v>SE-99022</v>
          </cell>
          <cell r="B76" t="str">
            <v>Primary DC/AC Shunt</v>
          </cell>
          <cell r="C76" t="str">
            <v>Holt</v>
          </cell>
          <cell r="D76" t="str">
            <v>HCS-1</v>
          </cell>
          <cell r="E76" t="str">
            <v>0943500001351</v>
          </cell>
          <cell r="F76" t="str">
            <v>NEFE-03-0005</v>
          </cell>
          <cell r="G76">
            <v>38515</v>
          </cell>
          <cell r="H76" t="str">
            <v>NIST</v>
          </cell>
        </row>
        <row r="77">
          <cell r="A77" t="str">
            <v>SE-99022</v>
          </cell>
          <cell r="B77" t="str">
            <v>Primary DC/AC Shunt</v>
          </cell>
          <cell r="C77" t="str">
            <v>Holt</v>
          </cell>
          <cell r="D77" t="str">
            <v>HCS-1</v>
          </cell>
          <cell r="E77" t="str">
            <v>0943500001351</v>
          </cell>
          <cell r="F77" t="str">
            <v>EL-0211/04</v>
          </cell>
          <cell r="G77">
            <v>39022</v>
          </cell>
          <cell r="H77" t="str">
            <v>NIMT</v>
          </cell>
        </row>
        <row r="78">
          <cell r="A78" t="str">
            <v>SE-99023</v>
          </cell>
          <cell r="B78" t="str">
            <v>Electronic Load</v>
          </cell>
          <cell r="C78" t="str">
            <v>Kikusui</v>
          </cell>
          <cell r="D78" t="str">
            <v>PLZ700W</v>
          </cell>
          <cell r="E78" t="str">
            <v>1650065</v>
          </cell>
          <cell r="F78" t="str">
            <v>404-4023</v>
          </cell>
          <cell r="G78">
            <v>38566</v>
          </cell>
          <cell r="H78" t="str">
            <v>NIMT</v>
          </cell>
        </row>
        <row r="79">
          <cell r="A79" t="str">
            <v>SE-99024</v>
          </cell>
          <cell r="B79" t="str">
            <v>Standard Shunt</v>
          </cell>
          <cell r="C79" t="str">
            <v>Yokogawa</v>
          </cell>
          <cell r="D79" t="str">
            <v>2743-06</v>
          </cell>
          <cell r="E79" t="str">
            <v>69VG0602</v>
          </cell>
          <cell r="F79" t="str">
            <v>EL-0113/03</v>
          </cell>
          <cell r="G79">
            <v>38528</v>
          </cell>
          <cell r="H79" t="str">
            <v>NIMT</v>
          </cell>
        </row>
        <row r="80">
          <cell r="A80" t="str">
            <v>SE-99025</v>
          </cell>
          <cell r="B80" t="str">
            <v>DC/AC Shunt</v>
          </cell>
          <cell r="C80" t="str">
            <v>Guildline</v>
          </cell>
          <cell r="D80" t="str">
            <v>7320</v>
          </cell>
          <cell r="E80" t="str">
            <v>63834</v>
          </cell>
          <cell r="F80" t="str">
            <v>EL-0210/04</v>
          </cell>
          <cell r="G80">
            <v>39022</v>
          </cell>
          <cell r="H80" t="str">
            <v>NIMT</v>
          </cell>
        </row>
        <row r="81">
          <cell r="A81" t="str">
            <v>SE-99026</v>
          </cell>
          <cell r="B81" t="str">
            <v>AC/DC Shunt</v>
          </cell>
          <cell r="C81" t="str">
            <v>Wavetek</v>
          </cell>
          <cell r="D81">
            <v>4953</v>
          </cell>
          <cell r="E81" t="str">
            <v>38105</v>
          </cell>
          <cell r="F81" t="str">
            <v>Do not used this equipment</v>
          </cell>
          <cell r="G81">
            <v>0</v>
          </cell>
          <cell r="H81">
            <v>0</v>
          </cell>
        </row>
        <row r="82">
          <cell r="A82" t="str">
            <v>SE-99027</v>
          </cell>
          <cell r="B82" t="str">
            <v>Curr. Calibration for W.Tester</v>
          </cell>
          <cell r="C82" t="str">
            <v>Kikusui</v>
          </cell>
          <cell r="D82" t="str">
            <v>TOS1200</v>
          </cell>
          <cell r="E82" t="str">
            <v>15110556</v>
          </cell>
          <cell r="F82" t="str">
            <v>ELE/G-04/0101</v>
          </cell>
          <cell r="G82">
            <v>38530</v>
          </cell>
          <cell r="H82" t="str">
            <v>NIMT</v>
          </cell>
        </row>
        <row r="83">
          <cell r="A83" t="str">
            <v>SE-99028</v>
          </cell>
          <cell r="B83" t="str">
            <v>High Voltage Digitalmeter</v>
          </cell>
          <cell r="C83" t="str">
            <v>Kikusui</v>
          </cell>
          <cell r="D83" t="str">
            <v>149-10A</v>
          </cell>
          <cell r="E83" t="str">
            <v>15123315</v>
          </cell>
          <cell r="F83" t="str">
            <v>ELE/G-04/0048</v>
          </cell>
          <cell r="G83">
            <v>38439</v>
          </cell>
          <cell r="H83" t="str">
            <v>NIST, NPL, NIMT</v>
          </cell>
        </row>
        <row r="84">
          <cell r="A84" t="str">
            <v>SE-99030</v>
          </cell>
          <cell r="B84" t="str">
            <v>Withstanding Voltage Tester</v>
          </cell>
          <cell r="C84" t="str">
            <v>Kikusui</v>
          </cell>
          <cell r="D84" t="str">
            <v>TOS5101</v>
          </cell>
          <cell r="E84" t="str">
            <v>15110328</v>
          </cell>
          <cell r="F84" t="str">
            <v>Calibration not required</v>
          </cell>
          <cell r="G84">
            <v>0</v>
          </cell>
          <cell r="H84">
            <v>0</v>
          </cell>
        </row>
        <row r="85">
          <cell r="A85" t="str">
            <v>SE-99032</v>
          </cell>
          <cell r="B85" t="str">
            <v>Decade Resistance Box</v>
          </cell>
          <cell r="C85" t="str">
            <v>ESI</v>
          </cell>
          <cell r="D85" t="str">
            <v>DB62-11K</v>
          </cell>
          <cell r="E85" t="str">
            <v>N20708880062A</v>
          </cell>
          <cell r="F85" t="str">
            <v>EELG-05/0035</v>
          </cell>
          <cell r="G85">
            <v>38761</v>
          </cell>
          <cell r="H85" t="str">
            <v>NIMT</v>
          </cell>
        </row>
        <row r="86">
          <cell r="A86" t="str">
            <v>SE-99033</v>
          </cell>
          <cell r="B86" t="str">
            <v>Decade Resistance Box</v>
          </cell>
          <cell r="C86" t="str">
            <v>ESI</v>
          </cell>
          <cell r="D86" t="str">
            <v>DB62-11M</v>
          </cell>
          <cell r="E86" t="str">
            <v>R2020196DB62D</v>
          </cell>
          <cell r="F86" t="str">
            <v>EELG-05/0036</v>
          </cell>
          <cell r="G86">
            <v>38761</v>
          </cell>
          <cell r="H86" t="str">
            <v>NIMT</v>
          </cell>
        </row>
        <row r="87">
          <cell r="A87" t="str">
            <v>SE-99034</v>
          </cell>
          <cell r="B87" t="str">
            <v>Decade Resistance Box</v>
          </cell>
          <cell r="C87" t="str">
            <v>Yokogawa</v>
          </cell>
          <cell r="D87" t="str">
            <v>2793-03</v>
          </cell>
          <cell r="E87" t="str">
            <v>00084U</v>
          </cell>
          <cell r="F87" t="str">
            <v>EELG-05/0037</v>
          </cell>
          <cell r="G87">
            <v>38762</v>
          </cell>
          <cell r="H87" t="str">
            <v>NIMT</v>
          </cell>
        </row>
        <row r="88">
          <cell r="A88" t="str">
            <v>SE-99035</v>
          </cell>
          <cell r="B88" t="str">
            <v>Decade Resistance Box</v>
          </cell>
          <cell r="C88" t="str">
            <v>E&amp;C</v>
          </cell>
          <cell r="D88" t="str">
            <v>DR25500</v>
          </cell>
          <cell r="E88" t="str">
            <v>9507352</v>
          </cell>
          <cell r="F88" t="str">
            <v>EELG-05/0038</v>
          </cell>
          <cell r="G88">
            <v>38762</v>
          </cell>
          <cell r="H88" t="str">
            <v>NIMT</v>
          </cell>
        </row>
        <row r="89">
          <cell r="A89" t="str">
            <v>SE-99036</v>
          </cell>
          <cell r="B89" t="str">
            <v>4-Terminal Pair Resistor Set</v>
          </cell>
          <cell r="C89" t="str">
            <v>HP</v>
          </cell>
          <cell r="D89" t="str">
            <v>42030A</v>
          </cell>
          <cell r="E89" t="str">
            <v>3143J00135</v>
          </cell>
          <cell r="F89" t="str">
            <v>040004</v>
          </cell>
          <cell r="G89">
            <v>38726</v>
          </cell>
          <cell r="H89" t="str">
            <v>NMIJ</v>
          </cell>
        </row>
        <row r="90">
          <cell r="A90" t="str">
            <v>SE-99037</v>
          </cell>
          <cell r="B90" t="str">
            <v>Standard Resistor : 1mOhm</v>
          </cell>
          <cell r="C90" t="str">
            <v>Yokogawa</v>
          </cell>
          <cell r="D90" t="str">
            <v>2792-1m</v>
          </cell>
          <cell r="E90" t="str">
            <v>66VW1038</v>
          </cell>
          <cell r="F90" t="str">
            <v>EL-0108/04</v>
          </cell>
          <cell r="G90">
            <v>38519</v>
          </cell>
          <cell r="H90" t="str">
            <v>NIMT</v>
          </cell>
        </row>
        <row r="91">
          <cell r="A91" t="str">
            <v>SE-99038</v>
          </cell>
          <cell r="B91" t="str">
            <v>Standard Resistor : 10mOhm</v>
          </cell>
          <cell r="C91" t="str">
            <v>Yokogawa</v>
          </cell>
          <cell r="D91" t="str">
            <v>2792-10m</v>
          </cell>
          <cell r="E91" t="str">
            <v>N73D23</v>
          </cell>
          <cell r="F91" t="str">
            <v>EL-0109/04</v>
          </cell>
          <cell r="G91">
            <v>38869</v>
          </cell>
          <cell r="H91" t="str">
            <v>NIMT</v>
          </cell>
        </row>
        <row r="92">
          <cell r="A92" t="str">
            <v>SE-99039</v>
          </cell>
          <cell r="B92" t="str">
            <v>Standard Resistor : 100mOhm</v>
          </cell>
          <cell r="C92" t="str">
            <v>Yokogawa</v>
          </cell>
          <cell r="D92" t="str">
            <v>2792-100m</v>
          </cell>
          <cell r="E92" t="str">
            <v>66VW3052</v>
          </cell>
          <cell r="F92" t="str">
            <v>EL-0110/04</v>
          </cell>
          <cell r="G92">
            <v>38869</v>
          </cell>
          <cell r="H92" t="str">
            <v>NIMT</v>
          </cell>
        </row>
        <row r="93">
          <cell r="A93" t="str">
            <v>SE-99040</v>
          </cell>
          <cell r="B93" t="str">
            <v>Standard Resistor : 1Ohm</v>
          </cell>
          <cell r="C93" t="str">
            <v>Yokogawa</v>
          </cell>
          <cell r="D93" t="str">
            <v>2792-1</v>
          </cell>
          <cell r="E93" t="str">
            <v>69VW4003</v>
          </cell>
          <cell r="F93" t="str">
            <v>Damaged, donot use</v>
          </cell>
          <cell r="G93">
            <v>0</v>
          </cell>
          <cell r="H93">
            <v>0</v>
          </cell>
        </row>
        <row r="94">
          <cell r="A94" t="str">
            <v>SE-99042</v>
          </cell>
          <cell r="B94" t="str">
            <v>Standard Resistor : 10Ohm</v>
          </cell>
          <cell r="C94" t="str">
            <v>Yokogawa</v>
          </cell>
          <cell r="D94" t="str">
            <v>2792-10</v>
          </cell>
          <cell r="E94" t="str">
            <v>69VW5003</v>
          </cell>
          <cell r="F94" t="str">
            <v>EL-0112/04</v>
          </cell>
          <cell r="G94">
            <v>38869</v>
          </cell>
          <cell r="H94" t="str">
            <v>NIMT</v>
          </cell>
        </row>
        <row r="95">
          <cell r="A95" t="str">
            <v>SE-99044</v>
          </cell>
          <cell r="B95" t="str">
            <v>Standard Resistor : 100Ohm</v>
          </cell>
          <cell r="C95" t="str">
            <v>Yokogawa</v>
          </cell>
          <cell r="D95" t="str">
            <v>2792-100</v>
          </cell>
          <cell r="E95" t="str">
            <v>69VW6002</v>
          </cell>
          <cell r="F95" t="str">
            <v>EL-0113/04</v>
          </cell>
          <cell r="G95">
            <v>38519</v>
          </cell>
          <cell r="H95" t="str">
            <v>NIMT</v>
          </cell>
        </row>
        <row r="96">
          <cell r="A96" t="str">
            <v>SE-99046</v>
          </cell>
          <cell r="B96" t="str">
            <v>Metal Clad Resistor : 0.1Ohm</v>
          </cell>
          <cell r="C96" t="str">
            <v>PCN Corp.</v>
          </cell>
          <cell r="D96" t="str">
            <v>RH250M4-0.1</v>
          </cell>
          <cell r="E96" t="str">
            <v>T001</v>
          </cell>
          <cell r="F96" t="str">
            <v>404-4046</v>
          </cell>
          <cell r="G96">
            <v>38589</v>
          </cell>
          <cell r="H96" t="str">
            <v>NIMT</v>
          </cell>
        </row>
        <row r="97">
          <cell r="A97" t="str">
            <v>SE-99047</v>
          </cell>
          <cell r="B97" t="str">
            <v>Metal Clad Resistor : 0.5Ohm</v>
          </cell>
          <cell r="C97" t="str">
            <v>PCN Corp.</v>
          </cell>
          <cell r="D97" t="str">
            <v>RH250M4-0.5</v>
          </cell>
          <cell r="E97" t="str">
            <v>T002</v>
          </cell>
          <cell r="F97" t="str">
            <v>404-4047</v>
          </cell>
          <cell r="G97">
            <v>38589</v>
          </cell>
          <cell r="H97" t="str">
            <v>NIMT</v>
          </cell>
        </row>
        <row r="98">
          <cell r="A98" t="str">
            <v>SE-99048</v>
          </cell>
          <cell r="B98" t="str">
            <v>Metal Clad Resistor : 1Ohm</v>
          </cell>
          <cell r="C98" t="str">
            <v>PCN Corp.</v>
          </cell>
          <cell r="D98" t="str">
            <v>RH250ML-1</v>
          </cell>
          <cell r="E98" t="str">
            <v>T003</v>
          </cell>
          <cell r="F98" t="str">
            <v>404-4048</v>
          </cell>
          <cell r="G98">
            <v>38589</v>
          </cell>
          <cell r="H98" t="str">
            <v>NIMT</v>
          </cell>
        </row>
        <row r="99">
          <cell r="A99" t="str">
            <v>SE-99049</v>
          </cell>
          <cell r="B99" t="str">
            <v>4-T Standard Resistor</v>
          </cell>
          <cell r="C99" t="str">
            <v>Fluke</v>
          </cell>
          <cell r="D99" t="str">
            <v>742A-1</v>
          </cell>
          <cell r="E99" t="str">
            <v>6330024</v>
          </cell>
          <cell r="F99" t="str">
            <v>EL-0114/04</v>
          </cell>
          <cell r="G99">
            <v>38519</v>
          </cell>
          <cell r="H99" t="str">
            <v>NIMT</v>
          </cell>
        </row>
        <row r="100">
          <cell r="A100" t="str">
            <v>SE-99050</v>
          </cell>
          <cell r="B100" t="str">
            <v>4-T Standard Resistor</v>
          </cell>
          <cell r="C100" t="str">
            <v>Fluke</v>
          </cell>
          <cell r="D100" t="str">
            <v>742A-10k</v>
          </cell>
          <cell r="E100" t="str">
            <v>6340009</v>
          </cell>
          <cell r="F100" t="str">
            <v>EL-0115/04</v>
          </cell>
          <cell r="G100">
            <v>38869</v>
          </cell>
          <cell r="H100" t="str">
            <v>NIMT</v>
          </cell>
        </row>
        <row r="101">
          <cell r="A101" t="str">
            <v>SE-99051</v>
          </cell>
          <cell r="B101" t="str">
            <v>Standard Resistor Set</v>
          </cell>
          <cell r="C101" t="str">
            <v>Alpha Elec.</v>
          </cell>
          <cell r="D101" t="str">
            <v>10-100kOhm</v>
          </cell>
          <cell r="E101">
            <v>0</v>
          </cell>
          <cell r="F101" t="str">
            <v>Calibration not required</v>
          </cell>
          <cell r="G101">
            <v>0</v>
          </cell>
          <cell r="H101">
            <v>0</v>
          </cell>
        </row>
        <row r="102">
          <cell r="A102" t="str">
            <v>SE-99052</v>
          </cell>
          <cell r="B102" t="str">
            <v>Standard Resistor Set</v>
          </cell>
          <cell r="C102" t="str">
            <v>Electrohm</v>
          </cell>
          <cell r="D102" t="str">
            <v>5M~10MOhm</v>
          </cell>
          <cell r="E102" t="str">
            <v>99199</v>
          </cell>
          <cell r="F102" t="str">
            <v>Calibration not required</v>
          </cell>
          <cell r="G102">
            <v>0</v>
          </cell>
          <cell r="H102">
            <v>0</v>
          </cell>
        </row>
        <row r="103">
          <cell r="A103" t="str">
            <v>SE-99057</v>
          </cell>
          <cell r="B103" t="str">
            <v>Decade Capacitor</v>
          </cell>
          <cell r="C103" t="str">
            <v>HP</v>
          </cell>
          <cell r="D103" t="str">
            <v>4440B</v>
          </cell>
          <cell r="E103" t="str">
            <v>1224J03634</v>
          </cell>
          <cell r="F103" t="str">
            <v>405-4057</v>
          </cell>
          <cell r="G103">
            <v>38763</v>
          </cell>
          <cell r="H103" t="str">
            <v>NMIJ</v>
          </cell>
        </row>
        <row r="104">
          <cell r="A104" t="str">
            <v>SE-99058</v>
          </cell>
          <cell r="B104" t="str">
            <v>Standard Air Capacitor : 1pF</v>
          </cell>
          <cell r="C104" t="str">
            <v>GenRad</v>
          </cell>
          <cell r="D104" t="str">
            <v>1403-K</v>
          </cell>
          <cell r="E104" t="str">
            <v>6473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SE-99059</v>
          </cell>
          <cell r="B105" t="str">
            <v>Standard Air Capacitor : 10pF</v>
          </cell>
          <cell r="C105" t="str">
            <v>GenRad</v>
          </cell>
          <cell r="D105" t="str">
            <v>1403-G</v>
          </cell>
          <cell r="E105" t="str">
            <v>6523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SE-99060</v>
          </cell>
          <cell r="B106" t="str">
            <v>Standard Air Capacitor : 100pF</v>
          </cell>
          <cell r="C106" t="str">
            <v>GenRad</v>
          </cell>
          <cell r="D106" t="str">
            <v>1403-D</v>
          </cell>
          <cell r="E106" t="str">
            <v>6437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SE-99061</v>
          </cell>
          <cell r="B107" t="str">
            <v>Standard Air Capacitor : 1000pF</v>
          </cell>
          <cell r="C107" t="str">
            <v>GenRad</v>
          </cell>
          <cell r="D107" t="str">
            <v>1403-A</v>
          </cell>
          <cell r="E107" t="str">
            <v>6421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SE-99062</v>
          </cell>
          <cell r="B108" t="str">
            <v>Standard Air Capacitor Set</v>
          </cell>
          <cell r="C108" t="str">
            <v>HP</v>
          </cell>
          <cell r="D108" t="str">
            <v>16380A</v>
          </cell>
          <cell r="E108" t="str">
            <v>1840J01363</v>
          </cell>
          <cell r="F108" t="str">
            <v>040003</v>
          </cell>
          <cell r="G108">
            <v>38726</v>
          </cell>
          <cell r="H108" t="str">
            <v>NMIJ</v>
          </cell>
        </row>
        <row r="109">
          <cell r="A109" t="str">
            <v>SE-99064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2519J00557</v>
          </cell>
          <cell r="F109" t="str">
            <v>Ag: 030550</v>
          </cell>
          <cell r="G109">
            <v>38726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404-4075</v>
          </cell>
          <cell r="G119">
            <v>38712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38513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38623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38604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NEFE-04-0050</v>
          </cell>
          <cell r="G153">
            <v>38623</v>
          </cell>
          <cell r="H153" t="str">
            <v>NMIJ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NEFE-04-0051</v>
          </cell>
          <cell r="G154">
            <v>38623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NEFE-04-0077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NEFE-04-0076</v>
          </cell>
          <cell r="G157">
            <v>38688</v>
          </cell>
          <cell r="H157" t="str">
            <v>NIST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NEFE-04-0067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NEFE-04-0068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NEFE-04-0069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NEFE-04-0070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NEFE-04-0071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NEFE-04-0072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NEFE-04-0073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NEFE-04-0074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NEFE-04-0075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38800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405-4147</v>
          </cell>
          <cell r="G170">
            <v>38800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NEFE-04-0059</v>
          </cell>
          <cell r="G176">
            <v>38666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NEFE-04-0060</v>
          </cell>
          <cell r="G177">
            <v>38666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NEFE-04-0053</v>
          </cell>
          <cell r="G178">
            <v>38666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NEFE-04-0052</v>
          </cell>
          <cell r="G179">
            <v>38666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6"/>
      <sheetName val="Judgement Criteria"/>
      <sheetName val="Data Form-1"/>
      <sheetName val="Data Form-2"/>
      <sheetName val="5520A UNCER"/>
      <sheetName val="Equip.List"/>
      <sheetName val="Uncer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</row>
        <row r="3">
          <cell r="A3" t="str">
            <v>SE-00009</v>
          </cell>
        </row>
        <row r="4">
          <cell r="A4" t="str">
            <v>SE-00018</v>
          </cell>
        </row>
        <row r="5">
          <cell r="A5" t="str">
            <v>SE-00021</v>
          </cell>
        </row>
        <row r="6">
          <cell r="A6" t="str">
            <v>SE-00053</v>
          </cell>
        </row>
        <row r="7">
          <cell r="A7" t="str">
            <v>SE-00063</v>
          </cell>
        </row>
        <row r="8">
          <cell r="A8" t="str">
            <v>SE-00065</v>
          </cell>
        </row>
        <row r="9">
          <cell r="A9" t="str">
            <v>SE-00068</v>
          </cell>
        </row>
        <row r="10">
          <cell r="A10" t="str">
            <v>SE-00082</v>
          </cell>
        </row>
        <row r="11">
          <cell r="A11" t="str">
            <v>SE-00092</v>
          </cell>
        </row>
        <row r="12">
          <cell r="A12" t="str">
            <v>SE-00145</v>
          </cell>
        </row>
        <row r="13">
          <cell r="A13" t="str">
            <v>SE-01008</v>
          </cell>
        </row>
        <row r="14">
          <cell r="A14" t="str">
            <v>SE-01019</v>
          </cell>
        </row>
        <row r="15">
          <cell r="A15" t="str">
            <v>SE-01020</v>
          </cell>
        </row>
        <row r="16">
          <cell r="A16" t="str">
            <v>SE-01029</v>
          </cell>
        </row>
        <row r="17">
          <cell r="A17" t="str">
            <v>SE-01029</v>
          </cell>
        </row>
        <row r="18">
          <cell r="A18" t="str">
            <v>SE-01031</v>
          </cell>
        </row>
        <row r="19">
          <cell r="A19" t="str">
            <v>SE-01077</v>
          </cell>
        </row>
        <row r="20">
          <cell r="A20" t="str">
            <v>SE-01083</v>
          </cell>
        </row>
        <row r="21">
          <cell r="A21" t="str">
            <v>SE-01084</v>
          </cell>
        </row>
        <row r="22">
          <cell r="A22" t="str">
            <v>SE-02041</v>
          </cell>
        </row>
        <row r="23">
          <cell r="A23" t="str">
            <v>SE-02043</v>
          </cell>
        </row>
        <row r="24">
          <cell r="A24" t="str">
            <v>SE-02045</v>
          </cell>
        </row>
        <row r="25">
          <cell r="A25" t="str">
            <v>SE-02054</v>
          </cell>
        </row>
        <row r="26">
          <cell r="A26" t="str">
            <v>SE-02055</v>
          </cell>
        </row>
        <row r="27">
          <cell r="A27" t="str">
            <v>SE-02056</v>
          </cell>
        </row>
        <row r="28">
          <cell r="A28" t="str">
            <v>SE-02080</v>
          </cell>
        </row>
        <row r="29">
          <cell r="A29" t="str">
            <v>SE-02108</v>
          </cell>
        </row>
        <row r="30">
          <cell r="A30" t="str">
            <v>SE-02120</v>
          </cell>
        </row>
        <row r="31">
          <cell r="A31" t="str">
            <v>SE-02121</v>
          </cell>
        </row>
        <row r="32">
          <cell r="A32" t="str">
            <v>SE-02132</v>
          </cell>
        </row>
        <row r="33">
          <cell r="A33" t="str">
            <v>SE-02133</v>
          </cell>
        </row>
        <row r="34">
          <cell r="A34" t="str">
            <v>SE-02134</v>
          </cell>
        </row>
        <row r="35">
          <cell r="A35" t="str">
            <v>SE-02135</v>
          </cell>
        </row>
        <row r="36">
          <cell r="A36" t="str">
            <v>SE-02136</v>
          </cell>
        </row>
        <row r="37">
          <cell r="A37" t="str">
            <v>SE-02137</v>
          </cell>
        </row>
        <row r="38">
          <cell r="A38" t="str">
            <v>SE-02138</v>
          </cell>
        </row>
        <row r="39">
          <cell r="A39" t="str">
            <v>SE-02139</v>
          </cell>
        </row>
        <row r="40">
          <cell r="A40" t="str">
            <v>SE-02140</v>
          </cell>
        </row>
        <row r="41">
          <cell r="A41" t="str">
            <v>SE-02141</v>
          </cell>
        </row>
        <row r="42">
          <cell r="A42" t="str">
            <v>SE-02142</v>
          </cell>
        </row>
        <row r="43">
          <cell r="A43" t="str">
            <v>SE-02160</v>
          </cell>
        </row>
        <row r="44">
          <cell r="A44" t="str">
            <v>SE-02161</v>
          </cell>
        </row>
        <row r="45">
          <cell r="A45" t="str">
            <v>SE-02162</v>
          </cell>
        </row>
        <row r="46">
          <cell r="A46" t="str">
            <v>SE-03007</v>
          </cell>
        </row>
        <row r="47">
          <cell r="A47" t="str">
            <v>SE-03163</v>
          </cell>
        </row>
        <row r="48">
          <cell r="A48" t="str">
            <v>SE-03164</v>
          </cell>
        </row>
        <row r="49">
          <cell r="A49" t="str">
            <v>SE-03165</v>
          </cell>
        </row>
        <row r="50">
          <cell r="A50" t="str">
            <v>SE-03166</v>
          </cell>
        </row>
        <row r="51">
          <cell r="A51" t="str">
            <v>SE-03167</v>
          </cell>
        </row>
        <row r="52">
          <cell r="A52" t="str">
            <v>SE-03168</v>
          </cell>
        </row>
        <row r="53">
          <cell r="A53" t="str">
            <v>SE-03169</v>
          </cell>
        </row>
        <row r="54">
          <cell r="A54" t="str">
            <v>SE-03170</v>
          </cell>
        </row>
        <row r="55">
          <cell r="A55" t="str">
            <v>SE-03171</v>
          </cell>
        </row>
        <row r="56">
          <cell r="A56" t="str">
            <v>SE-03172</v>
          </cell>
        </row>
        <row r="57">
          <cell r="A57" t="str">
            <v>SE-04173</v>
          </cell>
        </row>
        <row r="58">
          <cell r="A58" t="str">
            <v>SE-04174</v>
          </cell>
        </row>
        <row r="59">
          <cell r="A59" t="str">
            <v>SE-04175</v>
          </cell>
        </row>
        <row r="60">
          <cell r="A60" t="str">
            <v>SE-04176</v>
          </cell>
        </row>
        <row r="61">
          <cell r="A61" t="str">
            <v>SE-04177</v>
          </cell>
        </row>
        <row r="62">
          <cell r="A62" t="str">
            <v>SE-04178</v>
          </cell>
        </row>
        <row r="63">
          <cell r="A63" t="str">
            <v>SE-04179</v>
          </cell>
        </row>
        <row r="64">
          <cell r="A64" t="str">
            <v>SE-05180</v>
          </cell>
        </row>
        <row r="65">
          <cell r="A65" t="str">
            <v>SE-05181</v>
          </cell>
        </row>
        <row r="66">
          <cell r="A66" t="str">
            <v>SE-05182</v>
          </cell>
        </row>
        <row r="67">
          <cell r="A67" t="str">
            <v>SE-05183</v>
          </cell>
        </row>
        <row r="68">
          <cell r="A68" t="str">
            <v>SE-05184</v>
          </cell>
        </row>
        <row r="69">
          <cell r="A69" t="str">
            <v>SE-05185</v>
          </cell>
        </row>
        <row r="70">
          <cell r="A70" t="str">
            <v>SE-05186</v>
          </cell>
        </row>
        <row r="71">
          <cell r="A71" t="str">
            <v>SE-05187</v>
          </cell>
        </row>
        <row r="72">
          <cell r="A72" t="str">
            <v>SE-05188</v>
          </cell>
        </row>
        <row r="73">
          <cell r="A73" t="str">
            <v>SE-05189</v>
          </cell>
        </row>
        <row r="74">
          <cell r="A74" t="str">
            <v>SE-05190</v>
          </cell>
        </row>
        <row r="75">
          <cell r="A75" t="str">
            <v>SE-05191</v>
          </cell>
        </row>
        <row r="76">
          <cell r="A76" t="str">
            <v>SE-05192</v>
          </cell>
        </row>
        <row r="77">
          <cell r="A77" t="str">
            <v>SE-05193</v>
          </cell>
        </row>
        <row r="78">
          <cell r="A78" t="str">
            <v>SE-05194</v>
          </cell>
        </row>
        <row r="79">
          <cell r="A79" t="str">
            <v>SE-05195</v>
          </cell>
        </row>
        <row r="80">
          <cell r="A80" t="str">
            <v>SE-05196</v>
          </cell>
        </row>
        <row r="81">
          <cell r="A81" t="str">
            <v>SE-05197</v>
          </cell>
        </row>
        <row r="82">
          <cell r="A82" t="str">
            <v>SE-06198</v>
          </cell>
        </row>
        <row r="83">
          <cell r="A83" t="str">
            <v>SE-06199</v>
          </cell>
        </row>
        <row r="84">
          <cell r="A84" t="str">
            <v>SE-06200</v>
          </cell>
        </row>
        <row r="85">
          <cell r="A85" t="str">
            <v>SE-06201</v>
          </cell>
        </row>
        <row r="86">
          <cell r="A86" t="str">
            <v>SE-06202</v>
          </cell>
        </row>
        <row r="87">
          <cell r="A87" t="str">
            <v>SE-06203</v>
          </cell>
        </row>
        <row r="88">
          <cell r="A88" t="str">
            <v>SE-99001</v>
          </cell>
        </row>
        <row r="89">
          <cell r="A89" t="str">
            <v>SE-99003</v>
          </cell>
        </row>
        <row r="90">
          <cell r="A90" t="str">
            <v>SE-99004</v>
          </cell>
        </row>
        <row r="91">
          <cell r="A91" t="str">
            <v>SE-99005</v>
          </cell>
        </row>
        <row r="92">
          <cell r="A92" t="str">
            <v>SE-99006</v>
          </cell>
        </row>
        <row r="93">
          <cell r="A93" t="str">
            <v>SE-99010</v>
          </cell>
        </row>
        <row r="94">
          <cell r="A94" t="str">
            <v>SE-99011</v>
          </cell>
        </row>
        <row r="95">
          <cell r="A95" t="str">
            <v>SE-99012</v>
          </cell>
        </row>
        <row r="96">
          <cell r="A96" t="str">
            <v>SE-99013</v>
          </cell>
        </row>
        <row r="97">
          <cell r="A97" t="str">
            <v>SE-99014</v>
          </cell>
        </row>
        <row r="98">
          <cell r="A98" t="str">
            <v>SE-99015</v>
          </cell>
        </row>
        <row r="99">
          <cell r="A99" t="str">
            <v>SE-99016</v>
          </cell>
        </row>
        <row r="100">
          <cell r="A100" t="str">
            <v>SE-99017</v>
          </cell>
        </row>
        <row r="101">
          <cell r="A101" t="str">
            <v>SE-99022</v>
          </cell>
        </row>
        <row r="102">
          <cell r="A102" t="str">
            <v>SE-99022</v>
          </cell>
        </row>
        <row r="103">
          <cell r="A103" t="str">
            <v>SE-99023</v>
          </cell>
        </row>
        <row r="104">
          <cell r="A104" t="str">
            <v>SE-99024</v>
          </cell>
        </row>
        <row r="105">
          <cell r="A105" t="str">
            <v>SE-99025</v>
          </cell>
        </row>
        <row r="106">
          <cell r="A106" t="str">
            <v>SE-99026</v>
          </cell>
        </row>
        <row r="107">
          <cell r="A107" t="str">
            <v>SE-99027</v>
          </cell>
        </row>
        <row r="108">
          <cell r="A108" t="str">
            <v>SE-99028</v>
          </cell>
        </row>
        <row r="109">
          <cell r="A109" t="str">
            <v>SE-99030</v>
          </cell>
        </row>
        <row r="110">
          <cell r="A110" t="str">
            <v>SE-99032</v>
          </cell>
        </row>
        <row r="111">
          <cell r="A111" t="str">
            <v>SE-99033</v>
          </cell>
        </row>
        <row r="112">
          <cell r="A112" t="str">
            <v>SE-99034</v>
          </cell>
        </row>
        <row r="113">
          <cell r="A113" t="str">
            <v>SE-99035</v>
          </cell>
        </row>
        <row r="114">
          <cell r="A114" t="str">
            <v>SE-99036</v>
          </cell>
        </row>
        <row r="115">
          <cell r="A115" t="str">
            <v>SE-99037</v>
          </cell>
        </row>
        <row r="116">
          <cell r="A116" t="str">
            <v>SE-99038</v>
          </cell>
        </row>
        <row r="117">
          <cell r="A117" t="str">
            <v>SE-99039</v>
          </cell>
        </row>
        <row r="118">
          <cell r="A118" t="str">
            <v>SE-99040</v>
          </cell>
        </row>
        <row r="119">
          <cell r="A119" t="str">
            <v>SE-99042</v>
          </cell>
        </row>
        <row r="120">
          <cell r="A120" t="str">
            <v>SE-99044</v>
          </cell>
        </row>
        <row r="121">
          <cell r="A121" t="str">
            <v>SE-99046</v>
          </cell>
        </row>
        <row r="122">
          <cell r="A122" t="str">
            <v>SE-99047</v>
          </cell>
        </row>
        <row r="123">
          <cell r="A123" t="str">
            <v>SE-99048</v>
          </cell>
        </row>
        <row r="124">
          <cell r="A124" t="str">
            <v>SE-99049</v>
          </cell>
        </row>
        <row r="125">
          <cell r="A125" t="str">
            <v>SE-99050</v>
          </cell>
        </row>
        <row r="126">
          <cell r="A126" t="str">
            <v>SE-99051</v>
          </cell>
        </row>
        <row r="127">
          <cell r="A127" t="str">
            <v>SE-99052</v>
          </cell>
        </row>
        <row r="128">
          <cell r="A128" t="str">
            <v>SE-99057</v>
          </cell>
        </row>
        <row r="129">
          <cell r="A129" t="str">
            <v>SE-99058</v>
          </cell>
        </row>
        <row r="130">
          <cell r="A130" t="str">
            <v>SE-99059</v>
          </cell>
        </row>
        <row r="131">
          <cell r="A131" t="str">
            <v>SE-99060</v>
          </cell>
        </row>
        <row r="132">
          <cell r="A132" t="str">
            <v>SE-99061</v>
          </cell>
        </row>
        <row r="133">
          <cell r="A133" t="str">
            <v>SE-99062</v>
          </cell>
        </row>
        <row r="134">
          <cell r="A134" t="str">
            <v>SE-99064</v>
          </cell>
        </row>
        <row r="135">
          <cell r="A135" t="str">
            <v>SE-99066</v>
          </cell>
        </row>
        <row r="136">
          <cell r="A136" t="str">
            <v>SE-99067</v>
          </cell>
        </row>
        <row r="137">
          <cell r="A137" t="str">
            <v>SE-99069</v>
          </cell>
        </row>
        <row r="138">
          <cell r="A138" t="str">
            <v>SE-99070</v>
          </cell>
        </row>
        <row r="139">
          <cell r="A139" t="str">
            <v>SE-99071</v>
          </cell>
        </row>
        <row r="140">
          <cell r="A140" t="str">
            <v>SE-99072</v>
          </cell>
        </row>
        <row r="141">
          <cell r="A141" t="str">
            <v>SE-99073</v>
          </cell>
        </row>
        <row r="142">
          <cell r="A142" t="str">
            <v>SE-99074</v>
          </cell>
        </row>
        <row r="143">
          <cell r="A143" t="str">
            <v>SE-99075</v>
          </cell>
        </row>
        <row r="144">
          <cell r="A144" t="str">
            <v>SE-99076</v>
          </cell>
        </row>
        <row r="145">
          <cell r="A145" t="str">
            <v>SE-99078</v>
          </cell>
        </row>
        <row r="146">
          <cell r="A146" t="str">
            <v>SE-99079</v>
          </cell>
        </row>
        <row r="147">
          <cell r="A147" t="str">
            <v>SE-99081</v>
          </cell>
        </row>
        <row r="148">
          <cell r="A148" t="str">
            <v>SE-99085</v>
          </cell>
        </row>
        <row r="149">
          <cell r="A149" t="str">
            <v>SE-99086</v>
          </cell>
        </row>
        <row r="150">
          <cell r="A150" t="str">
            <v>SE-99087</v>
          </cell>
        </row>
        <row r="151">
          <cell r="A151" t="str">
            <v>SE-99088</v>
          </cell>
        </row>
        <row r="152">
          <cell r="A152" t="str">
            <v>SE-99089</v>
          </cell>
        </row>
        <row r="153">
          <cell r="A153" t="str">
            <v>SE-99090</v>
          </cell>
        </row>
        <row r="154">
          <cell r="A154" t="str">
            <v>SE-99091</v>
          </cell>
        </row>
        <row r="155">
          <cell r="A155" t="str">
            <v>SE-99093</v>
          </cell>
        </row>
        <row r="156">
          <cell r="A156" t="str">
            <v>SE-99094</v>
          </cell>
        </row>
        <row r="157">
          <cell r="A157" t="str">
            <v>SE-99095</v>
          </cell>
        </row>
        <row r="158">
          <cell r="A158" t="str">
            <v>SE-99096</v>
          </cell>
        </row>
        <row r="159">
          <cell r="A159" t="str">
            <v>SE-99097</v>
          </cell>
        </row>
        <row r="160">
          <cell r="A160" t="str">
            <v>SE-99098</v>
          </cell>
        </row>
        <row r="161">
          <cell r="A161" t="str">
            <v>SE-99099</v>
          </cell>
        </row>
        <row r="162">
          <cell r="A162" t="str">
            <v>SE-99100</v>
          </cell>
        </row>
        <row r="163">
          <cell r="A163" t="str">
            <v>SE-99101</v>
          </cell>
        </row>
        <row r="164">
          <cell r="A164" t="str">
            <v>SE-99102</v>
          </cell>
        </row>
        <row r="165">
          <cell r="A165" t="str">
            <v>SE-99103</v>
          </cell>
        </row>
        <row r="166">
          <cell r="A166" t="str">
            <v>SE-99104</v>
          </cell>
        </row>
        <row r="167">
          <cell r="A167" t="str">
            <v>SE-99105</v>
          </cell>
        </row>
        <row r="168">
          <cell r="A168" t="str">
            <v>SE-99106</v>
          </cell>
        </row>
        <row r="169">
          <cell r="A169" t="str">
            <v>SE-99107</v>
          </cell>
        </row>
        <row r="170">
          <cell r="A170" t="str">
            <v>SE-99109</v>
          </cell>
        </row>
        <row r="171">
          <cell r="A171" t="str">
            <v>SE-99110</v>
          </cell>
        </row>
        <row r="172">
          <cell r="A172" t="str">
            <v>SE-99111</v>
          </cell>
        </row>
        <row r="173">
          <cell r="A173" t="str">
            <v>SE-99112</v>
          </cell>
        </row>
        <row r="174">
          <cell r="A174" t="str">
            <v>SE-99113</v>
          </cell>
        </row>
        <row r="175">
          <cell r="A175" t="str">
            <v>SE-99114</v>
          </cell>
        </row>
        <row r="176">
          <cell r="A176" t="str">
            <v>SE-99115</v>
          </cell>
        </row>
        <row r="177">
          <cell r="A177" t="str">
            <v>SE-99116</v>
          </cell>
        </row>
        <row r="178">
          <cell r="A178" t="str">
            <v>SE-99117</v>
          </cell>
        </row>
        <row r="179">
          <cell r="A179" t="str">
            <v>SE-99118</v>
          </cell>
        </row>
        <row r="180">
          <cell r="A180" t="str">
            <v>SE-99119</v>
          </cell>
        </row>
        <row r="181">
          <cell r="A181" t="str">
            <v>SE-99122</v>
          </cell>
        </row>
        <row r="182">
          <cell r="A182" t="str">
            <v>SE-99123</v>
          </cell>
        </row>
        <row r="183">
          <cell r="A183" t="str">
            <v>SE-99124</v>
          </cell>
        </row>
        <row r="184">
          <cell r="A184" t="str">
            <v>SE-99125</v>
          </cell>
        </row>
      </sheetData>
      <sheetData sheetId="6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-04-2006"/>
      <sheetName val="Data Form-1"/>
      <sheetName val="Data Form-2"/>
      <sheetName val="Verification 5520A"/>
      <sheetName val="5520A UNCER"/>
      <sheetName val="Eq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ertificate"/>
      <sheetName val="Report"/>
      <sheetName val="Result"/>
      <sheetName val="Uncert Budget"/>
      <sheetName val="Uncert Budget '2017"/>
      <sheetName val="Cert of STD"/>
    </sheetNames>
    <sheetDataSet>
      <sheetData sheetId="0"/>
      <sheetData sheetId="1">
        <row r="22">
          <cell r="C22" t="str">
            <v>Calibration Procedure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  <sheetName val="E4402B (2)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03-2006"/>
      <sheetName val="Data Form-1"/>
      <sheetName val="Data Form-2"/>
      <sheetName val="5520A UNCER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405-4021</v>
          </cell>
          <cell r="G5">
            <v>38767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>
            <v>0</v>
          </cell>
          <cell r="G74">
            <v>0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>
            <v>0</v>
          </cell>
          <cell r="G75">
            <v>0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>
            <v>0</v>
          </cell>
          <cell r="G76">
            <v>0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>
            <v>0</v>
          </cell>
          <cell r="G77">
            <v>0</v>
          </cell>
          <cell r="H77" t="str">
            <v>NIMT</v>
          </cell>
        </row>
        <row r="78">
          <cell r="A78" t="str">
            <v>SE-05194</v>
          </cell>
          <cell r="B78" t="str">
            <v>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>
            <v>0</v>
          </cell>
          <cell r="G78">
            <v>0</v>
          </cell>
          <cell r="H78" t="str">
            <v>NIMT</v>
          </cell>
        </row>
        <row r="79">
          <cell r="A79" t="str">
            <v>SE-05195</v>
          </cell>
          <cell r="B79" t="str">
            <v>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>
            <v>0</v>
          </cell>
          <cell r="G79">
            <v>0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>
            <v>0</v>
          </cell>
          <cell r="H80" t="str">
            <v>NIMT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0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0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EL-0032/04</v>
          </cell>
          <cell r="G88">
            <v>38766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EELG-05/0100</v>
          </cell>
          <cell r="G90">
            <v>38806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EELG-05/0101</v>
          </cell>
          <cell r="G91">
            <v>38806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EELG-05/0110</v>
          </cell>
          <cell r="G95">
            <v>38809</v>
          </cell>
          <cell r="H95" t="str">
            <v>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405-4030</v>
          </cell>
          <cell r="G109">
            <v>38790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Due date (Send to Japan)</v>
          </cell>
          <cell r="G114">
            <v>38660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Due date (Send to Japan)</v>
          </cell>
          <cell r="G133">
            <v>38661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Due date (Send to Japan)</v>
          </cell>
          <cell r="G134">
            <v>38647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404-4111</v>
          </cell>
          <cell r="G172">
            <v>38604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Verify software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39259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406-4041</v>
          </cell>
          <cell r="G22">
            <v>39259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406-4108</v>
          </cell>
          <cell r="G29">
            <v>39208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406-4137</v>
          </cell>
          <cell r="G37">
            <v>39263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406-4139</v>
          </cell>
          <cell r="G39">
            <v>39263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406-4141</v>
          </cell>
          <cell r="G41">
            <v>39263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406-4142</v>
          </cell>
          <cell r="G42">
            <v>39263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EEH-05/0375</v>
          </cell>
          <cell r="G49">
            <v>38881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39203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BS7949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BT3943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39161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39161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39161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39161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39161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39161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EELG-06/0340</v>
          </cell>
          <cell r="G113">
            <v>39240</v>
          </cell>
          <cell r="H113" t="str">
            <v>NIMT</v>
          </cell>
        </row>
        <row r="114">
          <cell r="A114" t="str">
            <v>SE-06230</v>
          </cell>
          <cell r="B114" t="str">
            <v>Dgital Multimeter 6.5 Digit</v>
          </cell>
          <cell r="C114" t="str">
            <v>Agilent Technologies</v>
          </cell>
          <cell r="D114" t="str">
            <v>34411A</v>
          </cell>
          <cell r="E114" t="str">
            <v>MY46000701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SE-06231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SE-06232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SE-06233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SE-06234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SE-06235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SE-06236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SE-06237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 t="str">
            <v>SE-06238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A123" t="str">
            <v>SE-06239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SE-06240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EETG-06/0043</v>
          </cell>
          <cell r="G131">
            <v>39241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39261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EELG-06/0195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Calibration not required</v>
          </cell>
          <cell r="G137">
            <v>0</v>
          </cell>
          <cell r="H137">
            <v>0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EELG-06/0360</v>
          </cell>
          <cell r="G144">
            <v>39247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38934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38934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38934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38934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Calibration not required</v>
          </cell>
          <cell r="G172">
            <v>0</v>
          </cell>
          <cell r="H172">
            <v>0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39221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39259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406-4086</v>
          </cell>
          <cell r="G186">
            <v>39241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406-4087</v>
          </cell>
          <cell r="G187">
            <v>39240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406-4090</v>
          </cell>
          <cell r="G190">
            <v>39276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406-4094</v>
          </cell>
          <cell r="G193">
            <v>39172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406-4095</v>
          </cell>
          <cell r="G194">
            <v>39233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406-4097</v>
          </cell>
          <cell r="G196">
            <v>39204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406-4105</v>
          </cell>
          <cell r="G204">
            <v>39224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406-4106</v>
          </cell>
          <cell r="G205">
            <v>39230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  <sheetName val="Eq.List"/>
      <sheetName val="Data Form-1"/>
      <sheetName val="Data Form-2"/>
      <sheetName val="16380A UNCER"/>
      <sheetName val="16380C UNCER"/>
      <sheetName val="3458A UNCER"/>
      <sheetName val="6100A UNCER"/>
      <sheetName val="16074A UNC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O54"/>
  <sheetViews>
    <sheetView view="pageBreakPreview" topLeftCell="A34" zoomScaleNormal="100" zoomScaleSheetLayoutView="100" workbookViewId="0">
      <selection activeCell="Z44" sqref="Z44:AD44"/>
    </sheetView>
  </sheetViews>
  <sheetFormatPr defaultColWidth="7.5703125" defaultRowHeight="18.75" customHeight="1"/>
  <cols>
    <col min="1" max="31" width="3.140625" style="40" customWidth="1"/>
    <col min="32" max="33" width="2.85546875" style="40" customWidth="1"/>
    <col min="34" max="34" width="9.5703125" style="40" bestFit="1" customWidth="1"/>
    <col min="35" max="192" width="7.5703125" style="40"/>
    <col min="193" max="193" width="1.5703125" style="40" customWidth="1"/>
    <col min="194" max="197" width="3.5703125" style="40" customWidth="1"/>
    <col min="198" max="201" width="5.42578125" style="40" customWidth="1"/>
    <col min="202" max="217" width="4" style="40" customWidth="1"/>
    <col min="218" max="219" width="3.42578125" style="40" customWidth="1"/>
    <col min="220" max="257" width="3.5703125" style="40" customWidth="1"/>
    <col min="258" max="448" width="7.5703125" style="40"/>
    <col min="449" max="449" width="1.5703125" style="40" customWidth="1"/>
    <col min="450" max="453" width="3.5703125" style="40" customWidth="1"/>
    <col min="454" max="457" width="5.42578125" style="40" customWidth="1"/>
    <col min="458" max="473" width="4" style="40" customWidth="1"/>
    <col min="474" max="475" width="3.42578125" style="40" customWidth="1"/>
    <col min="476" max="513" width="3.5703125" style="40" customWidth="1"/>
    <col min="514" max="704" width="7.5703125" style="40"/>
    <col min="705" max="705" width="1.5703125" style="40" customWidth="1"/>
    <col min="706" max="709" width="3.5703125" style="40" customWidth="1"/>
    <col min="710" max="713" width="5.42578125" style="40" customWidth="1"/>
    <col min="714" max="729" width="4" style="40" customWidth="1"/>
    <col min="730" max="731" width="3.42578125" style="40" customWidth="1"/>
    <col min="732" max="769" width="3.5703125" style="40" customWidth="1"/>
    <col min="770" max="960" width="7.5703125" style="40"/>
    <col min="961" max="961" width="1.5703125" style="40" customWidth="1"/>
    <col min="962" max="965" width="3.5703125" style="40" customWidth="1"/>
    <col min="966" max="969" width="5.42578125" style="40" customWidth="1"/>
    <col min="970" max="985" width="4" style="40" customWidth="1"/>
    <col min="986" max="987" width="3.42578125" style="40" customWidth="1"/>
    <col min="988" max="1025" width="3.5703125" style="40" customWidth="1"/>
    <col min="1026" max="1216" width="7.5703125" style="40"/>
    <col min="1217" max="1217" width="1.5703125" style="40" customWidth="1"/>
    <col min="1218" max="1221" width="3.5703125" style="40" customWidth="1"/>
    <col min="1222" max="1225" width="5.42578125" style="40" customWidth="1"/>
    <col min="1226" max="1241" width="4" style="40" customWidth="1"/>
    <col min="1242" max="1243" width="3.42578125" style="40" customWidth="1"/>
    <col min="1244" max="1281" width="3.5703125" style="40" customWidth="1"/>
    <col min="1282" max="1472" width="7.5703125" style="40"/>
    <col min="1473" max="1473" width="1.5703125" style="40" customWidth="1"/>
    <col min="1474" max="1477" width="3.5703125" style="40" customWidth="1"/>
    <col min="1478" max="1481" width="5.42578125" style="40" customWidth="1"/>
    <col min="1482" max="1497" width="4" style="40" customWidth="1"/>
    <col min="1498" max="1499" width="3.42578125" style="40" customWidth="1"/>
    <col min="1500" max="1537" width="3.5703125" style="40" customWidth="1"/>
    <col min="1538" max="1728" width="7.5703125" style="40"/>
    <col min="1729" max="1729" width="1.5703125" style="40" customWidth="1"/>
    <col min="1730" max="1733" width="3.5703125" style="40" customWidth="1"/>
    <col min="1734" max="1737" width="5.42578125" style="40" customWidth="1"/>
    <col min="1738" max="1753" width="4" style="40" customWidth="1"/>
    <col min="1754" max="1755" width="3.42578125" style="40" customWidth="1"/>
    <col min="1756" max="1793" width="3.5703125" style="40" customWidth="1"/>
    <col min="1794" max="1984" width="7.5703125" style="40"/>
    <col min="1985" max="1985" width="1.5703125" style="40" customWidth="1"/>
    <col min="1986" max="1989" width="3.5703125" style="40" customWidth="1"/>
    <col min="1990" max="1993" width="5.42578125" style="40" customWidth="1"/>
    <col min="1994" max="2009" width="4" style="40" customWidth="1"/>
    <col min="2010" max="2011" width="3.42578125" style="40" customWidth="1"/>
    <col min="2012" max="2049" width="3.5703125" style="40" customWidth="1"/>
    <col min="2050" max="2240" width="7.5703125" style="40"/>
    <col min="2241" max="2241" width="1.5703125" style="40" customWidth="1"/>
    <col min="2242" max="2245" width="3.5703125" style="40" customWidth="1"/>
    <col min="2246" max="2249" width="5.42578125" style="40" customWidth="1"/>
    <col min="2250" max="2265" width="4" style="40" customWidth="1"/>
    <col min="2266" max="2267" width="3.42578125" style="40" customWidth="1"/>
    <col min="2268" max="2305" width="3.5703125" style="40" customWidth="1"/>
    <col min="2306" max="2496" width="7.5703125" style="40"/>
    <col min="2497" max="2497" width="1.5703125" style="40" customWidth="1"/>
    <col min="2498" max="2501" width="3.5703125" style="40" customWidth="1"/>
    <col min="2502" max="2505" width="5.42578125" style="40" customWidth="1"/>
    <col min="2506" max="2521" width="4" style="40" customWidth="1"/>
    <col min="2522" max="2523" width="3.42578125" style="40" customWidth="1"/>
    <col min="2524" max="2561" width="3.5703125" style="40" customWidth="1"/>
    <col min="2562" max="2752" width="7.5703125" style="40"/>
    <col min="2753" max="2753" width="1.5703125" style="40" customWidth="1"/>
    <col min="2754" max="2757" width="3.5703125" style="40" customWidth="1"/>
    <col min="2758" max="2761" width="5.42578125" style="40" customWidth="1"/>
    <col min="2762" max="2777" width="4" style="40" customWidth="1"/>
    <col min="2778" max="2779" width="3.42578125" style="40" customWidth="1"/>
    <col min="2780" max="2817" width="3.5703125" style="40" customWidth="1"/>
    <col min="2818" max="3008" width="7.5703125" style="40"/>
    <col min="3009" max="3009" width="1.5703125" style="40" customWidth="1"/>
    <col min="3010" max="3013" width="3.5703125" style="40" customWidth="1"/>
    <col min="3014" max="3017" width="5.42578125" style="40" customWidth="1"/>
    <col min="3018" max="3033" width="4" style="40" customWidth="1"/>
    <col min="3034" max="3035" width="3.42578125" style="40" customWidth="1"/>
    <col min="3036" max="3073" width="3.5703125" style="40" customWidth="1"/>
    <col min="3074" max="3264" width="7.5703125" style="40"/>
    <col min="3265" max="3265" width="1.5703125" style="40" customWidth="1"/>
    <col min="3266" max="3269" width="3.5703125" style="40" customWidth="1"/>
    <col min="3270" max="3273" width="5.42578125" style="40" customWidth="1"/>
    <col min="3274" max="3289" width="4" style="40" customWidth="1"/>
    <col min="3290" max="3291" width="3.42578125" style="40" customWidth="1"/>
    <col min="3292" max="3329" width="3.5703125" style="40" customWidth="1"/>
    <col min="3330" max="3520" width="7.5703125" style="40"/>
    <col min="3521" max="3521" width="1.5703125" style="40" customWidth="1"/>
    <col min="3522" max="3525" width="3.5703125" style="40" customWidth="1"/>
    <col min="3526" max="3529" width="5.42578125" style="40" customWidth="1"/>
    <col min="3530" max="3545" width="4" style="40" customWidth="1"/>
    <col min="3546" max="3547" width="3.42578125" style="40" customWidth="1"/>
    <col min="3548" max="3585" width="3.5703125" style="40" customWidth="1"/>
    <col min="3586" max="3776" width="7.5703125" style="40"/>
    <col min="3777" max="3777" width="1.5703125" style="40" customWidth="1"/>
    <col min="3778" max="3781" width="3.5703125" style="40" customWidth="1"/>
    <col min="3782" max="3785" width="5.42578125" style="40" customWidth="1"/>
    <col min="3786" max="3801" width="4" style="40" customWidth="1"/>
    <col min="3802" max="3803" width="3.42578125" style="40" customWidth="1"/>
    <col min="3804" max="3841" width="3.5703125" style="40" customWidth="1"/>
    <col min="3842" max="4032" width="7.5703125" style="40"/>
    <col min="4033" max="4033" width="1.5703125" style="40" customWidth="1"/>
    <col min="4034" max="4037" width="3.5703125" style="40" customWidth="1"/>
    <col min="4038" max="4041" width="5.42578125" style="40" customWidth="1"/>
    <col min="4042" max="4057" width="4" style="40" customWidth="1"/>
    <col min="4058" max="4059" width="3.42578125" style="40" customWidth="1"/>
    <col min="4060" max="4097" width="3.5703125" style="40" customWidth="1"/>
    <col min="4098" max="4288" width="7.5703125" style="40"/>
    <col min="4289" max="4289" width="1.5703125" style="40" customWidth="1"/>
    <col min="4290" max="4293" width="3.5703125" style="40" customWidth="1"/>
    <col min="4294" max="4297" width="5.42578125" style="40" customWidth="1"/>
    <col min="4298" max="4313" width="4" style="40" customWidth="1"/>
    <col min="4314" max="4315" width="3.42578125" style="40" customWidth="1"/>
    <col min="4316" max="4353" width="3.5703125" style="40" customWidth="1"/>
    <col min="4354" max="4544" width="7.5703125" style="40"/>
    <col min="4545" max="4545" width="1.5703125" style="40" customWidth="1"/>
    <col min="4546" max="4549" width="3.5703125" style="40" customWidth="1"/>
    <col min="4550" max="4553" width="5.42578125" style="40" customWidth="1"/>
    <col min="4554" max="4569" width="4" style="40" customWidth="1"/>
    <col min="4570" max="4571" width="3.42578125" style="40" customWidth="1"/>
    <col min="4572" max="4609" width="3.5703125" style="40" customWidth="1"/>
    <col min="4610" max="4800" width="7.5703125" style="40"/>
    <col min="4801" max="4801" width="1.5703125" style="40" customWidth="1"/>
    <col min="4802" max="4805" width="3.5703125" style="40" customWidth="1"/>
    <col min="4806" max="4809" width="5.42578125" style="40" customWidth="1"/>
    <col min="4810" max="4825" width="4" style="40" customWidth="1"/>
    <col min="4826" max="4827" width="3.42578125" style="40" customWidth="1"/>
    <col min="4828" max="4865" width="3.5703125" style="40" customWidth="1"/>
    <col min="4866" max="5056" width="7.5703125" style="40"/>
    <col min="5057" max="5057" width="1.5703125" style="40" customWidth="1"/>
    <col min="5058" max="5061" width="3.5703125" style="40" customWidth="1"/>
    <col min="5062" max="5065" width="5.42578125" style="40" customWidth="1"/>
    <col min="5066" max="5081" width="4" style="40" customWidth="1"/>
    <col min="5082" max="5083" width="3.42578125" style="40" customWidth="1"/>
    <col min="5084" max="5121" width="3.5703125" style="40" customWidth="1"/>
    <col min="5122" max="5312" width="7.5703125" style="40"/>
    <col min="5313" max="5313" width="1.5703125" style="40" customWidth="1"/>
    <col min="5314" max="5317" width="3.5703125" style="40" customWidth="1"/>
    <col min="5318" max="5321" width="5.42578125" style="40" customWidth="1"/>
    <col min="5322" max="5337" width="4" style="40" customWidth="1"/>
    <col min="5338" max="5339" width="3.42578125" style="40" customWidth="1"/>
    <col min="5340" max="5377" width="3.5703125" style="40" customWidth="1"/>
    <col min="5378" max="5568" width="7.5703125" style="40"/>
    <col min="5569" max="5569" width="1.5703125" style="40" customWidth="1"/>
    <col min="5570" max="5573" width="3.5703125" style="40" customWidth="1"/>
    <col min="5574" max="5577" width="5.42578125" style="40" customWidth="1"/>
    <col min="5578" max="5593" width="4" style="40" customWidth="1"/>
    <col min="5594" max="5595" width="3.42578125" style="40" customWidth="1"/>
    <col min="5596" max="5633" width="3.5703125" style="40" customWidth="1"/>
    <col min="5634" max="5824" width="7.5703125" style="40"/>
    <col min="5825" max="5825" width="1.5703125" style="40" customWidth="1"/>
    <col min="5826" max="5829" width="3.5703125" style="40" customWidth="1"/>
    <col min="5830" max="5833" width="5.42578125" style="40" customWidth="1"/>
    <col min="5834" max="5849" width="4" style="40" customWidth="1"/>
    <col min="5850" max="5851" width="3.42578125" style="40" customWidth="1"/>
    <col min="5852" max="5889" width="3.5703125" style="40" customWidth="1"/>
    <col min="5890" max="6080" width="7.5703125" style="40"/>
    <col min="6081" max="6081" width="1.5703125" style="40" customWidth="1"/>
    <col min="6082" max="6085" width="3.5703125" style="40" customWidth="1"/>
    <col min="6086" max="6089" width="5.42578125" style="40" customWidth="1"/>
    <col min="6090" max="6105" width="4" style="40" customWidth="1"/>
    <col min="6106" max="6107" width="3.42578125" style="40" customWidth="1"/>
    <col min="6108" max="6145" width="3.5703125" style="40" customWidth="1"/>
    <col min="6146" max="6336" width="7.5703125" style="40"/>
    <col min="6337" max="6337" width="1.5703125" style="40" customWidth="1"/>
    <col min="6338" max="6341" width="3.5703125" style="40" customWidth="1"/>
    <col min="6342" max="6345" width="5.42578125" style="40" customWidth="1"/>
    <col min="6346" max="6361" width="4" style="40" customWidth="1"/>
    <col min="6362" max="6363" width="3.42578125" style="40" customWidth="1"/>
    <col min="6364" max="6401" width="3.5703125" style="40" customWidth="1"/>
    <col min="6402" max="6592" width="7.5703125" style="40"/>
    <col min="6593" max="6593" width="1.5703125" style="40" customWidth="1"/>
    <col min="6594" max="6597" width="3.5703125" style="40" customWidth="1"/>
    <col min="6598" max="6601" width="5.42578125" style="40" customWidth="1"/>
    <col min="6602" max="6617" width="4" style="40" customWidth="1"/>
    <col min="6618" max="6619" width="3.42578125" style="40" customWidth="1"/>
    <col min="6620" max="6657" width="3.5703125" style="40" customWidth="1"/>
    <col min="6658" max="6848" width="7.5703125" style="40"/>
    <col min="6849" max="6849" width="1.5703125" style="40" customWidth="1"/>
    <col min="6850" max="6853" width="3.5703125" style="40" customWidth="1"/>
    <col min="6854" max="6857" width="5.42578125" style="40" customWidth="1"/>
    <col min="6858" max="6873" width="4" style="40" customWidth="1"/>
    <col min="6874" max="6875" width="3.42578125" style="40" customWidth="1"/>
    <col min="6876" max="6913" width="3.5703125" style="40" customWidth="1"/>
    <col min="6914" max="7104" width="7.5703125" style="40"/>
    <col min="7105" max="7105" width="1.5703125" style="40" customWidth="1"/>
    <col min="7106" max="7109" width="3.5703125" style="40" customWidth="1"/>
    <col min="7110" max="7113" width="5.42578125" style="40" customWidth="1"/>
    <col min="7114" max="7129" width="4" style="40" customWidth="1"/>
    <col min="7130" max="7131" width="3.42578125" style="40" customWidth="1"/>
    <col min="7132" max="7169" width="3.5703125" style="40" customWidth="1"/>
    <col min="7170" max="7360" width="7.5703125" style="40"/>
    <col min="7361" max="7361" width="1.5703125" style="40" customWidth="1"/>
    <col min="7362" max="7365" width="3.5703125" style="40" customWidth="1"/>
    <col min="7366" max="7369" width="5.42578125" style="40" customWidth="1"/>
    <col min="7370" max="7385" width="4" style="40" customWidth="1"/>
    <col min="7386" max="7387" width="3.42578125" style="40" customWidth="1"/>
    <col min="7388" max="7425" width="3.5703125" style="40" customWidth="1"/>
    <col min="7426" max="7616" width="7.5703125" style="40"/>
    <col min="7617" max="7617" width="1.5703125" style="40" customWidth="1"/>
    <col min="7618" max="7621" width="3.5703125" style="40" customWidth="1"/>
    <col min="7622" max="7625" width="5.42578125" style="40" customWidth="1"/>
    <col min="7626" max="7641" width="4" style="40" customWidth="1"/>
    <col min="7642" max="7643" width="3.42578125" style="40" customWidth="1"/>
    <col min="7644" max="7681" width="3.5703125" style="40" customWidth="1"/>
    <col min="7682" max="7872" width="7.5703125" style="40"/>
    <col min="7873" max="7873" width="1.5703125" style="40" customWidth="1"/>
    <col min="7874" max="7877" width="3.5703125" style="40" customWidth="1"/>
    <col min="7878" max="7881" width="5.42578125" style="40" customWidth="1"/>
    <col min="7882" max="7897" width="4" style="40" customWidth="1"/>
    <col min="7898" max="7899" width="3.42578125" style="40" customWidth="1"/>
    <col min="7900" max="7937" width="3.5703125" style="40" customWidth="1"/>
    <col min="7938" max="8128" width="7.5703125" style="40"/>
    <col min="8129" max="8129" width="1.5703125" style="40" customWidth="1"/>
    <col min="8130" max="8133" width="3.5703125" style="40" customWidth="1"/>
    <col min="8134" max="8137" width="5.42578125" style="40" customWidth="1"/>
    <col min="8138" max="8153" width="4" style="40" customWidth="1"/>
    <col min="8154" max="8155" width="3.42578125" style="40" customWidth="1"/>
    <col min="8156" max="8193" width="3.5703125" style="40" customWidth="1"/>
    <col min="8194" max="8384" width="7.5703125" style="40"/>
    <col min="8385" max="8385" width="1.5703125" style="40" customWidth="1"/>
    <col min="8386" max="8389" width="3.5703125" style="40" customWidth="1"/>
    <col min="8390" max="8393" width="5.42578125" style="40" customWidth="1"/>
    <col min="8394" max="8409" width="4" style="40" customWidth="1"/>
    <col min="8410" max="8411" width="3.42578125" style="40" customWidth="1"/>
    <col min="8412" max="8449" width="3.5703125" style="40" customWidth="1"/>
    <col min="8450" max="8640" width="7.5703125" style="40"/>
    <col min="8641" max="8641" width="1.5703125" style="40" customWidth="1"/>
    <col min="8642" max="8645" width="3.5703125" style="40" customWidth="1"/>
    <col min="8646" max="8649" width="5.42578125" style="40" customWidth="1"/>
    <col min="8650" max="8665" width="4" style="40" customWidth="1"/>
    <col min="8666" max="8667" width="3.42578125" style="40" customWidth="1"/>
    <col min="8668" max="8705" width="3.5703125" style="40" customWidth="1"/>
    <col min="8706" max="8896" width="7.5703125" style="40"/>
    <col min="8897" max="8897" width="1.5703125" style="40" customWidth="1"/>
    <col min="8898" max="8901" width="3.5703125" style="40" customWidth="1"/>
    <col min="8902" max="8905" width="5.42578125" style="40" customWidth="1"/>
    <col min="8906" max="8921" width="4" style="40" customWidth="1"/>
    <col min="8922" max="8923" width="3.42578125" style="40" customWidth="1"/>
    <col min="8924" max="8961" width="3.5703125" style="40" customWidth="1"/>
    <col min="8962" max="9152" width="7.5703125" style="40"/>
    <col min="9153" max="9153" width="1.5703125" style="40" customWidth="1"/>
    <col min="9154" max="9157" width="3.5703125" style="40" customWidth="1"/>
    <col min="9158" max="9161" width="5.42578125" style="40" customWidth="1"/>
    <col min="9162" max="9177" width="4" style="40" customWidth="1"/>
    <col min="9178" max="9179" width="3.42578125" style="40" customWidth="1"/>
    <col min="9180" max="9217" width="3.5703125" style="40" customWidth="1"/>
    <col min="9218" max="9408" width="7.5703125" style="40"/>
    <col min="9409" max="9409" width="1.5703125" style="40" customWidth="1"/>
    <col min="9410" max="9413" width="3.5703125" style="40" customWidth="1"/>
    <col min="9414" max="9417" width="5.42578125" style="40" customWidth="1"/>
    <col min="9418" max="9433" width="4" style="40" customWidth="1"/>
    <col min="9434" max="9435" width="3.42578125" style="40" customWidth="1"/>
    <col min="9436" max="9473" width="3.5703125" style="40" customWidth="1"/>
    <col min="9474" max="9664" width="7.5703125" style="40"/>
    <col min="9665" max="9665" width="1.5703125" style="40" customWidth="1"/>
    <col min="9666" max="9669" width="3.5703125" style="40" customWidth="1"/>
    <col min="9670" max="9673" width="5.42578125" style="40" customWidth="1"/>
    <col min="9674" max="9689" width="4" style="40" customWidth="1"/>
    <col min="9690" max="9691" width="3.42578125" style="40" customWidth="1"/>
    <col min="9692" max="9729" width="3.5703125" style="40" customWidth="1"/>
    <col min="9730" max="9920" width="7.5703125" style="40"/>
    <col min="9921" max="9921" width="1.5703125" style="40" customWidth="1"/>
    <col min="9922" max="9925" width="3.5703125" style="40" customWidth="1"/>
    <col min="9926" max="9929" width="5.42578125" style="40" customWidth="1"/>
    <col min="9930" max="9945" width="4" style="40" customWidth="1"/>
    <col min="9946" max="9947" width="3.42578125" style="40" customWidth="1"/>
    <col min="9948" max="9985" width="3.5703125" style="40" customWidth="1"/>
    <col min="9986" max="10176" width="7.5703125" style="40"/>
    <col min="10177" max="10177" width="1.5703125" style="40" customWidth="1"/>
    <col min="10178" max="10181" width="3.5703125" style="40" customWidth="1"/>
    <col min="10182" max="10185" width="5.42578125" style="40" customWidth="1"/>
    <col min="10186" max="10201" width="4" style="40" customWidth="1"/>
    <col min="10202" max="10203" width="3.42578125" style="40" customWidth="1"/>
    <col min="10204" max="10241" width="3.5703125" style="40" customWidth="1"/>
    <col min="10242" max="10432" width="7.5703125" style="40"/>
    <col min="10433" max="10433" width="1.5703125" style="40" customWidth="1"/>
    <col min="10434" max="10437" width="3.5703125" style="40" customWidth="1"/>
    <col min="10438" max="10441" width="5.42578125" style="40" customWidth="1"/>
    <col min="10442" max="10457" width="4" style="40" customWidth="1"/>
    <col min="10458" max="10459" width="3.42578125" style="40" customWidth="1"/>
    <col min="10460" max="10497" width="3.5703125" style="40" customWidth="1"/>
    <col min="10498" max="10688" width="7.5703125" style="40"/>
    <col min="10689" max="10689" width="1.5703125" style="40" customWidth="1"/>
    <col min="10690" max="10693" width="3.5703125" style="40" customWidth="1"/>
    <col min="10694" max="10697" width="5.42578125" style="40" customWidth="1"/>
    <col min="10698" max="10713" width="4" style="40" customWidth="1"/>
    <col min="10714" max="10715" width="3.42578125" style="40" customWidth="1"/>
    <col min="10716" max="10753" width="3.5703125" style="40" customWidth="1"/>
    <col min="10754" max="10944" width="7.5703125" style="40"/>
    <col min="10945" max="10945" width="1.5703125" style="40" customWidth="1"/>
    <col min="10946" max="10949" width="3.5703125" style="40" customWidth="1"/>
    <col min="10950" max="10953" width="5.42578125" style="40" customWidth="1"/>
    <col min="10954" max="10969" width="4" style="40" customWidth="1"/>
    <col min="10970" max="10971" width="3.42578125" style="40" customWidth="1"/>
    <col min="10972" max="11009" width="3.5703125" style="40" customWidth="1"/>
    <col min="11010" max="11200" width="7.5703125" style="40"/>
    <col min="11201" max="11201" width="1.5703125" style="40" customWidth="1"/>
    <col min="11202" max="11205" width="3.5703125" style="40" customWidth="1"/>
    <col min="11206" max="11209" width="5.42578125" style="40" customWidth="1"/>
    <col min="11210" max="11225" width="4" style="40" customWidth="1"/>
    <col min="11226" max="11227" width="3.42578125" style="40" customWidth="1"/>
    <col min="11228" max="11265" width="3.5703125" style="40" customWidth="1"/>
    <col min="11266" max="11456" width="7.5703125" style="40"/>
    <col min="11457" max="11457" width="1.5703125" style="40" customWidth="1"/>
    <col min="11458" max="11461" width="3.5703125" style="40" customWidth="1"/>
    <col min="11462" max="11465" width="5.42578125" style="40" customWidth="1"/>
    <col min="11466" max="11481" width="4" style="40" customWidth="1"/>
    <col min="11482" max="11483" width="3.42578125" style="40" customWidth="1"/>
    <col min="11484" max="11521" width="3.5703125" style="40" customWidth="1"/>
    <col min="11522" max="11712" width="7.5703125" style="40"/>
    <col min="11713" max="11713" width="1.5703125" style="40" customWidth="1"/>
    <col min="11714" max="11717" width="3.5703125" style="40" customWidth="1"/>
    <col min="11718" max="11721" width="5.42578125" style="40" customWidth="1"/>
    <col min="11722" max="11737" width="4" style="40" customWidth="1"/>
    <col min="11738" max="11739" width="3.42578125" style="40" customWidth="1"/>
    <col min="11740" max="11777" width="3.5703125" style="40" customWidth="1"/>
    <col min="11778" max="11968" width="7.5703125" style="40"/>
    <col min="11969" max="11969" width="1.5703125" style="40" customWidth="1"/>
    <col min="11970" max="11973" width="3.5703125" style="40" customWidth="1"/>
    <col min="11974" max="11977" width="5.42578125" style="40" customWidth="1"/>
    <col min="11978" max="11993" width="4" style="40" customWidth="1"/>
    <col min="11994" max="11995" width="3.42578125" style="40" customWidth="1"/>
    <col min="11996" max="12033" width="3.5703125" style="40" customWidth="1"/>
    <col min="12034" max="12224" width="7.5703125" style="40"/>
    <col min="12225" max="12225" width="1.5703125" style="40" customWidth="1"/>
    <col min="12226" max="12229" width="3.5703125" style="40" customWidth="1"/>
    <col min="12230" max="12233" width="5.42578125" style="40" customWidth="1"/>
    <col min="12234" max="12249" width="4" style="40" customWidth="1"/>
    <col min="12250" max="12251" width="3.42578125" style="40" customWidth="1"/>
    <col min="12252" max="12289" width="3.5703125" style="40" customWidth="1"/>
    <col min="12290" max="12480" width="7.5703125" style="40"/>
    <col min="12481" max="12481" width="1.5703125" style="40" customWidth="1"/>
    <col min="12482" max="12485" width="3.5703125" style="40" customWidth="1"/>
    <col min="12486" max="12489" width="5.42578125" style="40" customWidth="1"/>
    <col min="12490" max="12505" width="4" style="40" customWidth="1"/>
    <col min="12506" max="12507" width="3.42578125" style="40" customWidth="1"/>
    <col min="12508" max="12545" width="3.5703125" style="40" customWidth="1"/>
    <col min="12546" max="12736" width="7.5703125" style="40"/>
    <col min="12737" max="12737" width="1.5703125" style="40" customWidth="1"/>
    <col min="12738" max="12741" width="3.5703125" style="40" customWidth="1"/>
    <col min="12742" max="12745" width="5.42578125" style="40" customWidth="1"/>
    <col min="12746" max="12761" width="4" style="40" customWidth="1"/>
    <col min="12762" max="12763" width="3.42578125" style="40" customWidth="1"/>
    <col min="12764" max="12801" width="3.5703125" style="40" customWidth="1"/>
    <col min="12802" max="12992" width="7.5703125" style="40"/>
    <col min="12993" max="12993" width="1.5703125" style="40" customWidth="1"/>
    <col min="12994" max="12997" width="3.5703125" style="40" customWidth="1"/>
    <col min="12998" max="13001" width="5.42578125" style="40" customWidth="1"/>
    <col min="13002" max="13017" width="4" style="40" customWidth="1"/>
    <col min="13018" max="13019" width="3.42578125" style="40" customWidth="1"/>
    <col min="13020" max="13057" width="3.5703125" style="40" customWidth="1"/>
    <col min="13058" max="13248" width="7.5703125" style="40"/>
    <col min="13249" max="13249" width="1.5703125" style="40" customWidth="1"/>
    <col min="13250" max="13253" width="3.5703125" style="40" customWidth="1"/>
    <col min="13254" max="13257" width="5.42578125" style="40" customWidth="1"/>
    <col min="13258" max="13273" width="4" style="40" customWidth="1"/>
    <col min="13274" max="13275" width="3.42578125" style="40" customWidth="1"/>
    <col min="13276" max="13313" width="3.5703125" style="40" customWidth="1"/>
    <col min="13314" max="13504" width="7.5703125" style="40"/>
    <col min="13505" max="13505" width="1.5703125" style="40" customWidth="1"/>
    <col min="13506" max="13509" width="3.5703125" style="40" customWidth="1"/>
    <col min="13510" max="13513" width="5.42578125" style="40" customWidth="1"/>
    <col min="13514" max="13529" width="4" style="40" customWidth="1"/>
    <col min="13530" max="13531" width="3.42578125" style="40" customWidth="1"/>
    <col min="13532" max="13569" width="3.5703125" style="40" customWidth="1"/>
    <col min="13570" max="13760" width="7.5703125" style="40"/>
    <col min="13761" max="13761" width="1.5703125" style="40" customWidth="1"/>
    <col min="13762" max="13765" width="3.5703125" style="40" customWidth="1"/>
    <col min="13766" max="13769" width="5.42578125" style="40" customWidth="1"/>
    <col min="13770" max="13785" width="4" style="40" customWidth="1"/>
    <col min="13786" max="13787" width="3.42578125" style="40" customWidth="1"/>
    <col min="13788" max="13825" width="3.5703125" style="40" customWidth="1"/>
    <col min="13826" max="14016" width="7.5703125" style="40"/>
    <col min="14017" max="14017" width="1.5703125" style="40" customWidth="1"/>
    <col min="14018" max="14021" width="3.5703125" style="40" customWidth="1"/>
    <col min="14022" max="14025" width="5.42578125" style="40" customWidth="1"/>
    <col min="14026" max="14041" width="4" style="40" customWidth="1"/>
    <col min="14042" max="14043" width="3.42578125" style="40" customWidth="1"/>
    <col min="14044" max="14081" width="3.5703125" style="40" customWidth="1"/>
    <col min="14082" max="14272" width="7.5703125" style="40"/>
    <col min="14273" max="14273" width="1.5703125" style="40" customWidth="1"/>
    <col min="14274" max="14277" width="3.5703125" style="40" customWidth="1"/>
    <col min="14278" max="14281" width="5.42578125" style="40" customWidth="1"/>
    <col min="14282" max="14297" width="4" style="40" customWidth="1"/>
    <col min="14298" max="14299" width="3.42578125" style="40" customWidth="1"/>
    <col min="14300" max="14337" width="3.5703125" style="40" customWidth="1"/>
    <col min="14338" max="14528" width="7.5703125" style="40"/>
    <col min="14529" max="14529" width="1.5703125" style="40" customWidth="1"/>
    <col min="14530" max="14533" width="3.5703125" style="40" customWidth="1"/>
    <col min="14534" max="14537" width="5.42578125" style="40" customWidth="1"/>
    <col min="14538" max="14553" width="4" style="40" customWidth="1"/>
    <col min="14554" max="14555" width="3.42578125" style="40" customWidth="1"/>
    <col min="14556" max="14593" width="3.5703125" style="40" customWidth="1"/>
    <col min="14594" max="14784" width="7.5703125" style="40"/>
    <col min="14785" max="14785" width="1.5703125" style="40" customWidth="1"/>
    <col min="14786" max="14789" width="3.5703125" style="40" customWidth="1"/>
    <col min="14790" max="14793" width="5.42578125" style="40" customWidth="1"/>
    <col min="14794" max="14809" width="4" style="40" customWidth="1"/>
    <col min="14810" max="14811" width="3.42578125" style="40" customWidth="1"/>
    <col min="14812" max="14849" width="3.5703125" style="40" customWidth="1"/>
    <col min="14850" max="15040" width="7.5703125" style="40"/>
    <col min="15041" max="15041" width="1.5703125" style="40" customWidth="1"/>
    <col min="15042" max="15045" width="3.5703125" style="40" customWidth="1"/>
    <col min="15046" max="15049" width="5.42578125" style="40" customWidth="1"/>
    <col min="15050" max="15065" width="4" style="40" customWidth="1"/>
    <col min="15066" max="15067" width="3.42578125" style="40" customWidth="1"/>
    <col min="15068" max="15105" width="3.5703125" style="40" customWidth="1"/>
    <col min="15106" max="15296" width="7.5703125" style="40"/>
    <col min="15297" max="15297" width="1.5703125" style="40" customWidth="1"/>
    <col min="15298" max="15301" width="3.5703125" style="40" customWidth="1"/>
    <col min="15302" max="15305" width="5.42578125" style="40" customWidth="1"/>
    <col min="15306" max="15321" width="4" style="40" customWidth="1"/>
    <col min="15322" max="15323" width="3.42578125" style="40" customWidth="1"/>
    <col min="15324" max="15361" width="3.5703125" style="40" customWidth="1"/>
    <col min="15362" max="15552" width="7.5703125" style="40"/>
    <col min="15553" max="15553" width="1.5703125" style="40" customWidth="1"/>
    <col min="15554" max="15557" width="3.5703125" style="40" customWidth="1"/>
    <col min="15558" max="15561" width="5.42578125" style="40" customWidth="1"/>
    <col min="15562" max="15577" width="4" style="40" customWidth="1"/>
    <col min="15578" max="15579" width="3.42578125" style="40" customWidth="1"/>
    <col min="15580" max="15617" width="3.5703125" style="40" customWidth="1"/>
    <col min="15618" max="15808" width="7.5703125" style="40"/>
    <col min="15809" max="15809" width="1.5703125" style="40" customWidth="1"/>
    <col min="15810" max="15813" width="3.5703125" style="40" customWidth="1"/>
    <col min="15814" max="15817" width="5.42578125" style="40" customWidth="1"/>
    <col min="15818" max="15833" width="4" style="40" customWidth="1"/>
    <col min="15834" max="15835" width="3.42578125" style="40" customWidth="1"/>
    <col min="15836" max="15873" width="3.5703125" style="40" customWidth="1"/>
    <col min="15874" max="16064" width="7.5703125" style="40"/>
    <col min="16065" max="16065" width="1.5703125" style="40" customWidth="1"/>
    <col min="16066" max="16069" width="3.5703125" style="40" customWidth="1"/>
    <col min="16070" max="16073" width="5.42578125" style="40" customWidth="1"/>
    <col min="16074" max="16089" width="4" style="40" customWidth="1"/>
    <col min="16090" max="16091" width="3.42578125" style="40" customWidth="1"/>
    <col min="16092" max="16129" width="3.5703125" style="40" customWidth="1"/>
    <col min="16130" max="16384" width="7.5703125" style="40"/>
  </cols>
  <sheetData>
    <row r="1" spans="1:37" ht="21.75">
      <c r="A1" s="336" t="s">
        <v>27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172" t="s">
        <v>28</v>
      </c>
      <c r="M1" s="172"/>
      <c r="N1" s="172"/>
      <c r="O1" s="172"/>
      <c r="P1" s="161"/>
      <c r="Q1" s="339" t="s">
        <v>105</v>
      </c>
      <c r="R1" s="339"/>
      <c r="S1" s="339"/>
      <c r="T1" s="339"/>
      <c r="U1" s="339"/>
      <c r="V1" s="339"/>
      <c r="W1" s="172"/>
      <c r="X1" s="173"/>
      <c r="Y1" s="172"/>
      <c r="Z1" s="173"/>
      <c r="AA1" s="161"/>
      <c r="AB1" s="173" t="s">
        <v>106</v>
      </c>
      <c r="AC1" s="173"/>
      <c r="AD1" s="173"/>
      <c r="AE1" s="174"/>
      <c r="AF1" s="174"/>
      <c r="AG1" s="174"/>
      <c r="AH1" s="35"/>
    </row>
    <row r="2" spans="1:37" ht="21.75">
      <c r="A2" s="336"/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173" t="s">
        <v>29</v>
      </c>
      <c r="M2" s="172"/>
      <c r="N2" s="173"/>
      <c r="O2" s="172"/>
      <c r="Q2" s="329">
        <v>42387</v>
      </c>
      <c r="R2" s="329"/>
      <c r="S2" s="329"/>
      <c r="T2" s="329"/>
      <c r="U2" s="329"/>
      <c r="V2" s="173" t="s">
        <v>30</v>
      </c>
      <c r="W2" s="172"/>
      <c r="X2" s="175"/>
      <c r="Y2" s="175"/>
      <c r="Z2" s="175"/>
      <c r="AA2" s="330">
        <v>42387</v>
      </c>
      <c r="AB2" s="330"/>
      <c r="AC2" s="330"/>
      <c r="AD2" s="330"/>
      <c r="AE2" s="330"/>
      <c r="AF2" s="174"/>
      <c r="AG2" s="174"/>
      <c r="AH2" s="35"/>
      <c r="AJ2" s="176"/>
    </row>
    <row r="3" spans="1:37" ht="21.75">
      <c r="A3" s="337" t="s">
        <v>92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172" t="s">
        <v>32</v>
      </c>
      <c r="M3" s="172"/>
      <c r="N3" s="172"/>
      <c r="O3" s="172"/>
      <c r="P3" s="172"/>
      <c r="R3" s="331">
        <v>23</v>
      </c>
      <c r="S3" s="331"/>
      <c r="T3" s="177" t="s">
        <v>93</v>
      </c>
      <c r="U3" s="331">
        <v>50</v>
      </c>
      <c r="V3" s="331"/>
      <c r="W3" s="178" t="s">
        <v>33</v>
      </c>
      <c r="X3" s="172"/>
      <c r="Z3" s="172"/>
      <c r="AA3" s="172"/>
      <c r="AB3" s="172"/>
      <c r="AC3" s="172"/>
      <c r="AD3" s="172"/>
      <c r="AE3" s="160"/>
      <c r="AF3" s="160"/>
      <c r="AG3" s="160"/>
      <c r="AH3" s="35"/>
      <c r="AJ3" s="176"/>
    </row>
    <row r="4" spans="1:37" ht="21.75">
      <c r="A4" s="338" t="s">
        <v>113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172" t="s">
        <v>94</v>
      </c>
      <c r="M4" s="172"/>
      <c r="N4" s="172"/>
      <c r="O4" s="172"/>
      <c r="P4" s="172"/>
      <c r="Q4" s="172" t="s">
        <v>82</v>
      </c>
      <c r="R4" s="172"/>
      <c r="S4" s="172"/>
      <c r="T4" s="172"/>
      <c r="U4" s="172"/>
      <c r="V4" s="172"/>
      <c r="W4" s="172"/>
      <c r="X4" s="172"/>
      <c r="Y4" s="172" t="s">
        <v>83</v>
      </c>
      <c r="Z4" s="172"/>
      <c r="AA4" s="172"/>
      <c r="AB4" s="172"/>
      <c r="AC4" s="172"/>
      <c r="AD4" s="172"/>
      <c r="AE4" s="160"/>
      <c r="AF4" s="160"/>
      <c r="AG4" s="160"/>
      <c r="AH4" s="35"/>
      <c r="AJ4" s="176"/>
    </row>
    <row r="5" spans="1:37" s="35" customFormat="1" ht="23.1" customHeight="1">
      <c r="A5" s="179" t="s">
        <v>34</v>
      </c>
      <c r="B5" s="180"/>
      <c r="C5" s="180"/>
      <c r="D5" s="180"/>
      <c r="E5" s="180"/>
      <c r="F5" s="335" t="s">
        <v>107</v>
      </c>
      <c r="G5" s="335"/>
      <c r="H5" s="335"/>
      <c r="I5" s="335"/>
      <c r="J5" s="335"/>
      <c r="K5" s="335"/>
      <c r="L5" s="335"/>
      <c r="M5" s="335"/>
      <c r="N5" s="335"/>
      <c r="O5" s="335"/>
      <c r="P5" s="335"/>
      <c r="Q5" s="335"/>
      <c r="R5" s="335"/>
      <c r="S5" s="335"/>
      <c r="T5" s="335"/>
      <c r="U5" s="335"/>
      <c r="V5" s="335"/>
      <c r="W5" s="335"/>
      <c r="X5" s="335"/>
      <c r="Y5" s="335"/>
      <c r="Z5" s="335"/>
      <c r="AA5" s="335"/>
      <c r="AB5" s="335"/>
      <c r="AC5" s="335"/>
      <c r="AD5" s="182"/>
      <c r="AG5" s="82"/>
      <c r="AH5" s="82"/>
      <c r="AI5" s="164"/>
      <c r="AJ5" s="183"/>
      <c r="AK5" s="184"/>
    </row>
    <row r="6" spans="1:37" s="35" customFormat="1" ht="23.1" customHeight="1">
      <c r="A6" s="282" t="s">
        <v>142</v>
      </c>
      <c r="B6" s="283"/>
      <c r="C6" s="283"/>
      <c r="D6" s="283"/>
      <c r="E6" s="283" t="s">
        <v>54</v>
      </c>
      <c r="F6" s="343" t="s">
        <v>149</v>
      </c>
      <c r="G6" s="343"/>
      <c r="H6" s="343"/>
      <c r="I6" s="343"/>
      <c r="J6" s="343"/>
      <c r="K6" s="343"/>
      <c r="L6" s="343"/>
      <c r="M6" s="343"/>
      <c r="N6" s="343"/>
      <c r="O6" s="343"/>
      <c r="P6" s="343"/>
      <c r="Q6" s="343"/>
      <c r="R6" s="343"/>
      <c r="S6" s="343"/>
      <c r="T6" s="343"/>
      <c r="U6" s="343"/>
      <c r="V6" s="343"/>
      <c r="W6" s="343"/>
      <c r="X6" s="343"/>
      <c r="Y6" s="343"/>
      <c r="Z6" s="343"/>
      <c r="AA6" s="343"/>
      <c r="AB6" s="343"/>
      <c r="AC6" s="343"/>
      <c r="AD6" s="182"/>
      <c r="AG6" s="82"/>
      <c r="AH6" s="82"/>
      <c r="AI6" s="164"/>
      <c r="AJ6" s="183"/>
      <c r="AK6" s="184"/>
    </row>
    <row r="7" spans="1:37" s="35" customFormat="1" ht="23.1" customHeight="1">
      <c r="A7" s="179" t="s">
        <v>95</v>
      </c>
      <c r="B7" s="180"/>
      <c r="C7" s="180"/>
      <c r="D7" s="180"/>
      <c r="E7" s="180"/>
      <c r="F7" s="334" t="s">
        <v>84</v>
      </c>
      <c r="G7" s="334"/>
      <c r="H7" s="334"/>
      <c r="I7" s="334"/>
      <c r="J7" s="334"/>
      <c r="K7" s="334"/>
      <c r="L7" s="334"/>
      <c r="M7" s="334"/>
      <c r="N7" s="334"/>
      <c r="O7" s="334"/>
      <c r="P7" s="185" t="s">
        <v>35</v>
      </c>
      <c r="Q7" s="186"/>
      <c r="T7" s="334" t="s">
        <v>108</v>
      </c>
      <c r="U7" s="334"/>
      <c r="V7" s="334"/>
      <c r="W7" s="334"/>
      <c r="X7" s="334"/>
      <c r="Y7" s="334"/>
      <c r="Z7" s="334"/>
      <c r="AA7" s="334"/>
      <c r="AB7" s="334"/>
      <c r="AC7" s="334"/>
      <c r="AD7" s="182"/>
      <c r="AG7" s="81"/>
      <c r="AH7" s="81"/>
      <c r="AI7" s="164"/>
      <c r="AJ7" s="183"/>
      <c r="AK7" s="184"/>
    </row>
    <row r="8" spans="1:37" s="35" customFormat="1" ht="23.1" customHeight="1">
      <c r="A8" s="179" t="s">
        <v>96</v>
      </c>
      <c r="D8" s="333" t="s">
        <v>109</v>
      </c>
      <c r="E8" s="333"/>
      <c r="F8" s="333"/>
      <c r="G8" s="333"/>
      <c r="H8" s="333"/>
      <c r="I8" s="333"/>
      <c r="J8" s="333"/>
      <c r="K8" s="333"/>
      <c r="L8" s="340" t="s">
        <v>36</v>
      </c>
      <c r="M8" s="340"/>
      <c r="N8" s="340"/>
      <c r="O8" s="333">
        <v>666777</v>
      </c>
      <c r="P8" s="333"/>
      <c r="Q8" s="333"/>
      <c r="R8" s="333"/>
      <c r="S8" s="333"/>
      <c r="T8" s="333"/>
      <c r="U8" s="333"/>
      <c r="V8" s="333"/>
      <c r="W8" s="341" t="s">
        <v>37</v>
      </c>
      <c r="X8" s="341"/>
      <c r="Y8" s="334" t="s">
        <v>110</v>
      </c>
      <c r="Z8" s="334"/>
      <c r="AA8" s="334"/>
      <c r="AB8" s="334"/>
      <c r="AC8" s="334"/>
      <c r="AD8" s="182"/>
      <c r="AE8" s="36"/>
      <c r="AF8" s="36"/>
      <c r="AG8" s="82"/>
      <c r="AH8" s="82"/>
      <c r="AI8" s="164"/>
      <c r="AJ8" s="183"/>
      <c r="AK8" s="184"/>
    </row>
    <row r="9" spans="1:37" s="35" customFormat="1" ht="23.1" customHeight="1">
      <c r="A9" s="187" t="s">
        <v>39</v>
      </c>
      <c r="B9" s="182"/>
      <c r="C9" s="180"/>
      <c r="D9" s="342">
        <v>0</v>
      </c>
      <c r="E9" s="342"/>
      <c r="F9" s="179" t="s">
        <v>31</v>
      </c>
      <c r="G9" s="342">
        <v>200</v>
      </c>
      <c r="H9" s="342"/>
      <c r="I9" s="187" t="s">
        <v>48</v>
      </c>
      <c r="N9" s="188" t="s">
        <v>40</v>
      </c>
      <c r="O9" s="332">
        <v>0.1</v>
      </c>
      <c r="P9" s="332"/>
      <c r="Q9" s="201" t="s">
        <v>48</v>
      </c>
      <c r="R9" s="185"/>
      <c r="T9" s="248"/>
      <c r="U9" s="248"/>
      <c r="V9" s="248"/>
      <c r="W9" s="189"/>
      <c r="X9" s="179"/>
      <c r="Y9" s="179"/>
      <c r="Z9" s="179"/>
      <c r="AA9" s="179"/>
      <c r="AB9" s="182"/>
      <c r="AC9" s="182"/>
      <c r="AD9" s="182"/>
      <c r="AG9" s="81"/>
      <c r="AH9" s="81"/>
      <c r="AI9" s="164"/>
      <c r="AJ9" s="183"/>
      <c r="AK9" s="184"/>
    </row>
    <row r="10" spans="1:37" s="35" customFormat="1" ht="23.1" customHeight="1">
      <c r="A10" s="190" t="s">
        <v>97</v>
      </c>
      <c r="B10" s="190"/>
      <c r="C10" s="190"/>
      <c r="D10" s="190"/>
      <c r="E10" s="190"/>
      <c r="F10" s="187"/>
      <c r="G10" s="187"/>
      <c r="H10" s="187" t="s">
        <v>98</v>
      </c>
      <c r="J10" s="191"/>
      <c r="L10" s="187" t="s">
        <v>99</v>
      </c>
      <c r="N10" s="187"/>
      <c r="O10" s="192"/>
      <c r="P10" s="162"/>
      <c r="Q10" s="193"/>
      <c r="R10" s="247"/>
      <c r="S10" s="159"/>
      <c r="T10" s="193"/>
      <c r="U10" s="193"/>
      <c r="V10" s="193"/>
      <c r="W10" s="181"/>
      <c r="X10" s="181"/>
      <c r="Y10" s="181"/>
      <c r="Z10" s="181"/>
      <c r="AA10" s="181"/>
      <c r="AB10" s="181"/>
      <c r="AC10" s="181"/>
      <c r="AD10" s="182"/>
      <c r="AE10" s="36"/>
      <c r="AF10" s="36"/>
      <c r="AH10" s="161"/>
      <c r="AI10" s="161"/>
      <c r="AJ10" s="176"/>
    </row>
    <row r="11" spans="1:37" s="35" customFormat="1" ht="6.95" customHeight="1">
      <c r="A11" s="194"/>
      <c r="B11" s="194"/>
      <c r="C11" s="194"/>
      <c r="D11" s="195"/>
      <c r="E11" s="195"/>
      <c r="F11" s="195"/>
      <c r="G11" s="195"/>
      <c r="H11" s="195"/>
      <c r="I11" s="195"/>
      <c r="J11" s="195"/>
      <c r="K11" s="195"/>
      <c r="L11" s="195"/>
      <c r="M11" s="195"/>
      <c r="N11" s="195"/>
      <c r="O11" s="195"/>
      <c r="P11" s="180"/>
      <c r="Q11" s="180"/>
      <c r="R11" s="180"/>
      <c r="S11" s="180"/>
      <c r="T11" s="180"/>
      <c r="U11" s="180"/>
      <c r="V11" s="180"/>
      <c r="W11" s="180"/>
      <c r="X11" s="180"/>
      <c r="Y11" s="180"/>
      <c r="Z11" s="180"/>
      <c r="AA11" s="182"/>
      <c r="AB11" s="182"/>
      <c r="AC11" s="182"/>
      <c r="AD11" s="182"/>
      <c r="AE11" s="36"/>
      <c r="AF11" s="36"/>
    </row>
    <row r="12" spans="1:37" s="35" customFormat="1" ht="23.1" customHeight="1">
      <c r="A12" s="187" t="s">
        <v>143</v>
      </c>
      <c r="B12" s="187"/>
      <c r="C12" s="187"/>
      <c r="D12" s="187"/>
      <c r="E12" s="187"/>
      <c r="F12" s="187"/>
      <c r="G12" s="284" t="s">
        <v>54</v>
      </c>
      <c r="H12" s="288" t="s">
        <v>155</v>
      </c>
      <c r="I12" s="288"/>
      <c r="J12" s="288"/>
      <c r="K12" s="288"/>
      <c r="L12" s="288"/>
      <c r="M12" s="288"/>
      <c r="N12" s="288"/>
      <c r="O12" s="182"/>
      <c r="P12" s="182"/>
      <c r="Q12" s="179"/>
      <c r="R12" s="196" t="s">
        <v>38</v>
      </c>
      <c r="S12" s="196"/>
      <c r="T12" s="180"/>
      <c r="U12" s="287">
        <v>43070</v>
      </c>
      <c r="V12" s="288"/>
      <c r="W12" s="288"/>
      <c r="X12" s="288"/>
      <c r="Y12" s="288"/>
      <c r="Z12" s="288"/>
      <c r="AA12" s="182"/>
      <c r="AB12" s="182"/>
      <c r="AC12" s="182"/>
      <c r="AD12" s="182"/>
      <c r="AE12" s="170"/>
      <c r="AF12" s="170"/>
    </row>
    <row r="13" spans="1:37" s="35" customFormat="1" ht="23.1" customHeight="1">
      <c r="A13" s="187" t="s">
        <v>143</v>
      </c>
      <c r="B13" s="187"/>
      <c r="C13" s="187"/>
      <c r="D13" s="187"/>
      <c r="E13" s="187"/>
      <c r="F13" s="187"/>
      <c r="G13" s="284" t="s">
        <v>54</v>
      </c>
      <c r="H13" s="290" t="s">
        <v>10</v>
      </c>
      <c r="I13" s="290"/>
      <c r="J13" s="290"/>
      <c r="K13" s="290"/>
      <c r="L13" s="290"/>
      <c r="M13" s="290"/>
      <c r="N13" s="290"/>
      <c r="O13" s="182"/>
      <c r="P13" s="182"/>
      <c r="Q13" s="179"/>
      <c r="R13" s="196" t="s">
        <v>38</v>
      </c>
      <c r="S13" s="196"/>
      <c r="T13" s="180"/>
      <c r="U13" s="289">
        <v>43070</v>
      </c>
      <c r="V13" s="290"/>
      <c r="W13" s="290"/>
      <c r="X13" s="290"/>
      <c r="Y13" s="290"/>
      <c r="Z13" s="290"/>
      <c r="AA13" s="182"/>
      <c r="AB13" s="182"/>
      <c r="AC13" s="182"/>
      <c r="AD13" s="182"/>
      <c r="AE13" s="170"/>
      <c r="AF13" s="170"/>
    </row>
    <row r="14" spans="1:37" s="35" customFormat="1" ht="23.1" customHeight="1">
      <c r="A14" s="187" t="s">
        <v>143</v>
      </c>
      <c r="B14" s="187"/>
      <c r="C14" s="187"/>
      <c r="D14" s="187"/>
      <c r="E14" s="187"/>
      <c r="F14" s="187"/>
      <c r="G14" s="284" t="s">
        <v>54</v>
      </c>
      <c r="H14" s="290" t="s">
        <v>156</v>
      </c>
      <c r="I14" s="290"/>
      <c r="J14" s="290"/>
      <c r="K14" s="290"/>
      <c r="L14" s="290"/>
      <c r="M14" s="290"/>
      <c r="N14" s="290"/>
      <c r="O14" s="182"/>
      <c r="P14" s="182"/>
      <c r="Q14" s="179"/>
      <c r="R14" s="196" t="s">
        <v>38</v>
      </c>
      <c r="S14" s="196"/>
      <c r="T14" s="180"/>
      <c r="U14" s="289">
        <v>43141</v>
      </c>
      <c r="V14" s="290"/>
      <c r="W14" s="290"/>
      <c r="X14" s="290"/>
      <c r="Y14" s="290"/>
      <c r="Z14" s="290"/>
      <c r="AA14" s="182"/>
      <c r="AB14" s="182"/>
      <c r="AC14" s="182"/>
      <c r="AD14" s="182"/>
      <c r="AE14" s="170"/>
      <c r="AF14" s="170"/>
    </row>
    <row r="15" spans="1:37" s="35" customFormat="1" ht="23.1" customHeight="1">
      <c r="A15" s="187" t="s">
        <v>143</v>
      </c>
      <c r="B15" s="187"/>
      <c r="C15" s="187"/>
      <c r="D15" s="187"/>
      <c r="E15" s="187"/>
      <c r="F15" s="187"/>
      <c r="G15" s="284" t="s">
        <v>54</v>
      </c>
      <c r="H15" s="290" t="s">
        <v>11</v>
      </c>
      <c r="I15" s="290"/>
      <c r="J15" s="290"/>
      <c r="K15" s="290"/>
      <c r="L15" s="290"/>
      <c r="M15" s="290"/>
      <c r="N15" s="290"/>
      <c r="O15" s="182"/>
      <c r="P15" s="182"/>
      <c r="Q15" s="179"/>
      <c r="R15" s="196" t="s">
        <v>38</v>
      </c>
      <c r="S15" s="196"/>
      <c r="T15" s="180"/>
      <c r="U15" s="289">
        <v>43070</v>
      </c>
      <c r="V15" s="290"/>
      <c r="W15" s="290"/>
      <c r="X15" s="290"/>
      <c r="Y15" s="290"/>
      <c r="Z15" s="290"/>
      <c r="AA15" s="182"/>
      <c r="AB15" s="182"/>
      <c r="AC15" s="182"/>
      <c r="AD15" s="182"/>
      <c r="AE15" s="170"/>
      <c r="AF15" s="170"/>
    </row>
    <row r="16" spans="1:37" s="35" customFormat="1" ht="23.1" customHeight="1">
      <c r="A16" s="187" t="s">
        <v>143</v>
      </c>
      <c r="B16" s="187"/>
      <c r="C16" s="187"/>
      <c r="D16" s="187"/>
      <c r="E16" s="187"/>
      <c r="F16" s="187"/>
      <c r="G16" s="284" t="s">
        <v>54</v>
      </c>
      <c r="H16" s="290" t="s">
        <v>157</v>
      </c>
      <c r="I16" s="290"/>
      <c r="J16" s="290"/>
      <c r="K16" s="290"/>
      <c r="L16" s="290"/>
      <c r="M16" s="290"/>
      <c r="N16" s="290"/>
      <c r="O16" s="182"/>
      <c r="P16" s="182"/>
      <c r="Q16" s="179"/>
      <c r="R16" s="196" t="s">
        <v>38</v>
      </c>
      <c r="S16" s="196"/>
      <c r="T16" s="180"/>
      <c r="U16" s="289">
        <v>43141</v>
      </c>
      <c r="V16" s="290"/>
      <c r="W16" s="290"/>
      <c r="X16" s="290"/>
      <c r="Y16" s="290"/>
      <c r="Z16" s="290"/>
      <c r="AA16" s="182"/>
      <c r="AB16" s="182"/>
      <c r="AC16" s="182"/>
      <c r="AD16" s="182"/>
      <c r="AE16" s="170"/>
      <c r="AF16" s="170"/>
    </row>
    <row r="17" spans="1:41" s="35" customFormat="1" ht="23.1" customHeight="1">
      <c r="A17" s="187" t="s">
        <v>143</v>
      </c>
      <c r="B17" s="187"/>
      <c r="C17" s="187"/>
      <c r="D17" s="187"/>
      <c r="E17" s="187"/>
      <c r="F17" s="187"/>
      <c r="G17" s="284" t="s">
        <v>54</v>
      </c>
      <c r="H17" s="290" t="s">
        <v>158</v>
      </c>
      <c r="I17" s="290"/>
      <c r="J17" s="290"/>
      <c r="K17" s="290"/>
      <c r="L17" s="290"/>
      <c r="M17" s="290"/>
      <c r="N17" s="290"/>
      <c r="O17" s="182"/>
      <c r="P17" s="182"/>
      <c r="Q17" s="179"/>
      <c r="R17" s="196" t="s">
        <v>38</v>
      </c>
      <c r="S17" s="196"/>
      <c r="T17" s="180"/>
      <c r="U17" s="289">
        <v>43141</v>
      </c>
      <c r="V17" s="290"/>
      <c r="W17" s="290"/>
      <c r="X17" s="290"/>
      <c r="Y17" s="290"/>
      <c r="Z17" s="290"/>
      <c r="AA17" s="182"/>
      <c r="AB17" s="182"/>
      <c r="AC17" s="182"/>
      <c r="AD17" s="182"/>
      <c r="AE17" s="170"/>
      <c r="AF17" s="170"/>
    </row>
    <row r="18" spans="1:41" s="35" customFormat="1" ht="23.1" customHeight="1">
      <c r="A18" s="187" t="s">
        <v>143</v>
      </c>
      <c r="B18" s="187"/>
      <c r="C18" s="187"/>
      <c r="D18" s="187"/>
      <c r="E18" s="187"/>
      <c r="F18" s="187"/>
      <c r="G18" s="284" t="s">
        <v>54</v>
      </c>
      <c r="H18" s="290" t="s">
        <v>12</v>
      </c>
      <c r="I18" s="290"/>
      <c r="J18" s="290"/>
      <c r="K18" s="290"/>
      <c r="L18" s="290"/>
      <c r="M18" s="290"/>
      <c r="N18" s="290"/>
      <c r="O18" s="182"/>
      <c r="P18" s="182"/>
      <c r="Q18" s="179"/>
      <c r="R18" s="196" t="s">
        <v>38</v>
      </c>
      <c r="S18" s="196"/>
      <c r="T18" s="180"/>
      <c r="U18" s="289">
        <v>43070</v>
      </c>
      <c r="V18" s="290"/>
      <c r="W18" s="290"/>
      <c r="X18" s="290"/>
      <c r="Y18" s="290"/>
      <c r="Z18" s="290"/>
      <c r="AA18" s="182"/>
      <c r="AB18" s="182"/>
      <c r="AC18" s="182"/>
      <c r="AD18" s="182"/>
      <c r="AE18" s="170"/>
      <c r="AF18" s="170"/>
    </row>
    <row r="19" spans="1:41" s="35" customFormat="1" ht="23.1" customHeight="1">
      <c r="A19" s="187" t="s">
        <v>143</v>
      </c>
      <c r="B19" s="187"/>
      <c r="C19" s="187"/>
      <c r="D19" s="187"/>
      <c r="E19" s="187"/>
      <c r="F19" s="187"/>
      <c r="G19" s="284" t="s">
        <v>54</v>
      </c>
      <c r="H19" s="290" t="s">
        <v>159</v>
      </c>
      <c r="I19" s="290"/>
      <c r="J19" s="290"/>
      <c r="K19" s="290"/>
      <c r="L19" s="290"/>
      <c r="M19" s="290"/>
      <c r="N19" s="290"/>
      <c r="O19" s="182"/>
      <c r="P19" s="182"/>
      <c r="Q19" s="179"/>
      <c r="R19" s="196" t="s">
        <v>38</v>
      </c>
      <c r="S19" s="196"/>
      <c r="T19" s="180"/>
      <c r="U19" s="289">
        <v>43061</v>
      </c>
      <c r="V19" s="290"/>
      <c r="W19" s="290"/>
      <c r="X19" s="290"/>
      <c r="Y19" s="290"/>
      <c r="Z19" s="290"/>
      <c r="AA19" s="182"/>
      <c r="AB19" s="182"/>
      <c r="AC19" s="182"/>
      <c r="AD19" s="182"/>
      <c r="AE19" s="170"/>
      <c r="AF19" s="170"/>
    </row>
    <row r="20" spans="1:41" s="35" customFormat="1" ht="22.5" customHeight="1">
      <c r="A20" s="280" t="str">
        <f>[23]Certificate!C22</f>
        <v>Calibration Procedure</v>
      </c>
      <c r="B20" s="280"/>
      <c r="C20" s="280"/>
      <c r="D20" s="280"/>
      <c r="E20" s="280"/>
      <c r="F20" s="280"/>
      <c r="G20" s="281" t="s">
        <v>54</v>
      </c>
      <c r="H20" s="291" t="s">
        <v>132</v>
      </c>
      <c r="I20" s="291"/>
      <c r="J20" s="291"/>
      <c r="K20" s="291"/>
      <c r="L20" s="291"/>
      <c r="M20" s="291"/>
      <c r="N20" s="291"/>
      <c r="W20" s="37"/>
      <c r="X20" s="37"/>
      <c r="Y20" s="37"/>
      <c r="AD20" s="197"/>
      <c r="AM20" s="184"/>
      <c r="AN20" s="184"/>
      <c r="AO20" s="184"/>
    </row>
    <row r="21" spans="1:41" s="35" customFormat="1" ht="18" customHeight="1">
      <c r="W21" s="37"/>
      <c r="X21" s="37"/>
      <c r="Y21" s="37"/>
      <c r="AD21" s="279"/>
      <c r="AM21" s="184"/>
      <c r="AN21" s="184"/>
      <c r="AO21" s="184"/>
    </row>
    <row r="22" spans="1:41" s="35" customFormat="1" ht="18" customHeight="1">
      <c r="A22" s="51" t="s">
        <v>103</v>
      </c>
      <c r="AM22" s="184"/>
      <c r="AN22" s="184"/>
      <c r="AO22" s="184"/>
    </row>
    <row r="23" spans="1:41" ht="18.75" customHeight="1">
      <c r="A23" s="40" t="s">
        <v>1</v>
      </c>
      <c r="F23" s="40" t="s">
        <v>115</v>
      </c>
      <c r="AM23" s="184"/>
      <c r="AN23" s="184"/>
      <c r="AO23" s="184"/>
    </row>
    <row r="24" spans="1:41" ht="23.1" customHeight="1">
      <c r="A24" s="305" t="s">
        <v>104</v>
      </c>
      <c r="B24" s="306"/>
      <c r="C24" s="307"/>
      <c r="D24" s="292" t="s">
        <v>100</v>
      </c>
      <c r="E24" s="293"/>
      <c r="F24" s="293"/>
      <c r="G24" s="293"/>
      <c r="H24" s="293"/>
      <c r="I24" s="293"/>
      <c r="J24" s="293"/>
      <c r="K24" s="293"/>
      <c r="L24" s="293"/>
      <c r="M24" s="293"/>
      <c r="N24" s="293"/>
      <c r="O24" s="293"/>
      <c r="P24" s="293"/>
      <c r="Q24" s="293"/>
      <c r="R24" s="293"/>
      <c r="S24" s="293"/>
      <c r="T24" s="293"/>
      <c r="U24" s="293"/>
      <c r="V24" s="293"/>
      <c r="W24" s="293"/>
      <c r="X24" s="293"/>
      <c r="Y24" s="293"/>
      <c r="Z24" s="293"/>
      <c r="AA24" s="293"/>
      <c r="AB24" s="293"/>
      <c r="AC24" s="293"/>
      <c r="AD24" s="294"/>
    </row>
    <row r="25" spans="1:41" ht="23.1" customHeight="1">
      <c r="A25" s="308" t="s">
        <v>6</v>
      </c>
      <c r="B25" s="309"/>
      <c r="C25" s="310"/>
      <c r="D25" s="295" t="s">
        <v>85</v>
      </c>
      <c r="E25" s="295"/>
      <c r="F25" s="296"/>
      <c r="G25" s="297" t="s">
        <v>86</v>
      </c>
      <c r="H25" s="295"/>
      <c r="I25" s="296"/>
      <c r="J25" s="298" t="s">
        <v>87</v>
      </c>
      <c r="K25" s="298"/>
      <c r="L25" s="299"/>
      <c r="M25" s="298" t="s">
        <v>88</v>
      </c>
      <c r="N25" s="298"/>
      <c r="O25" s="299"/>
      <c r="P25" s="297" t="s">
        <v>101</v>
      </c>
      <c r="Q25" s="295"/>
      <c r="R25" s="296"/>
      <c r="S25" s="311" t="s">
        <v>91</v>
      </c>
      <c r="T25" s="312"/>
      <c r="U25" s="313"/>
      <c r="V25" s="311" t="s">
        <v>102</v>
      </c>
      <c r="W25" s="312"/>
      <c r="X25" s="312"/>
      <c r="Y25" s="313"/>
      <c r="Z25" s="314" t="s">
        <v>1</v>
      </c>
      <c r="AA25" s="315"/>
      <c r="AB25" s="315"/>
      <c r="AC25" s="315"/>
      <c r="AD25" s="316"/>
    </row>
    <row r="26" spans="1:41" ht="23.1" customHeight="1">
      <c r="A26" s="300">
        <f>G9</f>
        <v>200</v>
      </c>
      <c r="B26" s="301"/>
      <c r="C26" s="301"/>
      <c r="D26" s="302">
        <v>500</v>
      </c>
      <c r="E26" s="303"/>
      <c r="F26" s="304"/>
      <c r="G26" s="302">
        <v>500</v>
      </c>
      <c r="H26" s="303"/>
      <c r="I26" s="304"/>
      <c r="J26" s="302">
        <v>500</v>
      </c>
      <c r="K26" s="303"/>
      <c r="L26" s="304"/>
      <c r="M26" s="302">
        <v>500</v>
      </c>
      <c r="N26" s="303"/>
      <c r="O26" s="304"/>
      <c r="P26" s="317">
        <f>AVERAGE(D26:L26)</f>
        <v>500</v>
      </c>
      <c r="Q26" s="318"/>
      <c r="R26" s="319"/>
      <c r="S26" s="320">
        <f>P26-A26</f>
        <v>300</v>
      </c>
      <c r="T26" s="321"/>
      <c r="U26" s="322"/>
      <c r="V26" s="323">
        <f>STDEV(D26:L26)</f>
        <v>0</v>
      </c>
      <c r="W26" s="324"/>
      <c r="X26" s="324"/>
      <c r="Y26" s="325"/>
      <c r="Z26" s="326">
        <f>V26/SQRT(4)</f>
        <v>0</v>
      </c>
      <c r="AA26" s="327"/>
      <c r="AB26" s="327"/>
      <c r="AC26" s="327"/>
      <c r="AD26" s="328"/>
    </row>
    <row r="28" spans="1:41" ht="18.75" customHeight="1">
      <c r="A28" s="35" t="s">
        <v>114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 t="s">
        <v>116</v>
      </c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</row>
    <row r="29" spans="1:41" ht="18.75" customHeight="1">
      <c r="A29" s="344" t="s">
        <v>140</v>
      </c>
      <c r="B29" s="344"/>
      <c r="C29" s="344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</row>
    <row r="30" spans="1:41" ht="23.1" customHeight="1">
      <c r="A30" s="305" t="s">
        <v>104</v>
      </c>
      <c r="B30" s="306"/>
      <c r="C30" s="307"/>
      <c r="D30" s="292" t="s">
        <v>100</v>
      </c>
      <c r="E30" s="293"/>
      <c r="F30" s="293"/>
      <c r="G30" s="293"/>
      <c r="H30" s="293"/>
      <c r="I30" s="293"/>
      <c r="J30" s="293"/>
      <c r="K30" s="293"/>
      <c r="L30" s="293"/>
      <c r="M30" s="293"/>
      <c r="N30" s="293"/>
      <c r="O30" s="293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293"/>
      <c r="AA30" s="293"/>
      <c r="AB30" s="293"/>
      <c r="AC30" s="293"/>
      <c r="AD30" s="294"/>
    </row>
    <row r="31" spans="1:41" ht="23.1" customHeight="1">
      <c r="A31" s="308" t="s">
        <v>6</v>
      </c>
      <c r="B31" s="309"/>
      <c r="C31" s="310"/>
      <c r="D31" s="295" t="s">
        <v>85</v>
      </c>
      <c r="E31" s="295"/>
      <c r="F31" s="296"/>
      <c r="G31" s="297" t="s">
        <v>86</v>
      </c>
      <c r="H31" s="295"/>
      <c r="I31" s="296"/>
      <c r="J31" s="298" t="s">
        <v>87</v>
      </c>
      <c r="K31" s="298"/>
      <c r="L31" s="299"/>
      <c r="M31" s="298" t="s">
        <v>88</v>
      </c>
      <c r="N31" s="298"/>
      <c r="O31" s="299"/>
      <c r="P31" s="297" t="s">
        <v>101</v>
      </c>
      <c r="Q31" s="295"/>
      <c r="R31" s="296"/>
      <c r="S31" s="311" t="s">
        <v>91</v>
      </c>
      <c r="T31" s="312"/>
      <c r="U31" s="313"/>
      <c r="V31" s="311" t="s">
        <v>102</v>
      </c>
      <c r="W31" s="312"/>
      <c r="X31" s="312"/>
      <c r="Y31" s="313"/>
      <c r="Z31" s="314" t="s">
        <v>1</v>
      </c>
      <c r="AA31" s="315"/>
      <c r="AB31" s="315"/>
      <c r="AC31" s="315"/>
      <c r="AD31" s="316"/>
    </row>
    <row r="32" spans="1:41" ht="23.1" customHeight="1">
      <c r="A32" s="300">
        <f>G9*20%</f>
        <v>40</v>
      </c>
      <c r="B32" s="301"/>
      <c r="C32" s="301"/>
      <c r="D32" s="302">
        <v>100</v>
      </c>
      <c r="E32" s="303"/>
      <c r="F32" s="304"/>
      <c r="G32" s="302">
        <v>100</v>
      </c>
      <c r="H32" s="303"/>
      <c r="I32" s="304"/>
      <c r="J32" s="302">
        <v>100</v>
      </c>
      <c r="K32" s="303"/>
      <c r="L32" s="304"/>
      <c r="M32" s="302">
        <v>100</v>
      </c>
      <c r="N32" s="303"/>
      <c r="O32" s="304"/>
      <c r="P32" s="317">
        <f>AVERAGE(D32:L32)</f>
        <v>100</v>
      </c>
      <c r="Q32" s="318"/>
      <c r="R32" s="319"/>
      <c r="S32" s="320">
        <f>P32-A32</f>
        <v>60</v>
      </c>
      <c r="T32" s="321"/>
      <c r="U32" s="322"/>
      <c r="V32" s="323">
        <f>STDEV(D32:L32)</f>
        <v>0</v>
      </c>
      <c r="W32" s="324"/>
      <c r="X32" s="324"/>
      <c r="Y32" s="325"/>
      <c r="Z32" s="326">
        <f>V32/SQRT(4)</f>
        <v>0</v>
      </c>
      <c r="AA32" s="327"/>
      <c r="AB32" s="327"/>
      <c r="AC32" s="327"/>
      <c r="AD32" s="328"/>
    </row>
    <row r="33" spans="1:30" ht="23.1" customHeight="1">
      <c r="A33" s="300">
        <f>G9*40%</f>
        <v>80</v>
      </c>
      <c r="B33" s="301"/>
      <c r="C33" s="301"/>
      <c r="D33" s="302">
        <v>200</v>
      </c>
      <c r="E33" s="303"/>
      <c r="F33" s="304"/>
      <c r="G33" s="302">
        <v>200</v>
      </c>
      <c r="H33" s="303"/>
      <c r="I33" s="304"/>
      <c r="J33" s="302">
        <v>200</v>
      </c>
      <c r="K33" s="303"/>
      <c r="L33" s="304"/>
      <c r="M33" s="302">
        <v>200</v>
      </c>
      <c r="N33" s="303"/>
      <c r="O33" s="304"/>
      <c r="P33" s="317">
        <f>AVERAGE(D33:L33)</f>
        <v>200</v>
      </c>
      <c r="Q33" s="318"/>
      <c r="R33" s="319"/>
      <c r="S33" s="320">
        <f>P33-A33</f>
        <v>120</v>
      </c>
      <c r="T33" s="321"/>
      <c r="U33" s="322"/>
      <c r="V33" s="323">
        <f>STDEV(D33:L33)</f>
        <v>0</v>
      </c>
      <c r="W33" s="324"/>
      <c r="X33" s="324"/>
      <c r="Y33" s="325"/>
      <c r="Z33" s="326">
        <f>V33/SQRT(4)</f>
        <v>0</v>
      </c>
      <c r="AA33" s="327"/>
      <c r="AB33" s="327"/>
      <c r="AC33" s="327"/>
      <c r="AD33" s="328"/>
    </row>
    <row r="34" spans="1:30" ht="23.1" customHeight="1">
      <c r="A34" s="300">
        <f>G9*60%</f>
        <v>120</v>
      </c>
      <c r="B34" s="301"/>
      <c r="C34" s="301"/>
      <c r="D34" s="302">
        <v>300</v>
      </c>
      <c r="E34" s="303"/>
      <c r="F34" s="304"/>
      <c r="G34" s="302">
        <v>300</v>
      </c>
      <c r="H34" s="303"/>
      <c r="I34" s="304"/>
      <c r="J34" s="302">
        <v>300</v>
      </c>
      <c r="K34" s="303"/>
      <c r="L34" s="304"/>
      <c r="M34" s="302">
        <v>300</v>
      </c>
      <c r="N34" s="303"/>
      <c r="O34" s="304"/>
      <c r="P34" s="317">
        <f>AVERAGE(D34:L34)</f>
        <v>300</v>
      </c>
      <c r="Q34" s="318"/>
      <c r="R34" s="319"/>
      <c r="S34" s="320">
        <f>P34-A34</f>
        <v>180</v>
      </c>
      <c r="T34" s="321"/>
      <c r="U34" s="322"/>
      <c r="V34" s="323">
        <f>STDEV(D34:L34)</f>
        <v>0</v>
      </c>
      <c r="W34" s="324"/>
      <c r="X34" s="324"/>
      <c r="Y34" s="325"/>
      <c r="Z34" s="326">
        <f>V34/SQRT(4)</f>
        <v>0</v>
      </c>
      <c r="AA34" s="327"/>
      <c r="AB34" s="327"/>
      <c r="AC34" s="327"/>
      <c r="AD34" s="328"/>
    </row>
    <row r="35" spans="1:30" ht="23.1" customHeight="1">
      <c r="A35" s="300">
        <f>G9*80%</f>
        <v>160</v>
      </c>
      <c r="B35" s="301"/>
      <c r="C35" s="301"/>
      <c r="D35" s="302">
        <v>400.1</v>
      </c>
      <c r="E35" s="303"/>
      <c r="F35" s="304"/>
      <c r="G35" s="302">
        <v>400.1</v>
      </c>
      <c r="H35" s="303"/>
      <c r="I35" s="304"/>
      <c r="J35" s="302">
        <v>400.1</v>
      </c>
      <c r="K35" s="303"/>
      <c r="L35" s="304"/>
      <c r="M35" s="302">
        <v>400.1</v>
      </c>
      <c r="N35" s="303"/>
      <c r="O35" s="304"/>
      <c r="P35" s="317">
        <f t="shared" ref="P35:P36" si="0">AVERAGE(D35:L35)</f>
        <v>400.10000000000008</v>
      </c>
      <c r="Q35" s="318"/>
      <c r="R35" s="319"/>
      <c r="S35" s="320">
        <f t="shared" ref="S35:S36" si="1">P35-A35</f>
        <v>240.10000000000008</v>
      </c>
      <c r="T35" s="321"/>
      <c r="U35" s="322"/>
      <c r="V35" s="323">
        <f t="shared" ref="V35:V36" si="2">STDEV(D35:L35)</f>
        <v>6.9618685722138533E-14</v>
      </c>
      <c r="W35" s="324"/>
      <c r="X35" s="324"/>
      <c r="Y35" s="325"/>
      <c r="Z35" s="326">
        <f t="shared" ref="Z35:Z36" si="3">V35/SQRT(4)</f>
        <v>3.4809342861069267E-14</v>
      </c>
      <c r="AA35" s="327"/>
      <c r="AB35" s="327"/>
      <c r="AC35" s="327"/>
      <c r="AD35" s="328"/>
    </row>
    <row r="36" spans="1:30" ht="23.1" customHeight="1">
      <c r="A36" s="300">
        <f>G9*100%</f>
        <v>200</v>
      </c>
      <c r="B36" s="301"/>
      <c r="C36" s="301"/>
      <c r="D36" s="302">
        <v>500.2</v>
      </c>
      <c r="E36" s="303"/>
      <c r="F36" s="304"/>
      <c r="G36" s="302">
        <v>500.2</v>
      </c>
      <c r="H36" s="303"/>
      <c r="I36" s="304"/>
      <c r="J36" s="302">
        <v>500.2</v>
      </c>
      <c r="K36" s="303"/>
      <c r="L36" s="304"/>
      <c r="M36" s="302">
        <v>500.2</v>
      </c>
      <c r="N36" s="303"/>
      <c r="O36" s="304"/>
      <c r="P36" s="317">
        <f t="shared" si="0"/>
        <v>500.2</v>
      </c>
      <c r="Q36" s="318"/>
      <c r="R36" s="319"/>
      <c r="S36" s="320">
        <f t="shared" si="1"/>
        <v>300.2</v>
      </c>
      <c r="T36" s="321"/>
      <c r="U36" s="322"/>
      <c r="V36" s="323">
        <f t="shared" si="2"/>
        <v>0</v>
      </c>
      <c r="W36" s="324"/>
      <c r="X36" s="324"/>
      <c r="Y36" s="325"/>
      <c r="Z36" s="326">
        <f t="shared" si="3"/>
        <v>0</v>
      </c>
      <c r="AA36" s="327"/>
      <c r="AB36" s="327"/>
      <c r="AC36" s="327"/>
      <c r="AD36" s="328"/>
    </row>
    <row r="38" spans="1:30" ht="18.75" customHeight="1">
      <c r="A38" s="345" t="s">
        <v>141</v>
      </c>
      <c r="B38" s="345"/>
      <c r="C38" s="345"/>
    </row>
    <row r="39" spans="1:30" ht="23.1" customHeight="1">
      <c r="A39" s="305" t="s">
        <v>104</v>
      </c>
      <c r="B39" s="306"/>
      <c r="C39" s="307"/>
      <c r="D39" s="292" t="s">
        <v>100</v>
      </c>
      <c r="E39" s="293"/>
      <c r="F39" s="293"/>
      <c r="G39" s="293"/>
      <c r="H39" s="293"/>
      <c r="I39" s="293"/>
      <c r="J39" s="293"/>
      <c r="K39" s="293"/>
      <c r="L39" s="293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93"/>
      <c r="AB39" s="293"/>
      <c r="AC39" s="293"/>
      <c r="AD39" s="294"/>
    </row>
    <row r="40" spans="1:30" ht="23.1" customHeight="1">
      <c r="A40" s="308" t="s">
        <v>6</v>
      </c>
      <c r="B40" s="309"/>
      <c r="C40" s="310"/>
      <c r="D40" s="295" t="s">
        <v>85</v>
      </c>
      <c r="E40" s="295"/>
      <c r="F40" s="296"/>
      <c r="G40" s="297" t="s">
        <v>86</v>
      </c>
      <c r="H40" s="295"/>
      <c r="I40" s="296"/>
      <c r="J40" s="298" t="s">
        <v>87</v>
      </c>
      <c r="K40" s="298"/>
      <c r="L40" s="299"/>
      <c r="M40" s="298" t="s">
        <v>88</v>
      </c>
      <c r="N40" s="298"/>
      <c r="O40" s="299"/>
      <c r="P40" s="297" t="s">
        <v>101</v>
      </c>
      <c r="Q40" s="295"/>
      <c r="R40" s="296"/>
      <c r="S40" s="311" t="s">
        <v>91</v>
      </c>
      <c r="T40" s="312"/>
      <c r="U40" s="313"/>
      <c r="V40" s="311" t="s">
        <v>102</v>
      </c>
      <c r="W40" s="312"/>
      <c r="X40" s="312"/>
      <c r="Y40" s="313"/>
      <c r="Z40" s="314" t="s">
        <v>1</v>
      </c>
      <c r="AA40" s="315"/>
      <c r="AB40" s="315"/>
      <c r="AC40" s="315"/>
      <c r="AD40" s="316"/>
    </row>
    <row r="41" spans="1:30" ht="23.1" customHeight="1">
      <c r="A41" s="300">
        <f>A32</f>
        <v>40</v>
      </c>
      <c r="B41" s="301"/>
      <c r="C41" s="301"/>
      <c r="D41" s="302">
        <v>100</v>
      </c>
      <c r="E41" s="303"/>
      <c r="F41" s="304"/>
      <c r="G41" s="302">
        <v>100</v>
      </c>
      <c r="H41" s="303"/>
      <c r="I41" s="304"/>
      <c r="J41" s="302">
        <v>100</v>
      </c>
      <c r="K41" s="303"/>
      <c r="L41" s="304"/>
      <c r="M41" s="302">
        <v>100</v>
      </c>
      <c r="N41" s="303"/>
      <c r="O41" s="304"/>
      <c r="P41" s="317">
        <f>AVERAGE(D41:L41)</f>
        <v>100</v>
      </c>
      <c r="Q41" s="318"/>
      <c r="R41" s="319"/>
      <c r="S41" s="320">
        <f>P41-A41</f>
        <v>60</v>
      </c>
      <c r="T41" s="321"/>
      <c r="U41" s="322"/>
      <c r="V41" s="323">
        <f>STDEV(D41:L41)</f>
        <v>0</v>
      </c>
      <c r="W41" s="324"/>
      <c r="X41" s="324"/>
      <c r="Y41" s="325"/>
      <c r="Z41" s="326">
        <f>V41/SQRT(4)</f>
        <v>0</v>
      </c>
      <c r="AA41" s="327"/>
      <c r="AB41" s="327"/>
      <c r="AC41" s="327"/>
      <c r="AD41" s="328"/>
    </row>
    <row r="42" spans="1:30" ht="23.1" customHeight="1">
      <c r="A42" s="300">
        <f t="shared" ref="A42:A45" si="4">A33</f>
        <v>80</v>
      </c>
      <c r="B42" s="301"/>
      <c r="C42" s="301"/>
      <c r="D42" s="302">
        <v>200</v>
      </c>
      <c r="E42" s="303"/>
      <c r="F42" s="304"/>
      <c r="G42" s="302">
        <v>200</v>
      </c>
      <c r="H42" s="303"/>
      <c r="I42" s="304"/>
      <c r="J42" s="302">
        <v>200</v>
      </c>
      <c r="K42" s="303"/>
      <c r="L42" s="304"/>
      <c r="M42" s="302">
        <v>200</v>
      </c>
      <c r="N42" s="303"/>
      <c r="O42" s="304"/>
      <c r="P42" s="317">
        <f>AVERAGE(D42:L42)</f>
        <v>200</v>
      </c>
      <c r="Q42" s="318"/>
      <c r="R42" s="319"/>
      <c r="S42" s="320">
        <f>P42-A42</f>
        <v>120</v>
      </c>
      <c r="T42" s="321"/>
      <c r="U42" s="322"/>
      <c r="V42" s="323">
        <f>STDEV(D42:L42)</f>
        <v>0</v>
      </c>
      <c r="W42" s="324"/>
      <c r="X42" s="324"/>
      <c r="Y42" s="325"/>
      <c r="Z42" s="326">
        <f>V42/SQRT(4)</f>
        <v>0</v>
      </c>
      <c r="AA42" s="327"/>
      <c r="AB42" s="327"/>
      <c r="AC42" s="327"/>
      <c r="AD42" s="328"/>
    </row>
    <row r="43" spans="1:30" ht="23.1" customHeight="1">
      <c r="A43" s="300">
        <f t="shared" si="4"/>
        <v>120</v>
      </c>
      <c r="B43" s="301"/>
      <c r="C43" s="301"/>
      <c r="D43" s="302">
        <v>300</v>
      </c>
      <c r="E43" s="303"/>
      <c r="F43" s="304"/>
      <c r="G43" s="302">
        <v>300</v>
      </c>
      <c r="H43" s="303"/>
      <c r="I43" s="304"/>
      <c r="J43" s="302">
        <v>300</v>
      </c>
      <c r="K43" s="303"/>
      <c r="L43" s="304"/>
      <c r="M43" s="302">
        <v>300</v>
      </c>
      <c r="N43" s="303"/>
      <c r="O43" s="304"/>
      <c r="P43" s="317">
        <f>AVERAGE(D43:L43)</f>
        <v>300</v>
      </c>
      <c r="Q43" s="318"/>
      <c r="R43" s="319"/>
      <c r="S43" s="320">
        <f>P43-A43</f>
        <v>180</v>
      </c>
      <c r="T43" s="321"/>
      <c r="U43" s="322"/>
      <c r="V43" s="323">
        <f>STDEV(D43:L43)</f>
        <v>0</v>
      </c>
      <c r="W43" s="324"/>
      <c r="X43" s="324"/>
      <c r="Y43" s="325"/>
      <c r="Z43" s="326">
        <f>V43/SQRT(4)</f>
        <v>0</v>
      </c>
      <c r="AA43" s="327"/>
      <c r="AB43" s="327"/>
      <c r="AC43" s="327"/>
      <c r="AD43" s="328"/>
    </row>
    <row r="44" spans="1:30" ht="23.1" customHeight="1">
      <c r="A44" s="300">
        <f t="shared" si="4"/>
        <v>160</v>
      </c>
      <c r="B44" s="301"/>
      <c r="C44" s="301"/>
      <c r="D44" s="302">
        <v>400.1</v>
      </c>
      <c r="E44" s="303"/>
      <c r="F44" s="304"/>
      <c r="G44" s="302">
        <v>400.1</v>
      </c>
      <c r="H44" s="303"/>
      <c r="I44" s="304"/>
      <c r="J44" s="302">
        <v>400.1</v>
      </c>
      <c r="K44" s="303"/>
      <c r="L44" s="304"/>
      <c r="M44" s="302">
        <v>400.1</v>
      </c>
      <c r="N44" s="303"/>
      <c r="O44" s="304"/>
      <c r="P44" s="317">
        <f t="shared" ref="P44:P45" si="5">AVERAGE(D44:L44)</f>
        <v>400.10000000000008</v>
      </c>
      <c r="Q44" s="318"/>
      <c r="R44" s="319"/>
      <c r="S44" s="320">
        <f t="shared" ref="S44:S45" si="6">P44-A44</f>
        <v>240.10000000000008</v>
      </c>
      <c r="T44" s="321"/>
      <c r="U44" s="322"/>
      <c r="V44" s="323">
        <f t="shared" ref="V44:V45" si="7">STDEV(D44:L44)</f>
        <v>6.9618685722138533E-14</v>
      </c>
      <c r="W44" s="324"/>
      <c r="X44" s="324"/>
      <c r="Y44" s="325"/>
      <c r="Z44" s="326">
        <f t="shared" ref="Z44:Z45" si="8">V44/SQRT(4)</f>
        <v>3.4809342861069267E-14</v>
      </c>
      <c r="AA44" s="327"/>
      <c r="AB44" s="327"/>
      <c r="AC44" s="327"/>
      <c r="AD44" s="328"/>
    </row>
    <row r="45" spans="1:30" ht="23.1" customHeight="1">
      <c r="A45" s="300">
        <f t="shared" si="4"/>
        <v>200</v>
      </c>
      <c r="B45" s="301"/>
      <c r="C45" s="301"/>
      <c r="D45" s="302">
        <v>500.2</v>
      </c>
      <c r="E45" s="303"/>
      <c r="F45" s="304"/>
      <c r="G45" s="302">
        <v>500.2</v>
      </c>
      <c r="H45" s="303"/>
      <c r="I45" s="304"/>
      <c r="J45" s="302">
        <v>500.2</v>
      </c>
      <c r="K45" s="303"/>
      <c r="L45" s="304"/>
      <c r="M45" s="302">
        <v>500.2</v>
      </c>
      <c r="N45" s="303"/>
      <c r="O45" s="304"/>
      <c r="P45" s="317">
        <f t="shared" si="5"/>
        <v>500.2</v>
      </c>
      <c r="Q45" s="318"/>
      <c r="R45" s="319"/>
      <c r="S45" s="320">
        <f t="shared" si="6"/>
        <v>300.2</v>
      </c>
      <c r="T45" s="321"/>
      <c r="U45" s="322"/>
      <c r="V45" s="323">
        <f t="shared" si="7"/>
        <v>0</v>
      </c>
      <c r="W45" s="324"/>
      <c r="X45" s="324"/>
      <c r="Y45" s="325"/>
      <c r="Z45" s="326">
        <f t="shared" si="8"/>
        <v>0</v>
      </c>
      <c r="AA45" s="327"/>
      <c r="AB45" s="327"/>
      <c r="AC45" s="327"/>
      <c r="AD45" s="328"/>
    </row>
    <row r="46" spans="1:30" ht="23.1" customHeight="1">
      <c r="A46" s="268"/>
      <c r="B46" s="268"/>
      <c r="C46" s="268"/>
      <c r="D46" s="269"/>
      <c r="E46" s="269"/>
      <c r="F46" s="270"/>
      <c r="G46" s="270"/>
      <c r="H46" s="270"/>
      <c r="I46" s="270"/>
      <c r="J46" s="270"/>
      <c r="K46" s="270"/>
      <c r="L46" s="270"/>
      <c r="M46" s="270"/>
      <c r="N46" s="269"/>
      <c r="O46" s="269"/>
      <c r="P46" s="271"/>
      <c r="Q46" s="271"/>
      <c r="R46" s="271"/>
      <c r="S46" s="272"/>
      <c r="T46" s="272"/>
      <c r="U46" s="272"/>
      <c r="V46" s="273"/>
      <c r="W46" s="273"/>
      <c r="X46" s="273"/>
      <c r="Y46" s="273"/>
      <c r="Z46" s="274"/>
      <c r="AA46" s="274"/>
      <c r="AB46" s="274"/>
      <c r="AC46" s="274"/>
      <c r="AD46" s="274"/>
    </row>
    <row r="47" spans="1:30" ht="18.75" customHeight="1">
      <c r="A47" s="184" t="s">
        <v>41</v>
      </c>
      <c r="B47" s="184"/>
      <c r="C47" s="184"/>
      <c r="D47" s="184"/>
      <c r="E47" s="184"/>
      <c r="F47" s="286" t="s">
        <v>145</v>
      </c>
      <c r="G47" s="286"/>
      <c r="H47" s="286"/>
      <c r="I47" s="286"/>
      <c r="J47" s="286"/>
      <c r="K47" s="286"/>
      <c r="L47" s="286"/>
      <c r="M47" s="286"/>
    </row>
    <row r="48" spans="1:30" ht="18.75" customHeight="1">
      <c r="A48" s="198"/>
      <c r="B48" s="198"/>
      <c r="C48" s="198"/>
      <c r="D48" s="198"/>
      <c r="E48" s="184"/>
      <c r="F48" s="199"/>
      <c r="G48" s="199"/>
      <c r="H48" s="199"/>
      <c r="I48" s="199"/>
      <c r="J48" s="199"/>
      <c r="K48" s="199"/>
      <c r="L48" s="200"/>
      <c r="M48" s="200"/>
    </row>
    <row r="50" spans="4:8" ht="18.75" customHeight="1">
      <c r="D50" s="81"/>
      <c r="E50" s="81"/>
      <c r="F50" s="164" t="s">
        <v>144</v>
      </c>
      <c r="G50" s="183"/>
      <c r="H50" s="184"/>
    </row>
    <row r="51" spans="4:8" ht="18.75" customHeight="1">
      <c r="F51" s="164" t="s">
        <v>145</v>
      </c>
    </row>
    <row r="52" spans="4:8" ht="18.75" customHeight="1">
      <c r="F52" s="164" t="s">
        <v>146</v>
      </c>
    </row>
    <row r="53" spans="4:8" ht="18.75" customHeight="1">
      <c r="F53" s="164" t="s">
        <v>147</v>
      </c>
    </row>
    <row r="54" spans="4:8" ht="18.75" customHeight="1">
      <c r="F54" s="164" t="s">
        <v>148</v>
      </c>
    </row>
  </sheetData>
  <mergeCells count="172">
    <mergeCell ref="P45:R45"/>
    <mergeCell ref="S45:U45"/>
    <mergeCell ref="V45:Y45"/>
    <mergeCell ref="Z45:AD45"/>
    <mergeCell ref="A29:C29"/>
    <mergeCell ref="A38:C38"/>
    <mergeCell ref="A45:C45"/>
    <mergeCell ref="D45:F45"/>
    <mergeCell ref="G45:I45"/>
    <mergeCell ref="J45:L45"/>
    <mergeCell ref="M45:O45"/>
    <mergeCell ref="P43:R43"/>
    <mergeCell ref="S43:U43"/>
    <mergeCell ref="V43:Y43"/>
    <mergeCell ref="Z43:AD43"/>
    <mergeCell ref="A44:C44"/>
    <mergeCell ref="D44:F44"/>
    <mergeCell ref="G44:I44"/>
    <mergeCell ref="J44:L44"/>
    <mergeCell ref="M44:O44"/>
    <mergeCell ref="P44:R44"/>
    <mergeCell ref="S44:U44"/>
    <mergeCell ref="V44:Y44"/>
    <mergeCell ref="Z44:AD44"/>
    <mergeCell ref="A43:C43"/>
    <mergeCell ref="D43:F43"/>
    <mergeCell ref="G43:I43"/>
    <mergeCell ref="J43:L43"/>
    <mergeCell ref="M43:O43"/>
    <mergeCell ref="P41:R41"/>
    <mergeCell ref="S41:U41"/>
    <mergeCell ref="V41:Y41"/>
    <mergeCell ref="Z41:AD41"/>
    <mergeCell ref="A42:C42"/>
    <mergeCell ref="D42:F42"/>
    <mergeCell ref="G42:I42"/>
    <mergeCell ref="J42:L42"/>
    <mergeCell ref="M42:O42"/>
    <mergeCell ref="P42:R42"/>
    <mergeCell ref="S42:U42"/>
    <mergeCell ref="V42:Y42"/>
    <mergeCell ref="Z42:AD42"/>
    <mergeCell ref="A41:C41"/>
    <mergeCell ref="D41:F41"/>
    <mergeCell ref="G41:I41"/>
    <mergeCell ref="J41:L41"/>
    <mergeCell ref="M41:O41"/>
    <mergeCell ref="A39:C39"/>
    <mergeCell ref="D39:AD39"/>
    <mergeCell ref="A40:C40"/>
    <mergeCell ref="D40:F40"/>
    <mergeCell ref="G40:I40"/>
    <mergeCell ref="J40:L40"/>
    <mergeCell ref="M40:O40"/>
    <mergeCell ref="P40:R40"/>
    <mergeCell ref="S40:U40"/>
    <mergeCell ref="V40:Y40"/>
    <mergeCell ref="Z40:AD40"/>
    <mergeCell ref="P34:R34"/>
    <mergeCell ref="S34:U34"/>
    <mergeCell ref="Q2:U2"/>
    <mergeCell ref="AA2:AE2"/>
    <mergeCell ref="R3:S3"/>
    <mergeCell ref="U3:V3"/>
    <mergeCell ref="O9:P9"/>
    <mergeCell ref="O8:V8"/>
    <mergeCell ref="Y8:AC8"/>
    <mergeCell ref="T7:AC7"/>
    <mergeCell ref="F5:AC5"/>
    <mergeCell ref="F7:O7"/>
    <mergeCell ref="D8:K8"/>
    <mergeCell ref="A1:K2"/>
    <mergeCell ref="A3:K3"/>
    <mergeCell ref="A4:K4"/>
    <mergeCell ref="Q1:V1"/>
    <mergeCell ref="L8:N8"/>
    <mergeCell ref="W8:X8"/>
    <mergeCell ref="D9:E9"/>
    <mergeCell ref="G9:H9"/>
    <mergeCell ref="F6:AC6"/>
    <mergeCell ref="Z31:AD31"/>
    <mergeCell ref="S31:U31"/>
    <mergeCell ref="V31:Y31"/>
    <mergeCell ref="A35:C35"/>
    <mergeCell ref="Z33:AD33"/>
    <mergeCell ref="A34:C34"/>
    <mergeCell ref="D34:F34"/>
    <mergeCell ref="A36:C36"/>
    <mergeCell ref="D35:F35"/>
    <mergeCell ref="G35:I35"/>
    <mergeCell ref="J35:L35"/>
    <mergeCell ref="M35:O35"/>
    <mergeCell ref="P35:R35"/>
    <mergeCell ref="S35:U35"/>
    <mergeCell ref="V35:Y35"/>
    <mergeCell ref="Z35:AD35"/>
    <mergeCell ref="D36:F36"/>
    <mergeCell ref="G36:I36"/>
    <mergeCell ref="J36:L36"/>
    <mergeCell ref="M36:O36"/>
    <mergeCell ref="P36:R36"/>
    <mergeCell ref="S36:U36"/>
    <mergeCell ref="V36:Y36"/>
    <mergeCell ref="Z36:AD36"/>
    <mergeCell ref="V34:Y34"/>
    <mergeCell ref="G34:I34"/>
    <mergeCell ref="J34:L34"/>
    <mergeCell ref="M34:O34"/>
    <mergeCell ref="S32:U32"/>
    <mergeCell ref="V32:Y32"/>
    <mergeCell ref="Z34:AD34"/>
    <mergeCell ref="A30:C30"/>
    <mergeCell ref="A31:C31"/>
    <mergeCell ref="Z32:AD32"/>
    <mergeCell ref="A33:C33"/>
    <mergeCell ref="D33:F33"/>
    <mergeCell ref="G33:I33"/>
    <mergeCell ref="J33:L33"/>
    <mergeCell ref="M33:O33"/>
    <mergeCell ref="P33:R33"/>
    <mergeCell ref="S33:U33"/>
    <mergeCell ref="A32:C32"/>
    <mergeCell ref="D32:F32"/>
    <mergeCell ref="G32:I32"/>
    <mergeCell ref="J32:L32"/>
    <mergeCell ref="M32:O32"/>
    <mergeCell ref="P32:R32"/>
    <mergeCell ref="V33:Y33"/>
    <mergeCell ref="A26:C26"/>
    <mergeCell ref="D26:F26"/>
    <mergeCell ref="G26:I26"/>
    <mergeCell ref="J26:L26"/>
    <mergeCell ref="M26:O26"/>
    <mergeCell ref="A24:C24"/>
    <mergeCell ref="D24:AD24"/>
    <mergeCell ref="A25:C25"/>
    <mergeCell ref="D25:F25"/>
    <mergeCell ref="G25:I25"/>
    <mergeCell ref="J25:L25"/>
    <mergeCell ref="M25:O25"/>
    <mergeCell ref="P25:R25"/>
    <mergeCell ref="S25:U25"/>
    <mergeCell ref="V25:Y25"/>
    <mergeCell ref="Z25:AD25"/>
    <mergeCell ref="P26:R26"/>
    <mergeCell ref="S26:U26"/>
    <mergeCell ref="V26:Y26"/>
    <mergeCell ref="Z26:AD26"/>
    <mergeCell ref="F47:M47"/>
    <mergeCell ref="U12:Z12"/>
    <mergeCell ref="U13:Z13"/>
    <mergeCell ref="H14:N14"/>
    <mergeCell ref="U14:Z14"/>
    <mergeCell ref="H15:N15"/>
    <mergeCell ref="U15:Z15"/>
    <mergeCell ref="H16:N16"/>
    <mergeCell ref="U16:Z16"/>
    <mergeCell ref="H17:N17"/>
    <mergeCell ref="U17:Z17"/>
    <mergeCell ref="H18:N18"/>
    <mergeCell ref="U18:Z18"/>
    <mergeCell ref="H19:N19"/>
    <mergeCell ref="U19:Z19"/>
    <mergeCell ref="H12:N12"/>
    <mergeCell ref="H13:N13"/>
    <mergeCell ref="H20:N20"/>
    <mergeCell ref="D30:AD30"/>
    <mergeCell ref="D31:F31"/>
    <mergeCell ref="G31:I31"/>
    <mergeCell ref="J31:L31"/>
    <mergeCell ref="M31:O31"/>
    <mergeCell ref="P31:R31"/>
  </mergeCells>
  <dataValidations count="1">
    <dataValidation type="list" allowBlank="1" showInputMessage="1" showErrorMessage="1" sqref="F47:M47">
      <formula1>$F$50:$F$54</formula1>
    </dataValidation>
  </dataValidations>
  <pageMargins left="0.31496062992125984" right="0.31496062992125984" top="0.74803149606299213" bottom="0.15748031496062992" header="0.31496062992125984" footer="0.31496062992125984"/>
  <pageSetup paperSize="9" scale="85" orientation="portrait" horizontalDpi="1200" verticalDpi="1200" r:id="rId1"/>
  <headerFooter>
    <oddFooter>&amp;R&amp;"Gulim,Regular"&amp;10SP-FMM-04-04 Rev.1
Effective date: 01-Apr-2017</oddFooter>
  </headerFooter>
  <colBreaks count="1" manualBreakCount="1">
    <brk id="32" max="37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23</xdr:col>
                    <xdr:colOff>19050</xdr:colOff>
                    <xdr:row>3</xdr:row>
                    <xdr:rowOff>104775</xdr:rowOff>
                  </from>
                  <to>
                    <xdr:col>23</xdr:col>
                    <xdr:colOff>190500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15</xdr:col>
                    <xdr:colOff>9525</xdr:colOff>
                    <xdr:row>3</xdr:row>
                    <xdr:rowOff>76200</xdr:rowOff>
                  </from>
                  <to>
                    <xdr:col>15</xdr:col>
                    <xdr:colOff>190500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9</xdr:row>
                    <xdr:rowOff>104775</xdr:rowOff>
                  </from>
                  <to>
                    <xdr:col>6</xdr:col>
                    <xdr:colOff>190500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9</xdr:row>
                    <xdr:rowOff>104775</xdr:rowOff>
                  </from>
                  <to>
                    <xdr:col>10</xdr:col>
                    <xdr:colOff>190500</xdr:colOff>
                    <xdr:row>10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3399"/>
  </sheetPr>
  <dimension ref="A1:AJ59"/>
  <sheetViews>
    <sheetView view="pageBreakPreview" topLeftCell="A7" zoomScaleNormal="100" zoomScaleSheetLayoutView="100" workbookViewId="0">
      <selection activeCell="J12" sqref="J12"/>
    </sheetView>
  </sheetViews>
  <sheetFormatPr defaultColWidth="9.140625" defaultRowHeight="20.25"/>
  <cols>
    <col min="1" max="9" width="3.7109375" style="69" customWidth="1"/>
    <col min="10" max="13" width="3.42578125" style="69" customWidth="1"/>
    <col min="14" max="14" width="3.7109375" style="69" customWidth="1"/>
    <col min="15" max="21" width="3.42578125" style="69" customWidth="1"/>
    <col min="22" max="22" width="3.7109375" style="69" customWidth="1"/>
    <col min="23" max="28" width="3.42578125" style="69" customWidth="1"/>
    <col min="29" max="31" width="3.7109375" style="69" customWidth="1"/>
    <col min="32" max="256" width="9.140625" style="69"/>
    <col min="257" max="265" width="3.7109375" style="69" customWidth="1"/>
    <col min="266" max="269" width="3.42578125" style="69" customWidth="1"/>
    <col min="270" max="270" width="3.7109375" style="69" customWidth="1"/>
    <col min="271" max="277" width="3.42578125" style="69" customWidth="1"/>
    <col min="278" max="278" width="3.7109375" style="69" customWidth="1"/>
    <col min="279" max="284" width="3.42578125" style="69" customWidth="1"/>
    <col min="285" max="287" width="3.7109375" style="69" customWidth="1"/>
    <col min="288" max="512" width="9.140625" style="69"/>
    <col min="513" max="521" width="3.7109375" style="69" customWidth="1"/>
    <col min="522" max="525" width="3.42578125" style="69" customWidth="1"/>
    <col min="526" max="526" width="3.7109375" style="69" customWidth="1"/>
    <col min="527" max="533" width="3.42578125" style="69" customWidth="1"/>
    <col min="534" max="534" width="3.7109375" style="69" customWidth="1"/>
    <col min="535" max="540" width="3.42578125" style="69" customWidth="1"/>
    <col min="541" max="543" width="3.7109375" style="69" customWidth="1"/>
    <col min="544" max="768" width="9.140625" style="69"/>
    <col min="769" max="777" width="3.7109375" style="69" customWidth="1"/>
    <col min="778" max="781" width="3.42578125" style="69" customWidth="1"/>
    <col min="782" max="782" width="3.7109375" style="69" customWidth="1"/>
    <col min="783" max="789" width="3.42578125" style="69" customWidth="1"/>
    <col min="790" max="790" width="3.7109375" style="69" customWidth="1"/>
    <col min="791" max="796" width="3.42578125" style="69" customWidth="1"/>
    <col min="797" max="799" width="3.7109375" style="69" customWidth="1"/>
    <col min="800" max="1024" width="9.140625" style="69"/>
    <col min="1025" max="1033" width="3.7109375" style="69" customWidth="1"/>
    <col min="1034" max="1037" width="3.42578125" style="69" customWidth="1"/>
    <col min="1038" max="1038" width="3.7109375" style="69" customWidth="1"/>
    <col min="1039" max="1045" width="3.42578125" style="69" customWidth="1"/>
    <col min="1046" max="1046" width="3.7109375" style="69" customWidth="1"/>
    <col min="1047" max="1052" width="3.42578125" style="69" customWidth="1"/>
    <col min="1053" max="1055" width="3.7109375" style="69" customWidth="1"/>
    <col min="1056" max="1280" width="9.140625" style="69"/>
    <col min="1281" max="1289" width="3.7109375" style="69" customWidth="1"/>
    <col min="1290" max="1293" width="3.42578125" style="69" customWidth="1"/>
    <col min="1294" max="1294" width="3.7109375" style="69" customWidth="1"/>
    <col min="1295" max="1301" width="3.42578125" style="69" customWidth="1"/>
    <col min="1302" max="1302" width="3.7109375" style="69" customWidth="1"/>
    <col min="1303" max="1308" width="3.42578125" style="69" customWidth="1"/>
    <col min="1309" max="1311" width="3.7109375" style="69" customWidth="1"/>
    <col min="1312" max="1536" width="9.140625" style="69"/>
    <col min="1537" max="1545" width="3.7109375" style="69" customWidth="1"/>
    <col min="1546" max="1549" width="3.42578125" style="69" customWidth="1"/>
    <col min="1550" max="1550" width="3.7109375" style="69" customWidth="1"/>
    <col min="1551" max="1557" width="3.42578125" style="69" customWidth="1"/>
    <col min="1558" max="1558" width="3.7109375" style="69" customWidth="1"/>
    <col min="1559" max="1564" width="3.42578125" style="69" customWidth="1"/>
    <col min="1565" max="1567" width="3.7109375" style="69" customWidth="1"/>
    <col min="1568" max="1792" width="9.140625" style="69"/>
    <col min="1793" max="1801" width="3.7109375" style="69" customWidth="1"/>
    <col min="1802" max="1805" width="3.42578125" style="69" customWidth="1"/>
    <col min="1806" max="1806" width="3.7109375" style="69" customWidth="1"/>
    <col min="1807" max="1813" width="3.42578125" style="69" customWidth="1"/>
    <col min="1814" max="1814" width="3.7109375" style="69" customWidth="1"/>
    <col min="1815" max="1820" width="3.42578125" style="69" customWidth="1"/>
    <col min="1821" max="1823" width="3.7109375" style="69" customWidth="1"/>
    <col min="1824" max="2048" width="9.140625" style="69"/>
    <col min="2049" max="2057" width="3.7109375" style="69" customWidth="1"/>
    <col min="2058" max="2061" width="3.42578125" style="69" customWidth="1"/>
    <col min="2062" max="2062" width="3.7109375" style="69" customWidth="1"/>
    <col min="2063" max="2069" width="3.42578125" style="69" customWidth="1"/>
    <col min="2070" max="2070" width="3.7109375" style="69" customWidth="1"/>
    <col min="2071" max="2076" width="3.42578125" style="69" customWidth="1"/>
    <col min="2077" max="2079" width="3.7109375" style="69" customWidth="1"/>
    <col min="2080" max="2304" width="9.140625" style="69"/>
    <col min="2305" max="2313" width="3.7109375" style="69" customWidth="1"/>
    <col min="2314" max="2317" width="3.42578125" style="69" customWidth="1"/>
    <col min="2318" max="2318" width="3.7109375" style="69" customWidth="1"/>
    <col min="2319" max="2325" width="3.42578125" style="69" customWidth="1"/>
    <col min="2326" max="2326" width="3.7109375" style="69" customWidth="1"/>
    <col min="2327" max="2332" width="3.42578125" style="69" customWidth="1"/>
    <col min="2333" max="2335" width="3.7109375" style="69" customWidth="1"/>
    <col min="2336" max="2560" width="9.140625" style="69"/>
    <col min="2561" max="2569" width="3.7109375" style="69" customWidth="1"/>
    <col min="2570" max="2573" width="3.42578125" style="69" customWidth="1"/>
    <col min="2574" max="2574" width="3.7109375" style="69" customWidth="1"/>
    <col min="2575" max="2581" width="3.42578125" style="69" customWidth="1"/>
    <col min="2582" max="2582" width="3.7109375" style="69" customWidth="1"/>
    <col min="2583" max="2588" width="3.42578125" style="69" customWidth="1"/>
    <col min="2589" max="2591" width="3.7109375" style="69" customWidth="1"/>
    <col min="2592" max="2816" width="9.140625" style="69"/>
    <col min="2817" max="2825" width="3.7109375" style="69" customWidth="1"/>
    <col min="2826" max="2829" width="3.42578125" style="69" customWidth="1"/>
    <col min="2830" max="2830" width="3.7109375" style="69" customWidth="1"/>
    <col min="2831" max="2837" width="3.42578125" style="69" customWidth="1"/>
    <col min="2838" max="2838" width="3.7109375" style="69" customWidth="1"/>
    <col min="2839" max="2844" width="3.42578125" style="69" customWidth="1"/>
    <col min="2845" max="2847" width="3.7109375" style="69" customWidth="1"/>
    <col min="2848" max="3072" width="9.140625" style="69"/>
    <col min="3073" max="3081" width="3.7109375" style="69" customWidth="1"/>
    <col min="3082" max="3085" width="3.42578125" style="69" customWidth="1"/>
    <col min="3086" max="3086" width="3.7109375" style="69" customWidth="1"/>
    <col min="3087" max="3093" width="3.42578125" style="69" customWidth="1"/>
    <col min="3094" max="3094" width="3.7109375" style="69" customWidth="1"/>
    <col min="3095" max="3100" width="3.42578125" style="69" customWidth="1"/>
    <col min="3101" max="3103" width="3.7109375" style="69" customWidth="1"/>
    <col min="3104" max="3328" width="9.140625" style="69"/>
    <col min="3329" max="3337" width="3.7109375" style="69" customWidth="1"/>
    <col min="3338" max="3341" width="3.42578125" style="69" customWidth="1"/>
    <col min="3342" max="3342" width="3.7109375" style="69" customWidth="1"/>
    <col min="3343" max="3349" width="3.42578125" style="69" customWidth="1"/>
    <col min="3350" max="3350" width="3.7109375" style="69" customWidth="1"/>
    <col min="3351" max="3356" width="3.42578125" style="69" customWidth="1"/>
    <col min="3357" max="3359" width="3.7109375" style="69" customWidth="1"/>
    <col min="3360" max="3584" width="9.140625" style="69"/>
    <col min="3585" max="3593" width="3.7109375" style="69" customWidth="1"/>
    <col min="3594" max="3597" width="3.42578125" style="69" customWidth="1"/>
    <col min="3598" max="3598" width="3.7109375" style="69" customWidth="1"/>
    <col min="3599" max="3605" width="3.42578125" style="69" customWidth="1"/>
    <col min="3606" max="3606" width="3.7109375" style="69" customWidth="1"/>
    <col min="3607" max="3612" width="3.42578125" style="69" customWidth="1"/>
    <col min="3613" max="3615" width="3.7109375" style="69" customWidth="1"/>
    <col min="3616" max="3840" width="9.140625" style="69"/>
    <col min="3841" max="3849" width="3.7109375" style="69" customWidth="1"/>
    <col min="3850" max="3853" width="3.42578125" style="69" customWidth="1"/>
    <col min="3854" max="3854" width="3.7109375" style="69" customWidth="1"/>
    <col min="3855" max="3861" width="3.42578125" style="69" customWidth="1"/>
    <col min="3862" max="3862" width="3.7109375" style="69" customWidth="1"/>
    <col min="3863" max="3868" width="3.42578125" style="69" customWidth="1"/>
    <col min="3869" max="3871" width="3.7109375" style="69" customWidth="1"/>
    <col min="3872" max="4096" width="9.140625" style="69"/>
    <col min="4097" max="4105" width="3.7109375" style="69" customWidth="1"/>
    <col min="4106" max="4109" width="3.42578125" style="69" customWidth="1"/>
    <col min="4110" max="4110" width="3.7109375" style="69" customWidth="1"/>
    <col min="4111" max="4117" width="3.42578125" style="69" customWidth="1"/>
    <col min="4118" max="4118" width="3.7109375" style="69" customWidth="1"/>
    <col min="4119" max="4124" width="3.42578125" style="69" customWidth="1"/>
    <col min="4125" max="4127" width="3.7109375" style="69" customWidth="1"/>
    <col min="4128" max="4352" width="9.140625" style="69"/>
    <col min="4353" max="4361" width="3.7109375" style="69" customWidth="1"/>
    <col min="4362" max="4365" width="3.42578125" style="69" customWidth="1"/>
    <col min="4366" max="4366" width="3.7109375" style="69" customWidth="1"/>
    <col min="4367" max="4373" width="3.42578125" style="69" customWidth="1"/>
    <col min="4374" max="4374" width="3.7109375" style="69" customWidth="1"/>
    <col min="4375" max="4380" width="3.42578125" style="69" customWidth="1"/>
    <col min="4381" max="4383" width="3.7109375" style="69" customWidth="1"/>
    <col min="4384" max="4608" width="9.140625" style="69"/>
    <col min="4609" max="4617" width="3.7109375" style="69" customWidth="1"/>
    <col min="4618" max="4621" width="3.42578125" style="69" customWidth="1"/>
    <col min="4622" max="4622" width="3.7109375" style="69" customWidth="1"/>
    <col min="4623" max="4629" width="3.42578125" style="69" customWidth="1"/>
    <col min="4630" max="4630" width="3.7109375" style="69" customWidth="1"/>
    <col min="4631" max="4636" width="3.42578125" style="69" customWidth="1"/>
    <col min="4637" max="4639" width="3.7109375" style="69" customWidth="1"/>
    <col min="4640" max="4864" width="9.140625" style="69"/>
    <col min="4865" max="4873" width="3.7109375" style="69" customWidth="1"/>
    <col min="4874" max="4877" width="3.42578125" style="69" customWidth="1"/>
    <col min="4878" max="4878" width="3.7109375" style="69" customWidth="1"/>
    <col min="4879" max="4885" width="3.42578125" style="69" customWidth="1"/>
    <col min="4886" max="4886" width="3.7109375" style="69" customWidth="1"/>
    <col min="4887" max="4892" width="3.42578125" style="69" customWidth="1"/>
    <col min="4893" max="4895" width="3.7109375" style="69" customWidth="1"/>
    <col min="4896" max="5120" width="9.140625" style="69"/>
    <col min="5121" max="5129" width="3.7109375" style="69" customWidth="1"/>
    <col min="5130" max="5133" width="3.42578125" style="69" customWidth="1"/>
    <col min="5134" max="5134" width="3.7109375" style="69" customWidth="1"/>
    <col min="5135" max="5141" width="3.42578125" style="69" customWidth="1"/>
    <col min="5142" max="5142" width="3.7109375" style="69" customWidth="1"/>
    <col min="5143" max="5148" width="3.42578125" style="69" customWidth="1"/>
    <col min="5149" max="5151" width="3.7109375" style="69" customWidth="1"/>
    <col min="5152" max="5376" width="9.140625" style="69"/>
    <col min="5377" max="5385" width="3.7109375" style="69" customWidth="1"/>
    <col min="5386" max="5389" width="3.42578125" style="69" customWidth="1"/>
    <col min="5390" max="5390" width="3.7109375" style="69" customWidth="1"/>
    <col min="5391" max="5397" width="3.42578125" style="69" customWidth="1"/>
    <col min="5398" max="5398" width="3.7109375" style="69" customWidth="1"/>
    <col min="5399" max="5404" width="3.42578125" style="69" customWidth="1"/>
    <col min="5405" max="5407" width="3.7109375" style="69" customWidth="1"/>
    <col min="5408" max="5632" width="9.140625" style="69"/>
    <col min="5633" max="5641" width="3.7109375" style="69" customWidth="1"/>
    <col min="5642" max="5645" width="3.42578125" style="69" customWidth="1"/>
    <col min="5646" max="5646" width="3.7109375" style="69" customWidth="1"/>
    <col min="5647" max="5653" width="3.42578125" style="69" customWidth="1"/>
    <col min="5654" max="5654" width="3.7109375" style="69" customWidth="1"/>
    <col min="5655" max="5660" width="3.42578125" style="69" customWidth="1"/>
    <col min="5661" max="5663" width="3.7109375" style="69" customWidth="1"/>
    <col min="5664" max="5888" width="9.140625" style="69"/>
    <col min="5889" max="5897" width="3.7109375" style="69" customWidth="1"/>
    <col min="5898" max="5901" width="3.42578125" style="69" customWidth="1"/>
    <col min="5902" max="5902" width="3.7109375" style="69" customWidth="1"/>
    <col min="5903" max="5909" width="3.42578125" style="69" customWidth="1"/>
    <col min="5910" max="5910" width="3.7109375" style="69" customWidth="1"/>
    <col min="5911" max="5916" width="3.42578125" style="69" customWidth="1"/>
    <col min="5917" max="5919" width="3.7109375" style="69" customWidth="1"/>
    <col min="5920" max="6144" width="9.140625" style="69"/>
    <col min="6145" max="6153" width="3.7109375" style="69" customWidth="1"/>
    <col min="6154" max="6157" width="3.42578125" style="69" customWidth="1"/>
    <col min="6158" max="6158" width="3.7109375" style="69" customWidth="1"/>
    <col min="6159" max="6165" width="3.42578125" style="69" customWidth="1"/>
    <col min="6166" max="6166" width="3.7109375" style="69" customWidth="1"/>
    <col min="6167" max="6172" width="3.42578125" style="69" customWidth="1"/>
    <col min="6173" max="6175" width="3.7109375" style="69" customWidth="1"/>
    <col min="6176" max="6400" width="9.140625" style="69"/>
    <col min="6401" max="6409" width="3.7109375" style="69" customWidth="1"/>
    <col min="6410" max="6413" width="3.42578125" style="69" customWidth="1"/>
    <col min="6414" max="6414" width="3.7109375" style="69" customWidth="1"/>
    <col min="6415" max="6421" width="3.42578125" style="69" customWidth="1"/>
    <col min="6422" max="6422" width="3.7109375" style="69" customWidth="1"/>
    <col min="6423" max="6428" width="3.42578125" style="69" customWidth="1"/>
    <col min="6429" max="6431" width="3.7109375" style="69" customWidth="1"/>
    <col min="6432" max="6656" width="9.140625" style="69"/>
    <col min="6657" max="6665" width="3.7109375" style="69" customWidth="1"/>
    <col min="6666" max="6669" width="3.42578125" style="69" customWidth="1"/>
    <col min="6670" max="6670" width="3.7109375" style="69" customWidth="1"/>
    <col min="6671" max="6677" width="3.42578125" style="69" customWidth="1"/>
    <col min="6678" max="6678" width="3.7109375" style="69" customWidth="1"/>
    <col min="6679" max="6684" width="3.42578125" style="69" customWidth="1"/>
    <col min="6685" max="6687" width="3.7109375" style="69" customWidth="1"/>
    <col min="6688" max="6912" width="9.140625" style="69"/>
    <col min="6913" max="6921" width="3.7109375" style="69" customWidth="1"/>
    <col min="6922" max="6925" width="3.42578125" style="69" customWidth="1"/>
    <col min="6926" max="6926" width="3.7109375" style="69" customWidth="1"/>
    <col min="6927" max="6933" width="3.42578125" style="69" customWidth="1"/>
    <col min="6934" max="6934" width="3.7109375" style="69" customWidth="1"/>
    <col min="6935" max="6940" width="3.42578125" style="69" customWidth="1"/>
    <col min="6941" max="6943" width="3.7109375" style="69" customWidth="1"/>
    <col min="6944" max="7168" width="9.140625" style="69"/>
    <col min="7169" max="7177" width="3.7109375" style="69" customWidth="1"/>
    <col min="7178" max="7181" width="3.42578125" style="69" customWidth="1"/>
    <col min="7182" max="7182" width="3.7109375" style="69" customWidth="1"/>
    <col min="7183" max="7189" width="3.42578125" style="69" customWidth="1"/>
    <col min="7190" max="7190" width="3.7109375" style="69" customWidth="1"/>
    <col min="7191" max="7196" width="3.42578125" style="69" customWidth="1"/>
    <col min="7197" max="7199" width="3.7109375" style="69" customWidth="1"/>
    <col min="7200" max="7424" width="9.140625" style="69"/>
    <col min="7425" max="7433" width="3.7109375" style="69" customWidth="1"/>
    <col min="7434" max="7437" width="3.42578125" style="69" customWidth="1"/>
    <col min="7438" max="7438" width="3.7109375" style="69" customWidth="1"/>
    <col min="7439" max="7445" width="3.42578125" style="69" customWidth="1"/>
    <col min="7446" max="7446" width="3.7109375" style="69" customWidth="1"/>
    <col min="7447" max="7452" width="3.42578125" style="69" customWidth="1"/>
    <col min="7453" max="7455" width="3.7109375" style="69" customWidth="1"/>
    <col min="7456" max="7680" width="9.140625" style="69"/>
    <col min="7681" max="7689" width="3.7109375" style="69" customWidth="1"/>
    <col min="7690" max="7693" width="3.42578125" style="69" customWidth="1"/>
    <col min="7694" max="7694" width="3.7109375" style="69" customWidth="1"/>
    <col min="7695" max="7701" width="3.42578125" style="69" customWidth="1"/>
    <col min="7702" max="7702" width="3.7109375" style="69" customWidth="1"/>
    <col min="7703" max="7708" width="3.42578125" style="69" customWidth="1"/>
    <col min="7709" max="7711" width="3.7109375" style="69" customWidth="1"/>
    <col min="7712" max="7936" width="9.140625" style="69"/>
    <col min="7937" max="7945" width="3.7109375" style="69" customWidth="1"/>
    <col min="7946" max="7949" width="3.42578125" style="69" customWidth="1"/>
    <col min="7950" max="7950" width="3.7109375" style="69" customWidth="1"/>
    <col min="7951" max="7957" width="3.42578125" style="69" customWidth="1"/>
    <col min="7958" max="7958" width="3.7109375" style="69" customWidth="1"/>
    <col min="7959" max="7964" width="3.42578125" style="69" customWidth="1"/>
    <col min="7965" max="7967" width="3.7109375" style="69" customWidth="1"/>
    <col min="7968" max="8192" width="9.140625" style="69"/>
    <col min="8193" max="8201" width="3.7109375" style="69" customWidth="1"/>
    <col min="8202" max="8205" width="3.42578125" style="69" customWidth="1"/>
    <col min="8206" max="8206" width="3.7109375" style="69" customWidth="1"/>
    <col min="8207" max="8213" width="3.42578125" style="69" customWidth="1"/>
    <col min="8214" max="8214" width="3.7109375" style="69" customWidth="1"/>
    <col min="8215" max="8220" width="3.42578125" style="69" customWidth="1"/>
    <col min="8221" max="8223" width="3.7109375" style="69" customWidth="1"/>
    <col min="8224" max="8448" width="9.140625" style="69"/>
    <col min="8449" max="8457" width="3.7109375" style="69" customWidth="1"/>
    <col min="8458" max="8461" width="3.42578125" style="69" customWidth="1"/>
    <col min="8462" max="8462" width="3.7109375" style="69" customWidth="1"/>
    <col min="8463" max="8469" width="3.42578125" style="69" customWidth="1"/>
    <col min="8470" max="8470" width="3.7109375" style="69" customWidth="1"/>
    <col min="8471" max="8476" width="3.42578125" style="69" customWidth="1"/>
    <col min="8477" max="8479" width="3.7109375" style="69" customWidth="1"/>
    <col min="8480" max="8704" width="9.140625" style="69"/>
    <col min="8705" max="8713" width="3.7109375" style="69" customWidth="1"/>
    <col min="8714" max="8717" width="3.42578125" style="69" customWidth="1"/>
    <col min="8718" max="8718" width="3.7109375" style="69" customWidth="1"/>
    <col min="8719" max="8725" width="3.42578125" style="69" customWidth="1"/>
    <col min="8726" max="8726" width="3.7109375" style="69" customWidth="1"/>
    <col min="8727" max="8732" width="3.42578125" style="69" customWidth="1"/>
    <col min="8733" max="8735" width="3.7109375" style="69" customWidth="1"/>
    <col min="8736" max="8960" width="9.140625" style="69"/>
    <col min="8961" max="8969" width="3.7109375" style="69" customWidth="1"/>
    <col min="8970" max="8973" width="3.42578125" style="69" customWidth="1"/>
    <col min="8974" max="8974" width="3.7109375" style="69" customWidth="1"/>
    <col min="8975" max="8981" width="3.42578125" style="69" customWidth="1"/>
    <col min="8982" max="8982" width="3.7109375" style="69" customWidth="1"/>
    <col min="8983" max="8988" width="3.42578125" style="69" customWidth="1"/>
    <col min="8989" max="8991" width="3.7109375" style="69" customWidth="1"/>
    <col min="8992" max="9216" width="9.140625" style="69"/>
    <col min="9217" max="9225" width="3.7109375" style="69" customWidth="1"/>
    <col min="9226" max="9229" width="3.42578125" style="69" customWidth="1"/>
    <col min="9230" max="9230" width="3.7109375" style="69" customWidth="1"/>
    <col min="9231" max="9237" width="3.42578125" style="69" customWidth="1"/>
    <col min="9238" max="9238" width="3.7109375" style="69" customWidth="1"/>
    <col min="9239" max="9244" width="3.42578125" style="69" customWidth="1"/>
    <col min="9245" max="9247" width="3.7109375" style="69" customWidth="1"/>
    <col min="9248" max="9472" width="9.140625" style="69"/>
    <col min="9473" max="9481" width="3.7109375" style="69" customWidth="1"/>
    <col min="9482" max="9485" width="3.42578125" style="69" customWidth="1"/>
    <col min="9486" max="9486" width="3.7109375" style="69" customWidth="1"/>
    <col min="9487" max="9493" width="3.42578125" style="69" customWidth="1"/>
    <col min="9494" max="9494" width="3.7109375" style="69" customWidth="1"/>
    <col min="9495" max="9500" width="3.42578125" style="69" customWidth="1"/>
    <col min="9501" max="9503" width="3.7109375" style="69" customWidth="1"/>
    <col min="9504" max="9728" width="9.140625" style="69"/>
    <col min="9729" max="9737" width="3.7109375" style="69" customWidth="1"/>
    <col min="9738" max="9741" width="3.42578125" style="69" customWidth="1"/>
    <col min="9742" max="9742" width="3.7109375" style="69" customWidth="1"/>
    <col min="9743" max="9749" width="3.42578125" style="69" customWidth="1"/>
    <col min="9750" max="9750" width="3.7109375" style="69" customWidth="1"/>
    <col min="9751" max="9756" width="3.42578125" style="69" customWidth="1"/>
    <col min="9757" max="9759" width="3.7109375" style="69" customWidth="1"/>
    <col min="9760" max="9984" width="9.140625" style="69"/>
    <col min="9985" max="9993" width="3.7109375" style="69" customWidth="1"/>
    <col min="9994" max="9997" width="3.42578125" style="69" customWidth="1"/>
    <col min="9998" max="9998" width="3.7109375" style="69" customWidth="1"/>
    <col min="9999" max="10005" width="3.42578125" style="69" customWidth="1"/>
    <col min="10006" max="10006" width="3.7109375" style="69" customWidth="1"/>
    <col min="10007" max="10012" width="3.42578125" style="69" customWidth="1"/>
    <col min="10013" max="10015" width="3.7109375" style="69" customWidth="1"/>
    <col min="10016" max="10240" width="9.140625" style="69"/>
    <col min="10241" max="10249" width="3.7109375" style="69" customWidth="1"/>
    <col min="10250" max="10253" width="3.42578125" style="69" customWidth="1"/>
    <col min="10254" max="10254" width="3.7109375" style="69" customWidth="1"/>
    <col min="10255" max="10261" width="3.42578125" style="69" customWidth="1"/>
    <col min="10262" max="10262" width="3.7109375" style="69" customWidth="1"/>
    <col min="10263" max="10268" width="3.42578125" style="69" customWidth="1"/>
    <col min="10269" max="10271" width="3.7109375" style="69" customWidth="1"/>
    <col min="10272" max="10496" width="9.140625" style="69"/>
    <col min="10497" max="10505" width="3.7109375" style="69" customWidth="1"/>
    <col min="10506" max="10509" width="3.42578125" style="69" customWidth="1"/>
    <col min="10510" max="10510" width="3.7109375" style="69" customWidth="1"/>
    <col min="10511" max="10517" width="3.42578125" style="69" customWidth="1"/>
    <col min="10518" max="10518" width="3.7109375" style="69" customWidth="1"/>
    <col min="10519" max="10524" width="3.42578125" style="69" customWidth="1"/>
    <col min="10525" max="10527" width="3.7109375" style="69" customWidth="1"/>
    <col min="10528" max="10752" width="9.140625" style="69"/>
    <col min="10753" max="10761" width="3.7109375" style="69" customWidth="1"/>
    <col min="10762" max="10765" width="3.42578125" style="69" customWidth="1"/>
    <col min="10766" max="10766" width="3.7109375" style="69" customWidth="1"/>
    <col min="10767" max="10773" width="3.42578125" style="69" customWidth="1"/>
    <col min="10774" max="10774" width="3.7109375" style="69" customWidth="1"/>
    <col min="10775" max="10780" width="3.42578125" style="69" customWidth="1"/>
    <col min="10781" max="10783" width="3.7109375" style="69" customWidth="1"/>
    <col min="10784" max="11008" width="9.140625" style="69"/>
    <col min="11009" max="11017" width="3.7109375" style="69" customWidth="1"/>
    <col min="11018" max="11021" width="3.42578125" style="69" customWidth="1"/>
    <col min="11022" max="11022" width="3.7109375" style="69" customWidth="1"/>
    <col min="11023" max="11029" width="3.42578125" style="69" customWidth="1"/>
    <col min="11030" max="11030" width="3.7109375" style="69" customWidth="1"/>
    <col min="11031" max="11036" width="3.42578125" style="69" customWidth="1"/>
    <col min="11037" max="11039" width="3.7109375" style="69" customWidth="1"/>
    <col min="11040" max="11264" width="9.140625" style="69"/>
    <col min="11265" max="11273" width="3.7109375" style="69" customWidth="1"/>
    <col min="11274" max="11277" width="3.42578125" style="69" customWidth="1"/>
    <col min="11278" max="11278" width="3.7109375" style="69" customWidth="1"/>
    <col min="11279" max="11285" width="3.42578125" style="69" customWidth="1"/>
    <col min="11286" max="11286" width="3.7109375" style="69" customWidth="1"/>
    <col min="11287" max="11292" width="3.42578125" style="69" customWidth="1"/>
    <col min="11293" max="11295" width="3.7109375" style="69" customWidth="1"/>
    <col min="11296" max="11520" width="9.140625" style="69"/>
    <col min="11521" max="11529" width="3.7109375" style="69" customWidth="1"/>
    <col min="11530" max="11533" width="3.42578125" style="69" customWidth="1"/>
    <col min="11534" max="11534" width="3.7109375" style="69" customWidth="1"/>
    <col min="11535" max="11541" width="3.42578125" style="69" customWidth="1"/>
    <col min="11542" max="11542" width="3.7109375" style="69" customWidth="1"/>
    <col min="11543" max="11548" width="3.42578125" style="69" customWidth="1"/>
    <col min="11549" max="11551" width="3.7109375" style="69" customWidth="1"/>
    <col min="11552" max="11776" width="9.140625" style="69"/>
    <col min="11777" max="11785" width="3.7109375" style="69" customWidth="1"/>
    <col min="11786" max="11789" width="3.42578125" style="69" customWidth="1"/>
    <col min="11790" max="11790" width="3.7109375" style="69" customWidth="1"/>
    <col min="11791" max="11797" width="3.42578125" style="69" customWidth="1"/>
    <col min="11798" max="11798" width="3.7109375" style="69" customWidth="1"/>
    <col min="11799" max="11804" width="3.42578125" style="69" customWidth="1"/>
    <col min="11805" max="11807" width="3.7109375" style="69" customWidth="1"/>
    <col min="11808" max="12032" width="9.140625" style="69"/>
    <col min="12033" max="12041" width="3.7109375" style="69" customWidth="1"/>
    <col min="12042" max="12045" width="3.42578125" style="69" customWidth="1"/>
    <col min="12046" max="12046" width="3.7109375" style="69" customWidth="1"/>
    <col min="12047" max="12053" width="3.42578125" style="69" customWidth="1"/>
    <col min="12054" max="12054" width="3.7109375" style="69" customWidth="1"/>
    <col min="12055" max="12060" width="3.42578125" style="69" customWidth="1"/>
    <col min="12061" max="12063" width="3.7109375" style="69" customWidth="1"/>
    <col min="12064" max="12288" width="9.140625" style="69"/>
    <col min="12289" max="12297" width="3.7109375" style="69" customWidth="1"/>
    <col min="12298" max="12301" width="3.42578125" style="69" customWidth="1"/>
    <col min="12302" max="12302" width="3.7109375" style="69" customWidth="1"/>
    <col min="12303" max="12309" width="3.42578125" style="69" customWidth="1"/>
    <col min="12310" max="12310" width="3.7109375" style="69" customWidth="1"/>
    <col min="12311" max="12316" width="3.42578125" style="69" customWidth="1"/>
    <col min="12317" max="12319" width="3.7109375" style="69" customWidth="1"/>
    <col min="12320" max="12544" width="9.140625" style="69"/>
    <col min="12545" max="12553" width="3.7109375" style="69" customWidth="1"/>
    <col min="12554" max="12557" width="3.42578125" style="69" customWidth="1"/>
    <col min="12558" max="12558" width="3.7109375" style="69" customWidth="1"/>
    <col min="12559" max="12565" width="3.42578125" style="69" customWidth="1"/>
    <col min="12566" max="12566" width="3.7109375" style="69" customWidth="1"/>
    <col min="12567" max="12572" width="3.42578125" style="69" customWidth="1"/>
    <col min="12573" max="12575" width="3.7109375" style="69" customWidth="1"/>
    <col min="12576" max="12800" width="9.140625" style="69"/>
    <col min="12801" max="12809" width="3.7109375" style="69" customWidth="1"/>
    <col min="12810" max="12813" width="3.42578125" style="69" customWidth="1"/>
    <col min="12814" max="12814" width="3.7109375" style="69" customWidth="1"/>
    <col min="12815" max="12821" width="3.42578125" style="69" customWidth="1"/>
    <col min="12822" max="12822" width="3.7109375" style="69" customWidth="1"/>
    <col min="12823" max="12828" width="3.42578125" style="69" customWidth="1"/>
    <col min="12829" max="12831" width="3.7109375" style="69" customWidth="1"/>
    <col min="12832" max="13056" width="9.140625" style="69"/>
    <col min="13057" max="13065" width="3.7109375" style="69" customWidth="1"/>
    <col min="13066" max="13069" width="3.42578125" style="69" customWidth="1"/>
    <col min="13070" max="13070" width="3.7109375" style="69" customWidth="1"/>
    <col min="13071" max="13077" width="3.42578125" style="69" customWidth="1"/>
    <col min="13078" max="13078" width="3.7109375" style="69" customWidth="1"/>
    <col min="13079" max="13084" width="3.42578125" style="69" customWidth="1"/>
    <col min="13085" max="13087" width="3.7109375" style="69" customWidth="1"/>
    <col min="13088" max="13312" width="9.140625" style="69"/>
    <col min="13313" max="13321" width="3.7109375" style="69" customWidth="1"/>
    <col min="13322" max="13325" width="3.42578125" style="69" customWidth="1"/>
    <col min="13326" max="13326" width="3.7109375" style="69" customWidth="1"/>
    <col min="13327" max="13333" width="3.42578125" style="69" customWidth="1"/>
    <col min="13334" max="13334" width="3.7109375" style="69" customWidth="1"/>
    <col min="13335" max="13340" width="3.42578125" style="69" customWidth="1"/>
    <col min="13341" max="13343" width="3.7109375" style="69" customWidth="1"/>
    <col min="13344" max="13568" width="9.140625" style="69"/>
    <col min="13569" max="13577" width="3.7109375" style="69" customWidth="1"/>
    <col min="13578" max="13581" width="3.42578125" style="69" customWidth="1"/>
    <col min="13582" max="13582" width="3.7109375" style="69" customWidth="1"/>
    <col min="13583" max="13589" width="3.42578125" style="69" customWidth="1"/>
    <col min="13590" max="13590" width="3.7109375" style="69" customWidth="1"/>
    <col min="13591" max="13596" width="3.42578125" style="69" customWidth="1"/>
    <col min="13597" max="13599" width="3.7109375" style="69" customWidth="1"/>
    <col min="13600" max="13824" width="9.140625" style="69"/>
    <col min="13825" max="13833" width="3.7109375" style="69" customWidth="1"/>
    <col min="13834" max="13837" width="3.42578125" style="69" customWidth="1"/>
    <col min="13838" max="13838" width="3.7109375" style="69" customWidth="1"/>
    <col min="13839" max="13845" width="3.42578125" style="69" customWidth="1"/>
    <col min="13846" max="13846" width="3.7109375" style="69" customWidth="1"/>
    <col min="13847" max="13852" width="3.42578125" style="69" customWidth="1"/>
    <col min="13853" max="13855" width="3.7109375" style="69" customWidth="1"/>
    <col min="13856" max="14080" width="9.140625" style="69"/>
    <col min="14081" max="14089" width="3.7109375" style="69" customWidth="1"/>
    <col min="14090" max="14093" width="3.42578125" style="69" customWidth="1"/>
    <col min="14094" max="14094" width="3.7109375" style="69" customWidth="1"/>
    <col min="14095" max="14101" width="3.42578125" style="69" customWidth="1"/>
    <col min="14102" max="14102" width="3.7109375" style="69" customWidth="1"/>
    <col min="14103" max="14108" width="3.42578125" style="69" customWidth="1"/>
    <col min="14109" max="14111" width="3.7109375" style="69" customWidth="1"/>
    <col min="14112" max="14336" width="9.140625" style="69"/>
    <col min="14337" max="14345" width="3.7109375" style="69" customWidth="1"/>
    <col min="14346" max="14349" width="3.42578125" style="69" customWidth="1"/>
    <col min="14350" max="14350" width="3.7109375" style="69" customWidth="1"/>
    <col min="14351" max="14357" width="3.42578125" style="69" customWidth="1"/>
    <col min="14358" max="14358" width="3.7109375" style="69" customWidth="1"/>
    <col min="14359" max="14364" width="3.42578125" style="69" customWidth="1"/>
    <col min="14365" max="14367" width="3.7109375" style="69" customWidth="1"/>
    <col min="14368" max="14592" width="9.140625" style="69"/>
    <col min="14593" max="14601" width="3.7109375" style="69" customWidth="1"/>
    <col min="14602" max="14605" width="3.42578125" style="69" customWidth="1"/>
    <col min="14606" max="14606" width="3.7109375" style="69" customWidth="1"/>
    <col min="14607" max="14613" width="3.42578125" style="69" customWidth="1"/>
    <col min="14614" max="14614" width="3.7109375" style="69" customWidth="1"/>
    <col min="14615" max="14620" width="3.42578125" style="69" customWidth="1"/>
    <col min="14621" max="14623" width="3.7109375" style="69" customWidth="1"/>
    <col min="14624" max="14848" width="9.140625" style="69"/>
    <col min="14849" max="14857" width="3.7109375" style="69" customWidth="1"/>
    <col min="14858" max="14861" width="3.42578125" style="69" customWidth="1"/>
    <col min="14862" max="14862" width="3.7109375" style="69" customWidth="1"/>
    <col min="14863" max="14869" width="3.42578125" style="69" customWidth="1"/>
    <col min="14870" max="14870" width="3.7109375" style="69" customWidth="1"/>
    <col min="14871" max="14876" width="3.42578125" style="69" customWidth="1"/>
    <col min="14877" max="14879" width="3.7109375" style="69" customWidth="1"/>
    <col min="14880" max="15104" width="9.140625" style="69"/>
    <col min="15105" max="15113" width="3.7109375" style="69" customWidth="1"/>
    <col min="15114" max="15117" width="3.42578125" style="69" customWidth="1"/>
    <col min="15118" max="15118" width="3.7109375" style="69" customWidth="1"/>
    <col min="15119" max="15125" width="3.42578125" style="69" customWidth="1"/>
    <col min="15126" max="15126" width="3.7109375" style="69" customWidth="1"/>
    <col min="15127" max="15132" width="3.42578125" style="69" customWidth="1"/>
    <col min="15133" max="15135" width="3.7109375" style="69" customWidth="1"/>
    <col min="15136" max="15360" width="9.140625" style="69"/>
    <col min="15361" max="15369" width="3.7109375" style="69" customWidth="1"/>
    <col min="15370" max="15373" width="3.42578125" style="69" customWidth="1"/>
    <col min="15374" max="15374" width="3.7109375" style="69" customWidth="1"/>
    <col min="15375" max="15381" width="3.42578125" style="69" customWidth="1"/>
    <col min="15382" max="15382" width="3.7109375" style="69" customWidth="1"/>
    <col min="15383" max="15388" width="3.42578125" style="69" customWidth="1"/>
    <col min="15389" max="15391" width="3.7109375" style="69" customWidth="1"/>
    <col min="15392" max="15616" width="9.140625" style="69"/>
    <col min="15617" max="15625" width="3.7109375" style="69" customWidth="1"/>
    <col min="15626" max="15629" width="3.42578125" style="69" customWidth="1"/>
    <col min="15630" max="15630" width="3.7109375" style="69" customWidth="1"/>
    <col min="15631" max="15637" width="3.42578125" style="69" customWidth="1"/>
    <col min="15638" max="15638" width="3.7109375" style="69" customWidth="1"/>
    <col min="15639" max="15644" width="3.42578125" style="69" customWidth="1"/>
    <col min="15645" max="15647" width="3.7109375" style="69" customWidth="1"/>
    <col min="15648" max="15872" width="9.140625" style="69"/>
    <col min="15873" max="15881" width="3.7109375" style="69" customWidth="1"/>
    <col min="15882" max="15885" width="3.42578125" style="69" customWidth="1"/>
    <col min="15886" max="15886" width="3.7109375" style="69" customWidth="1"/>
    <col min="15887" max="15893" width="3.42578125" style="69" customWidth="1"/>
    <col min="15894" max="15894" width="3.7109375" style="69" customWidth="1"/>
    <col min="15895" max="15900" width="3.42578125" style="69" customWidth="1"/>
    <col min="15901" max="15903" width="3.7109375" style="69" customWidth="1"/>
    <col min="15904" max="16128" width="9.140625" style="69"/>
    <col min="16129" max="16137" width="3.7109375" style="69" customWidth="1"/>
    <col min="16138" max="16141" width="3.42578125" style="69" customWidth="1"/>
    <col min="16142" max="16142" width="3.7109375" style="69" customWidth="1"/>
    <col min="16143" max="16149" width="3.42578125" style="69" customWidth="1"/>
    <col min="16150" max="16150" width="3.7109375" style="69" customWidth="1"/>
    <col min="16151" max="16156" width="3.42578125" style="69" customWidth="1"/>
    <col min="16157" max="16159" width="3.7109375" style="69" customWidth="1"/>
    <col min="16160" max="16384" width="9.140625" style="69"/>
  </cols>
  <sheetData>
    <row r="1" spans="1:30" ht="13.5" customHeight="1"/>
    <row r="2" spans="1:30" ht="14.1" customHeight="1"/>
    <row r="3" spans="1:30" ht="35.450000000000003" customHeight="1">
      <c r="A3" s="348" t="s">
        <v>52</v>
      </c>
      <c r="B3" s="348"/>
      <c r="C3" s="348"/>
      <c r="D3" s="348"/>
      <c r="E3" s="348"/>
      <c r="F3" s="348"/>
      <c r="G3" s="348"/>
      <c r="H3" s="348"/>
      <c r="I3" s="348"/>
      <c r="J3" s="348"/>
      <c r="K3" s="348"/>
      <c r="L3" s="348"/>
      <c r="M3" s="348"/>
      <c r="N3" s="348"/>
      <c r="O3" s="348"/>
      <c r="P3" s="348"/>
      <c r="Q3" s="348"/>
      <c r="R3" s="348"/>
      <c r="S3" s="348"/>
      <c r="T3" s="348"/>
      <c r="U3" s="348"/>
      <c r="V3" s="348"/>
      <c r="W3" s="348"/>
      <c r="X3" s="348"/>
      <c r="Y3" s="348"/>
      <c r="Z3" s="348"/>
      <c r="AA3" s="348"/>
      <c r="AB3" s="348"/>
      <c r="AC3" s="348"/>
      <c r="AD3" s="348"/>
    </row>
    <row r="4" spans="1:30" s="71" customFormat="1" ht="20.100000000000001" customHeight="1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</row>
    <row r="5" spans="1:30" s="71" customFormat="1" ht="24" customHeight="1">
      <c r="A5" s="72"/>
      <c r="B5" s="72"/>
      <c r="C5" s="206" t="s">
        <v>53</v>
      </c>
      <c r="D5" s="206"/>
      <c r="E5" s="207"/>
      <c r="F5" s="206"/>
      <c r="G5" s="207"/>
      <c r="H5" s="207"/>
      <c r="I5" s="208" t="s">
        <v>54</v>
      </c>
      <c r="J5" s="209" t="str">
        <f>Data!Q1</f>
        <v>SPR16010018</v>
      </c>
      <c r="K5" s="210"/>
      <c r="L5" s="210"/>
      <c r="M5" s="209"/>
      <c r="N5" s="209"/>
      <c r="O5" s="209"/>
      <c r="P5" s="209"/>
      <c r="Q5" s="209"/>
      <c r="R5" s="210"/>
      <c r="S5" s="210"/>
      <c r="T5" s="210"/>
      <c r="U5" s="210"/>
      <c r="V5" s="210"/>
      <c r="W5" s="210"/>
      <c r="AA5" s="246" t="s">
        <v>127</v>
      </c>
    </row>
    <row r="6" spans="1:30" s="71" customFormat="1" ht="24" customHeight="1">
      <c r="A6" s="72"/>
      <c r="B6" s="72"/>
      <c r="C6" s="207"/>
      <c r="D6" s="207"/>
      <c r="E6" s="207"/>
      <c r="F6" s="206"/>
      <c r="G6" s="211"/>
      <c r="H6" s="211"/>
      <c r="I6" s="206"/>
      <c r="J6" s="209"/>
      <c r="K6" s="210"/>
      <c r="L6" s="210"/>
      <c r="M6" s="209"/>
      <c r="N6" s="209"/>
      <c r="O6" s="209"/>
      <c r="P6" s="209"/>
      <c r="Q6" s="209"/>
      <c r="R6" s="210"/>
      <c r="S6" s="210"/>
      <c r="T6" s="210"/>
      <c r="U6" s="210"/>
      <c r="V6" s="210"/>
      <c r="W6" s="210"/>
      <c r="X6" s="210"/>
    </row>
    <row r="7" spans="1:30" s="71" customFormat="1" ht="24" customHeight="1">
      <c r="A7" s="72"/>
      <c r="B7" s="72"/>
      <c r="C7" s="212" t="s">
        <v>55</v>
      </c>
      <c r="D7" s="212"/>
      <c r="E7" s="207"/>
      <c r="F7" s="207"/>
      <c r="G7" s="207"/>
      <c r="H7" s="207"/>
      <c r="I7" s="208" t="s">
        <v>54</v>
      </c>
      <c r="J7" s="213" t="str">
        <f>Data!F5</f>
        <v>SP</v>
      </c>
      <c r="K7" s="210"/>
      <c r="L7" s="210"/>
      <c r="M7" s="214"/>
      <c r="N7" s="214"/>
      <c r="O7" s="214"/>
      <c r="P7" s="214"/>
      <c r="Q7" s="214"/>
      <c r="R7" s="214"/>
      <c r="S7" s="214"/>
      <c r="T7" s="214"/>
      <c r="U7" s="214"/>
      <c r="V7" s="215"/>
      <c r="W7" s="215"/>
      <c r="X7" s="215"/>
      <c r="Y7" s="90"/>
      <c r="Z7" s="90"/>
      <c r="AA7" s="90"/>
    </row>
    <row r="8" spans="1:30" s="71" customFormat="1" ht="24" customHeight="1">
      <c r="A8" s="72"/>
      <c r="B8" s="72"/>
      <c r="C8" s="207"/>
      <c r="D8" s="212"/>
      <c r="E8" s="212"/>
      <c r="F8" s="207"/>
      <c r="G8" s="207"/>
      <c r="H8" s="207"/>
      <c r="I8" s="208"/>
      <c r="J8" s="216" t="str">
        <f>Data!F6</f>
        <v>88/115</v>
      </c>
      <c r="K8" s="210"/>
      <c r="L8" s="213"/>
      <c r="M8" s="217"/>
      <c r="N8" s="217"/>
      <c r="O8" s="214"/>
      <c r="P8" s="214"/>
      <c r="Q8" s="214"/>
      <c r="R8" s="214"/>
      <c r="S8" s="214"/>
      <c r="T8" s="214"/>
      <c r="U8" s="214"/>
      <c r="V8" s="214"/>
      <c r="W8" s="215"/>
      <c r="X8" s="215"/>
      <c r="Y8" s="89"/>
      <c r="Z8" s="89"/>
      <c r="AA8" s="89"/>
    </row>
    <row r="9" spans="1:30" s="71" customFormat="1" ht="24" customHeight="1">
      <c r="A9" s="72"/>
      <c r="B9" s="72"/>
      <c r="C9" s="150"/>
      <c r="D9" s="152"/>
      <c r="E9" s="152"/>
      <c r="F9" s="150"/>
      <c r="G9" s="150"/>
      <c r="H9" s="150"/>
      <c r="I9" s="150"/>
      <c r="J9" s="105"/>
      <c r="L9" s="105"/>
      <c r="M9" s="148"/>
      <c r="N9" s="148"/>
      <c r="O9" s="87"/>
      <c r="P9" s="87"/>
      <c r="Q9" s="87"/>
      <c r="R9" s="87"/>
      <c r="S9" s="87"/>
      <c r="T9" s="87"/>
      <c r="U9" s="87"/>
      <c r="V9" s="87"/>
      <c r="W9" s="88"/>
      <c r="X9" s="89"/>
      <c r="Y9" s="89"/>
      <c r="Z9" s="89"/>
      <c r="AA9" s="89"/>
    </row>
    <row r="10" spans="1:30" s="90" customFormat="1" ht="15" customHeight="1">
      <c r="A10" s="91"/>
      <c r="B10" s="91"/>
      <c r="C10" s="153"/>
      <c r="D10" s="153"/>
      <c r="E10" s="153"/>
      <c r="F10" s="153"/>
      <c r="G10" s="153"/>
      <c r="H10" s="218"/>
      <c r="I10" s="153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155"/>
      <c r="V10" s="155"/>
      <c r="W10" s="97"/>
      <c r="X10" s="219"/>
      <c r="Y10" s="220"/>
      <c r="Z10" s="220"/>
      <c r="AA10" s="220"/>
      <c r="AB10" s="237"/>
      <c r="AC10" s="237"/>
    </row>
    <row r="11" spans="1:30" s="71" customFormat="1" ht="15" customHeight="1">
      <c r="A11" s="72"/>
      <c r="B11" s="72"/>
      <c r="C11" s="152"/>
      <c r="D11" s="152"/>
      <c r="E11" s="152"/>
      <c r="F11" s="152"/>
      <c r="G11" s="152"/>
      <c r="H11" s="149"/>
      <c r="I11" s="221"/>
      <c r="J11" s="88"/>
      <c r="K11" s="148"/>
      <c r="L11" s="87"/>
      <c r="M11" s="87"/>
      <c r="N11" s="87"/>
      <c r="O11" s="87"/>
      <c r="P11" s="87"/>
      <c r="Q11" s="87"/>
      <c r="R11" s="87"/>
      <c r="S11" s="87"/>
      <c r="T11" s="87"/>
      <c r="U11" s="88"/>
      <c r="V11" s="88"/>
      <c r="W11" s="76"/>
      <c r="Y11" s="103"/>
      <c r="Z11" s="103"/>
      <c r="AA11" s="103"/>
    </row>
    <row r="12" spans="1:30" s="71" customFormat="1" ht="24" customHeight="1">
      <c r="A12" s="72"/>
      <c r="B12" s="72"/>
      <c r="C12" s="212" t="s">
        <v>56</v>
      </c>
      <c r="D12" s="152"/>
      <c r="E12" s="152"/>
      <c r="F12" s="152"/>
      <c r="G12" s="150"/>
      <c r="H12" s="150"/>
      <c r="I12" s="149" t="s">
        <v>54</v>
      </c>
      <c r="J12" s="213" t="str">
        <f>Data!F7</f>
        <v>Push Pull</v>
      </c>
      <c r="K12" s="210"/>
      <c r="L12" s="213"/>
      <c r="M12" s="77"/>
      <c r="N12" s="77"/>
      <c r="P12" s="77"/>
      <c r="Q12" s="105"/>
      <c r="R12" s="105"/>
      <c r="S12" s="105"/>
      <c r="T12" s="105"/>
      <c r="U12" s="105"/>
      <c r="V12" s="105"/>
      <c r="W12" s="105"/>
      <c r="X12" s="107"/>
      <c r="Y12" s="107"/>
      <c r="Z12" s="107"/>
      <c r="AA12" s="107"/>
    </row>
    <row r="13" spans="1:30" s="71" customFormat="1" ht="24" customHeight="1">
      <c r="A13" s="72"/>
      <c r="B13" s="72"/>
      <c r="C13" s="222" t="s">
        <v>57</v>
      </c>
      <c r="D13" s="152"/>
      <c r="E13" s="152"/>
      <c r="F13" s="152"/>
      <c r="G13" s="150"/>
      <c r="H13" s="150"/>
      <c r="I13" s="149" t="s">
        <v>54</v>
      </c>
      <c r="J13" s="213" t="str">
        <f>Data!T7</f>
        <v>PP</v>
      </c>
      <c r="K13" s="210"/>
      <c r="L13" s="213"/>
      <c r="M13" s="77"/>
      <c r="N13" s="77"/>
      <c r="P13" s="77"/>
      <c r="Q13" s="105"/>
      <c r="R13" s="105"/>
      <c r="S13" s="77"/>
      <c r="T13" s="77"/>
      <c r="U13" s="77"/>
      <c r="V13" s="77"/>
      <c r="W13" s="77"/>
    </row>
    <row r="14" spans="1:30" s="71" customFormat="1" ht="24" customHeight="1">
      <c r="A14" s="72"/>
      <c r="B14" s="72"/>
      <c r="C14" s="212" t="s">
        <v>58</v>
      </c>
      <c r="D14" s="152"/>
      <c r="E14" s="152"/>
      <c r="F14" s="152"/>
      <c r="G14" s="150"/>
      <c r="H14" s="150"/>
      <c r="I14" s="149" t="s">
        <v>54</v>
      </c>
      <c r="J14" s="223" t="str">
        <f>Data!D8</f>
        <v>HHH</v>
      </c>
      <c r="K14" s="213"/>
      <c r="L14" s="213"/>
      <c r="M14" s="77"/>
      <c r="N14" s="77"/>
      <c r="P14" s="77"/>
      <c r="Q14" s="105"/>
      <c r="R14" s="105"/>
      <c r="S14" s="105"/>
      <c r="T14" s="105"/>
      <c r="U14" s="105"/>
      <c r="V14" s="152"/>
      <c r="W14" s="77"/>
      <c r="X14" s="107"/>
    </row>
    <row r="15" spans="1:30" s="71" customFormat="1" ht="24" customHeight="1">
      <c r="A15" s="72"/>
      <c r="B15" s="72"/>
      <c r="C15" s="212" t="s">
        <v>59</v>
      </c>
      <c r="D15" s="152"/>
      <c r="E15" s="152"/>
      <c r="F15" s="152"/>
      <c r="G15" s="150"/>
      <c r="H15" s="150"/>
      <c r="I15" s="149" t="s">
        <v>54</v>
      </c>
      <c r="J15" s="347">
        <f>Data!O8</f>
        <v>666777</v>
      </c>
      <c r="K15" s="347"/>
      <c r="L15" s="347"/>
      <c r="M15" s="224"/>
      <c r="N15" s="224"/>
      <c r="P15" s="77"/>
      <c r="Q15" s="77"/>
      <c r="R15" s="105"/>
      <c r="S15" s="77"/>
      <c r="T15" s="77"/>
      <c r="U15" s="77"/>
      <c r="V15" s="77"/>
      <c r="W15" s="77"/>
    </row>
    <row r="16" spans="1:30" s="71" customFormat="1" ht="24" customHeight="1">
      <c r="A16" s="72"/>
      <c r="B16" s="72"/>
      <c r="C16" s="212" t="s">
        <v>60</v>
      </c>
      <c r="D16" s="152"/>
      <c r="E16" s="152"/>
      <c r="F16" s="152"/>
      <c r="G16" s="150"/>
      <c r="H16" s="150"/>
      <c r="I16" s="149" t="s">
        <v>54</v>
      </c>
      <c r="J16" s="225" t="str">
        <f>Data!Y8</f>
        <v>PP1</v>
      </c>
      <c r="K16" s="213"/>
      <c r="L16" s="226"/>
      <c r="M16" s="77"/>
      <c r="N16" s="77"/>
      <c r="P16" s="77"/>
      <c r="Q16" s="77"/>
      <c r="R16" s="105"/>
      <c r="S16" s="105"/>
      <c r="T16" s="105"/>
      <c r="U16" s="105"/>
      <c r="V16" s="109"/>
      <c r="W16" s="77"/>
      <c r="X16" s="107"/>
    </row>
    <row r="17" spans="1:36" s="71" customFormat="1" ht="18.95" customHeight="1">
      <c r="A17" s="72"/>
      <c r="B17" s="72"/>
      <c r="C17" s="152"/>
      <c r="D17" s="152"/>
      <c r="E17" s="152"/>
      <c r="F17" s="152"/>
      <c r="G17" s="150"/>
      <c r="H17" s="150"/>
      <c r="I17" s="109"/>
      <c r="J17" s="204"/>
      <c r="K17" s="77"/>
      <c r="L17" s="77"/>
      <c r="M17" s="105"/>
      <c r="N17" s="105"/>
      <c r="P17" s="77"/>
      <c r="Q17" s="105"/>
      <c r="R17" s="105"/>
      <c r="S17" s="105"/>
      <c r="T17" s="109"/>
      <c r="U17" s="77"/>
      <c r="V17" s="105"/>
      <c r="W17" s="77"/>
    </row>
    <row r="18" spans="1:36" s="71" customFormat="1" ht="24" customHeight="1">
      <c r="A18" s="72"/>
      <c r="B18" s="72"/>
      <c r="C18" s="212" t="s">
        <v>65</v>
      </c>
      <c r="D18" s="212"/>
      <c r="E18" s="152"/>
      <c r="F18" s="152"/>
      <c r="G18" s="152"/>
      <c r="H18" s="152"/>
      <c r="I18" s="202"/>
      <c r="J18" s="105"/>
      <c r="K18" s="105"/>
      <c r="L18" s="150"/>
      <c r="M18" s="227"/>
      <c r="N18" s="227"/>
      <c r="W18" s="77"/>
    </row>
    <row r="19" spans="1:36" s="71" customFormat="1" ht="24" customHeight="1">
      <c r="A19" s="72"/>
      <c r="B19" s="72"/>
      <c r="C19" s="212" t="s">
        <v>66</v>
      </c>
      <c r="D19" s="212"/>
      <c r="E19" s="152"/>
      <c r="F19" s="152"/>
      <c r="G19" s="150"/>
      <c r="H19" s="150"/>
      <c r="J19" s="146" t="s">
        <v>54</v>
      </c>
      <c r="K19" s="228" t="s">
        <v>128</v>
      </c>
      <c r="L19" s="210"/>
      <c r="M19" s="227"/>
      <c r="R19" s="222" t="s">
        <v>61</v>
      </c>
      <c r="S19" s="150"/>
      <c r="Z19" s="149" t="s">
        <v>54</v>
      </c>
      <c r="AA19" s="349">
        <f>Data!Q2</f>
        <v>42387</v>
      </c>
      <c r="AB19" s="349"/>
      <c r="AC19" s="349"/>
      <c r="AD19" s="349"/>
    </row>
    <row r="20" spans="1:36" s="71" customFormat="1" ht="24" customHeight="1">
      <c r="A20" s="72"/>
      <c r="B20" s="72"/>
      <c r="C20" s="212" t="s">
        <v>67</v>
      </c>
      <c r="D20" s="206"/>
      <c r="E20" s="147"/>
      <c r="F20" s="147"/>
      <c r="G20" s="150"/>
      <c r="H20" s="150"/>
      <c r="J20" s="151" t="s">
        <v>54</v>
      </c>
      <c r="K20" s="229" t="s">
        <v>119</v>
      </c>
      <c r="L20" s="210"/>
      <c r="M20" s="230"/>
      <c r="R20" s="222" t="s">
        <v>62</v>
      </c>
      <c r="S20" s="150"/>
      <c r="Z20" s="149" t="s">
        <v>54</v>
      </c>
      <c r="AA20" s="349">
        <f>Data!AA2</f>
        <v>42387</v>
      </c>
      <c r="AB20" s="349"/>
      <c r="AC20" s="349"/>
      <c r="AD20" s="349"/>
    </row>
    <row r="21" spans="1:36" s="71" customFormat="1" ht="24" customHeight="1">
      <c r="A21" s="72"/>
      <c r="B21" s="72"/>
      <c r="C21" s="212" t="s">
        <v>68</v>
      </c>
      <c r="D21" s="206"/>
      <c r="E21" s="147"/>
      <c r="F21" s="147"/>
      <c r="G21" s="150"/>
      <c r="H21" s="150"/>
      <c r="J21" s="151" t="s">
        <v>54</v>
      </c>
      <c r="K21" s="228" t="s">
        <v>69</v>
      </c>
      <c r="L21" s="210"/>
      <c r="M21" s="105"/>
      <c r="R21" s="206" t="s">
        <v>63</v>
      </c>
      <c r="S21" s="150"/>
      <c r="Z21" s="149" t="s">
        <v>54</v>
      </c>
      <c r="AA21" s="350">
        <f>AA20+365</f>
        <v>42752</v>
      </c>
      <c r="AB21" s="350"/>
      <c r="AC21" s="350"/>
      <c r="AD21" s="350"/>
    </row>
    <row r="22" spans="1:36" s="71" customFormat="1" ht="24" customHeight="1">
      <c r="A22" s="72"/>
      <c r="B22" s="72"/>
      <c r="C22" s="212" t="s">
        <v>129</v>
      </c>
      <c r="D22" s="210"/>
      <c r="J22" s="151" t="s">
        <v>54</v>
      </c>
      <c r="K22" s="210" t="s">
        <v>132</v>
      </c>
      <c r="L22" s="210"/>
      <c r="M22" s="77"/>
      <c r="N22" s="77"/>
      <c r="P22" s="77"/>
      <c r="Q22" s="117"/>
      <c r="R22" s="206" t="s">
        <v>130</v>
      </c>
      <c r="S22" s="210"/>
      <c r="T22" s="210"/>
      <c r="U22" s="210"/>
      <c r="X22" s="285"/>
      <c r="Y22" s="285"/>
      <c r="Z22" s="149" t="s">
        <v>54</v>
      </c>
      <c r="AA22" s="353">
        <f>AA20+1</f>
        <v>42388</v>
      </c>
      <c r="AB22" s="353"/>
      <c r="AC22" s="353"/>
      <c r="AD22" s="353"/>
    </row>
    <row r="23" spans="1:36" s="71" customFormat="1" ht="18.95" customHeight="1">
      <c r="A23" s="72"/>
      <c r="B23" s="72"/>
      <c r="M23" s="77"/>
      <c r="N23" s="77"/>
      <c r="P23" s="77"/>
      <c r="Q23" s="77"/>
      <c r="R23" s="77"/>
      <c r="S23" s="77"/>
      <c r="T23" s="77"/>
      <c r="U23" s="77"/>
      <c r="V23" s="77"/>
      <c r="W23" s="77"/>
    </row>
    <row r="24" spans="1:36" s="71" customFormat="1" ht="24" customHeight="1">
      <c r="A24" s="72"/>
      <c r="B24" s="72"/>
      <c r="C24" s="150" t="s">
        <v>70</v>
      </c>
      <c r="D24" s="121"/>
      <c r="E24" s="202"/>
      <c r="F24" s="202"/>
      <c r="G24" s="202"/>
      <c r="H24" s="202"/>
      <c r="I24" s="202"/>
      <c r="J24" s="202"/>
      <c r="K24" s="202"/>
      <c r="L24" s="202"/>
      <c r="M24" s="202"/>
      <c r="N24" s="202"/>
      <c r="O24" s="202"/>
      <c r="P24" s="202"/>
      <c r="Q24" s="202"/>
      <c r="R24" s="202"/>
      <c r="S24" s="202"/>
      <c r="T24" s="202"/>
      <c r="U24" s="202"/>
      <c r="V24" s="202"/>
      <c r="W24" s="231"/>
      <c r="X24" s="123"/>
      <c r="Y24" s="124"/>
      <c r="Z24" s="124"/>
      <c r="AA24" s="124"/>
    </row>
    <row r="25" spans="1:36" s="71" customFormat="1" ht="24" customHeight="1">
      <c r="A25" s="72"/>
      <c r="B25" s="72"/>
      <c r="C25" s="232" t="s">
        <v>120</v>
      </c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2"/>
    </row>
    <row r="26" spans="1:36" s="71" customFormat="1" ht="24" customHeight="1">
      <c r="A26" s="72"/>
      <c r="B26" s="72"/>
      <c r="C26" s="232" t="s">
        <v>125</v>
      </c>
      <c r="D26" s="77"/>
      <c r="E26" s="72"/>
      <c r="F26" s="72"/>
      <c r="G26" s="72"/>
      <c r="H26" s="203"/>
      <c r="I26" s="203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2"/>
    </row>
    <row r="27" spans="1:36" s="71" customFormat="1" ht="24" customHeight="1">
      <c r="A27" s="72"/>
      <c r="B27" s="72"/>
      <c r="C27" s="232" t="s">
        <v>126</v>
      </c>
      <c r="D27" s="77"/>
      <c r="E27" s="203"/>
      <c r="F27" s="203"/>
      <c r="G27" s="203"/>
      <c r="H27" s="203"/>
      <c r="I27" s="203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2"/>
    </row>
    <row r="28" spans="1:36" s="71" customFormat="1" ht="24" customHeight="1">
      <c r="A28" s="72"/>
      <c r="B28" s="72"/>
      <c r="C28" s="232" t="s">
        <v>121</v>
      </c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2"/>
    </row>
    <row r="29" spans="1:36" s="71" customFormat="1" ht="24" customHeight="1">
      <c r="A29" s="72"/>
      <c r="B29" s="72"/>
      <c r="C29" s="232" t="s">
        <v>122</v>
      </c>
      <c r="D29" s="77"/>
    </row>
    <row r="30" spans="1:36" s="71" customFormat="1" ht="24" customHeight="1">
      <c r="A30" s="72"/>
      <c r="B30" s="72"/>
      <c r="C30" s="232" t="s">
        <v>123</v>
      </c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2"/>
    </row>
    <row r="31" spans="1:36" s="71" customFormat="1" ht="24" customHeight="1">
      <c r="A31" s="72"/>
      <c r="B31" s="72"/>
      <c r="C31" s="82"/>
      <c r="D31" s="82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2"/>
      <c r="V31" s="72"/>
      <c r="AE31" s="233"/>
      <c r="AF31" s="184"/>
      <c r="AG31" s="40"/>
      <c r="AH31" s="40"/>
      <c r="AI31" s="40"/>
      <c r="AJ31" s="40"/>
    </row>
    <row r="32" spans="1:36" s="71" customFormat="1" ht="24" customHeight="1">
      <c r="A32" s="72"/>
      <c r="B32" s="72"/>
      <c r="C32" s="82"/>
      <c r="D32" s="82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2"/>
      <c r="V32" s="72"/>
      <c r="AE32" s="233"/>
      <c r="AF32" s="184"/>
      <c r="AG32" s="40"/>
      <c r="AH32" s="40"/>
      <c r="AI32" s="40"/>
      <c r="AJ32" s="40"/>
    </row>
    <row r="33" spans="1:36" s="71" customFormat="1" ht="24" customHeight="1">
      <c r="A33" s="72"/>
      <c r="B33" s="72"/>
      <c r="C33" s="82"/>
      <c r="D33" s="82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2"/>
      <c r="V33" s="72"/>
      <c r="AE33" s="233"/>
      <c r="AF33" s="184"/>
      <c r="AG33" s="40"/>
      <c r="AH33" s="40"/>
      <c r="AI33" s="40"/>
      <c r="AJ33" s="40"/>
    </row>
    <row r="34" spans="1:36" s="71" customFormat="1" ht="24" customHeight="1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AE34" s="233"/>
      <c r="AF34" s="184"/>
      <c r="AG34" s="40"/>
      <c r="AH34" s="40"/>
      <c r="AI34" s="40"/>
      <c r="AJ34" s="40"/>
    </row>
    <row r="35" spans="1:36" s="71" customFormat="1" ht="24" customHeight="1">
      <c r="A35" s="72"/>
      <c r="B35" s="72"/>
      <c r="C35" s="206" t="s">
        <v>131</v>
      </c>
      <c r="D35" s="206"/>
      <c r="E35" s="206"/>
      <c r="F35" s="210"/>
      <c r="G35" s="149" t="s">
        <v>54</v>
      </c>
      <c r="H35" s="238" t="str">
        <f>Data!F47</f>
        <v>Mr.Pakapon  Nammontree</v>
      </c>
      <c r="I35" s="210"/>
      <c r="J35" s="239"/>
      <c r="K35" s="210"/>
      <c r="N35" s="206"/>
      <c r="P35" s="206"/>
      <c r="Q35" s="206" t="s">
        <v>71</v>
      </c>
      <c r="R35" s="210"/>
      <c r="S35" s="209"/>
      <c r="V35" s="236"/>
      <c r="W35" s="236"/>
      <c r="X35" s="236"/>
      <c r="Y35" s="236"/>
      <c r="Z35" s="236"/>
      <c r="AA35" s="237"/>
      <c r="AB35" s="237"/>
      <c r="AC35" s="237"/>
      <c r="AE35" s="233"/>
      <c r="AF35" s="184"/>
      <c r="AG35" s="40"/>
      <c r="AH35" s="40"/>
      <c r="AI35" s="40"/>
      <c r="AJ35" s="40"/>
    </row>
    <row r="36" spans="1:36" s="71" customFormat="1" ht="9.9499999999999993" customHeight="1">
      <c r="A36" s="72"/>
      <c r="B36" s="72"/>
      <c r="C36" s="206"/>
      <c r="D36" s="210"/>
      <c r="E36" s="210"/>
      <c r="F36" s="210"/>
      <c r="G36" s="149"/>
      <c r="H36" s="234"/>
      <c r="I36" s="234"/>
      <c r="J36" s="234"/>
      <c r="K36" s="235"/>
      <c r="L36" s="210"/>
      <c r="M36" s="210"/>
      <c r="N36" s="206"/>
      <c r="O36" s="206"/>
      <c r="P36" s="206"/>
      <c r="Q36" s="206"/>
      <c r="R36" s="210"/>
      <c r="S36" s="209"/>
      <c r="T36" s="209"/>
      <c r="U36" s="209"/>
      <c r="V36" s="209"/>
      <c r="W36" s="209"/>
      <c r="X36" s="209"/>
      <c r="Y36" s="90"/>
      <c r="AE36" s="233"/>
      <c r="AF36" s="184"/>
      <c r="AG36" s="40"/>
      <c r="AH36" s="40"/>
      <c r="AI36" s="40"/>
      <c r="AJ36" s="40"/>
    </row>
    <row r="37" spans="1:36" s="71" customFormat="1" ht="24" customHeight="1">
      <c r="A37" s="126"/>
      <c r="B37" s="126"/>
      <c r="H37" s="210" t="s">
        <v>150</v>
      </c>
      <c r="L37" s="210"/>
      <c r="M37" s="210"/>
      <c r="N37" s="210"/>
      <c r="O37" s="210"/>
      <c r="P37" s="240"/>
      <c r="Q37" s="241">
        <v>3</v>
      </c>
      <c r="R37" s="210"/>
      <c r="V37" s="351" t="s">
        <v>151</v>
      </c>
      <c r="W37" s="351"/>
      <c r="X37" s="351"/>
      <c r="Y37" s="351"/>
      <c r="Z37" s="351"/>
      <c r="AA37" s="351"/>
      <c r="AB37" s="351"/>
      <c r="AC37" s="351"/>
      <c r="AE37" s="233"/>
      <c r="AF37" s="184"/>
      <c r="AG37" s="40"/>
      <c r="AH37" s="40"/>
      <c r="AI37" s="40"/>
      <c r="AJ37" s="40"/>
    </row>
    <row r="38" spans="1:36" s="71" customFormat="1" ht="21" customHeight="1">
      <c r="A38" s="72"/>
      <c r="B38" s="72"/>
      <c r="C38" s="210"/>
      <c r="D38" s="210"/>
      <c r="E38" s="210"/>
      <c r="F38" s="210"/>
      <c r="G38" s="210"/>
      <c r="H38" s="235"/>
      <c r="I38" s="235"/>
      <c r="J38" s="235"/>
      <c r="K38" s="210"/>
      <c r="L38" s="210"/>
      <c r="M38" s="209"/>
      <c r="N38" s="209"/>
      <c r="O38" s="210"/>
      <c r="P38" s="210"/>
      <c r="Q38" s="210"/>
      <c r="R38" s="210"/>
      <c r="V38" s="352" t="s">
        <v>72</v>
      </c>
      <c r="W38" s="352"/>
      <c r="X38" s="352"/>
      <c r="Y38" s="352"/>
      <c r="Z38" s="352"/>
      <c r="AA38" s="352"/>
      <c r="AB38" s="352"/>
      <c r="AC38" s="352"/>
      <c r="AD38" s="243"/>
      <c r="AE38" s="244"/>
      <c r="AF38" s="244"/>
      <c r="AG38" s="244"/>
    </row>
    <row r="39" spans="1:36" s="71" customFormat="1" ht="20.100000000000001" customHeight="1">
      <c r="A39" s="72"/>
      <c r="B39" s="72"/>
      <c r="E39" s="76"/>
      <c r="F39" s="76"/>
      <c r="G39" s="76"/>
      <c r="H39" s="76"/>
      <c r="I39" s="76"/>
      <c r="L39" s="91"/>
      <c r="M39" s="72"/>
      <c r="N39" s="72"/>
      <c r="O39" s="72"/>
      <c r="P39" s="202"/>
      <c r="Q39" s="202"/>
      <c r="R39" s="202"/>
      <c r="S39" s="202"/>
      <c r="T39" s="202"/>
      <c r="U39" s="74"/>
      <c r="V39" s="128"/>
      <c r="W39" s="128"/>
      <c r="X39" s="128"/>
      <c r="Y39" s="128"/>
      <c r="Z39" s="128"/>
      <c r="AA39" s="128"/>
    </row>
    <row r="40" spans="1:36" s="71" customFormat="1" ht="16.5" customHeight="1">
      <c r="A40" s="346"/>
      <c r="B40" s="346"/>
      <c r="C40" s="346"/>
      <c r="D40" s="346"/>
      <c r="E40" s="346"/>
      <c r="F40" s="346"/>
      <c r="G40" s="346"/>
      <c r="H40" s="346"/>
      <c r="I40" s="346"/>
      <c r="J40" s="346"/>
      <c r="K40" s="346"/>
      <c r="L40" s="346"/>
      <c r="M40" s="346"/>
      <c r="N40" s="346"/>
      <c r="O40" s="346"/>
      <c r="P40" s="346"/>
      <c r="Q40" s="346"/>
      <c r="R40" s="346"/>
      <c r="S40" s="346"/>
      <c r="T40" s="346"/>
      <c r="U40" s="346"/>
      <c r="V40" s="346"/>
      <c r="W40" s="130"/>
    </row>
    <row r="41" spans="1:36" ht="18.75" customHeight="1">
      <c r="C41" s="115"/>
      <c r="D41" s="242"/>
      <c r="T41" s="38"/>
      <c r="U41" s="245"/>
    </row>
    <row r="42" spans="1:36" ht="18.75" customHeight="1">
      <c r="C42" s="205"/>
      <c r="D42" s="242"/>
      <c r="T42" s="115"/>
      <c r="U42" s="242"/>
    </row>
    <row r="43" spans="1:36" ht="18.75" customHeight="1">
      <c r="T43" s="115"/>
      <c r="U43" s="242"/>
    </row>
    <row r="44" spans="1:36" ht="18.75" customHeight="1">
      <c r="T44" s="205"/>
      <c r="U44" s="242"/>
    </row>
    <row r="45" spans="1:36" ht="18.75" customHeight="1"/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</sheetData>
  <mergeCells count="9">
    <mergeCell ref="A40:V40"/>
    <mergeCell ref="J15:L15"/>
    <mergeCell ref="A3:AD3"/>
    <mergeCell ref="AA19:AD19"/>
    <mergeCell ref="AA20:AD20"/>
    <mergeCell ref="AA21:AD21"/>
    <mergeCell ref="V37:AC37"/>
    <mergeCell ref="V38:AC38"/>
    <mergeCell ref="AA22:AD22"/>
  </mergeCells>
  <pageMargins left="0.31496062992125984" right="0.31496062992125984" top="0.98425196850393704" bottom="0.19685039370078741" header="0.31496062992125984" footer="0.11811023622047245"/>
  <pageSetup paperSize="9" scale="91" orientation="portrait" horizontalDpi="360" verticalDpi="360" r:id="rId1"/>
  <headerFooter>
    <oddFooter>&amp;R&amp;"Gulim,Regular"&amp;10SP-FM-04-15 REV.0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J68"/>
  <sheetViews>
    <sheetView view="pageBreakPreview" zoomScaleNormal="100" zoomScaleSheetLayoutView="100" workbookViewId="0">
      <selection activeCell="B12" sqref="B12:U19"/>
    </sheetView>
  </sheetViews>
  <sheetFormatPr defaultColWidth="9.140625" defaultRowHeight="20.25"/>
  <cols>
    <col min="1" max="7" width="4.28515625" style="69" customWidth="1"/>
    <col min="8" max="8" width="3.42578125" style="69" customWidth="1"/>
    <col min="9" max="23" width="4.28515625" style="69" customWidth="1"/>
    <col min="24" max="29" width="4.5703125" style="69" customWidth="1"/>
    <col min="30" max="256" width="9.140625" style="69"/>
    <col min="257" max="263" width="4.28515625" style="69" customWidth="1"/>
    <col min="264" max="264" width="3.42578125" style="69" customWidth="1"/>
    <col min="265" max="279" width="4.28515625" style="69" customWidth="1"/>
    <col min="280" max="285" width="4.5703125" style="69" customWidth="1"/>
    <col min="286" max="512" width="9.140625" style="69"/>
    <col min="513" max="519" width="4.28515625" style="69" customWidth="1"/>
    <col min="520" max="520" width="3.42578125" style="69" customWidth="1"/>
    <col min="521" max="535" width="4.28515625" style="69" customWidth="1"/>
    <col min="536" max="541" width="4.5703125" style="69" customWidth="1"/>
    <col min="542" max="768" width="9.140625" style="69"/>
    <col min="769" max="775" width="4.28515625" style="69" customWidth="1"/>
    <col min="776" max="776" width="3.42578125" style="69" customWidth="1"/>
    <col min="777" max="791" width="4.28515625" style="69" customWidth="1"/>
    <col min="792" max="797" width="4.5703125" style="69" customWidth="1"/>
    <col min="798" max="1024" width="9.140625" style="69"/>
    <col min="1025" max="1031" width="4.28515625" style="69" customWidth="1"/>
    <col min="1032" max="1032" width="3.42578125" style="69" customWidth="1"/>
    <col min="1033" max="1047" width="4.28515625" style="69" customWidth="1"/>
    <col min="1048" max="1053" width="4.5703125" style="69" customWidth="1"/>
    <col min="1054" max="1280" width="9.140625" style="69"/>
    <col min="1281" max="1287" width="4.28515625" style="69" customWidth="1"/>
    <col min="1288" max="1288" width="3.42578125" style="69" customWidth="1"/>
    <col min="1289" max="1303" width="4.28515625" style="69" customWidth="1"/>
    <col min="1304" max="1309" width="4.5703125" style="69" customWidth="1"/>
    <col min="1310" max="1536" width="9.140625" style="69"/>
    <col min="1537" max="1543" width="4.28515625" style="69" customWidth="1"/>
    <col min="1544" max="1544" width="3.42578125" style="69" customWidth="1"/>
    <col min="1545" max="1559" width="4.28515625" style="69" customWidth="1"/>
    <col min="1560" max="1565" width="4.5703125" style="69" customWidth="1"/>
    <col min="1566" max="1792" width="9.140625" style="69"/>
    <col min="1793" max="1799" width="4.28515625" style="69" customWidth="1"/>
    <col min="1800" max="1800" width="3.42578125" style="69" customWidth="1"/>
    <col min="1801" max="1815" width="4.28515625" style="69" customWidth="1"/>
    <col min="1816" max="1821" width="4.5703125" style="69" customWidth="1"/>
    <col min="1822" max="2048" width="9.140625" style="69"/>
    <col min="2049" max="2055" width="4.28515625" style="69" customWidth="1"/>
    <col min="2056" max="2056" width="3.42578125" style="69" customWidth="1"/>
    <col min="2057" max="2071" width="4.28515625" style="69" customWidth="1"/>
    <col min="2072" max="2077" width="4.5703125" style="69" customWidth="1"/>
    <col min="2078" max="2304" width="9.140625" style="69"/>
    <col min="2305" max="2311" width="4.28515625" style="69" customWidth="1"/>
    <col min="2312" max="2312" width="3.42578125" style="69" customWidth="1"/>
    <col min="2313" max="2327" width="4.28515625" style="69" customWidth="1"/>
    <col min="2328" max="2333" width="4.5703125" style="69" customWidth="1"/>
    <col min="2334" max="2560" width="9.140625" style="69"/>
    <col min="2561" max="2567" width="4.28515625" style="69" customWidth="1"/>
    <col min="2568" max="2568" width="3.42578125" style="69" customWidth="1"/>
    <col min="2569" max="2583" width="4.28515625" style="69" customWidth="1"/>
    <col min="2584" max="2589" width="4.5703125" style="69" customWidth="1"/>
    <col min="2590" max="2816" width="9.140625" style="69"/>
    <col min="2817" max="2823" width="4.28515625" style="69" customWidth="1"/>
    <col min="2824" max="2824" width="3.42578125" style="69" customWidth="1"/>
    <col min="2825" max="2839" width="4.28515625" style="69" customWidth="1"/>
    <col min="2840" max="2845" width="4.5703125" style="69" customWidth="1"/>
    <col min="2846" max="3072" width="9.140625" style="69"/>
    <col min="3073" max="3079" width="4.28515625" style="69" customWidth="1"/>
    <col min="3080" max="3080" width="3.42578125" style="69" customWidth="1"/>
    <col min="3081" max="3095" width="4.28515625" style="69" customWidth="1"/>
    <col min="3096" max="3101" width="4.5703125" style="69" customWidth="1"/>
    <col min="3102" max="3328" width="9.140625" style="69"/>
    <col min="3329" max="3335" width="4.28515625" style="69" customWidth="1"/>
    <col min="3336" max="3336" width="3.42578125" style="69" customWidth="1"/>
    <col min="3337" max="3351" width="4.28515625" style="69" customWidth="1"/>
    <col min="3352" max="3357" width="4.5703125" style="69" customWidth="1"/>
    <col min="3358" max="3584" width="9.140625" style="69"/>
    <col min="3585" max="3591" width="4.28515625" style="69" customWidth="1"/>
    <col min="3592" max="3592" width="3.42578125" style="69" customWidth="1"/>
    <col min="3593" max="3607" width="4.28515625" style="69" customWidth="1"/>
    <col min="3608" max="3613" width="4.5703125" style="69" customWidth="1"/>
    <col min="3614" max="3840" width="9.140625" style="69"/>
    <col min="3841" max="3847" width="4.28515625" style="69" customWidth="1"/>
    <col min="3848" max="3848" width="3.42578125" style="69" customWidth="1"/>
    <col min="3849" max="3863" width="4.28515625" style="69" customWidth="1"/>
    <col min="3864" max="3869" width="4.5703125" style="69" customWidth="1"/>
    <col min="3870" max="4096" width="9.140625" style="69"/>
    <col min="4097" max="4103" width="4.28515625" style="69" customWidth="1"/>
    <col min="4104" max="4104" width="3.42578125" style="69" customWidth="1"/>
    <col min="4105" max="4119" width="4.28515625" style="69" customWidth="1"/>
    <col min="4120" max="4125" width="4.5703125" style="69" customWidth="1"/>
    <col min="4126" max="4352" width="9.140625" style="69"/>
    <col min="4353" max="4359" width="4.28515625" style="69" customWidth="1"/>
    <col min="4360" max="4360" width="3.42578125" style="69" customWidth="1"/>
    <col min="4361" max="4375" width="4.28515625" style="69" customWidth="1"/>
    <col min="4376" max="4381" width="4.5703125" style="69" customWidth="1"/>
    <col min="4382" max="4608" width="9.140625" style="69"/>
    <col min="4609" max="4615" width="4.28515625" style="69" customWidth="1"/>
    <col min="4616" max="4616" width="3.42578125" style="69" customWidth="1"/>
    <col min="4617" max="4631" width="4.28515625" style="69" customWidth="1"/>
    <col min="4632" max="4637" width="4.5703125" style="69" customWidth="1"/>
    <col min="4638" max="4864" width="9.140625" style="69"/>
    <col min="4865" max="4871" width="4.28515625" style="69" customWidth="1"/>
    <col min="4872" max="4872" width="3.42578125" style="69" customWidth="1"/>
    <col min="4873" max="4887" width="4.28515625" style="69" customWidth="1"/>
    <col min="4888" max="4893" width="4.5703125" style="69" customWidth="1"/>
    <col min="4894" max="5120" width="9.140625" style="69"/>
    <col min="5121" max="5127" width="4.28515625" style="69" customWidth="1"/>
    <col min="5128" max="5128" width="3.42578125" style="69" customWidth="1"/>
    <col min="5129" max="5143" width="4.28515625" style="69" customWidth="1"/>
    <col min="5144" max="5149" width="4.5703125" style="69" customWidth="1"/>
    <col min="5150" max="5376" width="9.140625" style="69"/>
    <col min="5377" max="5383" width="4.28515625" style="69" customWidth="1"/>
    <col min="5384" max="5384" width="3.42578125" style="69" customWidth="1"/>
    <col min="5385" max="5399" width="4.28515625" style="69" customWidth="1"/>
    <col min="5400" max="5405" width="4.5703125" style="69" customWidth="1"/>
    <col min="5406" max="5632" width="9.140625" style="69"/>
    <col min="5633" max="5639" width="4.28515625" style="69" customWidth="1"/>
    <col min="5640" max="5640" width="3.42578125" style="69" customWidth="1"/>
    <col min="5641" max="5655" width="4.28515625" style="69" customWidth="1"/>
    <col min="5656" max="5661" width="4.5703125" style="69" customWidth="1"/>
    <col min="5662" max="5888" width="9.140625" style="69"/>
    <col min="5889" max="5895" width="4.28515625" style="69" customWidth="1"/>
    <col min="5896" max="5896" width="3.42578125" style="69" customWidth="1"/>
    <col min="5897" max="5911" width="4.28515625" style="69" customWidth="1"/>
    <col min="5912" max="5917" width="4.5703125" style="69" customWidth="1"/>
    <col min="5918" max="6144" width="9.140625" style="69"/>
    <col min="6145" max="6151" width="4.28515625" style="69" customWidth="1"/>
    <col min="6152" max="6152" width="3.42578125" style="69" customWidth="1"/>
    <col min="6153" max="6167" width="4.28515625" style="69" customWidth="1"/>
    <col min="6168" max="6173" width="4.5703125" style="69" customWidth="1"/>
    <col min="6174" max="6400" width="9.140625" style="69"/>
    <col min="6401" max="6407" width="4.28515625" style="69" customWidth="1"/>
    <col min="6408" max="6408" width="3.42578125" style="69" customWidth="1"/>
    <col min="6409" max="6423" width="4.28515625" style="69" customWidth="1"/>
    <col min="6424" max="6429" width="4.5703125" style="69" customWidth="1"/>
    <col min="6430" max="6656" width="9.140625" style="69"/>
    <col min="6657" max="6663" width="4.28515625" style="69" customWidth="1"/>
    <col min="6664" max="6664" width="3.42578125" style="69" customWidth="1"/>
    <col min="6665" max="6679" width="4.28515625" style="69" customWidth="1"/>
    <col min="6680" max="6685" width="4.5703125" style="69" customWidth="1"/>
    <col min="6686" max="6912" width="9.140625" style="69"/>
    <col min="6913" max="6919" width="4.28515625" style="69" customWidth="1"/>
    <col min="6920" max="6920" width="3.42578125" style="69" customWidth="1"/>
    <col min="6921" max="6935" width="4.28515625" style="69" customWidth="1"/>
    <col min="6936" max="6941" width="4.5703125" style="69" customWidth="1"/>
    <col min="6942" max="7168" width="9.140625" style="69"/>
    <col min="7169" max="7175" width="4.28515625" style="69" customWidth="1"/>
    <col min="7176" max="7176" width="3.42578125" style="69" customWidth="1"/>
    <col min="7177" max="7191" width="4.28515625" style="69" customWidth="1"/>
    <col min="7192" max="7197" width="4.5703125" style="69" customWidth="1"/>
    <col min="7198" max="7424" width="9.140625" style="69"/>
    <col min="7425" max="7431" width="4.28515625" style="69" customWidth="1"/>
    <col min="7432" max="7432" width="3.42578125" style="69" customWidth="1"/>
    <col min="7433" max="7447" width="4.28515625" style="69" customWidth="1"/>
    <col min="7448" max="7453" width="4.5703125" style="69" customWidth="1"/>
    <col min="7454" max="7680" width="9.140625" style="69"/>
    <col min="7681" max="7687" width="4.28515625" style="69" customWidth="1"/>
    <col min="7688" max="7688" width="3.42578125" style="69" customWidth="1"/>
    <col min="7689" max="7703" width="4.28515625" style="69" customWidth="1"/>
    <col min="7704" max="7709" width="4.5703125" style="69" customWidth="1"/>
    <col min="7710" max="7936" width="9.140625" style="69"/>
    <col min="7937" max="7943" width="4.28515625" style="69" customWidth="1"/>
    <col min="7944" max="7944" width="3.42578125" style="69" customWidth="1"/>
    <col min="7945" max="7959" width="4.28515625" style="69" customWidth="1"/>
    <col min="7960" max="7965" width="4.5703125" style="69" customWidth="1"/>
    <col min="7966" max="8192" width="9.140625" style="69"/>
    <col min="8193" max="8199" width="4.28515625" style="69" customWidth="1"/>
    <col min="8200" max="8200" width="3.42578125" style="69" customWidth="1"/>
    <col min="8201" max="8215" width="4.28515625" style="69" customWidth="1"/>
    <col min="8216" max="8221" width="4.5703125" style="69" customWidth="1"/>
    <col min="8222" max="8448" width="9.140625" style="69"/>
    <col min="8449" max="8455" width="4.28515625" style="69" customWidth="1"/>
    <col min="8456" max="8456" width="3.42578125" style="69" customWidth="1"/>
    <col min="8457" max="8471" width="4.28515625" style="69" customWidth="1"/>
    <col min="8472" max="8477" width="4.5703125" style="69" customWidth="1"/>
    <col min="8478" max="8704" width="9.140625" style="69"/>
    <col min="8705" max="8711" width="4.28515625" style="69" customWidth="1"/>
    <col min="8712" max="8712" width="3.42578125" style="69" customWidth="1"/>
    <col min="8713" max="8727" width="4.28515625" style="69" customWidth="1"/>
    <col min="8728" max="8733" width="4.5703125" style="69" customWidth="1"/>
    <col min="8734" max="8960" width="9.140625" style="69"/>
    <col min="8961" max="8967" width="4.28515625" style="69" customWidth="1"/>
    <col min="8968" max="8968" width="3.42578125" style="69" customWidth="1"/>
    <col min="8969" max="8983" width="4.28515625" style="69" customWidth="1"/>
    <col min="8984" max="8989" width="4.5703125" style="69" customWidth="1"/>
    <col min="8990" max="9216" width="9.140625" style="69"/>
    <col min="9217" max="9223" width="4.28515625" style="69" customWidth="1"/>
    <col min="9224" max="9224" width="3.42578125" style="69" customWidth="1"/>
    <col min="9225" max="9239" width="4.28515625" style="69" customWidth="1"/>
    <col min="9240" max="9245" width="4.5703125" style="69" customWidth="1"/>
    <col min="9246" max="9472" width="9.140625" style="69"/>
    <col min="9473" max="9479" width="4.28515625" style="69" customWidth="1"/>
    <col min="9480" max="9480" width="3.42578125" style="69" customWidth="1"/>
    <col min="9481" max="9495" width="4.28515625" style="69" customWidth="1"/>
    <col min="9496" max="9501" width="4.5703125" style="69" customWidth="1"/>
    <col min="9502" max="9728" width="9.140625" style="69"/>
    <col min="9729" max="9735" width="4.28515625" style="69" customWidth="1"/>
    <col min="9736" max="9736" width="3.42578125" style="69" customWidth="1"/>
    <col min="9737" max="9751" width="4.28515625" style="69" customWidth="1"/>
    <col min="9752" max="9757" width="4.5703125" style="69" customWidth="1"/>
    <col min="9758" max="9984" width="9.140625" style="69"/>
    <col min="9985" max="9991" width="4.28515625" style="69" customWidth="1"/>
    <col min="9992" max="9992" width="3.42578125" style="69" customWidth="1"/>
    <col min="9993" max="10007" width="4.28515625" style="69" customWidth="1"/>
    <col min="10008" max="10013" width="4.5703125" style="69" customWidth="1"/>
    <col min="10014" max="10240" width="9.140625" style="69"/>
    <col min="10241" max="10247" width="4.28515625" style="69" customWidth="1"/>
    <col min="10248" max="10248" width="3.42578125" style="69" customWidth="1"/>
    <col min="10249" max="10263" width="4.28515625" style="69" customWidth="1"/>
    <col min="10264" max="10269" width="4.5703125" style="69" customWidth="1"/>
    <col min="10270" max="10496" width="9.140625" style="69"/>
    <col min="10497" max="10503" width="4.28515625" style="69" customWidth="1"/>
    <col min="10504" max="10504" width="3.42578125" style="69" customWidth="1"/>
    <col min="10505" max="10519" width="4.28515625" style="69" customWidth="1"/>
    <col min="10520" max="10525" width="4.5703125" style="69" customWidth="1"/>
    <col min="10526" max="10752" width="9.140625" style="69"/>
    <col min="10753" max="10759" width="4.28515625" style="69" customWidth="1"/>
    <col min="10760" max="10760" width="3.42578125" style="69" customWidth="1"/>
    <col min="10761" max="10775" width="4.28515625" style="69" customWidth="1"/>
    <col min="10776" max="10781" width="4.5703125" style="69" customWidth="1"/>
    <col min="10782" max="11008" width="9.140625" style="69"/>
    <col min="11009" max="11015" width="4.28515625" style="69" customWidth="1"/>
    <col min="11016" max="11016" width="3.42578125" style="69" customWidth="1"/>
    <col min="11017" max="11031" width="4.28515625" style="69" customWidth="1"/>
    <col min="11032" max="11037" width="4.5703125" style="69" customWidth="1"/>
    <col min="11038" max="11264" width="9.140625" style="69"/>
    <col min="11265" max="11271" width="4.28515625" style="69" customWidth="1"/>
    <col min="11272" max="11272" width="3.42578125" style="69" customWidth="1"/>
    <col min="11273" max="11287" width="4.28515625" style="69" customWidth="1"/>
    <col min="11288" max="11293" width="4.5703125" style="69" customWidth="1"/>
    <col min="11294" max="11520" width="9.140625" style="69"/>
    <col min="11521" max="11527" width="4.28515625" style="69" customWidth="1"/>
    <col min="11528" max="11528" width="3.42578125" style="69" customWidth="1"/>
    <col min="11529" max="11543" width="4.28515625" style="69" customWidth="1"/>
    <col min="11544" max="11549" width="4.5703125" style="69" customWidth="1"/>
    <col min="11550" max="11776" width="9.140625" style="69"/>
    <col min="11777" max="11783" width="4.28515625" style="69" customWidth="1"/>
    <col min="11784" max="11784" width="3.42578125" style="69" customWidth="1"/>
    <col min="11785" max="11799" width="4.28515625" style="69" customWidth="1"/>
    <col min="11800" max="11805" width="4.5703125" style="69" customWidth="1"/>
    <col min="11806" max="12032" width="9.140625" style="69"/>
    <col min="12033" max="12039" width="4.28515625" style="69" customWidth="1"/>
    <col min="12040" max="12040" width="3.42578125" style="69" customWidth="1"/>
    <col min="12041" max="12055" width="4.28515625" style="69" customWidth="1"/>
    <col min="12056" max="12061" width="4.5703125" style="69" customWidth="1"/>
    <col min="12062" max="12288" width="9.140625" style="69"/>
    <col min="12289" max="12295" width="4.28515625" style="69" customWidth="1"/>
    <col min="12296" max="12296" width="3.42578125" style="69" customWidth="1"/>
    <col min="12297" max="12311" width="4.28515625" style="69" customWidth="1"/>
    <col min="12312" max="12317" width="4.5703125" style="69" customWidth="1"/>
    <col min="12318" max="12544" width="9.140625" style="69"/>
    <col min="12545" max="12551" width="4.28515625" style="69" customWidth="1"/>
    <col min="12552" max="12552" width="3.42578125" style="69" customWidth="1"/>
    <col min="12553" max="12567" width="4.28515625" style="69" customWidth="1"/>
    <col min="12568" max="12573" width="4.5703125" style="69" customWidth="1"/>
    <col min="12574" max="12800" width="9.140625" style="69"/>
    <col min="12801" max="12807" width="4.28515625" style="69" customWidth="1"/>
    <col min="12808" max="12808" width="3.42578125" style="69" customWidth="1"/>
    <col min="12809" max="12823" width="4.28515625" style="69" customWidth="1"/>
    <col min="12824" max="12829" width="4.5703125" style="69" customWidth="1"/>
    <col min="12830" max="13056" width="9.140625" style="69"/>
    <col min="13057" max="13063" width="4.28515625" style="69" customWidth="1"/>
    <col min="13064" max="13064" width="3.42578125" style="69" customWidth="1"/>
    <col min="13065" max="13079" width="4.28515625" style="69" customWidth="1"/>
    <col min="13080" max="13085" width="4.5703125" style="69" customWidth="1"/>
    <col min="13086" max="13312" width="9.140625" style="69"/>
    <col min="13313" max="13319" width="4.28515625" style="69" customWidth="1"/>
    <col min="13320" max="13320" width="3.42578125" style="69" customWidth="1"/>
    <col min="13321" max="13335" width="4.28515625" style="69" customWidth="1"/>
    <col min="13336" max="13341" width="4.5703125" style="69" customWidth="1"/>
    <col min="13342" max="13568" width="9.140625" style="69"/>
    <col min="13569" max="13575" width="4.28515625" style="69" customWidth="1"/>
    <col min="13576" max="13576" width="3.42578125" style="69" customWidth="1"/>
    <col min="13577" max="13591" width="4.28515625" style="69" customWidth="1"/>
    <col min="13592" max="13597" width="4.5703125" style="69" customWidth="1"/>
    <col min="13598" max="13824" width="9.140625" style="69"/>
    <col min="13825" max="13831" width="4.28515625" style="69" customWidth="1"/>
    <col min="13832" max="13832" width="3.42578125" style="69" customWidth="1"/>
    <col min="13833" max="13847" width="4.28515625" style="69" customWidth="1"/>
    <col min="13848" max="13853" width="4.5703125" style="69" customWidth="1"/>
    <col min="13854" max="14080" width="9.140625" style="69"/>
    <col min="14081" max="14087" width="4.28515625" style="69" customWidth="1"/>
    <col min="14088" max="14088" width="3.42578125" style="69" customWidth="1"/>
    <col min="14089" max="14103" width="4.28515625" style="69" customWidth="1"/>
    <col min="14104" max="14109" width="4.5703125" style="69" customWidth="1"/>
    <col min="14110" max="14336" width="9.140625" style="69"/>
    <col min="14337" max="14343" width="4.28515625" style="69" customWidth="1"/>
    <col min="14344" max="14344" width="3.42578125" style="69" customWidth="1"/>
    <col min="14345" max="14359" width="4.28515625" style="69" customWidth="1"/>
    <col min="14360" max="14365" width="4.5703125" style="69" customWidth="1"/>
    <col min="14366" max="14592" width="9.140625" style="69"/>
    <col min="14593" max="14599" width="4.28515625" style="69" customWidth="1"/>
    <col min="14600" max="14600" width="3.42578125" style="69" customWidth="1"/>
    <col min="14601" max="14615" width="4.28515625" style="69" customWidth="1"/>
    <col min="14616" max="14621" width="4.5703125" style="69" customWidth="1"/>
    <col min="14622" max="14848" width="9.140625" style="69"/>
    <col min="14849" max="14855" width="4.28515625" style="69" customWidth="1"/>
    <col min="14856" max="14856" width="3.42578125" style="69" customWidth="1"/>
    <col min="14857" max="14871" width="4.28515625" style="69" customWidth="1"/>
    <col min="14872" max="14877" width="4.5703125" style="69" customWidth="1"/>
    <col min="14878" max="15104" width="9.140625" style="69"/>
    <col min="15105" max="15111" width="4.28515625" style="69" customWidth="1"/>
    <col min="15112" max="15112" width="3.42578125" style="69" customWidth="1"/>
    <col min="15113" max="15127" width="4.28515625" style="69" customWidth="1"/>
    <col min="15128" max="15133" width="4.5703125" style="69" customWidth="1"/>
    <col min="15134" max="15360" width="9.140625" style="69"/>
    <col min="15361" max="15367" width="4.28515625" style="69" customWidth="1"/>
    <col min="15368" max="15368" width="3.42578125" style="69" customWidth="1"/>
    <col min="15369" max="15383" width="4.28515625" style="69" customWidth="1"/>
    <col min="15384" max="15389" width="4.5703125" style="69" customWidth="1"/>
    <col min="15390" max="15616" width="9.140625" style="69"/>
    <col min="15617" max="15623" width="4.28515625" style="69" customWidth="1"/>
    <col min="15624" max="15624" width="3.42578125" style="69" customWidth="1"/>
    <col min="15625" max="15639" width="4.28515625" style="69" customWidth="1"/>
    <col min="15640" max="15645" width="4.5703125" style="69" customWidth="1"/>
    <col min="15646" max="15872" width="9.140625" style="69"/>
    <col min="15873" max="15879" width="4.28515625" style="69" customWidth="1"/>
    <col min="15880" max="15880" width="3.42578125" style="69" customWidth="1"/>
    <col min="15881" max="15895" width="4.28515625" style="69" customWidth="1"/>
    <col min="15896" max="15901" width="4.5703125" style="69" customWidth="1"/>
    <col min="15902" max="16128" width="9.140625" style="69"/>
    <col min="16129" max="16135" width="4.28515625" style="69" customWidth="1"/>
    <col min="16136" max="16136" width="3.42578125" style="69" customWidth="1"/>
    <col min="16137" max="16151" width="4.28515625" style="69" customWidth="1"/>
    <col min="16152" max="16157" width="4.5703125" style="69" customWidth="1"/>
    <col min="16158" max="16384" width="9.140625" style="69"/>
  </cols>
  <sheetData>
    <row r="1" spans="1:28" ht="14.1" customHeight="1"/>
    <row r="3" spans="1:28" ht="34.5" customHeight="1">
      <c r="A3" s="368" t="s">
        <v>73</v>
      </c>
      <c r="B3" s="368"/>
      <c r="C3" s="368"/>
      <c r="D3" s="368"/>
      <c r="E3" s="368"/>
      <c r="F3" s="368"/>
      <c r="G3" s="368"/>
      <c r="H3" s="368"/>
      <c r="I3" s="368"/>
      <c r="J3" s="368"/>
      <c r="K3" s="368"/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1:28" s="71" customFormat="1" ht="18.95" customHeight="1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</row>
    <row r="5" spans="1:28" s="71" customFormat="1" ht="17.850000000000001" customHeight="1">
      <c r="A5" s="72"/>
      <c r="B5" s="147" t="s">
        <v>53</v>
      </c>
      <c r="C5" s="147"/>
      <c r="D5" s="150"/>
      <c r="E5" s="147"/>
      <c r="G5" s="146" t="s">
        <v>54</v>
      </c>
      <c r="H5" s="76" t="str">
        <f>Certificate!J5</f>
        <v>SPR16010018</v>
      </c>
      <c r="I5" s="76"/>
      <c r="J5" s="76"/>
      <c r="K5" s="76"/>
      <c r="L5" s="76"/>
      <c r="M5" s="76"/>
      <c r="N5" s="76"/>
      <c r="O5" s="76"/>
      <c r="P5" s="77"/>
      <c r="Q5" s="77"/>
      <c r="R5" s="77"/>
      <c r="T5" s="156" t="s">
        <v>81</v>
      </c>
      <c r="V5" s="77"/>
    </row>
    <row r="6" spans="1:28" s="71" customFormat="1" ht="18.95" customHeight="1">
      <c r="A6" s="72"/>
      <c r="B6" s="78"/>
      <c r="C6" s="75"/>
      <c r="D6" s="75"/>
      <c r="E6" s="74"/>
      <c r="F6" s="79"/>
      <c r="G6" s="79"/>
      <c r="H6" s="79"/>
      <c r="I6" s="80"/>
      <c r="J6" s="81"/>
      <c r="K6" s="82"/>
      <c r="L6" s="81"/>
      <c r="M6" s="81"/>
      <c r="N6" s="76"/>
      <c r="O6" s="76"/>
      <c r="P6" s="77"/>
      <c r="Q6" s="77"/>
      <c r="R6" s="77"/>
      <c r="S6" s="72"/>
      <c r="T6" s="72"/>
      <c r="U6" s="72"/>
    </row>
    <row r="7" spans="1:28" s="71" customFormat="1" ht="17.850000000000001" customHeight="1">
      <c r="A7" s="72"/>
      <c r="B7" s="83"/>
      <c r="C7" s="84"/>
      <c r="D7" s="75"/>
      <c r="E7" s="75"/>
      <c r="F7" s="75"/>
      <c r="G7" s="75"/>
      <c r="H7" s="75"/>
      <c r="I7" s="38"/>
      <c r="J7" s="85"/>
      <c r="K7" s="82"/>
      <c r="L7" s="86"/>
      <c r="M7" s="86"/>
      <c r="N7" s="87"/>
      <c r="O7" s="87"/>
      <c r="P7" s="87"/>
      <c r="Q7" s="87"/>
      <c r="R7" s="87"/>
      <c r="S7" s="87"/>
      <c r="T7" s="88"/>
      <c r="U7" s="88"/>
      <c r="V7" s="89"/>
      <c r="W7" s="90"/>
      <c r="AB7" s="71" t="s">
        <v>74</v>
      </c>
    </row>
    <row r="8" spans="1:28" s="71" customFormat="1" ht="14.1" customHeight="1">
      <c r="A8" s="72"/>
      <c r="B8" s="78"/>
      <c r="C8" s="84"/>
      <c r="D8" s="84"/>
      <c r="E8" s="75"/>
      <c r="F8" s="75"/>
      <c r="G8" s="372" t="s">
        <v>124</v>
      </c>
      <c r="H8" s="372"/>
      <c r="I8" s="372"/>
      <c r="J8" s="372"/>
      <c r="K8" s="372"/>
      <c r="L8" s="372"/>
      <c r="M8" s="372"/>
      <c r="N8" s="372"/>
      <c r="O8" s="372"/>
      <c r="P8" s="372"/>
      <c r="Q8" s="87"/>
      <c r="R8" s="87"/>
      <c r="S8" s="87"/>
      <c r="T8" s="87"/>
      <c r="U8" s="88"/>
      <c r="V8" s="89"/>
      <c r="W8" s="89"/>
      <c r="X8" s="90"/>
      <c r="Z8" s="103"/>
    </row>
    <row r="9" spans="1:28" s="71" customFormat="1" ht="14.1" customHeight="1">
      <c r="A9" s="72"/>
      <c r="B9" s="78"/>
      <c r="C9" s="84"/>
      <c r="D9" s="84"/>
      <c r="E9" s="75"/>
      <c r="F9" s="75"/>
      <c r="G9" s="372"/>
      <c r="H9" s="372"/>
      <c r="I9" s="372"/>
      <c r="J9" s="372"/>
      <c r="K9" s="372"/>
      <c r="L9" s="372"/>
      <c r="M9" s="372"/>
      <c r="N9" s="372"/>
      <c r="O9" s="372"/>
      <c r="P9" s="372"/>
      <c r="Q9" s="87"/>
      <c r="R9" s="87"/>
      <c r="S9" s="87"/>
      <c r="T9" s="87"/>
      <c r="U9" s="88"/>
      <c r="V9" s="89"/>
      <c r="W9" s="89"/>
      <c r="X9" s="90"/>
    </row>
    <row r="10" spans="1:28" s="90" customFormat="1" ht="18.95" customHeight="1">
      <c r="A10" s="91"/>
      <c r="B10" s="92"/>
      <c r="C10" s="93"/>
      <c r="D10" s="93"/>
      <c r="E10" s="93"/>
      <c r="F10" s="93"/>
      <c r="G10" s="94"/>
      <c r="H10" s="95"/>
      <c r="I10" s="96"/>
      <c r="J10" s="96"/>
      <c r="K10" s="96"/>
      <c r="L10" s="96"/>
      <c r="M10" s="96"/>
      <c r="N10" s="97"/>
      <c r="O10" s="97"/>
      <c r="P10" s="97"/>
      <c r="Q10" s="98"/>
      <c r="R10" s="91"/>
      <c r="S10" s="102"/>
      <c r="T10" s="89"/>
      <c r="V10" s="99"/>
      <c r="W10" s="100"/>
    </row>
    <row r="11" spans="1:28" s="71" customFormat="1" ht="23.1" customHeight="1">
      <c r="A11" s="72"/>
      <c r="B11" s="369" t="s">
        <v>56</v>
      </c>
      <c r="C11" s="370"/>
      <c r="D11" s="370"/>
      <c r="E11" s="370"/>
      <c r="F11" s="370"/>
      <c r="G11" s="371"/>
      <c r="H11" s="369" t="s">
        <v>58</v>
      </c>
      <c r="I11" s="370"/>
      <c r="J11" s="371"/>
      <c r="K11" s="369" t="s">
        <v>75</v>
      </c>
      <c r="L11" s="370"/>
      <c r="M11" s="371"/>
      <c r="N11" s="369" t="s">
        <v>76</v>
      </c>
      <c r="O11" s="370"/>
      <c r="P11" s="370"/>
      <c r="Q11" s="371"/>
      <c r="R11" s="370" t="s">
        <v>77</v>
      </c>
      <c r="S11" s="370"/>
      <c r="T11" s="370"/>
      <c r="U11" s="371"/>
      <c r="W11" s="103"/>
    </row>
    <row r="12" spans="1:28" s="71" customFormat="1" ht="23.1" customHeight="1">
      <c r="A12" s="72"/>
      <c r="B12" s="354" t="s">
        <v>160</v>
      </c>
      <c r="C12" s="355"/>
      <c r="D12" s="355"/>
      <c r="E12" s="355"/>
      <c r="F12" s="355"/>
      <c r="G12" s="355"/>
      <c r="H12" s="354" t="s">
        <v>64</v>
      </c>
      <c r="I12" s="356"/>
      <c r="J12" s="357"/>
      <c r="K12" s="358" t="s">
        <v>64</v>
      </c>
      <c r="L12" s="356"/>
      <c r="M12" s="357"/>
      <c r="N12" s="354" t="s">
        <v>161</v>
      </c>
      <c r="O12" s="356"/>
      <c r="P12" s="356"/>
      <c r="Q12" s="357"/>
      <c r="R12" s="359" t="s">
        <v>153</v>
      </c>
      <c r="S12" s="360"/>
      <c r="T12" s="360"/>
      <c r="U12" s="361"/>
      <c r="V12" s="107"/>
      <c r="W12" s="107"/>
      <c r="X12" s="107"/>
      <c r="Y12" s="107"/>
      <c r="Z12" s="131"/>
    </row>
    <row r="13" spans="1:28" s="71" customFormat="1" ht="23.1" customHeight="1">
      <c r="A13" s="72"/>
      <c r="B13" s="354" t="s">
        <v>160</v>
      </c>
      <c r="C13" s="355"/>
      <c r="D13" s="355"/>
      <c r="E13" s="355"/>
      <c r="F13" s="355"/>
      <c r="G13" s="355"/>
      <c r="H13" s="354" t="s">
        <v>64</v>
      </c>
      <c r="I13" s="356"/>
      <c r="J13" s="357"/>
      <c r="K13" s="358" t="s">
        <v>64</v>
      </c>
      <c r="L13" s="356"/>
      <c r="M13" s="357"/>
      <c r="N13" s="354" t="s">
        <v>162</v>
      </c>
      <c r="O13" s="356"/>
      <c r="P13" s="356"/>
      <c r="Q13" s="357"/>
      <c r="R13" s="359" t="s">
        <v>153</v>
      </c>
      <c r="S13" s="360"/>
      <c r="T13" s="360"/>
      <c r="U13" s="361"/>
      <c r="V13" s="107"/>
      <c r="W13" s="107"/>
      <c r="X13" s="107"/>
      <c r="Y13" s="107"/>
      <c r="Z13" s="131"/>
    </row>
    <row r="14" spans="1:28" s="71" customFormat="1" ht="23.1" customHeight="1">
      <c r="A14" s="72"/>
      <c r="B14" s="354" t="s">
        <v>160</v>
      </c>
      <c r="C14" s="355"/>
      <c r="D14" s="355"/>
      <c r="E14" s="355"/>
      <c r="F14" s="355"/>
      <c r="G14" s="355"/>
      <c r="H14" s="354" t="s">
        <v>163</v>
      </c>
      <c r="I14" s="356"/>
      <c r="J14" s="357"/>
      <c r="K14" s="358" t="s">
        <v>64</v>
      </c>
      <c r="L14" s="356"/>
      <c r="M14" s="357"/>
      <c r="N14" s="354" t="s">
        <v>164</v>
      </c>
      <c r="O14" s="356"/>
      <c r="P14" s="356"/>
      <c r="Q14" s="357"/>
      <c r="R14" s="359" t="s">
        <v>165</v>
      </c>
      <c r="S14" s="360"/>
      <c r="T14" s="360"/>
      <c r="U14" s="361"/>
      <c r="V14" s="107"/>
      <c r="W14" s="107"/>
      <c r="X14" s="107"/>
      <c r="Y14" s="107"/>
      <c r="Z14" s="131"/>
    </row>
    <row r="15" spans="1:28" s="71" customFormat="1" ht="23.1" customHeight="1">
      <c r="A15" s="72"/>
      <c r="B15" s="354" t="s">
        <v>111</v>
      </c>
      <c r="C15" s="355"/>
      <c r="D15" s="355"/>
      <c r="E15" s="355"/>
      <c r="F15" s="355"/>
      <c r="G15" s="355"/>
      <c r="H15" s="354" t="s">
        <v>64</v>
      </c>
      <c r="I15" s="356"/>
      <c r="J15" s="357"/>
      <c r="K15" s="358" t="s">
        <v>64</v>
      </c>
      <c r="L15" s="356"/>
      <c r="M15" s="357"/>
      <c r="N15" s="354" t="s">
        <v>152</v>
      </c>
      <c r="O15" s="356"/>
      <c r="P15" s="356"/>
      <c r="Q15" s="357"/>
      <c r="R15" s="359" t="s">
        <v>153</v>
      </c>
      <c r="S15" s="360"/>
      <c r="T15" s="360"/>
      <c r="U15" s="361"/>
      <c r="V15" s="107"/>
      <c r="W15" s="107"/>
      <c r="X15" s="107"/>
      <c r="Y15" s="107"/>
      <c r="Z15" s="131"/>
    </row>
    <row r="16" spans="1:28" s="71" customFormat="1" ht="23.1" customHeight="1">
      <c r="A16" s="72"/>
      <c r="B16" s="354" t="s">
        <v>112</v>
      </c>
      <c r="C16" s="355"/>
      <c r="D16" s="355"/>
      <c r="E16" s="355"/>
      <c r="F16" s="355"/>
      <c r="G16" s="355"/>
      <c r="H16" s="354" t="s">
        <v>64</v>
      </c>
      <c r="I16" s="356"/>
      <c r="J16" s="357"/>
      <c r="K16" s="358" t="s">
        <v>64</v>
      </c>
      <c r="L16" s="356"/>
      <c r="M16" s="357"/>
      <c r="N16" s="354" t="s">
        <v>166</v>
      </c>
      <c r="O16" s="356"/>
      <c r="P16" s="356"/>
      <c r="Q16" s="357"/>
      <c r="R16" s="359" t="s">
        <v>165</v>
      </c>
      <c r="S16" s="360"/>
      <c r="T16" s="360"/>
      <c r="U16" s="361"/>
      <c r="V16" s="107"/>
      <c r="W16" s="107"/>
      <c r="X16" s="107"/>
      <c r="Y16" s="107"/>
      <c r="Z16" s="131"/>
    </row>
    <row r="17" spans="1:36" s="71" customFormat="1" ht="23.1" customHeight="1">
      <c r="A17" s="72"/>
      <c r="B17" s="354" t="s">
        <v>112</v>
      </c>
      <c r="C17" s="355"/>
      <c r="D17" s="355"/>
      <c r="E17" s="355"/>
      <c r="F17" s="355"/>
      <c r="G17" s="355"/>
      <c r="H17" s="354" t="s">
        <v>64</v>
      </c>
      <c r="I17" s="356"/>
      <c r="J17" s="357"/>
      <c r="K17" s="358" t="s">
        <v>64</v>
      </c>
      <c r="L17" s="356"/>
      <c r="M17" s="357"/>
      <c r="N17" s="354" t="s">
        <v>167</v>
      </c>
      <c r="O17" s="356"/>
      <c r="P17" s="356"/>
      <c r="Q17" s="357"/>
      <c r="R17" s="359" t="s">
        <v>165</v>
      </c>
      <c r="S17" s="360"/>
      <c r="T17" s="360"/>
      <c r="U17" s="361"/>
      <c r="V17" s="107"/>
      <c r="W17" s="107"/>
      <c r="X17" s="107"/>
      <c r="Y17" s="107"/>
      <c r="Z17" s="131"/>
    </row>
    <row r="18" spans="1:36" s="71" customFormat="1" ht="23.1" customHeight="1">
      <c r="A18" s="72"/>
      <c r="B18" s="354" t="s">
        <v>112</v>
      </c>
      <c r="C18" s="355"/>
      <c r="D18" s="355"/>
      <c r="E18" s="355"/>
      <c r="F18" s="355"/>
      <c r="G18" s="355"/>
      <c r="H18" s="354" t="s">
        <v>64</v>
      </c>
      <c r="I18" s="356"/>
      <c r="J18" s="357"/>
      <c r="K18" s="358" t="s">
        <v>64</v>
      </c>
      <c r="L18" s="356"/>
      <c r="M18" s="357"/>
      <c r="N18" s="354" t="s">
        <v>154</v>
      </c>
      <c r="O18" s="356"/>
      <c r="P18" s="356"/>
      <c r="Q18" s="357"/>
      <c r="R18" s="359" t="s">
        <v>153</v>
      </c>
      <c r="S18" s="360"/>
      <c r="T18" s="360"/>
      <c r="U18" s="361"/>
      <c r="V18" s="107"/>
      <c r="W18" s="107"/>
      <c r="X18" s="107"/>
      <c r="Y18" s="107"/>
      <c r="Z18" s="131"/>
    </row>
    <row r="19" spans="1:36" s="71" customFormat="1" ht="23.1" customHeight="1">
      <c r="A19" s="72"/>
      <c r="B19" s="354" t="s">
        <v>112</v>
      </c>
      <c r="C19" s="355"/>
      <c r="D19" s="355"/>
      <c r="E19" s="355"/>
      <c r="F19" s="355"/>
      <c r="G19" s="355"/>
      <c r="H19" s="354" t="s">
        <v>64</v>
      </c>
      <c r="I19" s="356"/>
      <c r="J19" s="357"/>
      <c r="K19" s="358" t="s">
        <v>64</v>
      </c>
      <c r="L19" s="356"/>
      <c r="M19" s="357"/>
      <c r="N19" s="354" t="s">
        <v>168</v>
      </c>
      <c r="O19" s="356"/>
      <c r="P19" s="356"/>
      <c r="Q19" s="357"/>
      <c r="R19" s="359" t="s">
        <v>169</v>
      </c>
      <c r="S19" s="360"/>
      <c r="T19" s="360"/>
      <c r="U19" s="361"/>
      <c r="V19" s="107"/>
      <c r="W19" s="107"/>
      <c r="X19" s="107"/>
      <c r="Y19" s="107"/>
      <c r="Z19" s="131"/>
    </row>
    <row r="20" spans="1:36" s="71" customFormat="1" ht="16.5" customHeight="1">
      <c r="A20" s="72"/>
      <c r="B20" s="154"/>
      <c r="C20" s="152"/>
      <c r="D20" s="152"/>
      <c r="E20" s="152"/>
      <c r="F20" s="150"/>
      <c r="G20" s="150"/>
      <c r="H20" s="150"/>
      <c r="I20" s="149"/>
      <c r="J20" s="105"/>
      <c r="K20" s="77"/>
      <c r="L20" s="105"/>
      <c r="M20" s="77"/>
      <c r="N20" s="77"/>
      <c r="O20" s="105"/>
      <c r="P20" s="105"/>
      <c r="Q20" s="77"/>
      <c r="R20" s="77"/>
      <c r="S20" s="77"/>
      <c r="T20" s="77"/>
      <c r="U20" s="77"/>
      <c r="AH20" s="107"/>
      <c r="AI20" s="107"/>
    </row>
    <row r="21" spans="1:36" s="71" customFormat="1" ht="16.5" customHeight="1">
      <c r="A21" s="72"/>
      <c r="B21" s="156" t="s">
        <v>78</v>
      </c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05"/>
      <c r="Q21" s="77"/>
      <c r="R21" s="77"/>
      <c r="S21" s="77"/>
      <c r="T21" s="77"/>
      <c r="U21" s="77"/>
      <c r="AI21" s="107"/>
      <c r="AJ21" s="107"/>
    </row>
    <row r="22" spans="1:36" s="71" customFormat="1" ht="16.5" customHeight="1">
      <c r="A22" s="72"/>
      <c r="B22" s="77"/>
      <c r="C22" s="77" t="s">
        <v>79</v>
      </c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105"/>
      <c r="Q22" s="105"/>
      <c r="R22" s="105"/>
      <c r="S22" s="105"/>
      <c r="T22" s="109"/>
      <c r="U22" s="77"/>
      <c r="V22" s="107"/>
      <c r="AI22" s="107"/>
      <c r="AJ22" s="107"/>
    </row>
    <row r="23" spans="1:36" s="71" customFormat="1" ht="18.95" customHeight="1">
      <c r="A23" s="72"/>
      <c r="B23" s="121" t="s">
        <v>80</v>
      </c>
      <c r="C23" s="125"/>
      <c r="D23" s="125"/>
      <c r="E23" s="125"/>
      <c r="F23" s="125"/>
      <c r="G23" s="125"/>
      <c r="H23" s="125"/>
      <c r="I23" s="77"/>
      <c r="J23" s="77"/>
      <c r="K23" s="77"/>
      <c r="L23" s="77"/>
      <c r="M23" s="77"/>
      <c r="N23" s="77"/>
      <c r="O23" s="77"/>
      <c r="P23" s="105"/>
      <c r="Q23" s="105"/>
      <c r="R23" s="109"/>
      <c r="S23" s="77"/>
      <c r="T23" s="105"/>
      <c r="U23" s="77"/>
      <c r="AG23" s="107"/>
      <c r="AH23" s="107"/>
    </row>
    <row r="24" spans="1:36" s="71" customFormat="1" ht="16.5" customHeight="1">
      <c r="A24" s="72"/>
      <c r="B24" s="108"/>
      <c r="C24" s="101"/>
      <c r="D24" s="75"/>
      <c r="E24" s="110"/>
      <c r="F24" s="75"/>
      <c r="G24" s="75"/>
      <c r="H24" s="75"/>
      <c r="I24" s="104"/>
      <c r="J24" s="157"/>
      <c r="K24" s="158"/>
      <c r="L24" s="158"/>
      <c r="M24" s="158"/>
      <c r="O24" s="105"/>
      <c r="P24" s="105"/>
      <c r="Q24" s="105"/>
      <c r="R24" s="109"/>
      <c r="S24" s="72"/>
      <c r="T24" s="106"/>
      <c r="U24" s="72"/>
      <c r="Y24" s="133"/>
      <c r="Z24" s="134"/>
      <c r="AF24" s="135"/>
      <c r="AG24" s="135"/>
      <c r="AH24" s="135"/>
    </row>
    <row r="25" spans="1:36" s="71" customFormat="1" ht="16.5" customHeight="1">
      <c r="A25" s="72"/>
      <c r="B25" s="108"/>
      <c r="C25" s="101"/>
      <c r="D25" s="75"/>
      <c r="E25" s="111"/>
      <c r="F25" s="75"/>
      <c r="G25" s="75"/>
      <c r="H25" s="75"/>
      <c r="I25" s="104"/>
      <c r="J25" s="362"/>
      <c r="K25" s="363"/>
      <c r="L25" s="363"/>
      <c r="M25" s="363"/>
      <c r="O25" s="105"/>
      <c r="P25" s="105"/>
      <c r="Q25" s="105"/>
      <c r="R25" s="109"/>
      <c r="S25" s="72"/>
      <c r="T25" s="106"/>
      <c r="U25" s="72"/>
      <c r="AG25" s="107"/>
      <c r="AH25" s="107"/>
    </row>
    <row r="26" spans="1:36" s="71" customFormat="1" ht="16.5" customHeight="1">
      <c r="A26" s="72"/>
      <c r="B26" s="73"/>
      <c r="C26" s="101"/>
      <c r="D26" s="75"/>
      <c r="E26" s="74"/>
      <c r="F26" s="75"/>
      <c r="G26" s="75"/>
      <c r="H26" s="75"/>
      <c r="I26" s="104"/>
      <c r="J26" s="363"/>
      <c r="K26" s="363"/>
      <c r="L26" s="363"/>
      <c r="M26" s="363"/>
      <c r="O26" s="105"/>
      <c r="P26" s="105"/>
      <c r="Q26" s="105"/>
      <c r="R26" s="109"/>
      <c r="S26" s="72"/>
      <c r="T26" s="106"/>
      <c r="U26" s="72"/>
      <c r="AG26" s="107"/>
      <c r="AH26" s="107"/>
    </row>
    <row r="27" spans="1:36" s="71" customFormat="1" ht="18.95" customHeight="1">
      <c r="A27" s="72"/>
      <c r="B27" s="73"/>
      <c r="C27" s="101"/>
      <c r="D27" s="75"/>
      <c r="E27" s="74"/>
      <c r="F27" s="75"/>
      <c r="G27" s="101"/>
      <c r="H27" s="112"/>
      <c r="I27" s="113"/>
      <c r="J27" s="113"/>
      <c r="K27" s="113"/>
      <c r="L27" s="85"/>
      <c r="M27" s="85"/>
      <c r="O27" s="105"/>
      <c r="P27" s="109"/>
      <c r="Q27" s="72"/>
      <c r="R27" s="106"/>
      <c r="S27" s="72"/>
      <c r="AF27" s="107"/>
    </row>
    <row r="28" spans="1:36" s="71" customFormat="1" ht="16.5" customHeight="1">
      <c r="A28" s="72"/>
      <c r="B28" s="83"/>
      <c r="C28" s="84"/>
      <c r="D28" s="84"/>
      <c r="E28" s="84"/>
      <c r="F28" s="84"/>
      <c r="G28" s="84"/>
      <c r="H28" s="114"/>
      <c r="I28" s="115"/>
      <c r="J28" s="85"/>
      <c r="K28" s="85"/>
      <c r="L28" s="116"/>
      <c r="M28" s="82"/>
      <c r="O28" s="117"/>
      <c r="P28" s="117"/>
      <c r="Q28" s="72"/>
      <c r="R28" s="72"/>
      <c r="S28" s="72"/>
      <c r="AF28" s="136"/>
      <c r="AG28" s="136"/>
    </row>
    <row r="29" spans="1:36" s="71" customFormat="1" ht="16.5" customHeight="1">
      <c r="A29" s="72"/>
      <c r="B29" s="83"/>
      <c r="C29" s="84"/>
      <c r="D29" s="84"/>
      <c r="E29" s="84"/>
      <c r="F29" s="75"/>
      <c r="G29" s="75"/>
      <c r="H29" s="75"/>
      <c r="I29" s="38"/>
      <c r="J29" s="118"/>
      <c r="K29" s="82"/>
      <c r="L29" s="82"/>
      <c r="M29" s="82"/>
      <c r="O29" s="77"/>
      <c r="P29" s="77"/>
      <c r="Q29" s="77"/>
      <c r="R29" s="77"/>
      <c r="S29" s="72"/>
      <c r="T29" s="72"/>
      <c r="U29" s="72"/>
      <c r="AG29" s="137"/>
      <c r="AH29" s="138"/>
      <c r="AI29" s="90"/>
    </row>
    <row r="30" spans="1:36" s="71" customFormat="1" ht="16.5" customHeight="1">
      <c r="A30" s="72"/>
      <c r="B30" s="83"/>
      <c r="C30" s="74"/>
      <c r="D30" s="74"/>
      <c r="E30" s="74"/>
      <c r="F30" s="75"/>
      <c r="G30" s="75"/>
      <c r="H30" s="75"/>
      <c r="I30" s="39"/>
      <c r="J30" s="118"/>
      <c r="K30" s="82"/>
      <c r="L30" s="82"/>
      <c r="M30" s="82"/>
      <c r="O30" s="77"/>
      <c r="P30" s="77"/>
      <c r="Q30" s="77"/>
      <c r="R30" s="77"/>
      <c r="S30" s="72"/>
      <c r="T30" s="72"/>
      <c r="U30" s="72"/>
      <c r="V30" s="90"/>
      <c r="W30" s="90"/>
      <c r="AC30" s="139"/>
      <c r="AD30" s="139"/>
      <c r="AE30" s="139"/>
      <c r="AF30" s="139"/>
      <c r="AG30" s="137"/>
      <c r="AH30" s="138"/>
      <c r="AI30" s="90"/>
    </row>
    <row r="31" spans="1:36" s="71" customFormat="1" ht="16.5" customHeight="1">
      <c r="A31" s="72"/>
      <c r="B31" s="83"/>
      <c r="C31" s="74"/>
      <c r="D31" s="74"/>
      <c r="E31" s="74"/>
      <c r="F31" s="75"/>
      <c r="G31" s="75"/>
      <c r="H31" s="75"/>
      <c r="I31" s="39"/>
      <c r="J31" s="118"/>
      <c r="K31" s="82"/>
      <c r="L31" s="82"/>
      <c r="M31" s="82"/>
      <c r="O31" s="77"/>
      <c r="P31" s="77"/>
      <c r="Q31" s="77"/>
      <c r="R31" s="77"/>
      <c r="S31" s="72"/>
      <c r="T31" s="72"/>
      <c r="U31" s="72"/>
      <c r="V31" s="90"/>
      <c r="W31" s="90"/>
      <c r="AC31" s="139"/>
      <c r="AD31" s="139"/>
      <c r="AE31" s="139"/>
      <c r="AF31" s="139"/>
      <c r="AG31" s="137"/>
      <c r="AH31" s="138"/>
      <c r="AI31" s="90"/>
    </row>
    <row r="32" spans="1:36" s="71" customFormat="1" ht="18.95" customHeight="1">
      <c r="A32" s="72"/>
      <c r="B32" s="78"/>
      <c r="C32" s="75"/>
      <c r="D32" s="74"/>
      <c r="E32" s="74"/>
      <c r="F32" s="74"/>
      <c r="G32" s="74"/>
      <c r="H32" s="79"/>
      <c r="I32" s="82"/>
      <c r="J32" s="82"/>
      <c r="K32" s="82"/>
      <c r="L32" s="82"/>
      <c r="M32" s="82"/>
      <c r="N32" s="106"/>
      <c r="O32" s="72"/>
      <c r="P32" s="72"/>
      <c r="Q32" s="72"/>
      <c r="R32" s="72"/>
      <c r="S32" s="72"/>
      <c r="T32" s="72"/>
      <c r="U32" s="90"/>
      <c r="V32" s="90"/>
      <c r="AA32" s="139"/>
      <c r="AB32" s="139"/>
      <c r="AC32" s="139"/>
      <c r="AD32" s="139"/>
      <c r="AE32" s="139"/>
      <c r="AF32" s="137"/>
      <c r="AG32" s="138"/>
      <c r="AH32" s="90"/>
    </row>
    <row r="33" spans="1:26" s="71" customFormat="1" ht="16.5" customHeight="1">
      <c r="A33" s="91"/>
      <c r="B33" s="73"/>
      <c r="C33" s="75"/>
      <c r="D33" s="74"/>
      <c r="E33" s="74"/>
      <c r="F33" s="74"/>
      <c r="G33" s="74"/>
      <c r="H33" s="119"/>
      <c r="I33" s="120"/>
      <c r="J33" s="119"/>
      <c r="K33" s="119"/>
      <c r="L33" s="119"/>
      <c r="M33" s="120"/>
      <c r="N33" s="119"/>
      <c r="O33" s="119"/>
      <c r="P33" s="119"/>
      <c r="Q33" s="119"/>
      <c r="R33" s="119"/>
      <c r="S33" s="119"/>
      <c r="T33" s="120"/>
    </row>
    <row r="34" spans="1:26" s="71" customFormat="1" ht="16.5" customHeight="1">
      <c r="A34" s="72"/>
      <c r="V34" s="140"/>
    </row>
    <row r="35" spans="1:26" s="71" customFormat="1" ht="16.5" customHeight="1">
      <c r="A35" s="72"/>
      <c r="V35" s="140"/>
    </row>
    <row r="36" spans="1:26" s="71" customFormat="1" ht="18.95" customHeight="1">
      <c r="A36" s="72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3"/>
      <c r="W36" s="123"/>
      <c r="X36" s="124"/>
      <c r="Y36" s="124"/>
    </row>
    <row r="37" spans="1:26" s="71" customFormat="1" ht="16.5" customHeight="1">
      <c r="A37" s="72"/>
      <c r="P37" s="122"/>
      <c r="Q37" s="122"/>
      <c r="R37" s="122"/>
      <c r="S37" s="122"/>
      <c r="T37" s="122"/>
      <c r="U37" s="123"/>
      <c r="V37" s="123"/>
      <c r="W37" s="124"/>
      <c r="X37" s="124"/>
    </row>
    <row r="38" spans="1:26" s="71" customFormat="1" ht="16.5" customHeight="1">
      <c r="A38" s="72"/>
      <c r="P38" s="77"/>
      <c r="Q38" s="77"/>
      <c r="R38" s="77"/>
      <c r="S38" s="77"/>
      <c r="T38" s="72"/>
    </row>
    <row r="39" spans="1:26" s="71" customFormat="1" ht="16.5" customHeight="1">
      <c r="A39" s="72"/>
      <c r="P39" s="77"/>
      <c r="Q39" s="77"/>
      <c r="R39" s="77"/>
      <c r="S39" s="77"/>
      <c r="T39" s="72"/>
    </row>
    <row r="40" spans="1:26" s="71" customFormat="1" ht="18.95" customHeight="1">
      <c r="A40" s="72"/>
      <c r="B40" s="121"/>
      <c r="C40" s="125"/>
      <c r="D40" s="125"/>
      <c r="E40" s="125"/>
      <c r="F40" s="125"/>
      <c r="G40" s="125"/>
      <c r="H40" s="125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2"/>
    </row>
    <row r="41" spans="1:26" s="71" customFormat="1" ht="16.5" customHeight="1">
      <c r="A41" s="72"/>
      <c r="B41" s="73"/>
      <c r="C41" s="141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91"/>
    </row>
    <row r="42" spans="1:26" s="71" customFormat="1" ht="16.5" customHeight="1">
      <c r="A42" s="72"/>
      <c r="B42" s="81"/>
      <c r="C42" s="81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91"/>
      <c r="T42" s="91"/>
    </row>
    <row r="43" spans="1:26" s="71" customFormat="1" ht="16.5" customHeight="1">
      <c r="A43" s="72"/>
      <c r="B43" s="142"/>
      <c r="C43" s="132"/>
      <c r="D43" s="125"/>
      <c r="E43" s="125"/>
      <c r="F43" s="125"/>
      <c r="G43" s="125"/>
      <c r="H43" s="125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91"/>
      <c r="T43" s="91"/>
    </row>
    <row r="44" spans="1:26" s="71" customFormat="1" ht="18.95" customHeight="1">
      <c r="A44" s="72"/>
      <c r="B44" s="91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</row>
    <row r="45" spans="1:26" s="71" customFormat="1" ht="16.5" customHeight="1">
      <c r="A45" s="72"/>
      <c r="B45" s="73"/>
      <c r="C45" s="90"/>
      <c r="D45" s="90"/>
      <c r="E45" s="90"/>
      <c r="F45" s="364"/>
      <c r="G45" s="364"/>
      <c r="H45" s="364"/>
      <c r="I45" s="364"/>
      <c r="J45" s="143"/>
      <c r="K45" s="90"/>
      <c r="L45" s="365"/>
      <c r="M45" s="365"/>
      <c r="N45" s="365"/>
      <c r="O45" s="365"/>
      <c r="P45" s="76"/>
      <c r="Q45" s="76"/>
      <c r="R45" s="76"/>
      <c r="S45" s="76"/>
      <c r="T45" s="76"/>
    </row>
    <row r="46" spans="1:26" s="71" customFormat="1" ht="14.1" customHeight="1">
      <c r="A46" s="126"/>
      <c r="B46" s="90"/>
      <c r="C46" s="90"/>
      <c r="D46" s="90"/>
      <c r="E46" s="90"/>
      <c r="F46" s="81"/>
      <c r="G46" s="81"/>
      <c r="H46" s="81"/>
      <c r="I46" s="132"/>
      <c r="J46" s="91"/>
      <c r="K46" s="90"/>
      <c r="L46" s="91"/>
      <c r="M46" s="91"/>
      <c r="N46" s="127"/>
      <c r="O46" s="144"/>
      <c r="P46" s="132"/>
      <c r="Q46" s="132"/>
      <c r="R46" s="132"/>
      <c r="S46" s="132"/>
      <c r="T46" s="132"/>
      <c r="U46" s="128"/>
      <c r="V46" s="128"/>
      <c r="W46" s="128"/>
      <c r="X46" s="128"/>
      <c r="Y46" s="128"/>
      <c r="Z46" s="128"/>
    </row>
    <row r="47" spans="1:26" s="71" customFormat="1" ht="16.5" customHeight="1">
      <c r="A47" s="72"/>
      <c r="B47" s="73"/>
      <c r="C47" s="74"/>
      <c r="D47" s="74"/>
      <c r="E47" s="90"/>
      <c r="F47" s="81"/>
      <c r="G47" s="145"/>
      <c r="H47" s="145"/>
      <c r="I47" s="145"/>
      <c r="J47" s="90"/>
      <c r="K47" s="90"/>
      <c r="L47" s="91"/>
      <c r="M47" s="91"/>
      <c r="N47" s="91"/>
      <c r="O47" s="91"/>
      <c r="P47" s="366"/>
      <c r="Q47" s="366"/>
      <c r="R47" s="366"/>
      <c r="S47" s="366"/>
      <c r="T47" s="366"/>
      <c r="U47" s="128"/>
      <c r="V47" s="128"/>
      <c r="W47" s="128"/>
      <c r="X47" s="128"/>
      <c r="Y47" s="128"/>
      <c r="Z47" s="128"/>
    </row>
    <row r="48" spans="1:26" s="71" customFormat="1" ht="18.95" customHeight="1">
      <c r="A48" s="72"/>
      <c r="D48" s="367"/>
      <c r="E48" s="367"/>
      <c r="F48" s="367"/>
      <c r="G48" s="367"/>
      <c r="H48" s="367"/>
      <c r="K48" s="91"/>
      <c r="L48" s="72"/>
      <c r="M48" s="72"/>
      <c r="N48" s="129"/>
      <c r="O48" s="129"/>
      <c r="P48" s="129"/>
      <c r="Q48" s="129"/>
      <c r="R48" s="129"/>
      <c r="S48" s="74"/>
      <c r="T48" s="128"/>
      <c r="U48" s="128"/>
      <c r="V48" s="128"/>
      <c r="W48" s="128"/>
      <c r="X48" s="128"/>
      <c r="Y48" s="128"/>
    </row>
    <row r="49" spans="1:21" s="71" customFormat="1" ht="16.5" customHeight="1">
      <c r="A49" s="346"/>
      <c r="B49" s="346"/>
      <c r="C49" s="346"/>
      <c r="D49" s="346"/>
      <c r="E49" s="346"/>
      <c r="F49" s="346"/>
      <c r="G49" s="346"/>
      <c r="H49" s="346"/>
      <c r="I49" s="346"/>
      <c r="J49" s="346"/>
      <c r="K49" s="346"/>
      <c r="L49" s="346"/>
      <c r="M49" s="346"/>
      <c r="N49" s="346"/>
      <c r="O49" s="346"/>
      <c r="P49" s="346"/>
      <c r="Q49" s="346"/>
      <c r="R49" s="346"/>
      <c r="S49" s="346"/>
      <c r="T49" s="346"/>
      <c r="U49" s="130"/>
    </row>
    <row r="50" spans="1:21" ht="18.75" customHeight="1"/>
    <row r="51" spans="1:21" ht="18.75" customHeight="1"/>
    <row r="52" spans="1:21" ht="18.75" customHeight="1"/>
    <row r="53" spans="1:21" ht="18.75" customHeight="1"/>
    <row r="54" spans="1:21" ht="18.75" customHeight="1"/>
    <row r="55" spans="1:21" ht="18.75" customHeight="1"/>
    <row r="56" spans="1:21" ht="18.75" customHeight="1"/>
    <row r="57" spans="1:21" ht="18.75" customHeight="1"/>
    <row r="58" spans="1:21" ht="18.75" customHeight="1"/>
    <row r="59" spans="1:21" ht="18.75" customHeight="1"/>
    <row r="60" spans="1:21" ht="18.75" customHeight="1"/>
    <row r="61" spans="1:21" ht="18.75" customHeight="1"/>
    <row r="62" spans="1:21" ht="18.75" customHeight="1"/>
    <row r="63" spans="1:21" ht="18.75" customHeight="1"/>
    <row r="64" spans="1:21" ht="18.75" customHeight="1"/>
    <row r="65" ht="18.75" customHeight="1"/>
    <row r="66" ht="18.75" customHeight="1"/>
    <row r="67" ht="18.75" customHeight="1"/>
    <row r="68" ht="18.75" customHeight="1"/>
  </sheetData>
  <mergeCells count="54">
    <mergeCell ref="A3:V3"/>
    <mergeCell ref="B11:G11"/>
    <mergeCell ref="H11:J11"/>
    <mergeCell ref="K11:M11"/>
    <mergeCell ref="N11:Q11"/>
    <mergeCell ref="R11:U11"/>
    <mergeCell ref="G8:P9"/>
    <mergeCell ref="B12:G12"/>
    <mergeCell ref="H12:J12"/>
    <mergeCell ref="K12:M12"/>
    <mergeCell ref="N12:Q12"/>
    <mergeCell ref="R12:U12"/>
    <mergeCell ref="A49:T49"/>
    <mergeCell ref="J25:M25"/>
    <mergeCell ref="J26:M26"/>
    <mergeCell ref="F45:I45"/>
    <mergeCell ref="L45:O45"/>
    <mergeCell ref="P47:T47"/>
    <mergeCell ref="D48:H48"/>
    <mergeCell ref="B13:G13"/>
    <mergeCell ref="H13:J13"/>
    <mergeCell ref="K13:M13"/>
    <mergeCell ref="N13:Q13"/>
    <mergeCell ref="R13:U13"/>
    <mergeCell ref="B14:G14"/>
    <mergeCell ref="H14:J14"/>
    <mergeCell ref="K14:M14"/>
    <mergeCell ref="N14:Q14"/>
    <mergeCell ref="R14:U14"/>
    <mergeCell ref="B15:G15"/>
    <mergeCell ref="H15:J15"/>
    <mergeCell ref="K15:M15"/>
    <mergeCell ref="N15:Q15"/>
    <mergeCell ref="R15:U15"/>
    <mergeCell ref="B16:G16"/>
    <mergeCell ref="H16:J16"/>
    <mergeCell ref="K16:M16"/>
    <mergeCell ref="N16:Q16"/>
    <mergeCell ref="R16:U16"/>
    <mergeCell ref="B17:G17"/>
    <mergeCell ref="H17:J17"/>
    <mergeCell ref="K17:M17"/>
    <mergeCell ref="N17:Q17"/>
    <mergeCell ref="R17:U17"/>
    <mergeCell ref="B18:G18"/>
    <mergeCell ref="H18:J18"/>
    <mergeCell ref="K18:M18"/>
    <mergeCell ref="N18:Q18"/>
    <mergeCell ref="R18:U18"/>
    <mergeCell ref="B19:G19"/>
    <mergeCell ref="H19:J19"/>
    <mergeCell ref="K19:M19"/>
    <mergeCell ref="N19:Q19"/>
    <mergeCell ref="R19:U19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3"/>
  </sheetPr>
  <dimension ref="A1:AC86"/>
  <sheetViews>
    <sheetView view="pageBreakPreview" topLeftCell="A13" zoomScaleNormal="100" zoomScaleSheetLayoutView="100" workbookViewId="0">
      <selection activeCell="J40" sqref="J40"/>
    </sheetView>
  </sheetViews>
  <sheetFormatPr defaultColWidth="9.140625" defaultRowHeight="12"/>
  <cols>
    <col min="1" max="25" width="3.85546875" style="50" customWidth="1"/>
    <col min="26" max="48" width="4.42578125" style="50" customWidth="1"/>
    <col min="49" max="16384" width="9.140625" style="50"/>
  </cols>
  <sheetData>
    <row r="1" spans="1:29" s="47" customFormat="1" ht="18" customHeight="1"/>
    <row r="2" spans="1:29" s="47" customFormat="1" ht="18" customHeight="1">
      <c r="Z2" s="48"/>
      <c r="AA2" s="48"/>
      <c r="AB2" s="48"/>
      <c r="AC2" s="48"/>
    </row>
    <row r="3" spans="1:29" s="47" customFormat="1" ht="34.5" customHeight="1">
      <c r="A3" s="397" t="s">
        <v>49</v>
      </c>
      <c r="B3" s="397"/>
      <c r="C3" s="397"/>
      <c r="D3" s="397"/>
      <c r="E3" s="397"/>
      <c r="F3" s="397"/>
      <c r="G3" s="397"/>
      <c r="H3" s="397"/>
      <c r="I3" s="397"/>
      <c r="J3" s="397"/>
      <c r="K3" s="397"/>
      <c r="L3" s="397"/>
      <c r="M3" s="397"/>
      <c r="N3" s="397"/>
      <c r="O3" s="397"/>
      <c r="P3" s="397"/>
      <c r="Q3" s="397"/>
      <c r="R3" s="397"/>
      <c r="S3" s="397"/>
      <c r="T3" s="397"/>
      <c r="U3" s="397"/>
      <c r="V3" s="397"/>
      <c r="W3" s="397"/>
      <c r="X3" s="397"/>
      <c r="Y3" s="397"/>
      <c r="Z3" s="48"/>
      <c r="AA3" s="48"/>
      <c r="AB3" s="48"/>
      <c r="AC3" s="48"/>
    </row>
    <row r="4" spans="1:29" s="47" customFormat="1" ht="12" customHeight="1">
      <c r="Z4" s="49"/>
      <c r="AA4" s="49"/>
      <c r="AB4" s="49"/>
      <c r="AC4" s="49"/>
    </row>
    <row r="5" spans="1:29" ht="21" customHeight="1">
      <c r="B5" s="51" t="s">
        <v>28</v>
      </c>
      <c r="C5" s="47"/>
      <c r="D5" s="47"/>
      <c r="G5" s="52" t="str">
        <f>Report!H5</f>
        <v>SPR16010018</v>
      </c>
      <c r="H5" s="47"/>
      <c r="I5" s="47"/>
      <c r="J5" s="47"/>
      <c r="K5" s="47"/>
      <c r="L5" s="47"/>
      <c r="M5" s="47"/>
      <c r="O5" s="53"/>
      <c r="P5" s="53"/>
      <c r="Q5" s="53"/>
      <c r="U5" s="249" t="s">
        <v>90</v>
      </c>
      <c r="W5" s="54"/>
      <c r="X5" s="54"/>
      <c r="Z5" s="49"/>
      <c r="AA5" s="49"/>
      <c r="AB5" s="49"/>
      <c r="AC5" s="49"/>
    </row>
    <row r="6" spans="1:29" ht="21" customHeight="1">
      <c r="B6" s="51"/>
      <c r="C6" s="47"/>
      <c r="D6" s="47"/>
      <c r="E6" s="47"/>
      <c r="F6" s="56"/>
      <c r="G6" s="56"/>
      <c r="H6" s="47"/>
      <c r="I6" s="47"/>
      <c r="J6" s="47"/>
      <c r="K6" s="47"/>
      <c r="L6" s="47"/>
      <c r="M6" s="47"/>
      <c r="N6" s="47"/>
      <c r="O6" s="47"/>
      <c r="P6" s="51"/>
      <c r="Q6" s="47"/>
      <c r="R6" s="47"/>
      <c r="T6" s="55"/>
      <c r="U6" s="56"/>
      <c r="V6" s="47"/>
      <c r="W6" s="47"/>
      <c r="X6" s="47"/>
      <c r="AB6" s="51"/>
    </row>
    <row r="7" spans="1:29" ht="21" customHeight="1">
      <c r="B7" s="40" t="s">
        <v>1</v>
      </c>
      <c r="C7" s="47"/>
      <c r="D7" s="47"/>
      <c r="E7" s="47"/>
      <c r="F7" s="47"/>
      <c r="G7" s="47"/>
      <c r="H7" s="47"/>
      <c r="I7" s="47"/>
      <c r="J7" s="410" t="s">
        <v>133</v>
      </c>
      <c r="K7" s="410"/>
      <c r="L7" s="66" t="str">
        <f>V13</f>
        <v>N</v>
      </c>
      <c r="M7" s="47"/>
      <c r="N7" s="47"/>
      <c r="V7" s="47"/>
      <c r="W7" s="47"/>
    </row>
    <row r="8" spans="1:29" ht="21" customHeight="1">
      <c r="B8" s="51"/>
      <c r="C8" s="47"/>
      <c r="F8" s="374" t="s">
        <v>118</v>
      </c>
      <c r="G8" s="375"/>
      <c r="H8" s="376"/>
      <c r="I8" s="380" t="s">
        <v>117</v>
      </c>
      <c r="J8" s="375"/>
      <c r="K8" s="375"/>
      <c r="L8" s="376"/>
    </row>
    <row r="9" spans="1:29" ht="21" customHeight="1">
      <c r="B9" s="51"/>
      <c r="C9" s="47"/>
      <c r="F9" s="377"/>
      <c r="G9" s="378"/>
      <c r="H9" s="379"/>
      <c r="I9" s="377"/>
      <c r="J9" s="378"/>
      <c r="K9" s="378"/>
      <c r="L9" s="379"/>
    </row>
    <row r="10" spans="1:29" ht="21" customHeight="1">
      <c r="B10" s="51"/>
      <c r="C10" s="47"/>
      <c r="F10" s="411">
        <f>Data!A26</f>
        <v>200</v>
      </c>
      <c r="G10" s="412"/>
      <c r="H10" s="413"/>
      <c r="I10" s="414">
        <f>Data!V26</f>
        <v>0</v>
      </c>
      <c r="J10" s="415"/>
      <c r="K10" s="415"/>
      <c r="L10" s="416"/>
    </row>
    <row r="11" spans="1:29" ht="21" customHeight="1">
      <c r="B11" s="51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V11" s="47"/>
      <c r="W11" s="47"/>
    </row>
    <row r="12" spans="1:29" ht="21" customHeight="1">
      <c r="B12" s="35" t="str">
        <f>Data!A28</f>
        <v xml:space="preserve">Departure of indication from nominal Value </v>
      </c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W12" s="47"/>
    </row>
    <row r="13" spans="1:29" ht="21" customHeight="1">
      <c r="B13" s="35"/>
      <c r="C13" s="47"/>
      <c r="D13" s="47"/>
      <c r="E13" s="47"/>
      <c r="F13" s="47" t="str">
        <f>Data!A29</f>
        <v>Pull</v>
      </c>
      <c r="G13" s="47"/>
      <c r="H13" s="47"/>
      <c r="I13" s="47"/>
      <c r="J13" s="47"/>
      <c r="K13" s="47"/>
      <c r="L13" s="47"/>
      <c r="M13" s="47"/>
      <c r="N13" s="47"/>
      <c r="T13" s="401" t="s">
        <v>133</v>
      </c>
      <c r="U13" s="401"/>
      <c r="V13" s="66" t="str">
        <f>Data!I9</f>
        <v>N</v>
      </c>
      <c r="W13" s="47"/>
    </row>
    <row r="14" spans="1:29" ht="21" customHeight="1">
      <c r="F14" s="374" t="s">
        <v>134</v>
      </c>
      <c r="G14" s="375"/>
      <c r="H14" s="375"/>
      <c r="I14" s="375"/>
      <c r="J14" s="376"/>
      <c r="K14" s="374" t="s">
        <v>135</v>
      </c>
      <c r="L14" s="375"/>
      <c r="M14" s="375"/>
      <c r="N14" s="376"/>
      <c r="O14" s="380" t="s">
        <v>91</v>
      </c>
      <c r="P14" s="375"/>
      <c r="Q14" s="375"/>
      <c r="R14" s="376"/>
      <c r="S14" s="374" t="s">
        <v>139</v>
      </c>
      <c r="T14" s="405"/>
      <c r="U14" s="405"/>
      <c r="V14" s="406"/>
      <c r="W14" s="47"/>
    </row>
    <row r="15" spans="1:29" ht="21" customHeight="1">
      <c r="F15" s="377"/>
      <c r="G15" s="378"/>
      <c r="H15" s="378"/>
      <c r="I15" s="378"/>
      <c r="J15" s="379"/>
      <c r="K15" s="377"/>
      <c r="L15" s="378"/>
      <c r="M15" s="378"/>
      <c r="N15" s="379"/>
      <c r="O15" s="377"/>
      <c r="P15" s="378"/>
      <c r="Q15" s="378"/>
      <c r="R15" s="379"/>
      <c r="S15" s="407"/>
      <c r="T15" s="408"/>
      <c r="U15" s="408"/>
      <c r="V15" s="409"/>
      <c r="W15" s="47"/>
    </row>
    <row r="16" spans="1:29" ht="21" customHeight="1">
      <c r="B16" s="47"/>
      <c r="F16" s="380">
        <f>Data!A32</f>
        <v>40</v>
      </c>
      <c r="G16" s="375"/>
      <c r="H16" s="375"/>
      <c r="I16" s="375"/>
      <c r="J16" s="376"/>
      <c r="K16" s="398">
        <f>Data!P32</f>
        <v>100</v>
      </c>
      <c r="L16" s="399"/>
      <c r="M16" s="399"/>
      <c r="N16" s="400"/>
      <c r="O16" s="398">
        <f>K16-F16</f>
        <v>60</v>
      </c>
      <c r="P16" s="399"/>
      <c r="Q16" s="399"/>
      <c r="R16" s="400"/>
      <c r="S16" s="390">
        <f>'Uncert Budget'!V7</f>
        <v>5.7742652752544317E-2</v>
      </c>
      <c r="T16" s="391"/>
      <c r="U16" s="391"/>
      <c r="V16" s="392"/>
      <c r="W16" s="47"/>
    </row>
    <row r="17" spans="1:25" ht="21" customHeight="1">
      <c r="B17" s="47"/>
      <c r="F17" s="381">
        <f>Data!A33</f>
        <v>80</v>
      </c>
      <c r="G17" s="382"/>
      <c r="H17" s="382"/>
      <c r="I17" s="382"/>
      <c r="J17" s="383"/>
      <c r="K17" s="384">
        <f>Data!P33</f>
        <v>200</v>
      </c>
      <c r="L17" s="385"/>
      <c r="M17" s="385"/>
      <c r="N17" s="386"/>
      <c r="O17" s="384">
        <f>K17-F17</f>
        <v>120</v>
      </c>
      <c r="P17" s="385"/>
      <c r="Q17" s="385"/>
      <c r="R17" s="386"/>
      <c r="S17" s="393">
        <f>'Uncert Budget'!V8</f>
        <v>5.7742805663712843E-2</v>
      </c>
      <c r="T17" s="394"/>
      <c r="U17" s="394"/>
      <c r="V17" s="395"/>
      <c r="W17" s="47"/>
    </row>
    <row r="18" spans="1:25" ht="21" customHeight="1">
      <c r="B18" s="47"/>
      <c r="F18" s="381">
        <f>Data!A34</f>
        <v>120</v>
      </c>
      <c r="G18" s="382"/>
      <c r="H18" s="382"/>
      <c r="I18" s="382"/>
      <c r="J18" s="383"/>
      <c r="K18" s="384">
        <f>Data!P34</f>
        <v>300</v>
      </c>
      <c r="L18" s="385"/>
      <c r="M18" s="385"/>
      <c r="N18" s="386"/>
      <c r="O18" s="384">
        <f>K18-F18</f>
        <v>180</v>
      </c>
      <c r="P18" s="385"/>
      <c r="Q18" s="385"/>
      <c r="R18" s="386"/>
      <c r="S18" s="393">
        <f>'Uncert Budget'!V9</f>
        <v>5.7743300661019792E-2</v>
      </c>
      <c r="T18" s="394"/>
      <c r="U18" s="394"/>
      <c r="V18" s="395"/>
      <c r="W18" s="47"/>
    </row>
    <row r="19" spans="1:25" ht="21" customHeight="1">
      <c r="B19" s="47"/>
      <c r="F19" s="381">
        <f>Data!A35</f>
        <v>160</v>
      </c>
      <c r="G19" s="382"/>
      <c r="H19" s="382"/>
      <c r="I19" s="382"/>
      <c r="J19" s="383"/>
      <c r="K19" s="384">
        <f>Data!P35</f>
        <v>400.10000000000008</v>
      </c>
      <c r="L19" s="385"/>
      <c r="M19" s="385"/>
      <c r="N19" s="386"/>
      <c r="O19" s="384">
        <f>K19-F19</f>
        <v>240.10000000000008</v>
      </c>
      <c r="P19" s="385"/>
      <c r="Q19" s="385"/>
      <c r="R19" s="386"/>
      <c r="S19" s="393">
        <f>'Uncert Budget'!V10</f>
        <v>5.7752352431748553E-2</v>
      </c>
      <c r="T19" s="394"/>
      <c r="U19" s="394"/>
      <c r="V19" s="395"/>
      <c r="W19" s="47"/>
    </row>
    <row r="20" spans="1:25" ht="21" customHeight="1">
      <c r="B20" s="47"/>
      <c r="F20" s="377">
        <f>Data!A36</f>
        <v>200</v>
      </c>
      <c r="G20" s="378"/>
      <c r="H20" s="378"/>
      <c r="I20" s="378"/>
      <c r="J20" s="379"/>
      <c r="K20" s="387">
        <f>Data!P36</f>
        <v>500.2</v>
      </c>
      <c r="L20" s="388"/>
      <c r="M20" s="388"/>
      <c r="N20" s="389"/>
      <c r="O20" s="387">
        <f>K20-F20</f>
        <v>300.2</v>
      </c>
      <c r="P20" s="388"/>
      <c r="Q20" s="388"/>
      <c r="R20" s="389"/>
      <c r="S20" s="402">
        <f>'Uncert Budget'!V11</f>
        <v>5.7759025014849773E-2</v>
      </c>
      <c r="T20" s="403"/>
      <c r="U20" s="403"/>
      <c r="V20" s="404"/>
      <c r="W20" s="47"/>
    </row>
    <row r="21" spans="1:25" ht="21" customHeight="1">
      <c r="B21" s="47"/>
      <c r="F21" s="278"/>
      <c r="G21" s="278"/>
      <c r="H21" s="278"/>
      <c r="I21" s="278"/>
      <c r="J21" s="278"/>
      <c r="K21" s="276"/>
      <c r="L21" s="276"/>
      <c r="M21" s="276"/>
      <c r="N21" s="276"/>
      <c r="O21" s="276"/>
      <c r="P21" s="276"/>
      <c r="Q21" s="276"/>
      <c r="R21" s="276"/>
      <c r="S21" s="277"/>
      <c r="T21" s="277"/>
      <c r="U21" s="277"/>
      <c r="V21" s="277"/>
      <c r="W21" s="47"/>
    </row>
    <row r="22" spans="1:25" ht="21" customHeight="1">
      <c r="B22" s="47"/>
      <c r="F22" s="47" t="str">
        <f>Data!A38</f>
        <v>Push</v>
      </c>
      <c r="G22" s="47"/>
      <c r="H22" s="47"/>
      <c r="I22" s="47"/>
      <c r="J22" s="47"/>
      <c r="K22" s="47"/>
      <c r="L22" s="47"/>
      <c r="M22" s="47"/>
      <c r="N22" s="47"/>
      <c r="T22" s="401" t="s">
        <v>133</v>
      </c>
      <c r="U22" s="401"/>
      <c r="V22" s="66" t="str">
        <f>Data!I9</f>
        <v>N</v>
      </c>
      <c r="W22" s="47"/>
    </row>
    <row r="23" spans="1:25" ht="21" customHeight="1">
      <c r="B23" s="47"/>
      <c r="F23" s="374" t="s">
        <v>134</v>
      </c>
      <c r="G23" s="375"/>
      <c r="H23" s="375"/>
      <c r="I23" s="375"/>
      <c r="J23" s="376"/>
      <c r="K23" s="374" t="s">
        <v>135</v>
      </c>
      <c r="L23" s="375"/>
      <c r="M23" s="375"/>
      <c r="N23" s="376"/>
      <c r="O23" s="380" t="s">
        <v>91</v>
      </c>
      <c r="P23" s="375"/>
      <c r="Q23" s="375"/>
      <c r="R23" s="376"/>
      <c r="S23" s="374" t="s">
        <v>139</v>
      </c>
      <c r="T23" s="405"/>
      <c r="U23" s="405"/>
      <c r="V23" s="406"/>
      <c r="W23" s="47"/>
    </row>
    <row r="24" spans="1:25" ht="21" customHeight="1">
      <c r="B24" s="47"/>
      <c r="F24" s="377"/>
      <c r="G24" s="378"/>
      <c r="H24" s="378"/>
      <c r="I24" s="378"/>
      <c r="J24" s="379"/>
      <c r="K24" s="377"/>
      <c r="L24" s="378"/>
      <c r="M24" s="378"/>
      <c r="N24" s="379"/>
      <c r="O24" s="377"/>
      <c r="P24" s="378"/>
      <c r="Q24" s="378"/>
      <c r="R24" s="379"/>
      <c r="S24" s="407"/>
      <c r="T24" s="408"/>
      <c r="U24" s="408"/>
      <c r="V24" s="409"/>
      <c r="W24" s="47"/>
    </row>
    <row r="25" spans="1:25" ht="21" customHeight="1">
      <c r="B25" s="47"/>
      <c r="F25" s="380">
        <f>Data!A41</f>
        <v>40</v>
      </c>
      <c r="G25" s="375"/>
      <c r="H25" s="375"/>
      <c r="I25" s="375"/>
      <c r="J25" s="376"/>
      <c r="K25" s="398">
        <f>Data!P41</f>
        <v>100</v>
      </c>
      <c r="L25" s="399"/>
      <c r="M25" s="399"/>
      <c r="N25" s="400"/>
      <c r="O25" s="398">
        <f>K25-F25</f>
        <v>60</v>
      </c>
      <c r="P25" s="399"/>
      <c r="Q25" s="399"/>
      <c r="R25" s="400"/>
      <c r="S25" s="390">
        <f>S16</f>
        <v>5.7742652752544317E-2</v>
      </c>
      <c r="T25" s="391"/>
      <c r="U25" s="391"/>
      <c r="V25" s="392"/>
      <c r="W25" s="47"/>
    </row>
    <row r="26" spans="1:25" ht="21" customHeight="1">
      <c r="B26" s="47"/>
      <c r="F26" s="381">
        <f>Data!A42</f>
        <v>80</v>
      </c>
      <c r="G26" s="382"/>
      <c r="H26" s="382"/>
      <c r="I26" s="382"/>
      <c r="J26" s="383"/>
      <c r="K26" s="384">
        <f>Data!P42</f>
        <v>200</v>
      </c>
      <c r="L26" s="385"/>
      <c r="M26" s="385"/>
      <c r="N26" s="386"/>
      <c r="O26" s="384">
        <f>K26-F26</f>
        <v>120</v>
      </c>
      <c r="P26" s="385"/>
      <c r="Q26" s="385"/>
      <c r="R26" s="386"/>
      <c r="S26" s="393">
        <f>S17</f>
        <v>5.7742805663712843E-2</v>
      </c>
      <c r="T26" s="394"/>
      <c r="U26" s="394"/>
      <c r="V26" s="395"/>
      <c r="W26" s="47"/>
    </row>
    <row r="27" spans="1:25" ht="21" customHeight="1">
      <c r="B27" s="47"/>
      <c r="F27" s="381">
        <f>Data!A43</f>
        <v>120</v>
      </c>
      <c r="G27" s="382"/>
      <c r="H27" s="382"/>
      <c r="I27" s="382"/>
      <c r="J27" s="383"/>
      <c r="K27" s="384">
        <f>Data!P43</f>
        <v>300</v>
      </c>
      <c r="L27" s="385"/>
      <c r="M27" s="385"/>
      <c r="N27" s="386"/>
      <c r="O27" s="384">
        <f>K27-F27</f>
        <v>180</v>
      </c>
      <c r="P27" s="385"/>
      <c r="Q27" s="385"/>
      <c r="R27" s="386"/>
      <c r="S27" s="393">
        <f t="shared" ref="S27:S29" si="0">S18</f>
        <v>5.7743300661019792E-2</v>
      </c>
      <c r="T27" s="394"/>
      <c r="U27" s="394"/>
      <c r="V27" s="395"/>
      <c r="W27" s="47"/>
    </row>
    <row r="28" spans="1:25" ht="21" customHeight="1">
      <c r="B28" s="47"/>
      <c r="F28" s="381">
        <f>Data!A44</f>
        <v>160</v>
      </c>
      <c r="G28" s="382"/>
      <c r="H28" s="382"/>
      <c r="I28" s="382"/>
      <c r="J28" s="383"/>
      <c r="K28" s="384">
        <f>Data!P44</f>
        <v>400.10000000000008</v>
      </c>
      <c r="L28" s="385"/>
      <c r="M28" s="385"/>
      <c r="N28" s="386"/>
      <c r="O28" s="384">
        <f>K28-F28</f>
        <v>240.10000000000008</v>
      </c>
      <c r="P28" s="385"/>
      <c r="Q28" s="385"/>
      <c r="R28" s="386"/>
      <c r="S28" s="393">
        <f t="shared" si="0"/>
        <v>5.7752352431748553E-2</v>
      </c>
      <c r="T28" s="394"/>
      <c r="U28" s="394"/>
      <c r="V28" s="395"/>
      <c r="W28" s="47"/>
    </row>
    <row r="29" spans="1:25" ht="21" customHeight="1">
      <c r="B29" s="47"/>
      <c r="F29" s="377">
        <f>Data!A45</f>
        <v>200</v>
      </c>
      <c r="G29" s="378"/>
      <c r="H29" s="378"/>
      <c r="I29" s="378"/>
      <c r="J29" s="379"/>
      <c r="K29" s="387">
        <f>Data!P45</f>
        <v>500.2</v>
      </c>
      <c r="L29" s="388"/>
      <c r="M29" s="388"/>
      <c r="N29" s="389"/>
      <c r="O29" s="387">
        <f>K29-F29</f>
        <v>300.2</v>
      </c>
      <c r="P29" s="388"/>
      <c r="Q29" s="388"/>
      <c r="R29" s="389"/>
      <c r="S29" s="402">
        <f t="shared" si="0"/>
        <v>5.7759025014849773E-2</v>
      </c>
      <c r="T29" s="403"/>
      <c r="U29" s="403"/>
      <c r="V29" s="404"/>
      <c r="W29" s="47"/>
    </row>
    <row r="30" spans="1:25" ht="21" customHeight="1">
      <c r="B30" s="47"/>
      <c r="F30" s="278"/>
      <c r="G30" s="278"/>
      <c r="H30" s="278"/>
      <c r="I30" s="278"/>
      <c r="J30" s="278"/>
      <c r="K30" s="276"/>
      <c r="L30" s="276"/>
      <c r="M30" s="276"/>
      <c r="N30" s="276"/>
      <c r="O30" s="276"/>
      <c r="P30" s="276"/>
      <c r="Q30" s="276"/>
      <c r="R30" s="276"/>
      <c r="S30" s="277"/>
      <c r="T30" s="277"/>
      <c r="U30" s="277"/>
      <c r="V30" s="277"/>
      <c r="W30" s="47"/>
    </row>
    <row r="31" spans="1:25" ht="21" customHeight="1">
      <c r="C31" s="152" t="s">
        <v>50</v>
      </c>
      <c r="E31" s="250"/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1"/>
      <c r="R31" s="57"/>
      <c r="S31" s="60"/>
      <c r="T31" s="57"/>
      <c r="U31" s="58"/>
      <c r="V31" s="58"/>
      <c r="W31" s="57"/>
      <c r="X31" s="252"/>
      <c r="Y31" s="60"/>
    </row>
    <row r="32" spans="1:25" ht="21" customHeight="1">
      <c r="A32" s="417" t="s">
        <v>136</v>
      </c>
      <c r="B32" s="417"/>
      <c r="C32" s="417"/>
      <c r="D32" s="417"/>
      <c r="E32" s="417"/>
      <c r="F32" s="417"/>
      <c r="G32" s="417"/>
      <c r="H32" s="417"/>
      <c r="I32" s="417"/>
      <c r="J32" s="417"/>
      <c r="K32" s="417"/>
      <c r="L32" s="417"/>
      <c r="M32" s="417"/>
      <c r="N32" s="417"/>
      <c r="O32" s="417"/>
      <c r="P32" s="417"/>
      <c r="Q32" s="417"/>
      <c r="R32" s="417"/>
      <c r="S32" s="417"/>
      <c r="T32" s="417"/>
      <c r="U32" s="417"/>
      <c r="V32" s="417"/>
      <c r="W32" s="417"/>
      <c r="X32" s="417"/>
      <c r="Y32" s="417"/>
    </row>
    <row r="33" spans="1:25" ht="21" customHeight="1">
      <c r="A33" s="417" t="s">
        <v>137</v>
      </c>
      <c r="B33" s="417"/>
      <c r="C33" s="417"/>
      <c r="D33" s="417"/>
      <c r="E33" s="417"/>
      <c r="F33" s="417"/>
      <c r="G33" s="417"/>
      <c r="H33" s="417"/>
      <c r="I33" s="417"/>
      <c r="J33" s="417"/>
      <c r="K33" s="417"/>
      <c r="L33" s="417"/>
      <c r="M33" s="417"/>
      <c r="N33" s="417"/>
      <c r="O33" s="417"/>
      <c r="P33" s="417"/>
      <c r="Q33" s="417"/>
      <c r="R33" s="417"/>
      <c r="S33" s="417"/>
      <c r="T33" s="417"/>
      <c r="U33" s="417"/>
      <c r="V33" s="417"/>
      <c r="W33" s="417"/>
      <c r="X33" s="417"/>
      <c r="Y33" s="417"/>
    </row>
    <row r="34" spans="1:25" ht="21" customHeight="1">
      <c r="A34" s="396" t="s">
        <v>51</v>
      </c>
      <c r="B34" s="396"/>
      <c r="C34" s="396"/>
      <c r="D34" s="396"/>
      <c r="E34" s="396"/>
      <c r="F34" s="396"/>
      <c r="G34" s="396"/>
      <c r="H34" s="396"/>
      <c r="I34" s="396"/>
      <c r="J34" s="396"/>
      <c r="K34" s="396"/>
      <c r="L34" s="396"/>
      <c r="M34" s="396"/>
      <c r="N34" s="396"/>
      <c r="O34" s="396"/>
      <c r="P34" s="396"/>
      <c r="Q34" s="396"/>
      <c r="R34" s="396"/>
      <c r="S34" s="396"/>
      <c r="T34" s="396"/>
      <c r="U34" s="396"/>
      <c r="V34" s="396"/>
      <c r="W34" s="396"/>
      <c r="X34" s="396"/>
      <c r="Y34" s="396"/>
    </row>
    <row r="35" spans="1:25" ht="21" customHeight="1">
      <c r="A35" s="61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59"/>
      <c r="X35" s="60"/>
      <c r="Y35" s="57"/>
    </row>
    <row r="36" spans="1:25" ht="18" customHeight="1">
      <c r="A36" s="51"/>
      <c r="B36" s="47"/>
      <c r="W36" s="59"/>
    </row>
    <row r="37" spans="1:25" ht="18" customHeight="1">
      <c r="A37" s="51"/>
      <c r="B37" s="47"/>
      <c r="O37" s="62"/>
      <c r="P37" s="373"/>
      <c r="Q37" s="373"/>
      <c r="R37" s="373"/>
      <c r="S37" s="373"/>
      <c r="T37" s="373"/>
      <c r="U37" s="373"/>
      <c r="W37" s="59"/>
      <c r="X37" s="60"/>
      <c r="Y37" s="57"/>
    </row>
    <row r="38" spans="1:25" ht="18" customHeight="1">
      <c r="A38" s="51"/>
      <c r="B38" s="47"/>
      <c r="T38" s="63"/>
      <c r="U38" s="63"/>
      <c r="W38" s="59"/>
      <c r="X38" s="60"/>
      <c r="Y38" s="57"/>
    </row>
    <row r="39" spans="1:25" ht="18" customHeight="1">
      <c r="A39" s="51"/>
      <c r="B39" s="47"/>
      <c r="T39" s="63"/>
      <c r="U39" s="63"/>
      <c r="W39" s="59"/>
      <c r="X39" s="60"/>
      <c r="Y39" s="57"/>
    </row>
    <row r="40" spans="1:25" ht="18" customHeight="1">
      <c r="A40" s="51"/>
      <c r="B40" s="47"/>
      <c r="T40" s="63"/>
      <c r="U40" s="63"/>
      <c r="W40" s="59"/>
      <c r="X40" s="60"/>
      <c r="Y40" s="57"/>
    </row>
    <row r="41" spans="1:25" ht="18" customHeight="1">
      <c r="X41" s="59"/>
      <c r="Y41" s="60"/>
    </row>
    <row r="42" spans="1:25" ht="18" customHeight="1">
      <c r="W42" s="64"/>
      <c r="X42" s="65"/>
      <c r="Y42" s="65"/>
    </row>
    <row r="43" spans="1:25" ht="18" customHeight="1">
      <c r="W43" s="66"/>
      <c r="X43" s="65"/>
      <c r="Y43" s="65"/>
    </row>
    <row r="44" spans="1:25" ht="18" customHeight="1">
      <c r="W44" s="47"/>
      <c r="X44" s="47"/>
      <c r="Y44" s="47"/>
    </row>
    <row r="45" spans="1:25" ht="18" customHeight="1">
      <c r="X45" s="47"/>
      <c r="Y45" s="47"/>
    </row>
    <row r="46" spans="1:25" ht="18" customHeight="1">
      <c r="X46" s="47"/>
    </row>
    <row r="47" spans="1:25" ht="18" customHeight="1">
      <c r="W47" s="67"/>
      <c r="X47" s="47"/>
      <c r="Y47" s="47"/>
    </row>
    <row r="48" spans="1:25" ht="18" customHeight="1">
      <c r="W48" s="68"/>
      <c r="Y48" s="47"/>
    </row>
    <row r="49" spans="24:25" ht="18" customHeight="1">
      <c r="X49" s="47"/>
      <c r="Y49" s="47"/>
    </row>
    <row r="50" spans="24:25" ht="18" customHeight="1">
      <c r="X50" s="47"/>
      <c r="Y50" s="47"/>
    </row>
    <row r="51" spans="24:25" ht="18" customHeight="1">
      <c r="X51" s="47"/>
      <c r="Y51" s="47"/>
    </row>
    <row r="52" spans="24:25" ht="18" customHeight="1"/>
    <row r="53" spans="24:25" ht="18" customHeight="1"/>
    <row r="54" spans="24:25" ht="18" customHeight="1"/>
    <row r="55" spans="24:25" ht="18" customHeight="1"/>
    <row r="56" spans="24:25" ht="18" customHeight="1"/>
    <row r="57" spans="24:25" ht="18" customHeight="1"/>
    <row r="58" spans="24:25" ht="18" customHeight="1"/>
    <row r="59" spans="24:25" ht="18" customHeight="1"/>
    <row r="60" spans="24:25" ht="18" customHeight="1"/>
    <row r="61" spans="24:25" ht="18" customHeight="1"/>
    <row r="62" spans="24:25" ht="18" customHeight="1"/>
    <row r="63" spans="24:25" ht="18" customHeight="1"/>
    <row r="64" spans="24:25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</sheetData>
  <mergeCells count="60">
    <mergeCell ref="F29:J29"/>
    <mergeCell ref="K29:N29"/>
    <mergeCell ref="O29:R29"/>
    <mergeCell ref="S29:V29"/>
    <mergeCell ref="A33:Y33"/>
    <mergeCell ref="A32:Y32"/>
    <mergeCell ref="F27:J27"/>
    <mergeCell ref="K27:N27"/>
    <mergeCell ref="O27:R27"/>
    <mergeCell ref="S27:V27"/>
    <mergeCell ref="F28:J28"/>
    <mergeCell ref="K28:N28"/>
    <mergeCell ref="O28:R28"/>
    <mergeCell ref="S28:V28"/>
    <mergeCell ref="F25:J25"/>
    <mergeCell ref="K25:N25"/>
    <mergeCell ref="O25:R25"/>
    <mergeCell ref="S25:V25"/>
    <mergeCell ref="F26:J26"/>
    <mergeCell ref="K26:N26"/>
    <mergeCell ref="O26:R26"/>
    <mergeCell ref="S26:V26"/>
    <mergeCell ref="I10:L10"/>
    <mergeCell ref="T22:U22"/>
    <mergeCell ref="F23:J24"/>
    <mergeCell ref="K23:N24"/>
    <mergeCell ref="O23:R24"/>
    <mergeCell ref="S23:V24"/>
    <mergeCell ref="A3:Y3"/>
    <mergeCell ref="K19:N19"/>
    <mergeCell ref="K20:N20"/>
    <mergeCell ref="O16:R16"/>
    <mergeCell ref="O17:R17"/>
    <mergeCell ref="T13:U13"/>
    <mergeCell ref="S19:V19"/>
    <mergeCell ref="S20:V20"/>
    <mergeCell ref="S14:V15"/>
    <mergeCell ref="K16:N16"/>
    <mergeCell ref="K17:N17"/>
    <mergeCell ref="K18:N18"/>
    <mergeCell ref="J7:K7"/>
    <mergeCell ref="I8:L9"/>
    <mergeCell ref="F8:H9"/>
    <mergeCell ref="F10:H10"/>
    <mergeCell ref="P37:U37"/>
    <mergeCell ref="F14:J15"/>
    <mergeCell ref="F16:J16"/>
    <mergeCell ref="F17:J17"/>
    <mergeCell ref="F18:J18"/>
    <mergeCell ref="F19:J19"/>
    <mergeCell ref="O18:R18"/>
    <mergeCell ref="O19:R19"/>
    <mergeCell ref="O20:R20"/>
    <mergeCell ref="S16:V16"/>
    <mergeCell ref="S17:V17"/>
    <mergeCell ref="S18:V18"/>
    <mergeCell ref="A34:Y34"/>
    <mergeCell ref="F20:J20"/>
    <mergeCell ref="K14:N15"/>
    <mergeCell ref="O14:R15"/>
  </mergeCells>
  <printOptions horizontalCentered="1"/>
  <pageMargins left="0" right="0" top="0.98425196850393704" bottom="0" header="0" footer="0"/>
  <pageSetup paperSize="9" orientation="portrait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IN150"/>
  <sheetViews>
    <sheetView tabSelected="1" topLeftCell="A4" zoomScaleNormal="100" workbookViewId="0">
      <selection activeCell="Y17" sqref="Y17"/>
    </sheetView>
  </sheetViews>
  <sheetFormatPr defaultRowHeight="15"/>
  <cols>
    <col min="1" max="1" width="7.7109375" style="7" customWidth="1"/>
    <col min="2" max="7" width="9.7109375" style="7" customWidth="1"/>
    <col min="8" max="15" width="8.7109375" style="7" customWidth="1"/>
    <col min="16" max="19" width="7.5703125" style="7" customWidth="1"/>
    <col min="20" max="20" width="8.42578125" style="7" customWidth="1"/>
    <col min="21" max="22" width="7.5703125" style="7" customWidth="1"/>
    <col min="23" max="23" width="2.140625" style="7" customWidth="1"/>
    <col min="259" max="259" width="1.42578125" customWidth="1"/>
    <col min="260" max="260" width="5.5703125" customWidth="1"/>
    <col min="261" max="264" width="6.7109375" customWidth="1"/>
    <col min="265" max="266" width="7.5703125" customWidth="1"/>
    <col min="267" max="267" width="8" customWidth="1"/>
    <col min="268" max="275" width="7.5703125" customWidth="1"/>
    <col min="276" max="276" width="6.42578125" customWidth="1"/>
    <col min="277" max="278" width="7.5703125" customWidth="1"/>
    <col min="279" max="279" width="2.140625" customWidth="1"/>
    <col min="280" max="280" width="5.5703125" customWidth="1"/>
    <col min="281" max="281" width="3.5703125" customWidth="1"/>
    <col min="282" max="282" width="5.5703125" customWidth="1"/>
    <col min="283" max="283" width="3.5703125" customWidth="1"/>
    <col min="284" max="284" width="1.5703125" customWidth="1"/>
    <col min="285" max="285" width="5.5703125" customWidth="1"/>
    <col min="286" max="286" width="3.42578125" customWidth="1"/>
    <col min="287" max="287" width="5.5703125" customWidth="1"/>
    <col min="288" max="288" width="3.5703125" customWidth="1"/>
    <col min="289" max="289" width="1.5703125" customWidth="1"/>
    <col min="290" max="290" width="5.5703125" customWidth="1"/>
    <col min="291" max="291" width="3.42578125" customWidth="1"/>
    <col min="292" max="292" width="5.5703125" customWidth="1"/>
    <col min="293" max="293" width="3.5703125" customWidth="1"/>
    <col min="294" max="294" width="1.5703125" customWidth="1"/>
    <col min="295" max="295" width="3.42578125" customWidth="1"/>
    <col min="296" max="296" width="4.5703125" customWidth="1"/>
    <col min="297" max="297" width="3.42578125" customWidth="1"/>
    <col min="298" max="298" width="5.5703125" customWidth="1"/>
    <col min="299" max="299" width="3.5703125" customWidth="1"/>
    <col min="515" max="515" width="1.42578125" customWidth="1"/>
    <col min="516" max="516" width="5.5703125" customWidth="1"/>
    <col min="517" max="520" width="6.7109375" customWidth="1"/>
    <col min="521" max="522" width="7.5703125" customWidth="1"/>
    <col min="523" max="523" width="8" customWidth="1"/>
    <col min="524" max="531" width="7.5703125" customWidth="1"/>
    <col min="532" max="532" width="6.42578125" customWidth="1"/>
    <col min="533" max="534" width="7.5703125" customWidth="1"/>
    <col min="535" max="535" width="2.140625" customWidth="1"/>
    <col min="536" max="536" width="5.5703125" customWidth="1"/>
    <col min="537" max="537" width="3.5703125" customWidth="1"/>
    <col min="538" max="538" width="5.5703125" customWidth="1"/>
    <col min="539" max="539" width="3.5703125" customWidth="1"/>
    <col min="540" max="540" width="1.5703125" customWidth="1"/>
    <col min="541" max="541" width="5.5703125" customWidth="1"/>
    <col min="542" max="542" width="3.42578125" customWidth="1"/>
    <col min="543" max="543" width="5.5703125" customWidth="1"/>
    <col min="544" max="544" width="3.5703125" customWidth="1"/>
    <col min="545" max="545" width="1.5703125" customWidth="1"/>
    <col min="546" max="546" width="5.5703125" customWidth="1"/>
    <col min="547" max="547" width="3.42578125" customWidth="1"/>
    <col min="548" max="548" width="5.5703125" customWidth="1"/>
    <col min="549" max="549" width="3.5703125" customWidth="1"/>
    <col min="550" max="550" width="1.5703125" customWidth="1"/>
    <col min="551" max="551" width="3.42578125" customWidth="1"/>
    <col min="552" max="552" width="4.5703125" customWidth="1"/>
    <col min="553" max="553" width="3.42578125" customWidth="1"/>
    <col min="554" max="554" width="5.5703125" customWidth="1"/>
    <col min="555" max="555" width="3.5703125" customWidth="1"/>
    <col min="771" max="771" width="1.42578125" customWidth="1"/>
    <col min="772" max="772" width="5.5703125" customWidth="1"/>
    <col min="773" max="776" width="6.7109375" customWidth="1"/>
    <col min="777" max="778" width="7.5703125" customWidth="1"/>
    <col min="779" max="779" width="8" customWidth="1"/>
    <col min="780" max="787" width="7.5703125" customWidth="1"/>
    <col min="788" max="788" width="6.42578125" customWidth="1"/>
    <col min="789" max="790" width="7.5703125" customWidth="1"/>
    <col min="791" max="791" width="2.140625" customWidth="1"/>
    <col min="792" max="792" width="5.5703125" customWidth="1"/>
    <col min="793" max="793" width="3.5703125" customWidth="1"/>
    <col min="794" max="794" width="5.5703125" customWidth="1"/>
    <col min="795" max="795" width="3.5703125" customWidth="1"/>
    <col min="796" max="796" width="1.5703125" customWidth="1"/>
    <col min="797" max="797" width="5.5703125" customWidth="1"/>
    <col min="798" max="798" width="3.42578125" customWidth="1"/>
    <col min="799" max="799" width="5.5703125" customWidth="1"/>
    <col min="800" max="800" width="3.5703125" customWidth="1"/>
    <col min="801" max="801" width="1.5703125" customWidth="1"/>
    <col min="802" max="802" width="5.5703125" customWidth="1"/>
    <col min="803" max="803" width="3.42578125" customWidth="1"/>
    <col min="804" max="804" width="5.5703125" customWidth="1"/>
    <col min="805" max="805" width="3.5703125" customWidth="1"/>
    <col min="806" max="806" width="1.5703125" customWidth="1"/>
    <col min="807" max="807" width="3.42578125" customWidth="1"/>
    <col min="808" max="808" width="4.5703125" customWidth="1"/>
    <col min="809" max="809" width="3.42578125" customWidth="1"/>
    <col min="810" max="810" width="5.5703125" customWidth="1"/>
    <col min="811" max="811" width="3.5703125" customWidth="1"/>
    <col min="1027" max="1027" width="1.42578125" customWidth="1"/>
    <col min="1028" max="1028" width="5.5703125" customWidth="1"/>
    <col min="1029" max="1032" width="6.7109375" customWidth="1"/>
    <col min="1033" max="1034" width="7.5703125" customWidth="1"/>
    <col min="1035" max="1035" width="8" customWidth="1"/>
    <col min="1036" max="1043" width="7.5703125" customWidth="1"/>
    <col min="1044" max="1044" width="6.42578125" customWidth="1"/>
    <col min="1045" max="1046" width="7.5703125" customWidth="1"/>
    <col min="1047" max="1047" width="2.140625" customWidth="1"/>
    <col min="1048" max="1048" width="5.5703125" customWidth="1"/>
    <col min="1049" max="1049" width="3.5703125" customWidth="1"/>
    <col min="1050" max="1050" width="5.5703125" customWidth="1"/>
    <col min="1051" max="1051" width="3.5703125" customWidth="1"/>
    <col min="1052" max="1052" width="1.5703125" customWidth="1"/>
    <col min="1053" max="1053" width="5.5703125" customWidth="1"/>
    <col min="1054" max="1054" width="3.42578125" customWidth="1"/>
    <col min="1055" max="1055" width="5.5703125" customWidth="1"/>
    <col min="1056" max="1056" width="3.5703125" customWidth="1"/>
    <col min="1057" max="1057" width="1.5703125" customWidth="1"/>
    <col min="1058" max="1058" width="5.5703125" customWidth="1"/>
    <col min="1059" max="1059" width="3.42578125" customWidth="1"/>
    <col min="1060" max="1060" width="5.5703125" customWidth="1"/>
    <col min="1061" max="1061" width="3.5703125" customWidth="1"/>
    <col min="1062" max="1062" width="1.5703125" customWidth="1"/>
    <col min="1063" max="1063" width="3.42578125" customWidth="1"/>
    <col min="1064" max="1064" width="4.5703125" customWidth="1"/>
    <col min="1065" max="1065" width="3.42578125" customWidth="1"/>
    <col min="1066" max="1066" width="5.5703125" customWidth="1"/>
    <col min="1067" max="1067" width="3.5703125" customWidth="1"/>
    <col min="1283" max="1283" width="1.42578125" customWidth="1"/>
    <col min="1284" max="1284" width="5.5703125" customWidth="1"/>
    <col min="1285" max="1288" width="6.7109375" customWidth="1"/>
    <col min="1289" max="1290" width="7.5703125" customWidth="1"/>
    <col min="1291" max="1291" width="8" customWidth="1"/>
    <col min="1292" max="1299" width="7.5703125" customWidth="1"/>
    <col min="1300" max="1300" width="6.42578125" customWidth="1"/>
    <col min="1301" max="1302" width="7.5703125" customWidth="1"/>
    <col min="1303" max="1303" width="2.140625" customWidth="1"/>
    <col min="1304" max="1304" width="5.5703125" customWidth="1"/>
    <col min="1305" max="1305" width="3.5703125" customWidth="1"/>
    <col min="1306" max="1306" width="5.5703125" customWidth="1"/>
    <col min="1307" max="1307" width="3.5703125" customWidth="1"/>
    <col min="1308" max="1308" width="1.5703125" customWidth="1"/>
    <col min="1309" max="1309" width="5.5703125" customWidth="1"/>
    <col min="1310" max="1310" width="3.42578125" customWidth="1"/>
    <col min="1311" max="1311" width="5.5703125" customWidth="1"/>
    <col min="1312" max="1312" width="3.5703125" customWidth="1"/>
    <col min="1313" max="1313" width="1.5703125" customWidth="1"/>
    <col min="1314" max="1314" width="5.5703125" customWidth="1"/>
    <col min="1315" max="1315" width="3.42578125" customWidth="1"/>
    <col min="1316" max="1316" width="5.5703125" customWidth="1"/>
    <col min="1317" max="1317" width="3.5703125" customWidth="1"/>
    <col min="1318" max="1318" width="1.5703125" customWidth="1"/>
    <col min="1319" max="1319" width="3.42578125" customWidth="1"/>
    <col min="1320" max="1320" width="4.5703125" customWidth="1"/>
    <col min="1321" max="1321" width="3.42578125" customWidth="1"/>
    <col min="1322" max="1322" width="5.5703125" customWidth="1"/>
    <col min="1323" max="1323" width="3.5703125" customWidth="1"/>
    <col min="1539" max="1539" width="1.42578125" customWidth="1"/>
    <col min="1540" max="1540" width="5.5703125" customWidth="1"/>
    <col min="1541" max="1544" width="6.7109375" customWidth="1"/>
    <col min="1545" max="1546" width="7.5703125" customWidth="1"/>
    <col min="1547" max="1547" width="8" customWidth="1"/>
    <col min="1548" max="1555" width="7.5703125" customWidth="1"/>
    <col min="1556" max="1556" width="6.42578125" customWidth="1"/>
    <col min="1557" max="1558" width="7.5703125" customWidth="1"/>
    <col min="1559" max="1559" width="2.140625" customWidth="1"/>
    <col min="1560" max="1560" width="5.5703125" customWidth="1"/>
    <col min="1561" max="1561" width="3.5703125" customWidth="1"/>
    <col min="1562" max="1562" width="5.5703125" customWidth="1"/>
    <col min="1563" max="1563" width="3.5703125" customWidth="1"/>
    <col min="1564" max="1564" width="1.5703125" customWidth="1"/>
    <col min="1565" max="1565" width="5.5703125" customWidth="1"/>
    <col min="1566" max="1566" width="3.42578125" customWidth="1"/>
    <col min="1567" max="1567" width="5.5703125" customWidth="1"/>
    <col min="1568" max="1568" width="3.5703125" customWidth="1"/>
    <col min="1569" max="1569" width="1.5703125" customWidth="1"/>
    <col min="1570" max="1570" width="5.5703125" customWidth="1"/>
    <col min="1571" max="1571" width="3.42578125" customWidth="1"/>
    <col min="1572" max="1572" width="5.5703125" customWidth="1"/>
    <col min="1573" max="1573" width="3.5703125" customWidth="1"/>
    <col min="1574" max="1574" width="1.5703125" customWidth="1"/>
    <col min="1575" max="1575" width="3.42578125" customWidth="1"/>
    <col min="1576" max="1576" width="4.5703125" customWidth="1"/>
    <col min="1577" max="1577" width="3.42578125" customWidth="1"/>
    <col min="1578" max="1578" width="5.5703125" customWidth="1"/>
    <col min="1579" max="1579" width="3.5703125" customWidth="1"/>
    <col min="1795" max="1795" width="1.42578125" customWidth="1"/>
    <col min="1796" max="1796" width="5.5703125" customWidth="1"/>
    <col min="1797" max="1800" width="6.7109375" customWidth="1"/>
    <col min="1801" max="1802" width="7.5703125" customWidth="1"/>
    <col min="1803" max="1803" width="8" customWidth="1"/>
    <col min="1804" max="1811" width="7.5703125" customWidth="1"/>
    <col min="1812" max="1812" width="6.42578125" customWidth="1"/>
    <col min="1813" max="1814" width="7.5703125" customWidth="1"/>
    <col min="1815" max="1815" width="2.140625" customWidth="1"/>
    <col min="1816" max="1816" width="5.5703125" customWidth="1"/>
    <col min="1817" max="1817" width="3.5703125" customWidth="1"/>
    <col min="1818" max="1818" width="5.5703125" customWidth="1"/>
    <col min="1819" max="1819" width="3.5703125" customWidth="1"/>
    <col min="1820" max="1820" width="1.5703125" customWidth="1"/>
    <col min="1821" max="1821" width="5.5703125" customWidth="1"/>
    <col min="1822" max="1822" width="3.42578125" customWidth="1"/>
    <col min="1823" max="1823" width="5.5703125" customWidth="1"/>
    <col min="1824" max="1824" width="3.5703125" customWidth="1"/>
    <col min="1825" max="1825" width="1.5703125" customWidth="1"/>
    <col min="1826" max="1826" width="5.5703125" customWidth="1"/>
    <col min="1827" max="1827" width="3.42578125" customWidth="1"/>
    <col min="1828" max="1828" width="5.5703125" customWidth="1"/>
    <col min="1829" max="1829" width="3.5703125" customWidth="1"/>
    <col min="1830" max="1830" width="1.5703125" customWidth="1"/>
    <col min="1831" max="1831" width="3.42578125" customWidth="1"/>
    <col min="1832" max="1832" width="4.5703125" customWidth="1"/>
    <col min="1833" max="1833" width="3.42578125" customWidth="1"/>
    <col min="1834" max="1834" width="5.5703125" customWidth="1"/>
    <col min="1835" max="1835" width="3.5703125" customWidth="1"/>
    <col min="2051" max="2051" width="1.42578125" customWidth="1"/>
    <col min="2052" max="2052" width="5.5703125" customWidth="1"/>
    <col min="2053" max="2056" width="6.7109375" customWidth="1"/>
    <col min="2057" max="2058" width="7.5703125" customWidth="1"/>
    <col min="2059" max="2059" width="8" customWidth="1"/>
    <col min="2060" max="2067" width="7.5703125" customWidth="1"/>
    <col min="2068" max="2068" width="6.42578125" customWidth="1"/>
    <col min="2069" max="2070" width="7.5703125" customWidth="1"/>
    <col min="2071" max="2071" width="2.140625" customWidth="1"/>
    <col min="2072" max="2072" width="5.5703125" customWidth="1"/>
    <col min="2073" max="2073" width="3.5703125" customWidth="1"/>
    <col min="2074" max="2074" width="5.5703125" customWidth="1"/>
    <col min="2075" max="2075" width="3.5703125" customWidth="1"/>
    <col min="2076" max="2076" width="1.5703125" customWidth="1"/>
    <col min="2077" max="2077" width="5.5703125" customWidth="1"/>
    <col min="2078" max="2078" width="3.42578125" customWidth="1"/>
    <col min="2079" max="2079" width="5.5703125" customWidth="1"/>
    <col min="2080" max="2080" width="3.5703125" customWidth="1"/>
    <col min="2081" max="2081" width="1.5703125" customWidth="1"/>
    <col min="2082" max="2082" width="5.5703125" customWidth="1"/>
    <col min="2083" max="2083" width="3.42578125" customWidth="1"/>
    <col min="2084" max="2084" width="5.5703125" customWidth="1"/>
    <col min="2085" max="2085" width="3.5703125" customWidth="1"/>
    <col min="2086" max="2086" width="1.5703125" customWidth="1"/>
    <col min="2087" max="2087" width="3.42578125" customWidth="1"/>
    <col min="2088" max="2088" width="4.5703125" customWidth="1"/>
    <col min="2089" max="2089" width="3.42578125" customWidth="1"/>
    <col min="2090" max="2090" width="5.5703125" customWidth="1"/>
    <col min="2091" max="2091" width="3.5703125" customWidth="1"/>
    <col min="2307" max="2307" width="1.42578125" customWidth="1"/>
    <col min="2308" max="2308" width="5.5703125" customWidth="1"/>
    <col min="2309" max="2312" width="6.7109375" customWidth="1"/>
    <col min="2313" max="2314" width="7.5703125" customWidth="1"/>
    <col min="2315" max="2315" width="8" customWidth="1"/>
    <col min="2316" max="2323" width="7.5703125" customWidth="1"/>
    <col min="2324" max="2324" width="6.42578125" customWidth="1"/>
    <col min="2325" max="2326" width="7.5703125" customWidth="1"/>
    <col min="2327" max="2327" width="2.140625" customWidth="1"/>
    <col min="2328" max="2328" width="5.5703125" customWidth="1"/>
    <col min="2329" max="2329" width="3.5703125" customWidth="1"/>
    <col min="2330" max="2330" width="5.5703125" customWidth="1"/>
    <col min="2331" max="2331" width="3.5703125" customWidth="1"/>
    <col min="2332" max="2332" width="1.5703125" customWidth="1"/>
    <col min="2333" max="2333" width="5.5703125" customWidth="1"/>
    <col min="2334" max="2334" width="3.42578125" customWidth="1"/>
    <col min="2335" max="2335" width="5.5703125" customWidth="1"/>
    <col min="2336" max="2336" width="3.5703125" customWidth="1"/>
    <col min="2337" max="2337" width="1.5703125" customWidth="1"/>
    <col min="2338" max="2338" width="5.5703125" customWidth="1"/>
    <col min="2339" max="2339" width="3.42578125" customWidth="1"/>
    <col min="2340" max="2340" width="5.5703125" customWidth="1"/>
    <col min="2341" max="2341" width="3.5703125" customWidth="1"/>
    <col min="2342" max="2342" width="1.5703125" customWidth="1"/>
    <col min="2343" max="2343" width="3.42578125" customWidth="1"/>
    <col min="2344" max="2344" width="4.5703125" customWidth="1"/>
    <col min="2345" max="2345" width="3.42578125" customWidth="1"/>
    <col min="2346" max="2346" width="5.5703125" customWidth="1"/>
    <col min="2347" max="2347" width="3.5703125" customWidth="1"/>
    <col min="2563" max="2563" width="1.42578125" customWidth="1"/>
    <col min="2564" max="2564" width="5.5703125" customWidth="1"/>
    <col min="2565" max="2568" width="6.7109375" customWidth="1"/>
    <col min="2569" max="2570" width="7.5703125" customWidth="1"/>
    <col min="2571" max="2571" width="8" customWidth="1"/>
    <col min="2572" max="2579" width="7.5703125" customWidth="1"/>
    <col min="2580" max="2580" width="6.42578125" customWidth="1"/>
    <col min="2581" max="2582" width="7.5703125" customWidth="1"/>
    <col min="2583" max="2583" width="2.140625" customWidth="1"/>
    <col min="2584" max="2584" width="5.5703125" customWidth="1"/>
    <col min="2585" max="2585" width="3.5703125" customWidth="1"/>
    <col min="2586" max="2586" width="5.5703125" customWidth="1"/>
    <col min="2587" max="2587" width="3.5703125" customWidth="1"/>
    <col min="2588" max="2588" width="1.5703125" customWidth="1"/>
    <col min="2589" max="2589" width="5.5703125" customWidth="1"/>
    <col min="2590" max="2590" width="3.42578125" customWidth="1"/>
    <col min="2591" max="2591" width="5.5703125" customWidth="1"/>
    <col min="2592" max="2592" width="3.5703125" customWidth="1"/>
    <col min="2593" max="2593" width="1.5703125" customWidth="1"/>
    <col min="2594" max="2594" width="5.5703125" customWidth="1"/>
    <col min="2595" max="2595" width="3.42578125" customWidth="1"/>
    <col min="2596" max="2596" width="5.5703125" customWidth="1"/>
    <col min="2597" max="2597" width="3.5703125" customWidth="1"/>
    <col min="2598" max="2598" width="1.5703125" customWidth="1"/>
    <col min="2599" max="2599" width="3.42578125" customWidth="1"/>
    <col min="2600" max="2600" width="4.5703125" customWidth="1"/>
    <col min="2601" max="2601" width="3.42578125" customWidth="1"/>
    <col min="2602" max="2602" width="5.5703125" customWidth="1"/>
    <col min="2603" max="2603" width="3.5703125" customWidth="1"/>
    <col min="2819" max="2819" width="1.42578125" customWidth="1"/>
    <col min="2820" max="2820" width="5.5703125" customWidth="1"/>
    <col min="2821" max="2824" width="6.7109375" customWidth="1"/>
    <col min="2825" max="2826" width="7.5703125" customWidth="1"/>
    <col min="2827" max="2827" width="8" customWidth="1"/>
    <col min="2828" max="2835" width="7.5703125" customWidth="1"/>
    <col min="2836" max="2836" width="6.42578125" customWidth="1"/>
    <col min="2837" max="2838" width="7.5703125" customWidth="1"/>
    <col min="2839" max="2839" width="2.140625" customWidth="1"/>
    <col min="2840" max="2840" width="5.5703125" customWidth="1"/>
    <col min="2841" max="2841" width="3.5703125" customWidth="1"/>
    <col min="2842" max="2842" width="5.5703125" customWidth="1"/>
    <col min="2843" max="2843" width="3.5703125" customWidth="1"/>
    <col min="2844" max="2844" width="1.5703125" customWidth="1"/>
    <col min="2845" max="2845" width="5.5703125" customWidth="1"/>
    <col min="2846" max="2846" width="3.42578125" customWidth="1"/>
    <col min="2847" max="2847" width="5.5703125" customWidth="1"/>
    <col min="2848" max="2848" width="3.5703125" customWidth="1"/>
    <col min="2849" max="2849" width="1.5703125" customWidth="1"/>
    <col min="2850" max="2850" width="5.5703125" customWidth="1"/>
    <col min="2851" max="2851" width="3.42578125" customWidth="1"/>
    <col min="2852" max="2852" width="5.5703125" customWidth="1"/>
    <col min="2853" max="2853" width="3.5703125" customWidth="1"/>
    <col min="2854" max="2854" width="1.5703125" customWidth="1"/>
    <col min="2855" max="2855" width="3.42578125" customWidth="1"/>
    <col min="2856" max="2856" width="4.5703125" customWidth="1"/>
    <col min="2857" max="2857" width="3.42578125" customWidth="1"/>
    <col min="2858" max="2858" width="5.5703125" customWidth="1"/>
    <col min="2859" max="2859" width="3.5703125" customWidth="1"/>
    <col min="3075" max="3075" width="1.42578125" customWidth="1"/>
    <col min="3076" max="3076" width="5.5703125" customWidth="1"/>
    <col min="3077" max="3080" width="6.7109375" customWidth="1"/>
    <col min="3081" max="3082" width="7.5703125" customWidth="1"/>
    <col min="3083" max="3083" width="8" customWidth="1"/>
    <col min="3084" max="3091" width="7.5703125" customWidth="1"/>
    <col min="3092" max="3092" width="6.42578125" customWidth="1"/>
    <col min="3093" max="3094" width="7.5703125" customWidth="1"/>
    <col min="3095" max="3095" width="2.140625" customWidth="1"/>
    <col min="3096" max="3096" width="5.5703125" customWidth="1"/>
    <col min="3097" max="3097" width="3.5703125" customWidth="1"/>
    <col min="3098" max="3098" width="5.5703125" customWidth="1"/>
    <col min="3099" max="3099" width="3.5703125" customWidth="1"/>
    <col min="3100" max="3100" width="1.5703125" customWidth="1"/>
    <col min="3101" max="3101" width="5.5703125" customWidth="1"/>
    <col min="3102" max="3102" width="3.42578125" customWidth="1"/>
    <col min="3103" max="3103" width="5.5703125" customWidth="1"/>
    <col min="3104" max="3104" width="3.5703125" customWidth="1"/>
    <col min="3105" max="3105" width="1.5703125" customWidth="1"/>
    <col min="3106" max="3106" width="5.5703125" customWidth="1"/>
    <col min="3107" max="3107" width="3.42578125" customWidth="1"/>
    <col min="3108" max="3108" width="5.5703125" customWidth="1"/>
    <col min="3109" max="3109" width="3.5703125" customWidth="1"/>
    <col min="3110" max="3110" width="1.5703125" customWidth="1"/>
    <col min="3111" max="3111" width="3.42578125" customWidth="1"/>
    <col min="3112" max="3112" width="4.5703125" customWidth="1"/>
    <col min="3113" max="3113" width="3.42578125" customWidth="1"/>
    <col min="3114" max="3114" width="5.5703125" customWidth="1"/>
    <col min="3115" max="3115" width="3.5703125" customWidth="1"/>
    <col min="3331" max="3331" width="1.42578125" customWidth="1"/>
    <col min="3332" max="3332" width="5.5703125" customWidth="1"/>
    <col min="3333" max="3336" width="6.7109375" customWidth="1"/>
    <col min="3337" max="3338" width="7.5703125" customWidth="1"/>
    <col min="3339" max="3339" width="8" customWidth="1"/>
    <col min="3340" max="3347" width="7.5703125" customWidth="1"/>
    <col min="3348" max="3348" width="6.42578125" customWidth="1"/>
    <col min="3349" max="3350" width="7.5703125" customWidth="1"/>
    <col min="3351" max="3351" width="2.140625" customWidth="1"/>
    <col min="3352" max="3352" width="5.5703125" customWidth="1"/>
    <col min="3353" max="3353" width="3.5703125" customWidth="1"/>
    <col min="3354" max="3354" width="5.5703125" customWidth="1"/>
    <col min="3355" max="3355" width="3.5703125" customWidth="1"/>
    <col min="3356" max="3356" width="1.5703125" customWidth="1"/>
    <col min="3357" max="3357" width="5.5703125" customWidth="1"/>
    <col min="3358" max="3358" width="3.42578125" customWidth="1"/>
    <col min="3359" max="3359" width="5.5703125" customWidth="1"/>
    <col min="3360" max="3360" width="3.5703125" customWidth="1"/>
    <col min="3361" max="3361" width="1.5703125" customWidth="1"/>
    <col min="3362" max="3362" width="5.5703125" customWidth="1"/>
    <col min="3363" max="3363" width="3.42578125" customWidth="1"/>
    <col min="3364" max="3364" width="5.5703125" customWidth="1"/>
    <col min="3365" max="3365" width="3.5703125" customWidth="1"/>
    <col min="3366" max="3366" width="1.5703125" customWidth="1"/>
    <col min="3367" max="3367" width="3.42578125" customWidth="1"/>
    <col min="3368" max="3368" width="4.5703125" customWidth="1"/>
    <col min="3369" max="3369" width="3.42578125" customWidth="1"/>
    <col min="3370" max="3370" width="5.5703125" customWidth="1"/>
    <col min="3371" max="3371" width="3.5703125" customWidth="1"/>
    <col min="3587" max="3587" width="1.42578125" customWidth="1"/>
    <col min="3588" max="3588" width="5.5703125" customWidth="1"/>
    <col min="3589" max="3592" width="6.7109375" customWidth="1"/>
    <col min="3593" max="3594" width="7.5703125" customWidth="1"/>
    <col min="3595" max="3595" width="8" customWidth="1"/>
    <col min="3596" max="3603" width="7.5703125" customWidth="1"/>
    <col min="3604" max="3604" width="6.42578125" customWidth="1"/>
    <col min="3605" max="3606" width="7.5703125" customWidth="1"/>
    <col min="3607" max="3607" width="2.140625" customWidth="1"/>
    <col min="3608" max="3608" width="5.5703125" customWidth="1"/>
    <col min="3609" max="3609" width="3.5703125" customWidth="1"/>
    <col min="3610" max="3610" width="5.5703125" customWidth="1"/>
    <col min="3611" max="3611" width="3.5703125" customWidth="1"/>
    <col min="3612" max="3612" width="1.5703125" customWidth="1"/>
    <col min="3613" max="3613" width="5.5703125" customWidth="1"/>
    <col min="3614" max="3614" width="3.42578125" customWidth="1"/>
    <col min="3615" max="3615" width="5.5703125" customWidth="1"/>
    <col min="3616" max="3616" width="3.5703125" customWidth="1"/>
    <col min="3617" max="3617" width="1.5703125" customWidth="1"/>
    <col min="3618" max="3618" width="5.5703125" customWidth="1"/>
    <col min="3619" max="3619" width="3.42578125" customWidth="1"/>
    <col min="3620" max="3620" width="5.5703125" customWidth="1"/>
    <col min="3621" max="3621" width="3.5703125" customWidth="1"/>
    <col min="3622" max="3622" width="1.5703125" customWidth="1"/>
    <col min="3623" max="3623" width="3.42578125" customWidth="1"/>
    <col min="3624" max="3624" width="4.5703125" customWidth="1"/>
    <col min="3625" max="3625" width="3.42578125" customWidth="1"/>
    <col min="3626" max="3626" width="5.5703125" customWidth="1"/>
    <col min="3627" max="3627" width="3.5703125" customWidth="1"/>
    <col min="3843" max="3843" width="1.42578125" customWidth="1"/>
    <col min="3844" max="3844" width="5.5703125" customWidth="1"/>
    <col min="3845" max="3848" width="6.7109375" customWidth="1"/>
    <col min="3849" max="3850" width="7.5703125" customWidth="1"/>
    <col min="3851" max="3851" width="8" customWidth="1"/>
    <col min="3852" max="3859" width="7.5703125" customWidth="1"/>
    <col min="3860" max="3860" width="6.42578125" customWidth="1"/>
    <col min="3861" max="3862" width="7.5703125" customWidth="1"/>
    <col min="3863" max="3863" width="2.140625" customWidth="1"/>
    <col min="3864" max="3864" width="5.5703125" customWidth="1"/>
    <col min="3865" max="3865" width="3.5703125" customWidth="1"/>
    <col min="3866" max="3866" width="5.5703125" customWidth="1"/>
    <col min="3867" max="3867" width="3.5703125" customWidth="1"/>
    <col min="3868" max="3868" width="1.5703125" customWidth="1"/>
    <col min="3869" max="3869" width="5.5703125" customWidth="1"/>
    <col min="3870" max="3870" width="3.42578125" customWidth="1"/>
    <col min="3871" max="3871" width="5.5703125" customWidth="1"/>
    <col min="3872" max="3872" width="3.5703125" customWidth="1"/>
    <col min="3873" max="3873" width="1.5703125" customWidth="1"/>
    <col min="3874" max="3874" width="5.5703125" customWidth="1"/>
    <col min="3875" max="3875" width="3.42578125" customWidth="1"/>
    <col min="3876" max="3876" width="5.5703125" customWidth="1"/>
    <col min="3877" max="3877" width="3.5703125" customWidth="1"/>
    <col min="3878" max="3878" width="1.5703125" customWidth="1"/>
    <col min="3879" max="3879" width="3.42578125" customWidth="1"/>
    <col min="3880" max="3880" width="4.5703125" customWidth="1"/>
    <col min="3881" max="3881" width="3.42578125" customWidth="1"/>
    <col min="3882" max="3882" width="5.5703125" customWidth="1"/>
    <col min="3883" max="3883" width="3.5703125" customWidth="1"/>
    <col min="4099" max="4099" width="1.42578125" customWidth="1"/>
    <col min="4100" max="4100" width="5.5703125" customWidth="1"/>
    <col min="4101" max="4104" width="6.7109375" customWidth="1"/>
    <col min="4105" max="4106" width="7.5703125" customWidth="1"/>
    <col min="4107" max="4107" width="8" customWidth="1"/>
    <col min="4108" max="4115" width="7.5703125" customWidth="1"/>
    <col min="4116" max="4116" width="6.42578125" customWidth="1"/>
    <col min="4117" max="4118" width="7.5703125" customWidth="1"/>
    <col min="4119" max="4119" width="2.140625" customWidth="1"/>
    <col min="4120" max="4120" width="5.5703125" customWidth="1"/>
    <col min="4121" max="4121" width="3.5703125" customWidth="1"/>
    <col min="4122" max="4122" width="5.5703125" customWidth="1"/>
    <col min="4123" max="4123" width="3.5703125" customWidth="1"/>
    <col min="4124" max="4124" width="1.5703125" customWidth="1"/>
    <col min="4125" max="4125" width="5.5703125" customWidth="1"/>
    <col min="4126" max="4126" width="3.42578125" customWidth="1"/>
    <col min="4127" max="4127" width="5.5703125" customWidth="1"/>
    <col min="4128" max="4128" width="3.5703125" customWidth="1"/>
    <col min="4129" max="4129" width="1.5703125" customWidth="1"/>
    <col min="4130" max="4130" width="5.5703125" customWidth="1"/>
    <col min="4131" max="4131" width="3.42578125" customWidth="1"/>
    <col min="4132" max="4132" width="5.5703125" customWidth="1"/>
    <col min="4133" max="4133" width="3.5703125" customWidth="1"/>
    <col min="4134" max="4134" width="1.5703125" customWidth="1"/>
    <col min="4135" max="4135" width="3.42578125" customWidth="1"/>
    <col min="4136" max="4136" width="4.5703125" customWidth="1"/>
    <col min="4137" max="4137" width="3.42578125" customWidth="1"/>
    <col min="4138" max="4138" width="5.5703125" customWidth="1"/>
    <col min="4139" max="4139" width="3.5703125" customWidth="1"/>
    <col min="4355" max="4355" width="1.42578125" customWidth="1"/>
    <col min="4356" max="4356" width="5.5703125" customWidth="1"/>
    <col min="4357" max="4360" width="6.7109375" customWidth="1"/>
    <col min="4361" max="4362" width="7.5703125" customWidth="1"/>
    <col min="4363" max="4363" width="8" customWidth="1"/>
    <col min="4364" max="4371" width="7.5703125" customWidth="1"/>
    <col min="4372" max="4372" width="6.42578125" customWidth="1"/>
    <col min="4373" max="4374" width="7.5703125" customWidth="1"/>
    <col min="4375" max="4375" width="2.140625" customWidth="1"/>
    <col min="4376" max="4376" width="5.5703125" customWidth="1"/>
    <col min="4377" max="4377" width="3.5703125" customWidth="1"/>
    <col min="4378" max="4378" width="5.5703125" customWidth="1"/>
    <col min="4379" max="4379" width="3.5703125" customWidth="1"/>
    <col min="4380" max="4380" width="1.5703125" customWidth="1"/>
    <col min="4381" max="4381" width="5.5703125" customWidth="1"/>
    <col min="4382" max="4382" width="3.42578125" customWidth="1"/>
    <col min="4383" max="4383" width="5.5703125" customWidth="1"/>
    <col min="4384" max="4384" width="3.5703125" customWidth="1"/>
    <col min="4385" max="4385" width="1.5703125" customWidth="1"/>
    <col min="4386" max="4386" width="5.5703125" customWidth="1"/>
    <col min="4387" max="4387" width="3.42578125" customWidth="1"/>
    <col min="4388" max="4388" width="5.5703125" customWidth="1"/>
    <col min="4389" max="4389" width="3.5703125" customWidth="1"/>
    <col min="4390" max="4390" width="1.5703125" customWidth="1"/>
    <col min="4391" max="4391" width="3.42578125" customWidth="1"/>
    <col min="4392" max="4392" width="4.5703125" customWidth="1"/>
    <col min="4393" max="4393" width="3.42578125" customWidth="1"/>
    <col min="4394" max="4394" width="5.5703125" customWidth="1"/>
    <col min="4395" max="4395" width="3.5703125" customWidth="1"/>
    <col min="4611" max="4611" width="1.42578125" customWidth="1"/>
    <col min="4612" max="4612" width="5.5703125" customWidth="1"/>
    <col min="4613" max="4616" width="6.7109375" customWidth="1"/>
    <col min="4617" max="4618" width="7.5703125" customWidth="1"/>
    <col min="4619" max="4619" width="8" customWidth="1"/>
    <col min="4620" max="4627" width="7.5703125" customWidth="1"/>
    <col min="4628" max="4628" width="6.42578125" customWidth="1"/>
    <col min="4629" max="4630" width="7.5703125" customWidth="1"/>
    <col min="4631" max="4631" width="2.140625" customWidth="1"/>
    <col min="4632" max="4632" width="5.5703125" customWidth="1"/>
    <col min="4633" max="4633" width="3.5703125" customWidth="1"/>
    <col min="4634" max="4634" width="5.5703125" customWidth="1"/>
    <col min="4635" max="4635" width="3.5703125" customWidth="1"/>
    <col min="4636" max="4636" width="1.5703125" customWidth="1"/>
    <col min="4637" max="4637" width="5.5703125" customWidth="1"/>
    <col min="4638" max="4638" width="3.42578125" customWidth="1"/>
    <col min="4639" max="4639" width="5.5703125" customWidth="1"/>
    <col min="4640" max="4640" width="3.5703125" customWidth="1"/>
    <col min="4641" max="4641" width="1.5703125" customWidth="1"/>
    <col min="4642" max="4642" width="5.5703125" customWidth="1"/>
    <col min="4643" max="4643" width="3.42578125" customWidth="1"/>
    <col min="4644" max="4644" width="5.5703125" customWidth="1"/>
    <col min="4645" max="4645" width="3.5703125" customWidth="1"/>
    <col min="4646" max="4646" width="1.5703125" customWidth="1"/>
    <col min="4647" max="4647" width="3.42578125" customWidth="1"/>
    <col min="4648" max="4648" width="4.5703125" customWidth="1"/>
    <col min="4649" max="4649" width="3.42578125" customWidth="1"/>
    <col min="4650" max="4650" width="5.5703125" customWidth="1"/>
    <col min="4651" max="4651" width="3.5703125" customWidth="1"/>
    <col min="4867" max="4867" width="1.42578125" customWidth="1"/>
    <col min="4868" max="4868" width="5.5703125" customWidth="1"/>
    <col min="4869" max="4872" width="6.7109375" customWidth="1"/>
    <col min="4873" max="4874" width="7.5703125" customWidth="1"/>
    <col min="4875" max="4875" width="8" customWidth="1"/>
    <col min="4876" max="4883" width="7.5703125" customWidth="1"/>
    <col min="4884" max="4884" width="6.42578125" customWidth="1"/>
    <col min="4885" max="4886" width="7.5703125" customWidth="1"/>
    <col min="4887" max="4887" width="2.140625" customWidth="1"/>
    <col min="4888" max="4888" width="5.5703125" customWidth="1"/>
    <col min="4889" max="4889" width="3.5703125" customWidth="1"/>
    <col min="4890" max="4890" width="5.5703125" customWidth="1"/>
    <col min="4891" max="4891" width="3.5703125" customWidth="1"/>
    <col min="4892" max="4892" width="1.5703125" customWidth="1"/>
    <col min="4893" max="4893" width="5.5703125" customWidth="1"/>
    <col min="4894" max="4894" width="3.42578125" customWidth="1"/>
    <col min="4895" max="4895" width="5.5703125" customWidth="1"/>
    <col min="4896" max="4896" width="3.5703125" customWidth="1"/>
    <col min="4897" max="4897" width="1.5703125" customWidth="1"/>
    <col min="4898" max="4898" width="5.5703125" customWidth="1"/>
    <col min="4899" max="4899" width="3.42578125" customWidth="1"/>
    <col min="4900" max="4900" width="5.5703125" customWidth="1"/>
    <col min="4901" max="4901" width="3.5703125" customWidth="1"/>
    <col min="4902" max="4902" width="1.5703125" customWidth="1"/>
    <col min="4903" max="4903" width="3.42578125" customWidth="1"/>
    <col min="4904" max="4904" width="4.5703125" customWidth="1"/>
    <col min="4905" max="4905" width="3.42578125" customWidth="1"/>
    <col min="4906" max="4906" width="5.5703125" customWidth="1"/>
    <col min="4907" max="4907" width="3.5703125" customWidth="1"/>
    <col min="5123" max="5123" width="1.42578125" customWidth="1"/>
    <col min="5124" max="5124" width="5.5703125" customWidth="1"/>
    <col min="5125" max="5128" width="6.7109375" customWidth="1"/>
    <col min="5129" max="5130" width="7.5703125" customWidth="1"/>
    <col min="5131" max="5131" width="8" customWidth="1"/>
    <col min="5132" max="5139" width="7.5703125" customWidth="1"/>
    <col min="5140" max="5140" width="6.42578125" customWidth="1"/>
    <col min="5141" max="5142" width="7.5703125" customWidth="1"/>
    <col min="5143" max="5143" width="2.140625" customWidth="1"/>
    <col min="5144" max="5144" width="5.5703125" customWidth="1"/>
    <col min="5145" max="5145" width="3.5703125" customWidth="1"/>
    <col min="5146" max="5146" width="5.5703125" customWidth="1"/>
    <col min="5147" max="5147" width="3.5703125" customWidth="1"/>
    <col min="5148" max="5148" width="1.5703125" customWidth="1"/>
    <col min="5149" max="5149" width="5.5703125" customWidth="1"/>
    <col min="5150" max="5150" width="3.42578125" customWidth="1"/>
    <col min="5151" max="5151" width="5.5703125" customWidth="1"/>
    <col min="5152" max="5152" width="3.5703125" customWidth="1"/>
    <col min="5153" max="5153" width="1.5703125" customWidth="1"/>
    <col min="5154" max="5154" width="5.5703125" customWidth="1"/>
    <col min="5155" max="5155" width="3.42578125" customWidth="1"/>
    <col min="5156" max="5156" width="5.5703125" customWidth="1"/>
    <col min="5157" max="5157" width="3.5703125" customWidth="1"/>
    <col min="5158" max="5158" width="1.5703125" customWidth="1"/>
    <col min="5159" max="5159" width="3.42578125" customWidth="1"/>
    <col min="5160" max="5160" width="4.5703125" customWidth="1"/>
    <col min="5161" max="5161" width="3.42578125" customWidth="1"/>
    <col min="5162" max="5162" width="5.5703125" customWidth="1"/>
    <col min="5163" max="5163" width="3.5703125" customWidth="1"/>
    <col min="5379" max="5379" width="1.42578125" customWidth="1"/>
    <col min="5380" max="5380" width="5.5703125" customWidth="1"/>
    <col min="5381" max="5384" width="6.7109375" customWidth="1"/>
    <col min="5385" max="5386" width="7.5703125" customWidth="1"/>
    <col min="5387" max="5387" width="8" customWidth="1"/>
    <col min="5388" max="5395" width="7.5703125" customWidth="1"/>
    <col min="5396" max="5396" width="6.42578125" customWidth="1"/>
    <col min="5397" max="5398" width="7.5703125" customWidth="1"/>
    <col min="5399" max="5399" width="2.140625" customWidth="1"/>
    <col min="5400" max="5400" width="5.5703125" customWidth="1"/>
    <col min="5401" max="5401" width="3.5703125" customWidth="1"/>
    <col min="5402" max="5402" width="5.5703125" customWidth="1"/>
    <col min="5403" max="5403" width="3.5703125" customWidth="1"/>
    <col min="5404" max="5404" width="1.5703125" customWidth="1"/>
    <col min="5405" max="5405" width="5.5703125" customWidth="1"/>
    <col min="5406" max="5406" width="3.42578125" customWidth="1"/>
    <col min="5407" max="5407" width="5.5703125" customWidth="1"/>
    <col min="5408" max="5408" width="3.5703125" customWidth="1"/>
    <col min="5409" max="5409" width="1.5703125" customWidth="1"/>
    <col min="5410" max="5410" width="5.5703125" customWidth="1"/>
    <col min="5411" max="5411" width="3.42578125" customWidth="1"/>
    <col min="5412" max="5412" width="5.5703125" customWidth="1"/>
    <col min="5413" max="5413" width="3.5703125" customWidth="1"/>
    <col min="5414" max="5414" width="1.5703125" customWidth="1"/>
    <col min="5415" max="5415" width="3.42578125" customWidth="1"/>
    <col min="5416" max="5416" width="4.5703125" customWidth="1"/>
    <col min="5417" max="5417" width="3.42578125" customWidth="1"/>
    <col min="5418" max="5418" width="5.5703125" customWidth="1"/>
    <col min="5419" max="5419" width="3.5703125" customWidth="1"/>
    <col min="5635" max="5635" width="1.42578125" customWidth="1"/>
    <col min="5636" max="5636" width="5.5703125" customWidth="1"/>
    <col min="5637" max="5640" width="6.7109375" customWidth="1"/>
    <col min="5641" max="5642" width="7.5703125" customWidth="1"/>
    <col min="5643" max="5643" width="8" customWidth="1"/>
    <col min="5644" max="5651" width="7.5703125" customWidth="1"/>
    <col min="5652" max="5652" width="6.42578125" customWidth="1"/>
    <col min="5653" max="5654" width="7.5703125" customWidth="1"/>
    <col min="5655" max="5655" width="2.140625" customWidth="1"/>
    <col min="5656" max="5656" width="5.5703125" customWidth="1"/>
    <col min="5657" max="5657" width="3.5703125" customWidth="1"/>
    <col min="5658" max="5658" width="5.5703125" customWidth="1"/>
    <col min="5659" max="5659" width="3.5703125" customWidth="1"/>
    <col min="5660" max="5660" width="1.5703125" customWidth="1"/>
    <col min="5661" max="5661" width="5.5703125" customWidth="1"/>
    <col min="5662" max="5662" width="3.42578125" customWidth="1"/>
    <col min="5663" max="5663" width="5.5703125" customWidth="1"/>
    <col min="5664" max="5664" width="3.5703125" customWidth="1"/>
    <col min="5665" max="5665" width="1.5703125" customWidth="1"/>
    <col min="5666" max="5666" width="5.5703125" customWidth="1"/>
    <col min="5667" max="5667" width="3.42578125" customWidth="1"/>
    <col min="5668" max="5668" width="5.5703125" customWidth="1"/>
    <col min="5669" max="5669" width="3.5703125" customWidth="1"/>
    <col min="5670" max="5670" width="1.5703125" customWidth="1"/>
    <col min="5671" max="5671" width="3.42578125" customWidth="1"/>
    <col min="5672" max="5672" width="4.5703125" customWidth="1"/>
    <col min="5673" max="5673" width="3.42578125" customWidth="1"/>
    <col min="5674" max="5674" width="5.5703125" customWidth="1"/>
    <col min="5675" max="5675" width="3.5703125" customWidth="1"/>
    <col min="5891" max="5891" width="1.42578125" customWidth="1"/>
    <col min="5892" max="5892" width="5.5703125" customWidth="1"/>
    <col min="5893" max="5896" width="6.7109375" customWidth="1"/>
    <col min="5897" max="5898" width="7.5703125" customWidth="1"/>
    <col min="5899" max="5899" width="8" customWidth="1"/>
    <col min="5900" max="5907" width="7.5703125" customWidth="1"/>
    <col min="5908" max="5908" width="6.42578125" customWidth="1"/>
    <col min="5909" max="5910" width="7.5703125" customWidth="1"/>
    <col min="5911" max="5911" width="2.140625" customWidth="1"/>
    <col min="5912" max="5912" width="5.5703125" customWidth="1"/>
    <col min="5913" max="5913" width="3.5703125" customWidth="1"/>
    <col min="5914" max="5914" width="5.5703125" customWidth="1"/>
    <col min="5915" max="5915" width="3.5703125" customWidth="1"/>
    <col min="5916" max="5916" width="1.5703125" customWidth="1"/>
    <col min="5917" max="5917" width="5.5703125" customWidth="1"/>
    <col min="5918" max="5918" width="3.42578125" customWidth="1"/>
    <col min="5919" max="5919" width="5.5703125" customWidth="1"/>
    <col min="5920" max="5920" width="3.5703125" customWidth="1"/>
    <col min="5921" max="5921" width="1.5703125" customWidth="1"/>
    <col min="5922" max="5922" width="5.5703125" customWidth="1"/>
    <col min="5923" max="5923" width="3.42578125" customWidth="1"/>
    <col min="5924" max="5924" width="5.5703125" customWidth="1"/>
    <col min="5925" max="5925" width="3.5703125" customWidth="1"/>
    <col min="5926" max="5926" width="1.5703125" customWidth="1"/>
    <col min="5927" max="5927" width="3.42578125" customWidth="1"/>
    <col min="5928" max="5928" width="4.5703125" customWidth="1"/>
    <col min="5929" max="5929" width="3.42578125" customWidth="1"/>
    <col min="5930" max="5930" width="5.5703125" customWidth="1"/>
    <col min="5931" max="5931" width="3.5703125" customWidth="1"/>
    <col min="6147" max="6147" width="1.42578125" customWidth="1"/>
    <col min="6148" max="6148" width="5.5703125" customWidth="1"/>
    <col min="6149" max="6152" width="6.7109375" customWidth="1"/>
    <col min="6153" max="6154" width="7.5703125" customWidth="1"/>
    <col min="6155" max="6155" width="8" customWidth="1"/>
    <col min="6156" max="6163" width="7.5703125" customWidth="1"/>
    <col min="6164" max="6164" width="6.42578125" customWidth="1"/>
    <col min="6165" max="6166" width="7.5703125" customWidth="1"/>
    <col min="6167" max="6167" width="2.140625" customWidth="1"/>
    <col min="6168" max="6168" width="5.5703125" customWidth="1"/>
    <col min="6169" max="6169" width="3.5703125" customWidth="1"/>
    <col min="6170" max="6170" width="5.5703125" customWidth="1"/>
    <col min="6171" max="6171" width="3.5703125" customWidth="1"/>
    <col min="6172" max="6172" width="1.5703125" customWidth="1"/>
    <col min="6173" max="6173" width="5.5703125" customWidth="1"/>
    <col min="6174" max="6174" width="3.42578125" customWidth="1"/>
    <col min="6175" max="6175" width="5.5703125" customWidth="1"/>
    <col min="6176" max="6176" width="3.5703125" customWidth="1"/>
    <col min="6177" max="6177" width="1.5703125" customWidth="1"/>
    <col min="6178" max="6178" width="5.5703125" customWidth="1"/>
    <col min="6179" max="6179" width="3.42578125" customWidth="1"/>
    <col min="6180" max="6180" width="5.5703125" customWidth="1"/>
    <col min="6181" max="6181" width="3.5703125" customWidth="1"/>
    <col min="6182" max="6182" width="1.5703125" customWidth="1"/>
    <col min="6183" max="6183" width="3.42578125" customWidth="1"/>
    <col min="6184" max="6184" width="4.5703125" customWidth="1"/>
    <col min="6185" max="6185" width="3.42578125" customWidth="1"/>
    <col min="6186" max="6186" width="5.5703125" customWidth="1"/>
    <col min="6187" max="6187" width="3.5703125" customWidth="1"/>
    <col min="6403" max="6403" width="1.42578125" customWidth="1"/>
    <col min="6404" max="6404" width="5.5703125" customWidth="1"/>
    <col min="6405" max="6408" width="6.7109375" customWidth="1"/>
    <col min="6409" max="6410" width="7.5703125" customWidth="1"/>
    <col min="6411" max="6411" width="8" customWidth="1"/>
    <col min="6412" max="6419" width="7.5703125" customWidth="1"/>
    <col min="6420" max="6420" width="6.42578125" customWidth="1"/>
    <col min="6421" max="6422" width="7.5703125" customWidth="1"/>
    <col min="6423" max="6423" width="2.140625" customWidth="1"/>
    <col min="6424" max="6424" width="5.5703125" customWidth="1"/>
    <col min="6425" max="6425" width="3.5703125" customWidth="1"/>
    <col min="6426" max="6426" width="5.5703125" customWidth="1"/>
    <col min="6427" max="6427" width="3.5703125" customWidth="1"/>
    <col min="6428" max="6428" width="1.5703125" customWidth="1"/>
    <col min="6429" max="6429" width="5.5703125" customWidth="1"/>
    <col min="6430" max="6430" width="3.42578125" customWidth="1"/>
    <col min="6431" max="6431" width="5.5703125" customWidth="1"/>
    <col min="6432" max="6432" width="3.5703125" customWidth="1"/>
    <col min="6433" max="6433" width="1.5703125" customWidth="1"/>
    <col min="6434" max="6434" width="5.5703125" customWidth="1"/>
    <col min="6435" max="6435" width="3.42578125" customWidth="1"/>
    <col min="6436" max="6436" width="5.5703125" customWidth="1"/>
    <col min="6437" max="6437" width="3.5703125" customWidth="1"/>
    <col min="6438" max="6438" width="1.5703125" customWidth="1"/>
    <col min="6439" max="6439" width="3.42578125" customWidth="1"/>
    <col min="6440" max="6440" width="4.5703125" customWidth="1"/>
    <col min="6441" max="6441" width="3.42578125" customWidth="1"/>
    <col min="6442" max="6442" width="5.5703125" customWidth="1"/>
    <col min="6443" max="6443" width="3.5703125" customWidth="1"/>
    <col min="6659" max="6659" width="1.42578125" customWidth="1"/>
    <col min="6660" max="6660" width="5.5703125" customWidth="1"/>
    <col min="6661" max="6664" width="6.7109375" customWidth="1"/>
    <col min="6665" max="6666" width="7.5703125" customWidth="1"/>
    <col min="6667" max="6667" width="8" customWidth="1"/>
    <col min="6668" max="6675" width="7.5703125" customWidth="1"/>
    <col min="6676" max="6676" width="6.42578125" customWidth="1"/>
    <col min="6677" max="6678" width="7.5703125" customWidth="1"/>
    <col min="6679" max="6679" width="2.140625" customWidth="1"/>
    <col min="6680" max="6680" width="5.5703125" customWidth="1"/>
    <col min="6681" max="6681" width="3.5703125" customWidth="1"/>
    <col min="6682" max="6682" width="5.5703125" customWidth="1"/>
    <col min="6683" max="6683" width="3.5703125" customWidth="1"/>
    <col min="6684" max="6684" width="1.5703125" customWidth="1"/>
    <col min="6685" max="6685" width="5.5703125" customWidth="1"/>
    <col min="6686" max="6686" width="3.42578125" customWidth="1"/>
    <col min="6687" max="6687" width="5.5703125" customWidth="1"/>
    <col min="6688" max="6688" width="3.5703125" customWidth="1"/>
    <col min="6689" max="6689" width="1.5703125" customWidth="1"/>
    <col min="6690" max="6690" width="5.5703125" customWidth="1"/>
    <col min="6691" max="6691" width="3.42578125" customWidth="1"/>
    <col min="6692" max="6692" width="5.5703125" customWidth="1"/>
    <col min="6693" max="6693" width="3.5703125" customWidth="1"/>
    <col min="6694" max="6694" width="1.5703125" customWidth="1"/>
    <col min="6695" max="6695" width="3.42578125" customWidth="1"/>
    <col min="6696" max="6696" width="4.5703125" customWidth="1"/>
    <col min="6697" max="6697" width="3.42578125" customWidth="1"/>
    <col min="6698" max="6698" width="5.5703125" customWidth="1"/>
    <col min="6699" max="6699" width="3.5703125" customWidth="1"/>
    <col min="6915" max="6915" width="1.42578125" customWidth="1"/>
    <col min="6916" max="6916" width="5.5703125" customWidth="1"/>
    <col min="6917" max="6920" width="6.7109375" customWidth="1"/>
    <col min="6921" max="6922" width="7.5703125" customWidth="1"/>
    <col min="6923" max="6923" width="8" customWidth="1"/>
    <col min="6924" max="6931" width="7.5703125" customWidth="1"/>
    <col min="6932" max="6932" width="6.42578125" customWidth="1"/>
    <col min="6933" max="6934" width="7.5703125" customWidth="1"/>
    <col min="6935" max="6935" width="2.140625" customWidth="1"/>
    <col min="6936" max="6936" width="5.5703125" customWidth="1"/>
    <col min="6937" max="6937" width="3.5703125" customWidth="1"/>
    <col min="6938" max="6938" width="5.5703125" customWidth="1"/>
    <col min="6939" max="6939" width="3.5703125" customWidth="1"/>
    <col min="6940" max="6940" width="1.5703125" customWidth="1"/>
    <col min="6941" max="6941" width="5.5703125" customWidth="1"/>
    <col min="6942" max="6942" width="3.42578125" customWidth="1"/>
    <col min="6943" max="6943" width="5.5703125" customWidth="1"/>
    <col min="6944" max="6944" width="3.5703125" customWidth="1"/>
    <col min="6945" max="6945" width="1.5703125" customWidth="1"/>
    <col min="6946" max="6946" width="5.5703125" customWidth="1"/>
    <col min="6947" max="6947" width="3.42578125" customWidth="1"/>
    <col min="6948" max="6948" width="5.5703125" customWidth="1"/>
    <col min="6949" max="6949" width="3.5703125" customWidth="1"/>
    <col min="6950" max="6950" width="1.5703125" customWidth="1"/>
    <col min="6951" max="6951" width="3.42578125" customWidth="1"/>
    <col min="6952" max="6952" width="4.5703125" customWidth="1"/>
    <col min="6953" max="6953" width="3.42578125" customWidth="1"/>
    <col min="6954" max="6954" width="5.5703125" customWidth="1"/>
    <col min="6955" max="6955" width="3.5703125" customWidth="1"/>
    <col min="7171" max="7171" width="1.42578125" customWidth="1"/>
    <col min="7172" max="7172" width="5.5703125" customWidth="1"/>
    <col min="7173" max="7176" width="6.7109375" customWidth="1"/>
    <col min="7177" max="7178" width="7.5703125" customWidth="1"/>
    <col min="7179" max="7179" width="8" customWidth="1"/>
    <col min="7180" max="7187" width="7.5703125" customWidth="1"/>
    <col min="7188" max="7188" width="6.42578125" customWidth="1"/>
    <col min="7189" max="7190" width="7.5703125" customWidth="1"/>
    <col min="7191" max="7191" width="2.140625" customWidth="1"/>
    <col min="7192" max="7192" width="5.5703125" customWidth="1"/>
    <col min="7193" max="7193" width="3.5703125" customWidth="1"/>
    <col min="7194" max="7194" width="5.5703125" customWidth="1"/>
    <col min="7195" max="7195" width="3.5703125" customWidth="1"/>
    <col min="7196" max="7196" width="1.5703125" customWidth="1"/>
    <col min="7197" max="7197" width="5.5703125" customWidth="1"/>
    <col min="7198" max="7198" width="3.42578125" customWidth="1"/>
    <col min="7199" max="7199" width="5.5703125" customWidth="1"/>
    <col min="7200" max="7200" width="3.5703125" customWidth="1"/>
    <col min="7201" max="7201" width="1.5703125" customWidth="1"/>
    <col min="7202" max="7202" width="5.5703125" customWidth="1"/>
    <col min="7203" max="7203" width="3.42578125" customWidth="1"/>
    <col min="7204" max="7204" width="5.5703125" customWidth="1"/>
    <col min="7205" max="7205" width="3.5703125" customWidth="1"/>
    <col min="7206" max="7206" width="1.5703125" customWidth="1"/>
    <col min="7207" max="7207" width="3.42578125" customWidth="1"/>
    <col min="7208" max="7208" width="4.5703125" customWidth="1"/>
    <col min="7209" max="7209" width="3.42578125" customWidth="1"/>
    <col min="7210" max="7210" width="5.5703125" customWidth="1"/>
    <col min="7211" max="7211" width="3.5703125" customWidth="1"/>
    <col min="7427" max="7427" width="1.42578125" customWidth="1"/>
    <col min="7428" max="7428" width="5.5703125" customWidth="1"/>
    <col min="7429" max="7432" width="6.7109375" customWidth="1"/>
    <col min="7433" max="7434" width="7.5703125" customWidth="1"/>
    <col min="7435" max="7435" width="8" customWidth="1"/>
    <col min="7436" max="7443" width="7.5703125" customWidth="1"/>
    <col min="7444" max="7444" width="6.42578125" customWidth="1"/>
    <col min="7445" max="7446" width="7.5703125" customWidth="1"/>
    <col min="7447" max="7447" width="2.140625" customWidth="1"/>
    <col min="7448" max="7448" width="5.5703125" customWidth="1"/>
    <col min="7449" max="7449" width="3.5703125" customWidth="1"/>
    <col min="7450" max="7450" width="5.5703125" customWidth="1"/>
    <col min="7451" max="7451" width="3.5703125" customWidth="1"/>
    <col min="7452" max="7452" width="1.5703125" customWidth="1"/>
    <col min="7453" max="7453" width="5.5703125" customWidth="1"/>
    <col min="7454" max="7454" width="3.42578125" customWidth="1"/>
    <col min="7455" max="7455" width="5.5703125" customWidth="1"/>
    <col min="7456" max="7456" width="3.5703125" customWidth="1"/>
    <col min="7457" max="7457" width="1.5703125" customWidth="1"/>
    <col min="7458" max="7458" width="5.5703125" customWidth="1"/>
    <col min="7459" max="7459" width="3.42578125" customWidth="1"/>
    <col min="7460" max="7460" width="5.5703125" customWidth="1"/>
    <col min="7461" max="7461" width="3.5703125" customWidth="1"/>
    <col min="7462" max="7462" width="1.5703125" customWidth="1"/>
    <col min="7463" max="7463" width="3.42578125" customWidth="1"/>
    <col min="7464" max="7464" width="4.5703125" customWidth="1"/>
    <col min="7465" max="7465" width="3.42578125" customWidth="1"/>
    <col min="7466" max="7466" width="5.5703125" customWidth="1"/>
    <col min="7467" max="7467" width="3.5703125" customWidth="1"/>
    <col min="7683" max="7683" width="1.42578125" customWidth="1"/>
    <col min="7684" max="7684" width="5.5703125" customWidth="1"/>
    <col min="7685" max="7688" width="6.7109375" customWidth="1"/>
    <col min="7689" max="7690" width="7.5703125" customWidth="1"/>
    <col min="7691" max="7691" width="8" customWidth="1"/>
    <col min="7692" max="7699" width="7.5703125" customWidth="1"/>
    <col min="7700" max="7700" width="6.42578125" customWidth="1"/>
    <col min="7701" max="7702" width="7.5703125" customWidth="1"/>
    <col min="7703" max="7703" width="2.140625" customWidth="1"/>
    <col min="7704" max="7704" width="5.5703125" customWidth="1"/>
    <col min="7705" max="7705" width="3.5703125" customWidth="1"/>
    <col min="7706" max="7706" width="5.5703125" customWidth="1"/>
    <col min="7707" max="7707" width="3.5703125" customWidth="1"/>
    <col min="7708" max="7708" width="1.5703125" customWidth="1"/>
    <col min="7709" max="7709" width="5.5703125" customWidth="1"/>
    <col min="7710" max="7710" width="3.42578125" customWidth="1"/>
    <col min="7711" max="7711" width="5.5703125" customWidth="1"/>
    <col min="7712" max="7712" width="3.5703125" customWidth="1"/>
    <col min="7713" max="7713" width="1.5703125" customWidth="1"/>
    <col min="7714" max="7714" width="5.5703125" customWidth="1"/>
    <col min="7715" max="7715" width="3.42578125" customWidth="1"/>
    <col min="7716" max="7716" width="5.5703125" customWidth="1"/>
    <col min="7717" max="7717" width="3.5703125" customWidth="1"/>
    <col min="7718" max="7718" width="1.5703125" customWidth="1"/>
    <col min="7719" max="7719" width="3.42578125" customWidth="1"/>
    <col min="7720" max="7720" width="4.5703125" customWidth="1"/>
    <col min="7721" max="7721" width="3.42578125" customWidth="1"/>
    <col min="7722" max="7722" width="5.5703125" customWidth="1"/>
    <col min="7723" max="7723" width="3.5703125" customWidth="1"/>
    <col min="7939" max="7939" width="1.42578125" customWidth="1"/>
    <col min="7940" max="7940" width="5.5703125" customWidth="1"/>
    <col min="7941" max="7944" width="6.7109375" customWidth="1"/>
    <col min="7945" max="7946" width="7.5703125" customWidth="1"/>
    <col min="7947" max="7947" width="8" customWidth="1"/>
    <col min="7948" max="7955" width="7.5703125" customWidth="1"/>
    <col min="7956" max="7956" width="6.42578125" customWidth="1"/>
    <col min="7957" max="7958" width="7.5703125" customWidth="1"/>
    <col min="7959" max="7959" width="2.140625" customWidth="1"/>
    <col min="7960" max="7960" width="5.5703125" customWidth="1"/>
    <col min="7961" max="7961" width="3.5703125" customWidth="1"/>
    <col min="7962" max="7962" width="5.5703125" customWidth="1"/>
    <col min="7963" max="7963" width="3.5703125" customWidth="1"/>
    <col min="7964" max="7964" width="1.5703125" customWidth="1"/>
    <col min="7965" max="7965" width="5.5703125" customWidth="1"/>
    <col min="7966" max="7966" width="3.42578125" customWidth="1"/>
    <col min="7967" max="7967" width="5.5703125" customWidth="1"/>
    <col min="7968" max="7968" width="3.5703125" customWidth="1"/>
    <col min="7969" max="7969" width="1.5703125" customWidth="1"/>
    <col min="7970" max="7970" width="5.5703125" customWidth="1"/>
    <col min="7971" max="7971" width="3.42578125" customWidth="1"/>
    <col min="7972" max="7972" width="5.5703125" customWidth="1"/>
    <col min="7973" max="7973" width="3.5703125" customWidth="1"/>
    <col min="7974" max="7974" width="1.5703125" customWidth="1"/>
    <col min="7975" max="7975" width="3.42578125" customWidth="1"/>
    <col min="7976" max="7976" width="4.5703125" customWidth="1"/>
    <col min="7977" max="7977" width="3.42578125" customWidth="1"/>
    <col min="7978" max="7978" width="5.5703125" customWidth="1"/>
    <col min="7979" max="7979" width="3.5703125" customWidth="1"/>
    <col min="8195" max="8195" width="1.42578125" customWidth="1"/>
    <col min="8196" max="8196" width="5.5703125" customWidth="1"/>
    <col min="8197" max="8200" width="6.7109375" customWidth="1"/>
    <col min="8201" max="8202" width="7.5703125" customWidth="1"/>
    <col min="8203" max="8203" width="8" customWidth="1"/>
    <col min="8204" max="8211" width="7.5703125" customWidth="1"/>
    <col min="8212" max="8212" width="6.42578125" customWidth="1"/>
    <col min="8213" max="8214" width="7.5703125" customWidth="1"/>
    <col min="8215" max="8215" width="2.140625" customWidth="1"/>
    <col min="8216" max="8216" width="5.5703125" customWidth="1"/>
    <col min="8217" max="8217" width="3.5703125" customWidth="1"/>
    <col min="8218" max="8218" width="5.5703125" customWidth="1"/>
    <col min="8219" max="8219" width="3.5703125" customWidth="1"/>
    <col min="8220" max="8220" width="1.5703125" customWidth="1"/>
    <col min="8221" max="8221" width="5.5703125" customWidth="1"/>
    <col min="8222" max="8222" width="3.42578125" customWidth="1"/>
    <col min="8223" max="8223" width="5.5703125" customWidth="1"/>
    <col min="8224" max="8224" width="3.5703125" customWidth="1"/>
    <col min="8225" max="8225" width="1.5703125" customWidth="1"/>
    <col min="8226" max="8226" width="5.5703125" customWidth="1"/>
    <col min="8227" max="8227" width="3.42578125" customWidth="1"/>
    <col min="8228" max="8228" width="5.5703125" customWidth="1"/>
    <col min="8229" max="8229" width="3.5703125" customWidth="1"/>
    <col min="8230" max="8230" width="1.5703125" customWidth="1"/>
    <col min="8231" max="8231" width="3.42578125" customWidth="1"/>
    <col min="8232" max="8232" width="4.5703125" customWidth="1"/>
    <col min="8233" max="8233" width="3.42578125" customWidth="1"/>
    <col min="8234" max="8234" width="5.5703125" customWidth="1"/>
    <col min="8235" max="8235" width="3.5703125" customWidth="1"/>
    <col min="8451" max="8451" width="1.42578125" customWidth="1"/>
    <col min="8452" max="8452" width="5.5703125" customWidth="1"/>
    <col min="8453" max="8456" width="6.7109375" customWidth="1"/>
    <col min="8457" max="8458" width="7.5703125" customWidth="1"/>
    <col min="8459" max="8459" width="8" customWidth="1"/>
    <col min="8460" max="8467" width="7.5703125" customWidth="1"/>
    <col min="8468" max="8468" width="6.42578125" customWidth="1"/>
    <col min="8469" max="8470" width="7.5703125" customWidth="1"/>
    <col min="8471" max="8471" width="2.140625" customWidth="1"/>
    <col min="8472" max="8472" width="5.5703125" customWidth="1"/>
    <col min="8473" max="8473" width="3.5703125" customWidth="1"/>
    <col min="8474" max="8474" width="5.5703125" customWidth="1"/>
    <col min="8475" max="8475" width="3.5703125" customWidth="1"/>
    <col min="8476" max="8476" width="1.5703125" customWidth="1"/>
    <col min="8477" max="8477" width="5.5703125" customWidth="1"/>
    <col min="8478" max="8478" width="3.42578125" customWidth="1"/>
    <col min="8479" max="8479" width="5.5703125" customWidth="1"/>
    <col min="8480" max="8480" width="3.5703125" customWidth="1"/>
    <col min="8481" max="8481" width="1.5703125" customWidth="1"/>
    <col min="8482" max="8482" width="5.5703125" customWidth="1"/>
    <col min="8483" max="8483" width="3.42578125" customWidth="1"/>
    <col min="8484" max="8484" width="5.5703125" customWidth="1"/>
    <col min="8485" max="8485" width="3.5703125" customWidth="1"/>
    <col min="8486" max="8486" width="1.5703125" customWidth="1"/>
    <col min="8487" max="8487" width="3.42578125" customWidth="1"/>
    <col min="8488" max="8488" width="4.5703125" customWidth="1"/>
    <col min="8489" max="8489" width="3.42578125" customWidth="1"/>
    <col min="8490" max="8490" width="5.5703125" customWidth="1"/>
    <col min="8491" max="8491" width="3.5703125" customWidth="1"/>
    <col min="8707" max="8707" width="1.42578125" customWidth="1"/>
    <col min="8708" max="8708" width="5.5703125" customWidth="1"/>
    <col min="8709" max="8712" width="6.7109375" customWidth="1"/>
    <col min="8713" max="8714" width="7.5703125" customWidth="1"/>
    <col min="8715" max="8715" width="8" customWidth="1"/>
    <col min="8716" max="8723" width="7.5703125" customWidth="1"/>
    <col min="8724" max="8724" width="6.42578125" customWidth="1"/>
    <col min="8725" max="8726" width="7.5703125" customWidth="1"/>
    <col min="8727" max="8727" width="2.140625" customWidth="1"/>
    <col min="8728" max="8728" width="5.5703125" customWidth="1"/>
    <col min="8729" max="8729" width="3.5703125" customWidth="1"/>
    <col min="8730" max="8730" width="5.5703125" customWidth="1"/>
    <col min="8731" max="8731" width="3.5703125" customWidth="1"/>
    <col min="8732" max="8732" width="1.5703125" customWidth="1"/>
    <col min="8733" max="8733" width="5.5703125" customWidth="1"/>
    <col min="8734" max="8734" width="3.42578125" customWidth="1"/>
    <col min="8735" max="8735" width="5.5703125" customWidth="1"/>
    <col min="8736" max="8736" width="3.5703125" customWidth="1"/>
    <col min="8737" max="8737" width="1.5703125" customWidth="1"/>
    <col min="8738" max="8738" width="5.5703125" customWidth="1"/>
    <col min="8739" max="8739" width="3.42578125" customWidth="1"/>
    <col min="8740" max="8740" width="5.5703125" customWidth="1"/>
    <col min="8741" max="8741" width="3.5703125" customWidth="1"/>
    <col min="8742" max="8742" width="1.5703125" customWidth="1"/>
    <col min="8743" max="8743" width="3.42578125" customWidth="1"/>
    <col min="8744" max="8744" width="4.5703125" customWidth="1"/>
    <col min="8745" max="8745" width="3.42578125" customWidth="1"/>
    <col min="8746" max="8746" width="5.5703125" customWidth="1"/>
    <col min="8747" max="8747" width="3.5703125" customWidth="1"/>
    <col min="8963" max="8963" width="1.42578125" customWidth="1"/>
    <col min="8964" max="8964" width="5.5703125" customWidth="1"/>
    <col min="8965" max="8968" width="6.7109375" customWidth="1"/>
    <col min="8969" max="8970" width="7.5703125" customWidth="1"/>
    <col min="8971" max="8971" width="8" customWidth="1"/>
    <col min="8972" max="8979" width="7.5703125" customWidth="1"/>
    <col min="8980" max="8980" width="6.42578125" customWidth="1"/>
    <col min="8981" max="8982" width="7.5703125" customWidth="1"/>
    <col min="8983" max="8983" width="2.140625" customWidth="1"/>
    <col min="8984" max="8984" width="5.5703125" customWidth="1"/>
    <col min="8985" max="8985" width="3.5703125" customWidth="1"/>
    <col min="8986" max="8986" width="5.5703125" customWidth="1"/>
    <col min="8987" max="8987" width="3.5703125" customWidth="1"/>
    <col min="8988" max="8988" width="1.5703125" customWidth="1"/>
    <col min="8989" max="8989" width="5.5703125" customWidth="1"/>
    <col min="8990" max="8990" width="3.42578125" customWidth="1"/>
    <col min="8991" max="8991" width="5.5703125" customWidth="1"/>
    <col min="8992" max="8992" width="3.5703125" customWidth="1"/>
    <col min="8993" max="8993" width="1.5703125" customWidth="1"/>
    <col min="8994" max="8994" width="5.5703125" customWidth="1"/>
    <col min="8995" max="8995" width="3.42578125" customWidth="1"/>
    <col min="8996" max="8996" width="5.5703125" customWidth="1"/>
    <col min="8997" max="8997" width="3.5703125" customWidth="1"/>
    <col min="8998" max="8998" width="1.5703125" customWidth="1"/>
    <col min="8999" max="8999" width="3.42578125" customWidth="1"/>
    <col min="9000" max="9000" width="4.5703125" customWidth="1"/>
    <col min="9001" max="9001" width="3.42578125" customWidth="1"/>
    <col min="9002" max="9002" width="5.5703125" customWidth="1"/>
    <col min="9003" max="9003" width="3.5703125" customWidth="1"/>
    <col min="9219" max="9219" width="1.42578125" customWidth="1"/>
    <col min="9220" max="9220" width="5.5703125" customWidth="1"/>
    <col min="9221" max="9224" width="6.7109375" customWidth="1"/>
    <col min="9225" max="9226" width="7.5703125" customWidth="1"/>
    <col min="9227" max="9227" width="8" customWidth="1"/>
    <col min="9228" max="9235" width="7.5703125" customWidth="1"/>
    <col min="9236" max="9236" width="6.42578125" customWidth="1"/>
    <col min="9237" max="9238" width="7.5703125" customWidth="1"/>
    <col min="9239" max="9239" width="2.140625" customWidth="1"/>
    <col min="9240" max="9240" width="5.5703125" customWidth="1"/>
    <col min="9241" max="9241" width="3.5703125" customWidth="1"/>
    <col min="9242" max="9242" width="5.5703125" customWidth="1"/>
    <col min="9243" max="9243" width="3.5703125" customWidth="1"/>
    <col min="9244" max="9244" width="1.5703125" customWidth="1"/>
    <col min="9245" max="9245" width="5.5703125" customWidth="1"/>
    <col min="9246" max="9246" width="3.42578125" customWidth="1"/>
    <col min="9247" max="9247" width="5.5703125" customWidth="1"/>
    <col min="9248" max="9248" width="3.5703125" customWidth="1"/>
    <col min="9249" max="9249" width="1.5703125" customWidth="1"/>
    <col min="9250" max="9250" width="5.5703125" customWidth="1"/>
    <col min="9251" max="9251" width="3.42578125" customWidth="1"/>
    <col min="9252" max="9252" width="5.5703125" customWidth="1"/>
    <col min="9253" max="9253" width="3.5703125" customWidth="1"/>
    <col min="9254" max="9254" width="1.5703125" customWidth="1"/>
    <col min="9255" max="9255" width="3.42578125" customWidth="1"/>
    <col min="9256" max="9256" width="4.5703125" customWidth="1"/>
    <col min="9257" max="9257" width="3.42578125" customWidth="1"/>
    <col min="9258" max="9258" width="5.5703125" customWidth="1"/>
    <col min="9259" max="9259" width="3.5703125" customWidth="1"/>
    <col min="9475" max="9475" width="1.42578125" customWidth="1"/>
    <col min="9476" max="9476" width="5.5703125" customWidth="1"/>
    <col min="9477" max="9480" width="6.7109375" customWidth="1"/>
    <col min="9481" max="9482" width="7.5703125" customWidth="1"/>
    <col min="9483" max="9483" width="8" customWidth="1"/>
    <col min="9484" max="9491" width="7.5703125" customWidth="1"/>
    <col min="9492" max="9492" width="6.42578125" customWidth="1"/>
    <col min="9493" max="9494" width="7.5703125" customWidth="1"/>
    <col min="9495" max="9495" width="2.140625" customWidth="1"/>
    <col min="9496" max="9496" width="5.5703125" customWidth="1"/>
    <col min="9497" max="9497" width="3.5703125" customWidth="1"/>
    <col min="9498" max="9498" width="5.5703125" customWidth="1"/>
    <col min="9499" max="9499" width="3.5703125" customWidth="1"/>
    <col min="9500" max="9500" width="1.5703125" customWidth="1"/>
    <col min="9501" max="9501" width="5.5703125" customWidth="1"/>
    <col min="9502" max="9502" width="3.42578125" customWidth="1"/>
    <col min="9503" max="9503" width="5.5703125" customWidth="1"/>
    <col min="9504" max="9504" width="3.5703125" customWidth="1"/>
    <col min="9505" max="9505" width="1.5703125" customWidth="1"/>
    <col min="9506" max="9506" width="5.5703125" customWidth="1"/>
    <col min="9507" max="9507" width="3.42578125" customWidth="1"/>
    <col min="9508" max="9508" width="5.5703125" customWidth="1"/>
    <col min="9509" max="9509" width="3.5703125" customWidth="1"/>
    <col min="9510" max="9510" width="1.5703125" customWidth="1"/>
    <col min="9511" max="9511" width="3.42578125" customWidth="1"/>
    <col min="9512" max="9512" width="4.5703125" customWidth="1"/>
    <col min="9513" max="9513" width="3.42578125" customWidth="1"/>
    <col min="9514" max="9514" width="5.5703125" customWidth="1"/>
    <col min="9515" max="9515" width="3.5703125" customWidth="1"/>
    <col min="9731" max="9731" width="1.42578125" customWidth="1"/>
    <col min="9732" max="9732" width="5.5703125" customWidth="1"/>
    <col min="9733" max="9736" width="6.7109375" customWidth="1"/>
    <col min="9737" max="9738" width="7.5703125" customWidth="1"/>
    <col min="9739" max="9739" width="8" customWidth="1"/>
    <col min="9740" max="9747" width="7.5703125" customWidth="1"/>
    <col min="9748" max="9748" width="6.42578125" customWidth="1"/>
    <col min="9749" max="9750" width="7.5703125" customWidth="1"/>
    <col min="9751" max="9751" width="2.140625" customWidth="1"/>
    <col min="9752" max="9752" width="5.5703125" customWidth="1"/>
    <col min="9753" max="9753" width="3.5703125" customWidth="1"/>
    <col min="9754" max="9754" width="5.5703125" customWidth="1"/>
    <col min="9755" max="9755" width="3.5703125" customWidth="1"/>
    <col min="9756" max="9756" width="1.5703125" customWidth="1"/>
    <col min="9757" max="9757" width="5.5703125" customWidth="1"/>
    <col min="9758" max="9758" width="3.42578125" customWidth="1"/>
    <col min="9759" max="9759" width="5.5703125" customWidth="1"/>
    <col min="9760" max="9760" width="3.5703125" customWidth="1"/>
    <col min="9761" max="9761" width="1.5703125" customWidth="1"/>
    <col min="9762" max="9762" width="5.5703125" customWidth="1"/>
    <col min="9763" max="9763" width="3.42578125" customWidth="1"/>
    <col min="9764" max="9764" width="5.5703125" customWidth="1"/>
    <col min="9765" max="9765" width="3.5703125" customWidth="1"/>
    <col min="9766" max="9766" width="1.5703125" customWidth="1"/>
    <col min="9767" max="9767" width="3.42578125" customWidth="1"/>
    <col min="9768" max="9768" width="4.5703125" customWidth="1"/>
    <col min="9769" max="9769" width="3.42578125" customWidth="1"/>
    <col min="9770" max="9770" width="5.5703125" customWidth="1"/>
    <col min="9771" max="9771" width="3.5703125" customWidth="1"/>
    <col min="9987" max="9987" width="1.42578125" customWidth="1"/>
    <col min="9988" max="9988" width="5.5703125" customWidth="1"/>
    <col min="9989" max="9992" width="6.7109375" customWidth="1"/>
    <col min="9993" max="9994" width="7.5703125" customWidth="1"/>
    <col min="9995" max="9995" width="8" customWidth="1"/>
    <col min="9996" max="10003" width="7.5703125" customWidth="1"/>
    <col min="10004" max="10004" width="6.42578125" customWidth="1"/>
    <col min="10005" max="10006" width="7.5703125" customWidth="1"/>
    <col min="10007" max="10007" width="2.140625" customWidth="1"/>
    <col min="10008" max="10008" width="5.5703125" customWidth="1"/>
    <col min="10009" max="10009" width="3.5703125" customWidth="1"/>
    <col min="10010" max="10010" width="5.5703125" customWidth="1"/>
    <col min="10011" max="10011" width="3.5703125" customWidth="1"/>
    <col min="10012" max="10012" width="1.5703125" customWidth="1"/>
    <col min="10013" max="10013" width="5.5703125" customWidth="1"/>
    <col min="10014" max="10014" width="3.42578125" customWidth="1"/>
    <col min="10015" max="10015" width="5.5703125" customWidth="1"/>
    <col min="10016" max="10016" width="3.5703125" customWidth="1"/>
    <col min="10017" max="10017" width="1.5703125" customWidth="1"/>
    <col min="10018" max="10018" width="5.5703125" customWidth="1"/>
    <col min="10019" max="10019" width="3.42578125" customWidth="1"/>
    <col min="10020" max="10020" width="5.5703125" customWidth="1"/>
    <col min="10021" max="10021" width="3.5703125" customWidth="1"/>
    <col min="10022" max="10022" width="1.5703125" customWidth="1"/>
    <col min="10023" max="10023" width="3.42578125" customWidth="1"/>
    <col min="10024" max="10024" width="4.5703125" customWidth="1"/>
    <col min="10025" max="10025" width="3.42578125" customWidth="1"/>
    <col min="10026" max="10026" width="5.5703125" customWidth="1"/>
    <col min="10027" max="10027" width="3.5703125" customWidth="1"/>
    <col min="10243" max="10243" width="1.42578125" customWidth="1"/>
    <col min="10244" max="10244" width="5.5703125" customWidth="1"/>
    <col min="10245" max="10248" width="6.7109375" customWidth="1"/>
    <col min="10249" max="10250" width="7.5703125" customWidth="1"/>
    <col min="10251" max="10251" width="8" customWidth="1"/>
    <col min="10252" max="10259" width="7.5703125" customWidth="1"/>
    <col min="10260" max="10260" width="6.42578125" customWidth="1"/>
    <col min="10261" max="10262" width="7.5703125" customWidth="1"/>
    <col min="10263" max="10263" width="2.140625" customWidth="1"/>
    <col min="10264" max="10264" width="5.5703125" customWidth="1"/>
    <col min="10265" max="10265" width="3.5703125" customWidth="1"/>
    <col min="10266" max="10266" width="5.5703125" customWidth="1"/>
    <col min="10267" max="10267" width="3.5703125" customWidth="1"/>
    <col min="10268" max="10268" width="1.5703125" customWidth="1"/>
    <col min="10269" max="10269" width="5.5703125" customWidth="1"/>
    <col min="10270" max="10270" width="3.42578125" customWidth="1"/>
    <col min="10271" max="10271" width="5.5703125" customWidth="1"/>
    <col min="10272" max="10272" width="3.5703125" customWidth="1"/>
    <col min="10273" max="10273" width="1.5703125" customWidth="1"/>
    <col min="10274" max="10274" width="5.5703125" customWidth="1"/>
    <col min="10275" max="10275" width="3.42578125" customWidth="1"/>
    <col min="10276" max="10276" width="5.5703125" customWidth="1"/>
    <col min="10277" max="10277" width="3.5703125" customWidth="1"/>
    <col min="10278" max="10278" width="1.5703125" customWidth="1"/>
    <col min="10279" max="10279" width="3.42578125" customWidth="1"/>
    <col min="10280" max="10280" width="4.5703125" customWidth="1"/>
    <col min="10281" max="10281" width="3.42578125" customWidth="1"/>
    <col min="10282" max="10282" width="5.5703125" customWidth="1"/>
    <col min="10283" max="10283" width="3.5703125" customWidth="1"/>
    <col min="10499" max="10499" width="1.42578125" customWidth="1"/>
    <col min="10500" max="10500" width="5.5703125" customWidth="1"/>
    <col min="10501" max="10504" width="6.7109375" customWidth="1"/>
    <col min="10505" max="10506" width="7.5703125" customWidth="1"/>
    <col min="10507" max="10507" width="8" customWidth="1"/>
    <col min="10508" max="10515" width="7.5703125" customWidth="1"/>
    <col min="10516" max="10516" width="6.42578125" customWidth="1"/>
    <col min="10517" max="10518" width="7.5703125" customWidth="1"/>
    <col min="10519" max="10519" width="2.140625" customWidth="1"/>
    <col min="10520" max="10520" width="5.5703125" customWidth="1"/>
    <col min="10521" max="10521" width="3.5703125" customWidth="1"/>
    <col min="10522" max="10522" width="5.5703125" customWidth="1"/>
    <col min="10523" max="10523" width="3.5703125" customWidth="1"/>
    <col min="10524" max="10524" width="1.5703125" customWidth="1"/>
    <col min="10525" max="10525" width="5.5703125" customWidth="1"/>
    <col min="10526" max="10526" width="3.42578125" customWidth="1"/>
    <col min="10527" max="10527" width="5.5703125" customWidth="1"/>
    <col min="10528" max="10528" width="3.5703125" customWidth="1"/>
    <col min="10529" max="10529" width="1.5703125" customWidth="1"/>
    <col min="10530" max="10530" width="5.5703125" customWidth="1"/>
    <col min="10531" max="10531" width="3.42578125" customWidth="1"/>
    <col min="10532" max="10532" width="5.5703125" customWidth="1"/>
    <col min="10533" max="10533" width="3.5703125" customWidth="1"/>
    <col min="10534" max="10534" width="1.5703125" customWidth="1"/>
    <col min="10535" max="10535" width="3.42578125" customWidth="1"/>
    <col min="10536" max="10536" width="4.5703125" customWidth="1"/>
    <col min="10537" max="10537" width="3.42578125" customWidth="1"/>
    <col min="10538" max="10538" width="5.5703125" customWidth="1"/>
    <col min="10539" max="10539" width="3.5703125" customWidth="1"/>
    <col min="10755" max="10755" width="1.42578125" customWidth="1"/>
    <col min="10756" max="10756" width="5.5703125" customWidth="1"/>
    <col min="10757" max="10760" width="6.7109375" customWidth="1"/>
    <col min="10761" max="10762" width="7.5703125" customWidth="1"/>
    <col min="10763" max="10763" width="8" customWidth="1"/>
    <col min="10764" max="10771" width="7.5703125" customWidth="1"/>
    <col min="10772" max="10772" width="6.42578125" customWidth="1"/>
    <col min="10773" max="10774" width="7.5703125" customWidth="1"/>
    <col min="10775" max="10775" width="2.140625" customWidth="1"/>
    <col min="10776" max="10776" width="5.5703125" customWidth="1"/>
    <col min="10777" max="10777" width="3.5703125" customWidth="1"/>
    <col min="10778" max="10778" width="5.5703125" customWidth="1"/>
    <col min="10779" max="10779" width="3.5703125" customWidth="1"/>
    <col min="10780" max="10780" width="1.5703125" customWidth="1"/>
    <col min="10781" max="10781" width="5.5703125" customWidth="1"/>
    <col min="10782" max="10782" width="3.42578125" customWidth="1"/>
    <col min="10783" max="10783" width="5.5703125" customWidth="1"/>
    <col min="10784" max="10784" width="3.5703125" customWidth="1"/>
    <col min="10785" max="10785" width="1.5703125" customWidth="1"/>
    <col min="10786" max="10786" width="5.5703125" customWidth="1"/>
    <col min="10787" max="10787" width="3.42578125" customWidth="1"/>
    <col min="10788" max="10788" width="5.5703125" customWidth="1"/>
    <col min="10789" max="10789" width="3.5703125" customWidth="1"/>
    <col min="10790" max="10790" width="1.5703125" customWidth="1"/>
    <col min="10791" max="10791" width="3.42578125" customWidth="1"/>
    <col min="10792" max="10792" width="4.5703125" customWidth="1"/>
    <col min="10793" max="10793" width="3.42578125" customWidth="1"/>
    <col min="10794" max="10794" width="5.5703125" customWidth="1"/>
    <col min="10795" max="10795" width="3.5703125" customWidth="1"/>
    <col min="11011" max="11011" width="1.42578125" customWidth="1"/>
    <col min="11012" max="11012" width="5.5703125" customWidth="1"/>
    <col min="11013" max="11016" width="6.7109375" customWidth="1"/>
    <col min="11017" max="11018" width="7.5703125" customWidth="1"/>
    <col min="11019" max="11019" width="8" customWidth="1"/>
    <col min="11020" max="11027" width="7.5703125" customWidth="1"/>
    <col min="11028" max="11028" width="6.42578125" customWidth="1"/>
    <col min="11029" max="11030" width="7.5703125" customWidth="1"/>
    <col min="11031" max="11031" width="2.140625" customWidth="1"/>
    <col min="11032" max="11032" width="5.5703125" customWidth="1"/>
    <col min="11033" max="11033" width="3.5703125" customWidth="1"/>
    <col min="11034" max="11034" width="5.5703125" customWidth="1"/>
    <col min="11035" max="11035" width="3.5703125" customWidth="1"/>
    <col min="11036" max="11036" width="1.5703125" customWidth="1"/>
    <col min="11037" max="11037" width="5.5703125" customWidth="1"/>
    <col min="11038" max="11038" width="3.42578125" customWidth="1"/>
    <col min="11039" max="11039" width="5.5703125" customWidth="1"/>
    <col min="11040" max="11040" width="3.5703125" customWidth="1"/>
    <col min="11041" max="11041" width="1.5703125" customWidth="1"/>
    <col min="11042" max="11042" width="5.5703125" customWidth="1"/>
    <col min="11043" max="11043" width="3.42578125" customWidth="1"/>
    <col min="11044" max="11044" width="5.5703125" customWidth="1"/>
    <col min="11045" max="11045" width="3.5703125" customWidth="1"/>
    <col min="11046" max="11046" width="1.5703125" customWidth="1"/>
    <col min="11047" max="11047" width="3.42578125" customWidth="1"/>
    <col min="11048" max="11048" width="4.5703125" customWidth="1"/>
    <col min="11049" max="11049" width="3.42578125" customWidth="1"/>
    <col min="11050" max="11050" width="5.5703125" customWidth="1"/>
    <col min="11051" max="11051" width="3.5703125" customWidth="1"/>
    <col min="11267" max="11267" width="1.42578125" customWidth="1"/>
    <col min="11268" max="11268" width="5.5703125" customWidth="1"/>
    <col min="11269" max="11272" width="6.7109375" customWidth="1"/>
    <col min="11273" max="11274" width="7.5703125" customWidth="1"/>
    <col min="11275" max="11275" width="8" customWidth="1"/>
    <col min="11276" max="11283" width="7.5703125" customWidth="1"/>
    <col min="11284" max="11284" width="6.42578125" customWidth="1"/>
    <col min="11285" max="11286" width="7.5703125" customWidth="1"/>
    <col min="11287" max="11287" width="2.140625" customWidth="1"/>
    <col min="11288" max="11288" width="5.5703125" customWidth="1"/>
    <col min="11289" max="11289" width="3.5703125" customWidth="1"/>
    <col min="11290" max="11290" width="5.5703125" customWidth="1"/>
    <col min="11291" max="11291" width="3.5703125" customWidth="1"/>
    <col min="11292" max="11292" width="1.5703125" customWidth="1"/>
    <col min="11293" max="11293" width="5.5703125" customWidth="1"/>
    <col min="11294" max="11294" width="3.42578125" customWidth="1"/>
    <col min="11295" max="11295" width="5.5703125" customWidth="1"/>
    <col min="11296" max="11296" width="3.5703125" customWidth="1"/>
    <col min="11297" max="11297" width="1.5703125" customWidth="1"/>
    <col min="11298" max="11298" width="5.5703125" customWidth="1"/>
    <col min="11299" max="11299" width="3.42578125" customWidth="1"/>
    <col min="11300" max="11300" width="5.5703125" customWidth="1"/>
    <col min="11301" max="11301" width="3.5703125" customWidth="1"/>
    <col min="11302" max="11302" width="1.5703125" customWidth="1"/>
    <col min="11303" max="11303" width="3.42578125" customWidth="1"/>
    <col min="11304" max="11304" width="4.5703125" customWidth="1"/>
    <col min="11305" max="11305" width="3.42578125" customWidth="1"/>
    <col min="11306" max="11306" width="5.5703125" customWidth="1"/>
    <col min="11307" max="11307" width="3.5703125" customWidth="1"/>
    <col min="11523" max="11523" width="1.42578125" customWidth="1"/>
    <col min="11524" max="11524" width="5.5703125" customWidth="1"/>
    <col min="11525" max="11528" width="6.7109375" customWidth="1"/>
    <col min="11529" max="11530" width="7.5703125" customWidth="1"/>
    <col min="11531" max="11531" width="8" customWidth="1"/>
    <col min="11532" max="11539" width="7.5703125" customWidth="1"/>
    <col min="11540" max="11540" width="6.42578125" customWidth="1"/>
    <col min="11541" max="11542" width="7.5703125" customWidth="1"/>
    <col min="11543" max="11543" width="2.140625" customWidth="1"/>
    <col min="11544" max="11544" width="5.5703125" customWidth="1"/>
    <col min="11545" max="11545" width="3.5703125" customWidth="1"/>
    <col min="11546" max="11546" width="5.5703125" customWidth="1"/>
    <col min="11547" max="11547" width="3.5703125" customWidth="1"/>
    <col min="11548" max="11548" width="1.5703125" customWidth="1"/>
    <col min="11549" max="11549" width="5.5703125" customWidth="1"/>
    <col min="11550" max="11550" width="3.42578125" customWidth="1"/>
    <col min="11551" max="11551" width="5.5703125" customWidth="1"/>
    <col min="11552" max="11552" width="3.5703125" customWidth="1"/>
    <col min="11553" max="11553" width="1.5703125" customWidth="1"/>
    <col min="11554" max="11554" width="5.5703125" customWidth="1"/>
    <col min="11555" max="11555" width="3.42578125" customWidth="1"/>
    <col min="11556" max="11556" width="5.5703125" customWidth="1"/>
    <col min="11557" max="11557" width="3.5703125" customWidth="1"/>
    <col min="11558" max="11558" width="1.5703125" customWidth="1"/>
    <col min="11559" max="11559" width="3.42578125" customWidth="1"/>
    <col min="11560" max="11560" width="4.5703125" customWidth="1"/>
    <col min="11561" max="11561" width="3.42578125" customWidth="1"/>
    <col min="11562" max="11562" width="5.5703125" customWidth="1"/>
    <col min="11563" max="11563" width="3.5703125" customWidth="1"/>
    <col min="11779" max="11779" width="1.42578125" customWidth="1"/>
    <col min="11780" max="11780" width="5.5703125" customWidth="1"/>
    <col min="11781" max="11784" width="6.7109375" customWidth="1"/>
    <col min="11785" max="11786" width="7.5703125" customWidth="1"/>
    <col min="11787" max="11787" width="8" customWidth="1"/>
    <col min="11788" max="11795" width="7.5703125" customWidth="1"/>
    <col min="11796" max="11796" width="6.42578125" customWidth="1"/>
    <col min="11797" max="11798" width="7.5703125" customWidth="1"/>
    <col min="11799" max="11799" width="2.140625" customWidth="1"/>
    <col min="11800" max="11800" width="5.5703125" customWidth="1"/>
    <col min="11801" max="11801" width="3.5703125" customWidth="1"/>
    <col min="11802" max="11802" width="5.5703125" customWidth="1"/>
    <col min="11803" max="11803" width="3.5703125" customWidth="1"/>
    <col min="11804" max="11804" width="1.5703125" customWidth="1"/>
    <col min="11805" max="11805" width="5.5703125" customWidth="1"/>
    <col min="11806" max="11806" width="3.42578125" customWidth="1"/>
    <col min="11807" max="11807" width="5.5703125" customWidth="1"/>
    <col min="11808" max="11808" width="3.5703125" customWidth="1"/>
    <col min="11809" max="11809" width="1.5703125" customWidth="1"/>
    <col min="11810" max="11810" width="5.5703125" customWidth="1"/>
    <col min="11811" max="11811" width="3.42578125" customWidth="1"/>
    <col min="11812" max="11812" width="5.5703125" customWidth="1"/>
    <col min="11813" max="11813" width="3.5703125" customWidth="1"/>
    <col min="11814" max="11814" width="1.5703125" customWidth="1"/>
    <col min="11815" max="11815" width="3.42578125" customWidth="1"/>
    <col min="11816" max="11816" width="4.5703125" customWidth="1"/>
    <col min="11817" max="11817" width="3.42578125" customWidth="1"/>
    <col min="11818" max="11818" width="5.5703125" customWidth="1"/>
    <col min="11819" max="11819" width="3.5703125" customWidth="1"/>
    <col min="12035" max="12035" width="1.42578125" customWidth="1"/>
    <col min="12036" max="12036" width="5.5703125" customWidth="1"/>
    <col min="12037" max="12040" width="6.7109375" customWidth="1"/>
    <col min="12041" max="12042" width="7.5703125" customWidth="1"/>
    <col min="12043" max="12043" width="8" customWidth="1"/>
    <col min="12044" max="12051" width="7.5703125" customWidth="1"/>
    <col min="12052" max="12052" width="6.42578125" customWidth="1"/>
    <col min="12053" max="12054" width="7.5703125" customWidth="1"/>
    <col min="12055" max="12055" width="2.140625" customWidth="1"/>
    <col min="12056" max="12056" width="5.5703125" customWidth="1"/>
    <col min="12057" max="12057" width="3.5703125" customWidth="1"/>
    <col min="12058" max="12058" width="5.5703125" customWidth="1"/>
    <col min="12059" max="12059" width="3.5703125" customWidth="1"/>
    <col min="12060" max="12060" width="1.5703125" customWidth="1"/>
    <col min="12061" max="12061" width="5.5703125" customWidth="1"/>
    <col min="12062" max="12062" width="3.42578125" customWidth="1"/>
    <col min="12063" max="12063" width="5.5703125" customWidth="1"/>
    <col min="12064" max="12064" width="3.5703125" customWidth="1"/>
    <col min="12065" max="12065" width="1.5703125" customWidth="1"/>
    <col min="12066" max="12066" width="5.5703125" customWidth="1"/>
    <col min="12067" max="12067" width="3.42578125" customWidth="1"/>
    <col min="12068" max="12068" width="5.5703125" customWidth="1"/>
    <col min="12069" max="12069" width="3.5703125" customWidth="1"/>
    <col min="12070" max="12070" width="1.5703125" customWidth="1"/>
    <col min="12071" max="12071" width="3.42578125" customWidth="1"/>
    <col min="12072" max="12072" width="4.5703125" customWidth="1"/>
    <col min="12073" max="12073" width="3.42578125" customWidth="1"/>
    <col min="12074" max="12074" width="5.5703125" customWidth="1"/>
    <col min="12075" max="12075" width="3.5703125" customWidth="1"/>
    <col min="12291" max="12291" width="1.42578125" customWidth="1"/>
    <col min="12292" max="12292" width="5.5703125" customWidth="1"/>
    <col min="12293" max="12296" width="6.7109375" customWidth="1"/>
    <col min="12297" max="12298" width="7.5703125" customWidth="1"/>
    <col min="12299" max="12299" width="8" customWidth="1"/>
    <col min="12300" max="12307" width="7.5703125" customWidth="1"/>
    <col min="12308" max="12308" width="6.42578125" customWidth="1"/>
    <col min="12309" max="12310" width="7.5703125" customWidth="1"/>
    <col min="12311" max="12311" width="2.140625" customWidth="1"/>
    <col min="12312" max="12312" width="5.5703125" customWidth="1"/>
    <col min="12313" max="12313" width="3.5703125" customWidth="1"/>
    <col min="12314" max="12314" width="5.5703125" customWidth="1"/>
    <col min="12315" max="12315" width="3.5703125" customWidth="1"/>
    <col min="12316" max="12316" width="1.5703125" customWidth="1"/>
    <col min="12317" max="12317" width="5.5703125" customWidth="1"/>
    <col min="12318" max="12318" width="3.42578125" customWidth="1"/>
    <col min="12319" max="12319" width="5.5703125" customWidth="1"/>
    <col min="12320" max="12320" width="3.5703125" customWidth="1"/>
    <col min="12321" max="12321" width="1.5703125" customWidth="1"/>
    <col min="12322" max="12322" width="5.5703125" customWidth="1"/>
    <col min="12323" max="12323" width="3.42578125" customWidth="1"/>
    <col min="12324" max="12324" width="5.5703125" customWidth="1"/>
    <col min="12325" max="12325" width="3.5703125" customWidth="1"/>
    <col min="12326" max="12326" width="1.5703125" customWidth="1"/>
    <col min="12327" max="12327" width="3.42578125" customWidth="1"/>
    <col min="12328" max="12328" width="4.5703125" customWidth="1"/>
    <col min="12329" max="12329" width="3.42578125" customWidth="1"/>
    <col min="12330" max="12330" width="5.5703125" customWidth="1"/>
    <col min="12331" max="12331" width="3.5703125" customWidth="1"/>
    <col min="12547" max="12547" width="1.42578125" customWidth="1"/>
    <col min="12548" max="12548" width="5.5703125" customWidth="1"/>
    <col min="12549" max="12552" width="6.7109375" customWidth="1"/>
    <col min="12553" max="12554" width="7.5703125" customWidth="1"/>
    <col min="12555" max="12555" width="8" customWidth="1"/>
    <col min="12556" max="12563" width="7.5703125" customWidth="1"/>
    <col min="12564" max="12564" width="6.42578125" customWidth="1"/>
    <col min="12565" max="12566" width="7.5703125" customWidth="1"/>
    <col min="12567" max="12567" width="2.140625" customWidth="1"/>
    <col min="12568" max="12568" width="5.5703125" customWidth="1"/>
    <col min="12569" max="12569" width="3.5703125" customWidth="1"/>
    <col min="12570" max="12570" width="5.5703125" customWidth="1"/>
    <col min="12571" max="12571" width="3.5703125" customWidth="1"/>
    <col min="12572" max="12572" width="1.5703125" customWidth="1"/>
    <col min="12573" max="12573" width="5.5703125" customWidth="1"/>
    <col min="12574" max="12574" width="3.42578125" customWidth="1"/>
    <col min="12575" max="12575" width="5.5703125" customWidth="1"/>
    <col min="12576" max="12576" width="3.5703125" customWidth="1"/>
    <col min="12577" max="12577" width="1.5703125" customWidth="1"/>
    <col min="12578" max="12578" width="5.5703125" customWidth="1"/>
    <col min="12579" max="12579" width="3.42578125" customWidth="1"/>
    <col min="12580" max="12580" width="5.5703125" customWidth="1"/>
    <col min="12581" max="12581" width="3.5703125" customWidth="1"/>
    <col min="12582" max="12582" width="1.5703125" customWidth="1"/>
    <col min="12583" max="12583" width="3.42578125" customWidth="1"/>
    <col min="12584" max="12584" width="4.5703125" customWidth="1"/>
    <col min="12585" max="12585" width="3.42578125" customWidth="1"/>
    <col min="12586" max="12586" width="5.5703125" customWidth="1"/>
    <col min="12587" max="12587" width="3.5703125" customWidth="1"/>
    <col min="12803" max="12803" width="1.42578125" customWidth="1"/>
    <col min="12804" max="12804" width="5.5703125" customWidth="1"/>
    <col min="12805" max="12808" width="6.7109375" customWidth="1"/>
    <col min="12809" max="12810" width="7.5703125" customWidth="1"/>
    <col min="12811" max="12811" width="8" customWidth="1"/>
    <col min="12812" max="12819" width="7.5703125" customWidth="1"/>
    <col min="12820" max="12820" width="6.42578125" customWidth="1"/>
    <col min="12821" max="12822" width="7.5703125" customWidth="1"/>
    <col min="12823" max="12823" width="2.140625" customWidth="1"/>
    <col min="12824" max="12824" width="5.5703125" customWidth="1"/>
    <col min="12825" max="12825" width="3.5703125" customWidth="1"/>
    <col min="12826" max="12826" width="5.5703125" customWidth="1"/>
    <col min="12827" max="12827" width="3.5703125" customWidth="1"/>
    <col min="12828" max="12828" width="1.5703125" customWidth="1"/>
    <col min="12829" max="12829" width="5.5703125" customWidth="1"/>
    <col min="12830" max="12830" width="3.42578125" customWidth="1"/>
    <col min="12831" max="12831" width="5.5703125" customWidth="1"/>
    <col min="12832" max="12832" width="3.5703125" customWidth="1"/>
    <col min="12833" max="12833" width="1.5703125" customWidth="1"/>
    <col min="12834" max="12834" width="5.5703125" customWidth="1"/>
    <col min="12835" max="12835" width="3.42578125" customWidth="1"/>
    <col min="12836" max="12836" width="5.5703125" customWidth="1"/>
    <col min="12837" max="12837" width="3.5703125" customWidth="1"/>
    <col min="12838" max="12838" width="1.5703125" customWidth="1"/>
    <col min="12839" max="12839" width="3.42578125" customWidth="1"/>
    <col min="12840" max="12840" width="4.5703125" customWidth="1"/>
    <col min="12841" max="12841" width="3.42578125" customWidth="1"/>
    <col min="12842" max="12842" width="5.5703125" customWidth="1"/>
    <col min="12843" max="12843" width="3.5703125" customWidth="1"/>
    <col min="13059" max="13059" width="1.42578125" customWidth="1"/>
    <col min="13060" max="13060" width="5.5703125" customWidth="1"/>
    <col min="13061" max="13064" width="6.7109375" customWidth="1"/>
    <col min="13065" max="13066" width="7.5703125" customWidth="1"/>
    <col min="13067" max="13067" width="8" customWidth="1"/>
    <col min="13068" max="13075" width="7.5703125" customWidth="1"/>
    <col min="13076" max="13076" width="6.42578125" customWidth="1"/>
    <col min="13077" max="13078" width="7.5703125" customWidth="1"/>
    <col min="13079" max="13079" width="2.140625" customWidth="1"/>
    <col min="13080" max="13080" width="5.5703125" customWidth="1"/>
    <col min="13081" max="13081" width="3.5703125" customWidth="1"/>
    <col min="13082" max="13082" width="5.5703125" customWidth="1"/>
    <col min="13083" max="13083" width="3.5703125" customWidth="1"/>
    <col min="13084" max="13084" width="1.5703125" customWidth="1"/>
    <col min="13085" max="13085" width="5.5703125" customWidth="1"/>
    <col min="13086" max="13086" width="3.42578125" customWidth="1"/>
    <col min="13087" max="13087" width="5.5703125" customWidth="1"/>
    <col min="13088" max="13088" width="3.5703125" customWidth="1"/>
    <col min="13089" max="13089" width="1.5703125" customWidth="1"/>
    <col min="13090" max="13090" width="5.5703125" customWidth="1"/>
    <col min="13091" max="13091" width="3.42578125" customWidth="1"/>
    <col min="13092" max="13092" width="5.5703125" customWidth="1"/>
    <col min="13093" max="13093" width="3.5703125" customWidth="1"/>
    <col min="13094" max="13094" width="1.5703125" customWidth="1"/>
    <col min="13095" max="13095" width="3.42578125" customWidth="1"/>
    <col min="13096" max="13096" width="4.5703125" customWidth="1"/>
    <col min="13097" max="13097" width="3.42578125" customWidth="1"/>
    <col min="13098" max="13098" width="5.5703125" customWidth="1"/>
    <col min="13099" max="13099" width="3.5703125" customWidth="1"/>
    <col min="13315" max="13315" width="1.42578125" customWidth="1"/>
    <col min="13316" max="13316" width="5.5703125" customWidth="1"/>
    <col min="13317" max="13320" width="6.7109375" customWidth="1"/>
    <col min="13321" max="13322" width="7.5703125" customWidth="1"/>
    <col min="13323" max="13323" width="8" customWidth="1"/>
    <col min="13324" max="13331" width="7.5703125" customWidth="1"/>
    <col min="13332" max="13332" width="6.42578125" customWidth="1"/>
    <col min="13333" max="13334" width="7.5703125" customWidth="1"/>
    <col min="13335" max="13335" width="2.140625" customWidth="1"/>
    <col min="13336" max="13336" width="5.5703125" customWidth="1"/>
    <col min="13337" max="13337" width="3.5703125" customWidth="1"/>
    <col min="13338" max="13338" width="5.5703125" customWidth="1"/>
    <col min="13339" max="13339" width="3.5703125" customWidth="1"/>
    <col min="13340" max="13340" width="1.5703125" customWidth="1"/>
    <col min="13341" max="13341" width="5.5703125" customWidth="1"/>
    <col min="13342" max="13342" width="3.42578125" customWidth="1"/>
    <col min="13343" max="13343" width="5.5703125" customWidth="1"/>
    <col min="13344" max="13344" width="3.5703125" customWidth="1"/>
    <col min="13345" max="13345" width="1.5703125" customWidth="1"/>
    <col min="13346" max="13346" width="5.5703125" customWidth="1"/>
    <col min="13347" max="13347" width="3.42578125" customWidth="1"/>
    <col min="13348" max="13348" width="5.5703125" customWidth="1"/>
    <col min="13349" max="13349" width="3.5703125" customWidth="1"/>
    <col min="13350" max="13350" width="1.5703125" customWidth="1"/>
    <col min="13351" max="13351" width="3.42578125" customWidth="1"/>
    <col min="13352" max="13352" width="4.5703125" customWidth="1"/>
    <col min="13353" max="13353" width="3.42578125" customWidth="1"/>
    <col min="13354" max="13354" width="5.5703125" customWidth="1"/>
    <col min="13355" max="13355" width="3.5703125" customWidth="1"/>
    <col min="13571" max="13571" width="1.42578125" customWidth="1"/>
    <col min="13572" max="13572" width="5.5703125" customWidth="1"/>
    <col min="13573" max="13576" width="6.7109375" customWidth="1"/>
    <col min="13577" max="13578" width="7.5703125" customWidth="1"/>
    <col min="13579" max="13579" width="8" customWidth="1"/>
    <col min="13580" max="13587" width="7.5703125" customWidth="1"/>
    <col min="13588" max="13588" width="6.42578125" customWidth="1"/>
    <col min="13589" max="13590" width="7.5703125" customWidth="1"/>
    <col min="13591" max="13591" width="2.140625" customWidth="1"/>
    <col min="13592" max="13592" width="5.5703125" customWidth="1"/>
    <col min="13593" max="13593" width="3.5703125" customWidth="1"/>
    <col min="13594" max="13594" width="5.5703125" customWidth="1"/>
    <col min="13595" max="13595" width="3.5703125" customWidth="1"/>
    <col min="13596" max="13596" width="1.5703125" customWidth="1"/>
    <col min="13597" max="13597" width="5.5703125" customWidth="1"/>
    <col min="13598" max="13598" width="3.42578125" customWidth="1"/>
    <col min="13599" max="13599" width="5.5703125" customWidth="1"/>
    <col min="13600" max="13600" width="3.5703125" customWidth="1"/>
    <col min="13601" max="13601" width="1.5703125" customWidth="1"/>
    <col min="13602" max="13602" width="5.5703125" customWidth="1"/>
    <col min="13603" max="13603" width="3.42578125" customWidth="1"/>
    <col min="13604" max="13604" width="5.5703125" customWidth="1"/>
    <col min="13605" max="13605" width="3.5703125" customWidth="1"/>
    <col min="13606" max="13606" width="1.5703125" customWidth="1"/>
    <col min="13607" max="13607" width="3.42578125" customWidth="1"/>
    <col min="13608" max="13608" width="4.5703125" customWidth="1"/>
    <col min="13609" max="13609" width="3.42578125" customWidth="1"/>
    <col min="13610" max="13610" width="5.5703125" customWidth="1"/>
    <col min="13611" max="13611" width="3.5703125" customWidth="1"/>
    <col min="13827" max="13827" width="1.42578125" customWidth="1"/>
    <col min="13828" max="13828" width="5.5703125" customWidth="1"/>
    <col min="13829" max="13832" width="6.7109375" customWidth="1"/>
    <col min="13833" max="13834" width="7.5703125" customWidth="1"/>
    <col min="13835" max="13835" width="8" customWidth="1"/>
    <col min="13836" max="13843" width="7.5703125" customWidth="1"/>
    <col min="13844" max="13844" width="6.42578125" customWidth="1"/>
    <col min="13845" max="13846" width="7.5703125" customWidth="1"/>
    <col min="13847" max="13847" width="2.140625" customWidth="1"/>
    <col min="13848" max="13848" width="5.5703125" customWidth="1"/>
    <col min="13849" max="13849" width="3.5703125" customWidth="1"/>
    <col min="13850" max="13850" width="5.5703125" customWidth="1"/>
    <col min="13851" max="13851" width="3.5703125" customWidth="1"/>
    <col min="13852" max="13852" width="1.5703125" customWidth="1"/>
    <col min="13853" max="13853" width="5.5703125" customWidth="1"/>
    <col min="13854" max="13854" width="3.42578125" customWidth="1"/>
    <col min="13855" max="13855" width="5.5703125" customWidth="1"/>
    <col min="13856" max="13856" width="3.5703125" customWidth="1"/>
    <col min="13857" max="13857" width="1.5703125" customWidth="1"/>
    <col min="13858" max="13858" width="5.5703125" customWidth="1"/>
    <col min="13859" max="13859" width="3.42578125" customWidth="1"/>
    <col min="13860" max="13860" width="5.5703125" customWidth="1"/>
    <col min="13861" max="13861" width="3.5703125" customWidth="1"/>
    <col min="13862" max="13862" width="1.5703125" customWidth="1"/>
    <col min="13863" max="13863" width="3.42578125" customWidth="1"/>
    <col min="13864" max="13864" width="4.5703125" customWidth="1"/>
    <col min="13865" max="13865" width="3.42578125" customWidth="1"/>
    <col min="13866" max="13866" width="5.5703125" customWidth="1"/>
    <col min="13867" max="13867" width="3.5703125" customWidth="1"/>
    <col min="14083" max="14083" width="1.42578125" customWidth="1"/>
    <col min="14084" max="14084" width="5.5703125" customWidth="1"/>
    <col min="14085" max="14088" width="6.7109375" customWidth="1"/>
    <col min="14089" max="14090" width="7.5703125" customWidth="1"/>
    <col min="14091" max="14091" width="8" customWidth="1"/>
    <col min="14092" max="14099" width="7.5703125" customWidth="1"/>
    <col min="14100" max="14100" width="6.42578125" customWidth="1"/>
    <col min="14101" max="14102" width="7.5703125" customWidth="1"/>
    <col min="14103" max="14103" width="2.140625" customWidth="1"/>
    <col min="14104" max="14104" width="5.5703125" customWidth="1"/>
    <col min="14105" max="14105" width="3.5703125" customWidth="1"/>
    <col min="14106" max="14106" width="5.5703125" customWidth="1"/>
    <col min="14107" max="14107" width="3.5703125" customWidth="1"/>
    <col min="14108" max="14108" width="1.5703125" customWidth="1"/>
    <col min="14109" max="14109" width="5.5703125" customWidth="1"/>
    <col min="14110" max="14110" width="3.42578125" customWidth="1"/>
    <col min="14111" max="14111" width="5.5703125" customWidth="1"/>
    <col min="14112" max="14112" width="3.5703125" customWidth="1"/>
    <col min="14113" max="14113" width="1.5703125" customWidth="1"/>
    <col min="14114" max="14114" width="5.5703125" customWidth="1"/>
    <col min="14115" max="14115" width="3.42578125" customWidth="1"/>
    <col min="14116" max="14116" width="5.5703125" customWidth="1"/>
    <col min="14117" max="14117" width="3.5703125" customWidth="1"/>
    <col min="14118" max="14118" width="1.5703125" customWidth="1"/>
    <col min="14119" max="14119" width="3.42578125" customWidth="1"/>
    <col min="14120" max="14120" width="4.5703125" customWidth="1"/>
    <col min="14121" max="14121" width="3.42578125" customWidth="1"/>
    <col min="14122" max="14122" width="5.5703125" customWidth="1"/>
    <col min="14123" max="14123" width="3.5703125" customWidth="1"/>
    <col min="14339" max="14339" width="1.42578125" customWidth="1"/>
    <col min="14340" max="14340" width="5.5703125" customWidth="1"/>
    <col min="14341" max="14344" width="6.7109375" customWidth="1"/>
    <col min="14345" max="14346" width="7.5703125" customWidth="1"/>
    <col min="14347" max="14347" width="8" customWidth="1"/>
    <col min="14348" max="14355" width="7.5703125" customWidth="1"/>
    <col min="14356" max="14356" width="6.42578125" customWidth="1"/>
    <col min="14357" max="14358" width="7.5703125" customWidth="1"/>
    <col min="14359" max="14359" width="2.140625" customWidth="1"/>
    <col min="14360" max="14360" width="5.5703125" customWidth="1"/>
    <col min="14361" max="14361" width="3.5703125" customWidth="1"/>
    <col min="14362" max="14362" width="5.5703125" customWidth="1"/>
    <col min="14363" max="14363" width="3.5703125" customWidth="1"/>
    <col min="14364" max="14364" width="1.5703125" customWidth="1"/>
    <col min="14365" max="14365" width="5.5703125" customWidth="1"/>
    <col min="14366" max="14366" width="3.42578125" customWidth="1"/>
    <col min="14367" max="14367" width="5.5703125" customWidth="1"/>
    <col min="14368" max="14368" width="3.5703125" customWidth="1"/>
    <col min="14369" max="14369" width="1.5703125" customWidth="1"/>
    <col min="14370" max="14370" width="5.5703125" customWidth="1"/>
    <col min="14371" max="14371" width="3.42578125" customWidth="1"/>
    <col min="14372" max="14372" width="5.5703125" customWidth="1"/>
    <col min="14373" max="14373" width="3.5703125" customWidth="1"/>
    <col min="14374" max="14374" width="1.5703125" customWidth="1"/>
    <col min="14375" max="14375" width="3.42578125" customWidth="1"/>
    <col min="14376" max="14376" width="4.5703125" customWidth="1"/>
    <col min="14377" max="14377" width="3.42578125" customWidth="1"/>
    <col min="14378" max="14378" width="5.5703125" customWidth="1"/>
    <col min="14379" max="14379" width="3.5703125" customWidth="1"/>
    <col min="14595" max="14595" width="1.42578125" customWidth="1"/>
    <col min="14596" max="14596" width="5.5703125" customWidth="1"/>
    <col min="14597" max="14600" width="6.7109375" customWidth="1"/>
    <col min="14601" max="14602" width="7.5703125" customWidth="1"/>
    <col min="14603" max="14603" width="8" customWidth="1"/>
    <col min="14604" max="14611" width="7.5703125" customWidth="1"/>
    <col min="14612" max="14612" width="6.42578125" customWidth="1"/>
    <col min="14613" max="14614" width="7.5703125" customWidth="1"/>
    <col min="14615" max="14615" width="2.140625" customWidth="1"/>
    <col min="14616" max="14616" width="5.5703125" customWidth="1"/>
    <col min="14617" max="14617" width="3.5703125" customWidth="1"/>
    <col min="14618" max="14618" width="5.5703125" customWidth="1"/>
    <col min="14619" max="14619" width="3.5703125" customWidth="1"/>
    <col min="14620" max="14620" width="1.5703125" customWidth="1"/>
    <col min="14621" max="14621" width="5.5703125" customWidth="1"/>
    <col min="14622" max="14622" width="3.42578125" customWidth="1"/>
    <col min="14623" max="14623" width="5.5703125" customWidth="1"/>
    <col min="14624" max="14624" width="3.5703125" customWidth="1"/>
    <col min="14625" max="14625" width="1.5703125" customWidth="1"/>
    <col min="14626" max="14626" width="5.5703125" customWidth="1"/>
    <col min="14627" max="14627" width="3.42578125" customWidth="1"/>
    <col min="14628" max="14628" width="5.5703125" customWidth="1"/>
    <col min="14629" max="14629" width="3.5703125" customWidth="1"/>
    <col min="14630" max="14630" width="1.5703125" customWidth="1"/>
    <col min="14631" max="14631" width="3.42578125" customWidth="1"/>
    <col min="14632" max="14632" width="4.5703125" customWidth="1"/>
    <col min="14633" max="14633" width="3.42578125" customWidth="1"/>
    <col min="14634" max="14634" width="5.5703125" customWidth="1"/>
    <col min="14635" max="14635" width="3.5703125" customWidth="1"/>
    <col min="14851" max="14851" width="1.42578125" customWidth="1"/>
    <col min="14852" max="14852" width="5.5703125" customWidth="1"/>
    <col min="14853" max="14856" width="6.7109375" customWidth="1"/>
    <col min="14857" max="14858" width="7.5703125" customWidth="1"/>
    <col min="14859" max="14859" width="8" customWidth="1"/>
    <col min="14860" max="14867" width="7.5703125" customWidth="1"/>
    <col min="14868" max="14868" width="6.42578125" customWidth="1"/>
    <col min="14869" max="14870" width="7.5703125" customWidth="1"/>
    <col min="14871" max="14871" width="2.140625" customWidth="1"/>
    <col min="14872" max="14872" width="5.5703125" customWidth="1"/>
    <col min="14873" max="14873" width="3.5703125" customWidth="1"/>
    <col min="14874" max="14874" width="5.5703125" customWidth="1"/>
    <col min="14875" max="14875" width="3.5703125" customWidth="1"/>
    <col min="14876" max="14876" width="1.5703125" customWidth="1"/>
    <col min="14877" max="14877" width="5.5703125" customWidth="1"/>
    <col min="14878" max="14878" width="3.42578125" customWidth="1"/>
    <col min="14879" max="14879" width="5.5703125" customWidth="1"/>
    <col min="14880" max="14880" width="3.5703125" customWidth="1"/>
    <col min="14881" max="14881" width="1.5703125" customWidth="1"/>
    <col min="14882" max="14882" width="5.5703125" customWidth="1"/>
    <col min="14883" max="14883" width="3.42578125" customWidth="1"/>
    <col min="14884" max="14884" width="5.5703125" customWidth="1"/>
    <col min="14885" max="14885" width="3.5703125" customWidth="1"/>
    <col min="14886" max="14886" width="1.5703125" customWidth="1"/>
    <col min="14887" max="14887" width="3.42578125" customWidth="1"/>
    <col min="14888" max="14888" width="4.5703125" customWidth="1"/>
    <col min="14889" max="14889" width="3.42578125" customWidth="1"/>
    <col min="14890" max="14890" width="5.5703125" customWidth="1"/>
    <col min="14891" max="14891" width="3.5703125" customWidth="1"/>
    <col min="15107" max="15107" width="1.42578125" customWidth="1"/>
    <col min="15108" max="15108" width="5.5703125" customWidth="1"/>
    <col min="15109" max="15112" width="6.7109375" customWidth="1"/>
    <col min="15113" max="15114" width="7.5703125" customWidth="1"/>
    <col min="15115" max="15115" width="8" customWidth="1"/>
    <col min="15116" max="15123" width="7.5703125" customWidth="1"/>
    <col min="15124" max="15124" width="6.42578125" customWidth="1"/>
    <col min="15125" max="15126" width="7.5703125" customWidth="1"/>
    <col min="15127" max="15127" width="2.140625" customWidth="1"/>
    <col min="15128" max="15128" width="5.5703125" customWidth="1"/>
    <col min="15129" max="15129" width="3.5703125" customWidth="1"/>
    <col min="15130" max="15130" width="5.5703125" customWidth="1"/>
    <col min="15131" max="15131" width="3.5703125" customWidth="1"/>
    <col min="15132" max="15132" width="1.5703125" customWidth="1"/>
    <col min="15133" max="15133" width="5.5703125" customWidth="1"/>
    <col min="15134" max="15134" width="3.42578125" customWidth="1"/>
    <col min="15135" max="15135" width="5.5703125" customWidth="1"/>
    <col min="15136" max="15136" width="3.5703125" customWidth="1"/>
    <col min="15137" max="15137" width="1.5703125" customWidth="1"/>
    <col min="15138" max="15138" width="5.5703125" customWidth="1"/>
    <col min="15139" max="15139" width="3.42578125" customWidth="1"/>
    <col min="15140" max="15140" width="5.5703125" customWidth="1"/>
    <col min="15141" max="15141" width="3.5703125" customWidth="1"/>
    <col min="15142" max="15142" width="1.5703125" customWidth="1"/>
    <col min="15143" max="15143" width="3.42578125" customWidth="1"/>
    <col min="15144" max="15144" width="4.5703125" customWidth="1"/>
    <col min="15145" max="15145" width="3.42578125" customWidth="1"/>
    <col min="15146" max="15146" width="5.5703125" customWidth="1"/>
    <col min="15147" max="15147" width="3.5703125" customWidth="1"/>
    <col min="15363" max="15363" width="1.42578125" customWidth="1"/>
    <col min="15364" max="15364" width="5.5703125" customWidth="1"/>
    <col min="15365" max="15368" width="6.7109375" customWidth="1"/>
    <col min="15369" max="15370" width="7.5703125" customWidth="1"/>
    <col min="15371" max="15371" width="8" customWidth="1"/>
    <col min="15372" max="15379" width="7.5703125" customWidth="1"/>
    <col min="15380" max="15380" width="6.42578125" customWidth="1"/>
    <col min="15381" max="15382" width="7.5703125" customWidth="1"/>
    <col min="15383" max="15383" width="2.140625" customWidth="1"/>
    <col min="15384" max="15384" width="5.5703125" customWidth="1"/>
    <col min="15385" max="15385" width="3.5703125" customWidth="1"/>
    <col min="15386" max="15386" width="5.5703125" customWidth="1"/>
    <col min="15387" max="15387" width="3.5703125" customWidth="1"/>
    <col min="15388" max="15388" width="1.5703125" customWidth="1"/>
    <col min="15389" max="15389" width="5.5703125" customWidth="1"/>
    <col min="15390" max="15390" width="3.42578125" customWidth="1"/>
    <col min="15391" max="15391" width="5.5703125" customWidth="1"/>
    <col min="15392" max="15392" width="3.5703125" customWidth="1"/>
    <col min="15393" max="15393" width="1.5703125" customWidth="1"/>
    <col min="15394" max="15394" width="5.5703125" customWidth="1"/>
    <col min="15395" max="15395" width="3.42578125" customWidth="1"/>
    <col min="15396" max="15396" width="5.5703125" customWidth="1"/>
    <col min="15397" max="15397" width="3.5703125" customWidth="1"/>
    <col min="15398" max="15398" width="1.5703125" customWidth="1"/>
    <col min="15399" max="15399" width="3.42578125" customWidth="1"/>
    <col min="15400" max="15400" width="4.5703125" customWidth="1"/>
    <col min="15401" max="15401" width="3.42578125" customWidth="1"/>
    <col min="15402" max="15402" width="5.5703125" customWidth="1"/>
    <col min="15403" max="15403" width="3.5703125" customWidth="1"/>
    <col min="15619" max="15619" width="1.42578125" customWidth="1"/>
    <col min="15620" max="15620" width="5.5703125" customWidth="1"/>
    <col min="15621" max="15624" width="6.7109375" customWidth="1"/>
    <col min="15625" max="15626" width="7.5703125" customWidth="1"/>
    <col min="15627" max="15627" width="8" customWidth="1"/>
    <col min="15628" max="15635" width="7.5703125" customWidth="1"/>
    <col min="15636" max="15636" width="6.42578125" customWidth="1"/>
    <col min="15637" max="15638" width="7.5703125" customWidth="1"/>
    <col min="15639" max="15639" width="2.140625" customWidth="1"/>
    <col min="15640" max="15640" width="5.5703125" customWidth="1"/>
    <col min="15641" max="15641" width="3.5703125" customWidth="1"/>
    <col min="15642" max="15642" width="5.5703125" customWidth="1"/>
    <col min="15643" max="15643" width="3.5703125" customWidth="1"/>
    <col min="15644" max="15644" width="1.5703125" customWidth="1"/>
    <col min="15645" max="15645" width="5.5703125" customWidth="1"/>
    <col min="15646" max="15646" width="3.42578125" customWidth="1"/>
    <col min="15647" max="15647" width="5.5703125" customWidth="1"/>
    <col min="15648" max="15648" width="3.5703125" customWidth="1"/>
    <col min="15649" max="15649" width="1.5703125" customWidth="1"/>
    <col min="15650" max="15650" width="5.5703125" customWidth="1"/>
    <col min="15651" max="15651" width="3.42578125" customWidth="1"/>
    <col min="15652" max="15652" width="5.5703125" customWidth="1"/>
    <col min="15653" max="15653" width="3.5703125" customWidth="1"/>
    <col min="15654" max="15654" width="1.5703125" customWidth="1"/>
    <col min="15655" max="15655" width="3.42578125" customWidth="1"/>
    <col min="15656" max="15656" width="4.5703125" customWidth="1"/>
    <col min="15657" max="15657" width="3.42578125" customWidth="1"/>
    <col min="15658" max="15658" width="5.5703125" customWidth="1"/>
    <col min="15659" max="15659" width="3.5703125" customWidth="1"/>
    <col min="15875" max="15875" width="1.42578125" customWidth="1"/>
    <col min="15876" max="15876" width="5.5703125" customWidth="1"/>
    <col min="15877" max="15880" width="6.7109375" customWidth="1"/>
    <col min="15881" max="15882" width="7.5703125" customWidth="1"/>
    <col min="15883" max="15883" width="8" customWidth="1"/>
    <col min="15884" max="15891" width="7.5703125" customWidth="1"/>
    <col min="15892" max="15892" width="6.42578125" customWidth="1"/>
    <col min="15893" max="15894" width="7.5703125" customWidth="1"/>
    <col min="15895" max="15895" width="2.140625" customWidth="1"/>
    <col min="15896" max="15896" width="5.5703125" customWidth="1"/>
    <col min="15897" max="15897" width="3.5703125" customWidth="1"/>
    <col min="15898" max="15898" width="5.5703125" customWidth="1"/>
    <col min="15899" max="15899" width="3.5703125" customWidth="1"/>
    <col min="15900" max="15900" width="1.5703125" customWidth="1"/>
    <col min="15901" max="15901" width="5.5703125" customWidth="1"/>
    <col min="15902" max="15902" width="3.42578125" customWidth="1"/>
    <col min="15903" max="15903" width="5.5703125" customWidth="1"/>
    <col min="15904" max="15904" width="3.5703125" customWidth="1"/>
    <col min="15905" max="15905" width="1.5703125" customWidth="1"/>
    <col min="15906" max="15906" width="5.5703125" customWidth="1"/>
    <col min="15907" max="15907" width="3.42578125" customWidth="1"/>
    <col min="15908" max="15908" width="5.5703125" customWidth="1"/>
    <col min="15909" max="15909" width="3.5703125" customWidth="1"/>
    <col min="15910" max="15910" width="1.5703125" customWidth="1"/>
    <col min="15911" max="15911" width="3.42578125" customWidth="1"/>
    <col min="15912" max="15912" width="4.5703125" customWidth="1"/>
    <col min="15913" max="15913" width="3.42578125" customWidth="1"/>
    <col min="15914" max="15914" width="5.5703125" customWidth="1"/>
    <col min="15915" max="15915" width="3.5703125" customWidth="1"/>
    <col min="16131" max="16131" width="1.42578125" customWidth="1"/>
    <col min="16132" max="16132" width="5.5703125" customWidth="1"/>
    <col min="16133" max="16136" width="6.7109375" customWidth="1"/>
    <col min="16137" max="16138" width="7.5703125" customWidth="1"/>
    <col min="16139" max="16139" width="8" customWidth="1"/>
    <col min="16140" max="16147" width="7.5703125" customWidth="1"/>
    <col min="16148" max="16148" width="6.42578125" customWidth="1"/>
    <col min="16149" max="16150" width="7.5703125" customWidth="1"/>
    <col min="16151" max="16151" width="2.140625" customWidth="1"/>
    <col min="16152" max="16152" width="5.5703125" customWidth="1"/>
    <col min="16153" max="16153" width="3.5703125" customWidth="1"/>
    <col min="16154" max="16154" width="5.5703125" customWidth="1"/>
    <col min="16155" max="16155" width="3.5703125" customWidth="1"/>
    <col min="16156" max="16156" width="1.5703125" customWidth="1"/>
    <col min="16157" max="16157" width="5.5703125" customWidth="1"/>
    <col min="16158" max="16158" width="3.42578125" customWidth="1"/>
    <col min="16159" max="16159" width="5.5703125" customWidth="1"/>
    <col min="16160" max="16160" width="3.5703125" customWidth="1"/>
    <col min="16161" max="16161" width="1.5703125" customWidth="1"/>
    <col min="16162" max="16162" width="5.5703125" customWidth="1"/>
    <col min="16163" max="16163" width="3.42578125" customWidth="1"/>
    <col min="16164" max="16164" width="5.5703125" customWidth="1"/>
    <col min="16165" max="16165" width="3.5703125" customWidth="1"/>
    <col min="16166" max="16166" width="1.5703125" customWidth="1"/>
    <col min="16167" max="16167" width="3.42578125" customWidth="1"/>
    <col min="16168" max="16168" width="4.5703125" customWidth="1"/>
    <col min="16169" max="16169" width="3.42578125" customWidth="1"/>
    <col min="16170" max="16170" width="5.5703125" customWidth="1"/>
    <col min="16171" max="16171" width="3.5703125" customWidth="1"/>
  </cols>
  <sheetData>
    <row r="1" spans="1:248" ht="26.25">
      <c r="A1" s="2"/>
      <c r="B1" s="2"/>
      <c r="C1" s="2"/>
      <c r="D1" s="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4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</row>
    <row r="2" spans="1:248" ht="26.25">
      <c r="A2" s="418" t="s">
        <v>42</v>
      </c>
      <c r="B2" s="418"/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  <c r="P2" s="418"/>
      <c r="Q2" s="418"/>
      <c r="R2" s="418"/>
      <c r="S2" s="418"/>
      <c r="T2" s="418"/>
      <c r="U2" s="418"/>
      <c r="V2" s="1"/>
      <c r="W2" s="4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</row>
    <row r="3" spans="1:248" ht="23.25" customHeight="1">
      <c r="A3" s="5" t="s">
        <v>140</v>
      </c>
      <c r="B3" s="5"/>
      <c r="C3" s="5"/>
      <c r="D3" s="5"/>
      <c r="E3" s="5"/>
      <c r="F3" s="5"/>
      <c r="G3" s="5"/>
      <c r="U3" s="6"/>
    </row>
    <row r="4" spans="1:248" ht="21.75" customHeight="1">
      <c r="A4" s="41" t="s">
        <v>0</v>
      </c>
      <c r="B4" s="419" t="s">
        <v>44</v>
      </c>
      <c r="C4" s="420"/>
      <c r="D4" s="420"/>
      <c r="E4" s="420"/>
      <c r="F4" s="420"/>
      <c r="G4" s="421"/>
      <c r="H4" s="419" t="s">
        <v>43</v>
      </c>
      <c r="I4" s="421"/>
      <c r="J4" s="419" t="s">
        <v>138</v>
      </c>
      <c r="K4" s="421"/>
      <c r="L4" s="419" t="s">
        <v>47</v>
      </c>
      <c r="M4" s="421"/>
      <c r="N4" s="419" t="s">
        <v>45</v>
      </c>
      <c r="O4" s="421"/>
      <c r="P4" s="419" t="s">
        <v>1</v>
      </c>
      <c r="Q4" s="421"/>
      <c r="R4" s="422" t="s">
        <v>2</v>
      </c>
      <c r="S4" s="422" t="s">
        <v>3</v>
      </c>
      <c r="T4" s="422" t="s">
        <v>4</v>
      </c>
      <c r="U4" s="422" t="s">
        <v>5</v>
      </c>
      <c r="V4" s="253" t="s">
        <v>46</v>
      </c>
    </row>
    <row r="5" spans="1:248" ht="21.75" customHeight="1">
      <c r="A5" s="254" t="s">
        <v>48</v>
      </c>
      <c r="B5" s="427" t="s">
        <v>48</v>
      </c>
      <c r="C5" s="428"/>
      <c r="D5" s="428"/>
      <c r="E5" s="428"/>
      <c r="F5" s="428"/>
      <c r="G5" s="429"/>
      <c r="H5" s="427" t="s">
        <v>48</v>
      </c>
      <c r="I5" s="429"/>
      <c r="J5" s="427" t="s">
        <v>48</v>
      </c>
      <c r="K5" s="428"/>
      <c r="L5" s="427" t="s">
        <v>48</v>
      </c>
      <c r="M5" s="428"/>
      <c r="N5" s="427" t="s">
        <v>48</v>
      </c>
      <c r="O5" s="428"/>
      <c r="P5" s="427" t="s">
        <v>48</v>
      </c>
      <c r="Q5" s="428"/>
      <c r="R5" s="423"/>
      <c r="S5" s="423"/>
      <c r="T5" s="423"/>
      <c r="U5" s="423"/>
      <c r="V5" s="255" t="s">
        <v>48</v>
      </c>
    </row>
    <row r="6" spans="1:248" ht="18.75">
      <c r="A6" s="8" t="s">
        <v>48</v>
      </c>
      <c r="B6" s="424" t="s">
        <v>6</v>
      </c>
      <c r="C6" s="425"/>
      <c r="D6" s="425"/>
      <c r="E6" s="425"/>
      <c r="F6" s="426"/>
      <c r="G6" s="9" t="s">
        <v>3</v>
      </c>
      <c r="H6" s="10" t="s">
        <v>6</v>
      </c>
      <c r="I6" s="9" t="s">
        <v>3</v>
      </c>
      <c r="J6" s="10" t="s">
        <v>6</v>
      </c>
      <c r="K6" s="9" t="s">
        <v>3</v>
      </c>
      <c r="L6" s="10" t="s">
        <v>6</v>
      </c>
      <c r="M6" s="9" t="s">
        <v>3</v>
      </c>
      <c r="N6" s="10" t="s">
        <v>6</v>
      </c>
      <c r="O6" s="9" t="s">
        <v>3</v>
      </c>
      <c r="P6" s="10" t="s">
        <v>6</v>
      </c>
      <c r="Q6" s="9" t="s">
        <v>3</v>
      </c>
      <c r="R6" s="256" t="s">
        <v>6</v>
      </c>
      <c r="S6" s="257" t="s">
        <v>6</v>
      </c>
      <c r="T6" s="256" t="s">
        <v>6</v>
      </c>
      <c r="U6" s="258" t="s">
        <v>6</v>
      </c>
      <c r="V6" s="256" t="s">
        <v>6</v>
      </c>
    </row>
    <row r="7" spans="1:248" s="43" customFormat="1" ht="18.75">
      <c r="A7" s="44">
        <f>Data!A32</f>
        <v>40</v>
      </c>
      <c r="B7" s="46">
        <f>'Cert of STD'!Q14</f>
        <v>1.2E-5</v>
      </c>
      <c r="C7" s="46">
        <f>'Cert of STD'!Q9</f>
        <v>1.1000000000000001E-7</v>
      </c>
      <c r="D7" s="17"/>
      <c r="E7" s="17"/>
      <c r="F7" s="17"/>
      <c r="G7" s="259">
        <f>((B7+C7+D7+E7)/2)*9.81</f>
        <v>5.939955000000001E-5</v>
      </c>
      <c r="H7" s="13">
        <f>(0.12*C29)</f>
        <v>7.6919999999999994E-4</v>
      </c>
      <c r="I7" s="11">
        <f t="shared" ref="I7:I11" si="0">H7/SQRT(3)</f>
        <v>4.4409782706066015E-4</v>
      </c>
      <c r="J7" s="11">
        <f>((200*C30))</f>
        <v>1.972E-4</v>
      </c>
      <c r="K7" s="11">
        <f>J7/SQRT(3)</f>
        <v>1.1385347308419421E-4</v>
      </c>
      <c r="L7" s="11">
        <f>(27.2*10^-6)*C31</f>
        <v>1.38992E-4</v>
      </c>
      <c r="M7" s="11">
        <f>L7/SQRT(3)</f>
        <v>8.0247068615204467E-5</v>
      </c>
      <c r="N7" s="14">
        <f>Data!O9/2</f>
        <v>0.05</v>
      </c>
      <c r="O7" s="11">
        <f t="shared" ref="O7:O11" si="1">N7/SQRT(3)</f>
        <v>2.8867513459481291E-2</v>
      </c>
      <c r="P7" s="13">
        <f>Data!Z32</f>
        <v>0</v>
      </c>
      <c r="Q7" s="12">
        <f t="shared" ref="Q7:Q11" si="2">P7/1</f>
        <v>0</v>
      </c>
      <c r="R7" s="15">
        <f>SQRT(SUMSQ(G7,I7,K7,M7,O7,Q7))</f>
        <v>2.8871326376272159E-2</v>
      </c>
      <c r="S7" s="16">
        <f t="shared" ref="S7:S11" si="3">Q7/1</f>
        <v>0</v>
      </c>
      <c r="T7" s="42" t="str">
        <f>IF(Q7=0,"∞",(R7^4/(Q7^4/3)))</f>
        <v>∞</v>
      </c>
      <c r="U7" s="443">
        <f>IF(OR(T7="∞",T7&gt;10000000000),2,_xlfn.T.INV.2T(0.0455,T7))</f>
        <v>2</v>
      </c>
      <c r="V7" s="260">
        <f>(R7*U7)</f>
        <v>5.7742652752544317E-2</v>
      </c>
      <c r="W7" s="7"/>
    </row>
    <row r="8" spans="1:248" ht="18.75">
      <c r="A8" s="44">
        <f>Data!A33</f>
        <v>80</v>
      </c>
      <c r="B8" s="45">
        <f>'Cert of STD'!Q15</f>
        <v>1.8E-5</v>
      </c>
      <c r="C8" s="46">
        <f>'Cert of STD'!Q10</f>
        <v>1.7000000000000001E-7</v>
      </c>
      <c r="D8" s="46"/>
      <c r="E8" s="17"/>
      <c r="F8" s="17"/>
      <c r="G8" s="259">
        <f t="shared" ref="G8:G11" si="4">((B8+C8+D8+E8)/2)*9.81</f>
        <v>8.9123850000000012E-5</v>
      </c>
      <c r="H8" s="13">
        <f>(0.12*C29)</f>
        <v>7.6919999999999994E-4</v>
      </c>
      <c r="I8" s="11">
        <f t="shared" si="0"/>
        <v>4.4409782706066015E-4</v>
      </c>
      <c r="J8" s="11">
        <f>((200*C30))</f>
        <v>1.972E-4</v>
      </c>
      <c r="K8" s="11">
        <f t="shared" ref="K8:K11" si="5">J8/SQRT(3)</f>
        <v>1.1385347308419421E-4</v>
      </c>
      <c r="L8" s="11">
        <f>(27.2*10^-6)*C31</f>
        <v>1.38992E-4</v>
      </c>
      <c r="M8" s="11">
        <f>L8/SQRT(3)</f>
        <v>8.0247068615204467E-5</v>
      </c>
      <c r="N8" s="14">
        <f>N7</f>
        <v>0.05</v>
      </c>
      <c r="O8" s="11">
        <f t="shared" si="1"/>
        <v>2.8867513459481291E-2</v>
      </c>
      <c r="P8" s="13">
        <f>P7</f>
        <v>0</v>
      </c>
      <c r="Q8" s="12">
        <f t="shared" si="2"/>
        <v>0</v>
      </c>
      <c r="R8" s="15">
        <f t="shared" ref="R8:R11" si="6">SQRT(SUMSQ(G8,I8,K8,M8,O8,Q8))</f>
        <v>2.8871402831856421E-2</v>
      </c>
      <c r="S8" s="16">
        <f t="shared" si="3"/>
        <v>0</v>
      </c>
      <c r="T8" s="42" t="str">
        <f t="shared" ref="T8:T11" si="7">IF(Q8=0,"∞",(R8^4/(Q8^4/3)))</f>
        <v>∞</v>
      </c>
      <c r="U8" s="443">
        <f t="shared" ref="U8:U11" si="8">IF(OR(T8="∞",T8&gt;10000000000),2,_xlfn.T.INV.2T(0.0455,T8))</f>
        <v>2</v>
      </c>
      <c r="V8" s="260">
        <f t="shared" ref="V8:V11" si="9">(R8*U8)</f>
        <v>5.7742805663712843E-2</v>
      </c>
    </row>
    <row r="9" spans="1:248" ht="18.75">
      <c r="A9" s="44">
        <f>Data!A34</f>
        <v>120</v>
      </c>
      <c r="B9" s="45">
        <f>'Cert of STD'!Q15+'Cert of STD'!Q14</f>
        <v>3.0000000000000001E-5</v>
      </c>
      <c r="C9" s="45">
        <f>'Cert of STD'!Q11</f>
        <v>4.0000000000000003E-7</v>
      </c>
      <c r="D9" s="46"/>
      <c r="E9" s="46"/>
      <c r="F9" s="17"/>
      <c r="G9" s="259">
        <f t="shared" si="4"/>
        <v>1.4911200000000002E-4</v>
      </c>
      <c r="H9" s="13">
        <f>(0.12*C29)</f>
        <v>7.6919999999999994E-4</v>
      </c>
      <c r="I9" s="11">
        <f t="shared" si="0"/>
        <v>4.4409782706066015E-4</v>
      </c>
      <c r="J9" s="11">
        <f>((200*C30))</f>
        <v>1.972E-4</v>
      </c>
      <c r="K9" s="11">
        <f t="shared" si="5"/>
        <v>1.1385347308419421E-4</v>
      </c>
      <c r="L9" s="11">
        <f>(27.2*10^-6)*C31</f>
        <v>1.38992E-4</v>
      </c>
      <c r="M9" s="11">
        <f>M8</f>
        <v>8.0247068615204467E-5</v>
      </c>
      <c r="N9" s="14">
        <f t="shared" ref="N9:N11" si="10">N8</f>
        <v>0.05</v>
      </c>
      <c r="O9" s="11">
        <f t="shared" si="1"/>
        <v>2.8867513459481291E-2</v>
      </c>
      <c r="P9" s="13">
        <f t="shared" ref="P9:P11" si="11">P8</f>
        <v>0</v>
      </c>
      <c r="Q9" s="12">
        <f t="shared" si="2"/>
        <v>0</v>
      </c>
      <c r="R9" s="15">
        <f t="shared" si="6"/>
        <v>2.8871650330509896E-2</v>
      </c>
      <c r="S9" s="16">
        <f t="shared" si="3"/>
        <v>0</v>
      </c>
      <c r="T9" s="42" t="str">
        <f t="shared" si="7"/>
        <v>∞</v>
      </c>
      <c r="U9" s="443">
        <f t="shared" si="8"/>
        <v>2</v>
      </c>
      <c r="V9" s="260">
        <f t="shared" si="9"/>
        <v>5.7743300661019792E-2</v>
      </c>
    </row>
    <row r="10" spans="1:248" ht="18.75">
      <c r="A10" s="44">
        <f>Data!A35</f>
        <v>160</v>
      </c>
      <c r="B10" s="45">
        <f>'Cert of STD'!AA10+'Cert of STD'!AA11</f>
        <v>1.08E-4</v>
      </c>
      <c r="C10" s="46">
        <f>'Cert of STD'!Q11+'Cert of STD'!Q10</f>
        <v>5.7000000000000005E-7</v>
      </c>
      <c r="D10" s="17"/>
      <c r="E10" s="17"/>
      <c r="F10" s="17"/>
      <c r="G10" s="259">
        <f t="shared" si="4"/>
        <v>5.3253585000000007E-4</v>
      </c>
      <c r="H10" s="13">
        <f>(0.12*C29)</f>
        <v>7.6919999999999994E-4</v>
      </c>
      <c r="I10" s="11">
        <f t="shared" si="0"/>
        <v>4.4409782706066015E-4</v>
      </c>
      <c r="J10" s="11">
        <f>((200*C30))</f>
        <v>1.972E-4</v>
      </c>
      <c r="K10" s="11">
        <f t="shared" si="5"/>
        <v>1.1385347308419421E-4</v>
      </c>
      <c r="L10" s="11">
        <f>(27.2*10^-6)*C31</f>
        <v>1.38992E-4</v>
      </c>
      <c r="M10" s="11">
        <f>M9</f>
        <v>8.0247068615204467E-5</v>
      </c>
      <c r="N10" s="14">
        <f t="shared" si="10"/>
        <v>0.05</v>
      </c>
      <c r="O10" s="11">
        <f t="shared" si="1"/>
        <v>2.8867513459481291E-2</v>
      </c>
      <c r="P10" s="13">
        <f t="shared" si="11"/>
        <v>0</v>
      </c>
      <c r="Q10" s="12">
        <f t="shared" si="2"/>
        <v>0</v>
      </c>
      <c r="R10" s="15">
        <f t="shared" si="6"/>
        <v>2.8876176215874277E-2</v>
      </c>
      <c r="S10" s="16">
        <f t="shared" si="3"/>
        <v>0</v>
      </c>
      <c r="T10" s="42" t="str">
        <f t="shared" si="7"/>
        <v>∞</v>
      </c>
      <c r="U10" s="443">
        <f t="shared" si="8"/>
        <v>2</v>
      </c>
      <c r="V10" s="260">
        <f t="shared" si="9"/>
        <v>5.7752352431748553E-2</v>
      </c>
    </row>
    <row r="11" spans="1:248" ht="18.75">
      <c r="A11" s="44">
        <f>Data!A36</f>
        <v>200</v>
      </c>
      <c r="B11" s="45">
        <f>'Cert of STD'!AA10+'Cert of STD'!AA11+'Cert of STD'!AA9</f>
        <v>1.3899999999999999E-4</v>
      </c>
      <c r="C11" s="46">
        <f>'Cert of STD'!Q12</f>
        <v>1.7E-6</v>
      </c>
      <c r="D11" s="46"/>
      <c r="E11" s="46"/>
      <c r="F11" s="46"/>
      <c r="G11" s="259">
        <f t="shared" si="4"/>
        <v>6.9013349999999995E-4</v>
      </c>
      <c r="H11" s="13">
        <f>(0.12*C29)</f>
        <v>7.6919999999999994E-4</v>
      </c>
      <c r="I11" s="11">
        <f t="shared" si="0"/>
        <v>4.4409782706066015E-4</v>
      </c>
      <c r="J11" s="11">
        <f>((200*C30))</f>
        <v>1.972E-4</v>
      </c>
      <c r="K11" s="11">
        <f t="shared" si="5"/>
        <v>1.1385347308419421E-4</v>
      </c>
      <c r="L11" s="11">
        <f>(27.2*10^-6)*C31</f>
        <v>1.38992E-4</v>
      </c>
      <c r="M11" s="11">
        <f t="shared" ref="M11" si="12">M10</f>
        <v>8.0247068615204467E-5</v>
      </c>
      <c r="N11" s="14">
        <f t="shared" si="10"/>
        <v>0.05</v>
      </c>
      <c r="O11" s="11">
        <f t="shared" si="1"/>
        <v>2.8867513459481291E-2</v>
      </c>
      <c r="P11" s="13">
        <f t="shared" si="11"/>
        <v>0</v>
      </c>
      <c r="Q11" s="12">
        <f t="shared" si="2"/>
        <v>0</v>
      </c>
      <c r="R11" s="15">
        <f t="shared" si="6"/>
        <v>2.8879512507424886E-2</v>
      </c>
      <c r="S11" s="16">
        <f t="shared" si="3"/>
        <v>0</v>
      </c>
      <c r="T11" s="42" t="str">
        <f t="shared" si="7"/>
        <v>∞</v>
      </c>
      <c r="U11" s="443">
        <f t="shared" si="8"/>
        <v>2</v>
      </c>
      <c r="V11" s="260">
        <f t="shared" si="9"/>
        <v>5.7759025014849773E-2</v>
      </c>
    </row>
    <row r="12" spans="1:248" ht="23.25">
      <c r="A12" s="26"/>
      <c r="B12" s="261"/>
      <c r="C12" s="262"/>
      <c r="D12" s="261"/>
      <c r="E12" s="261"/>
      <c r="F12" s="261"/>
      <c r="G12" s="261"/>
      <c r="H12" s="263"/>
      <c r="I12" s="264"/>
      <c r="J12" s="264"/>
      <c r="K12" s="264"/>
      <c r="L12" s="264"/>
      <c r="M12" s="264"/>
      <c r="N12" s="263"/>
      <c r="O12" s="264"/>
      <c r="P12" s="263"/>
      <c r="Q12" s="264"/>
      <c r="R12" s="265"/>
      <c r="S12" s="265"/>
      <c r="T12" s="265"/>
      <c r="U12" s="265"/>
      <c r="V12" s="265"/>
    </row>
    <row r="13" spans="1:248" ht="23.25">
      <c r="A13" s="26"/>
      <c r="B13" s="26">
        <v>1</v>
      </c>
      <c r="C13" s="27" t="s">
        <v>17</v>
      </c>
      <c r="D13" s="266" t="s">
        <v>89</v>
      </c>
      <c r="E13" s="26">
        <f>B13*9.81</f>
        <v>9.81</v>
      </c>
      <c r="F13" s="27" t="s">
        <v>48</v>
      </c>
      <c r="H13" s="24"/>
      <c r="I13" s="25"/>
      <c r="J13" s="25"/>
      <c r="K13" s="25"/>
      <c r="L13" s="25"/>
      <c r="M13" s="25"/>
      <c r="N13" s="24"/>
      <c r="O13" s="25"/>
      <c r="P13" s="24"/>
      <c r="Q13" s="25"/>
      <c r="R13" s="28"/>
      <c r="S13" s="28"/>
      <c r="T13" s="28"/>
      <c r="U13" s="28"/>
      <c r="V13" s="28"/>
    </row>
    <row r="14" spans="1:248" ht="18" customHeight="1">
      <c r="A14" s="26"/>
      <c r="B14" s="26">
        <v>500</v>
      </c>
      <c r="C14" s="27" t="s">
        <v>48</v>
      </c>
      <c r="D14" s="266" t="s">
        <v>89</v>
      </c>
      <c r="E14" s="267">
        <f>B14/9.81</f>
        <v>50.968399592252801</v>
      </c>
      <c r="F14" s="27" t="s">
        <v>17</v>
      </c>
      <c r="H14" s="24"/>
      <c r="I14" s="25"/>
      <c r="J14" s="25"/>
      <c r="K14" s="25"/>
      <c r="L14" s="25"/>
      <c r="M14" s="25"/>
      <c r="N14" s="24"/>
      <c r="O14" s="25"/>
      <c r="P14" s="24"/>
      <c r="Q14" s="25"/>
      <c r="R14" s="28"/>
      <c r="S14" s="28"/>
      <c r="T14" s="28"/>
      <c r="U14" s="28"/>
      <c r="V14" s="28"/>
    </row>
    <row r="15" spans="1:248" ht="23.25">
      <c r="A15" s="275" t="s">
        <v>141</v>
      </c>
      <c r="B15" s="27"/>
      <c r="C15" s="26"/>
      <c r="D15" s="27"/>
      <c r="E15" s="27"/>
      <c r="F15" s="27"/>
      <c r="G15" s="27"/>
      <c r="H15" s="24"/>
      <c r="I15" s="25"/>
      <c r="J15" s="25"/>
      <c r="K15" s="25"/>
      <c r="L15" s="25"/>
      <c r="M15" s="25"/>
      <c r="N15" s="24"/>
      <c r="O15" s="25"/>
      <c r="P15" s="24"/>
      <c r="Q15" s="25"/>
      <c r="R15" s="28"/>
      <c r="S15" s="28"/>
      <c r="T15" s="28"/>
      <c r="U15" s="28"/>
      <c r="V15" s="28"/>
    </row>
    <row r="16" spans="1:248" ht="21.75" customHeight="1">
      <c r="A16" s="41" t="s">
        <v>0</v>
      </c>
      <c r="B16" s="419" t="s">
        <v>44</v>
      </c>
      <c r="C16" s="420"/>
      <c r="D16" s="420"/>
      <c r="E16" s="420"/>
      <c r="F16" s="420"/>
      <c r="G16" s="421"/>
      <c r="H16" s="419" t="s">
        <v>43</v>
      </c>
      <c r="I16" s="421"/>
      <c r="J16" s="419" t="s">
        <v>138</v>
      </c>
      <c r="K16" s="421"/>
      <c r="L16" s="419" t="s">
        <v>47</v>
      </c>
      <c r="M16" s="421"/>
      <c r="N16" s="419" t="s">
        <v>45</v>
      </c>
      <c r="O16" s="421"/>
      <c r="P16" s="419" t="s">
        <v>1</v>
      </c>
      <c r="Q16" s="421"/>
      <c r="R16" s="422" t="s">
        <v>2</v>
      </c>
      <c r="S16" s="422" t="s">
        <v>3</v>
      </c>
      <c r="T16" s="422" t="s">
        <v>4</v>
      </c>
      <c r="U16" s="422" t="s">
        <v>5</v>
      </c>
      <c r="V16" s="253" t="s">
        <v>46</v>
      </c>
    </row>
    <row r="17" spans="1:23" ht="21.75" customHeight="1">
      <c r="A17" s="254" t="s">
        <v>48</v>
      </c>
      <c r="B17" s="427" t="s">
        <v>48</v>
      </c>
      <c r="C17" s="428"/>
      <c r="D17" s="428"/>
      <c r="E17" s="428"/>
      <c r="F17" s="428"/>
      <c r="G17" s="429"/>
      <c r="H17" s="427" t="s">
        <v>48</v>
      </c>
      <c r="I17" s="429"/>
      <c r="J17" s="427" t="s">
        <v>48</v>
      </c>
      <c r="K17" s="428"/>
      <c r="L17" s="427" t="s">
        <v>48</v>
      </c>
      <c r="M17" s="428"/>
      <c r="N17" s="427" t="s">
        <v>48</v>
      </c>
      <c r="O17" s="428"/>
      <c r="P17" s="427" t="s">
        <v>48</v>
      </c>
      <c r="Q17" s="428"/>
      <c r="R17" s="423"/>
      <c r="S17" s="423"/>
      <c r="T17" s="423"/>
      <c r="U17" s="423"/>
      <c r="V17" s="255" t="s">
        <v>48</v>
      </c>
    </row>
    <row r="18" spans="1:23" ht="18.75">
      <c r="A18" s="8" t="s">
        <v>48</v>
      </c>
      <c r="B18" s="424" t="s">
        <v>6</v>
      </c>
      <c r="C18" s="425"/>
      <c r="D18" s="425"/>
      <c r="E18" s="425"/>
      <c r="F18" s="426"/>
      <c r="G18" s="9" t="s">
        <v>3</v>
      </c>
      <c r="H18" s="10" t="s">
        <v>6</v>
      </c>
      <c r="I18" s="9" t="s">
        <v>3</v>
      </c>
      <c r="J18" s="10" t="s">
        <v>6</v>
      </c>
      <c r="K18" s="9" t="s">
        <v>3</v>
      </c>
      <c r="L18" s="10" t="s">
        <v>6</v>
      </c>
      <c r="M18" s="9" t="s">
        <v>3</v>
      </c>
      <c r="N18" s="10" t="s">
        <v>6</v>
      </c>
      <c r="O18" s="9" t="s">
        <v>3</v>
      </c>
      <c r="P18" s="10" t="s">
        <v>6</v>
      </c>
      <c r="Q18" s="9" t="s">
        <v>3</v>
      </c>
      <c r="R18" s="256" t="s">
        <v>6</v>
      </c>
      <c r="S18" s="257" t="s">
        <v>6</v>
      </c>
      <c r="T18" s="256" t="s">
        <v>6</v>
      </c>
      <c r="U18" s="258" t="s">
        <v>6</v>
      </c>
      <c r="V18" s="256" t="s">
        <v>6</v>
      </c>
    </row>
    <row r="19" spans="1:23" s="43" customFormat="1" ht="18.75">
      <c r="A19" s="44">
        <f>Data!A41</f>
        <v>40</v>
      </c>
      <c r="B19" s="46">
        <f>'Cert of STD'!Q26</f>
        <v>0</v>
      </c>
      <c r="C19" s="46">
        <f>'Cert of STD'!Q21</f>
        <v>0</v>
      </c>
      <c r="D19" s="17"/>
      <c r="E19" s="17"/>
      <c r="F19" s="17"/>
      <c r="G19" s="259">
        <f>((B19+C19+D19+E19)/2)*9.81</f>
        <v>0</v>
      </c>
      <c r="H19" s="13">
        <f>(0.12*C29)</f>
        <v>7.6919999999999994E-4</v>
      </c>
      <c r="I19" s="11">
        <f t="shared" ref="I19:I23" si="13">H19/SQRT(3)</f>
        <v>4.4409782706066015E-4</v>
      </c>
      <c r="J19" s="11">
        <f>((200*C30))</f>
        <v>1.972E-4</v>
      </c>
      <c r="K19" s="11">
        <f>J19/SQRT(3)</f>
        <v>1.1385347308419421E-4</v>
      </c>
      <c r="L19" s="11">
        <f>(27.2*10^-6)*C31</f>
        <v>1.38992E-4</v>
      </c>
      <c r="M19" s="11">
        <f>L19/SQRT(3)</f>
        <v>8.0247068615204467E-5</v>
      </c>
      <c r="N19" s="14">
        <f>Data!O9/2</f>
        <v>0.05</v>
      </c>
      <c r="O19" s="11">
        <f t="shared" ref="O19:O23" si="14">N19/SQRT(3)</f>
        <v>2.8867513459481291E-2</v>
      </c>
      <c r="P19" s="13">
        <f>Data!Z41</f>
        <v>0</v>
      </c>
      <c r="Q19" s="12">
        <f t="shared" ref="Q19:Q23" si="15">P19/1</f>
        <v>0</v>
      </c>
      <c r="R19" s="15">
        <f>SQRT(SUMSQ(G19,I19,K19,M19,O19,Q19))</f>
        <v>2.8871265272216392E-2</v>
      </c>
      <c r="S19" s="16">
        <f t="shared" ref="S19:S23" si="16">Q19/1</f>
        <v>0</v>
      </c>
      <c r="T19" s="42" t="str">
        <f>IF(Q19=0,"∞",(R19^4/(Q19^4/3)))</f>
        <v>∞</v>
      </c>
      <c r="U19" s="443">
        <f>IF(OR(T19="∞",T19&gt;10000000000),2,_xlfn.T.INV.2T(0.0455,T19))</f>
        <v>2</v>
      </c>
      <c r="V19" s="260">
        <f>(R19*U19)</f>
        <v>5.7742530544432784E-2</v>
      </c>
      <c r="W19" s="7"/>
    </row>
    <row r="20" spans="1:23" ht="18.75">
      <c r="A20" s="44">
        <f>Data!A42</f>
        <v>80</v>
      </c>
      <c r="B20" s="45">
        <f>'Cert of STD'!Q27</f>
        <v>0</v>
      </c>
      <c r="C20" s="46">
        <f>'Cert of STD'!Q22</f>
        <v>0</v>
      </c>
      <c r="D20" s="46"/>
      <c r="E20" s="17"/>
      <c r="F20" s="17"/>
      <c r="G20" s="259">
        <f t="shared" ref="G20:G23" si="17">((B20+C20+D20+E20)/2)*9.81</f>
        <v>0</v>
      </c>
      <c r="H20" s="13">
        <f>(0.12*C29)</f>
        <v>7.6919999999999994E-4</v>
      </c>
      <c r="I20" s="11">
        <f t="shared" si="13"/>
        <v>4.4409782706066015E-4</v>
      </c>
      <c r="J20" s="11">
        <f>((200*C30))</f>
        <v>1.972E-4</v>
      </c>
      <c r="K20" s="11">
        <f t="shared" ref="K20:K23" si="18">J20/SQRT(3)</f>
        <v>1.1385347308419421E-4</v>
      </c>
      <c r="L20" s="11">
        <f>(27.2*10^-6)*C31</f>
        <v>1.38992E-4</v>
      </c>
      <c r="M20" s="11">
        <f>L20/SQRT(3)</f>
        <v>8.0247068615204467E-5</v>
      </c>
      <c r="N20" s="14">
        <f>N19</f>
        <v>0.05</v>
      </c>
      <c r="O20" s="11">
        <f t="shared" si="14"/>
        <v>2.8867513459481291E-2</v>
      </c>
      <c r="P20" s="13">
        <f>Data!Z42</f>
        <v>0</v>
      </c>
      <c r="Q20" s="12">
        <f t="shared" si="15"/>
        <v>0</v>
      </c>
      <c r="R20" s="15">
        <f t="shared" ref="R20:R23" si="19">SQRT(SUMSQ(G20,I20,K20,M20,O20,Q20))</f>
        <v>2.8871265272216392E-2</v>
      </c>
      <c r="S20" s="16">
        <f t="shared" si="16"/>
        <v>0</v>
      </c>
      <c r="T20" s="42" t="str">
        <f t="shared" ref="T20:T23" si="20">IF(Q20=0,"∞",(R20^4/(Q20^4/3)))</f>
        <v>∞</v>
      </c>
      <c r="U20" s="443">
        <f t="shared" ref="U20:U23" si="21">IF(OR(T20="∞",T20&gt;10000000000),2,_xlfn.T.INV.2T(0.0455,T20))</f>
        <v>2</v>
      </c>
      <c r="V20" s="260">
        <f t="shared" ref="V20:V23" si="22">(R20*U20)</f>
        <v>5.7742530544432784E-2</v>
      </c>
    </row>
    <row r="21" spans="1:23" ht="18.75">
      <c r="A21" s="44">
        <f>Data!A43</f>
        <v>120</v>
      </c>
      <c r="B21" s="45">
        <f>'Cert of STD'!Q27+'Cert of STD'!Q26</f>
        <v>0</v>
      </c>
      <c r="C21" s="45">
        <f>'Cert of STD'!Q23</f>
        <v>0</v>
      </c>
      <c r="D21" s="46"/>
      <c r="E21" s="46"/>
      <c r="F21" s="17"/>
      <c r="G21" s="259">
        <f t="shared" si="17"/>
        <v>0</v>
      </c>
      <c r="H21" s="13">
        <f>(0.12*C29)</f>
        <v>7.6919999999999994E-4</v>
      </c>
      <c r="I21" s="11">
        <f t="shared" si="13"/>
        <v>4.4409782706066015E-4</v>
      </c>
      <c r="J21" s="11">
        <f>((200*C30))</f>
        <v>1.972E-4</v>
      </c>
      <c r="K21" s="11">
        <f t="shared" si="18"/>
        <v>1.1385347308419421E-4</v>
      </c>
      <c r="L21" s="11">
        <f>(27.2*10^-6)*C31</f>
        <v>1.38992E-4</v>
      </c>
      <c r="M21" s="11">
        <f>M20</f>
        <v>8.0247068615204467E-5</v>
      </c>
      <c r="N21" s="14">
        <f t="shared" ref="N21:N23" si="23">N20</f>
        <v>0.05</v>
      </c>
      <c r="O21" s="11">
        <f t="shared" si="14"/>
        <v>2.8867513459481291E-2</v>
      </c>
      <c r="P21" s="13">
        <f>Data!Z43</f>
        <v>0</v>
      </c>
      <c r="Q21" s="12">
        <f t="shared" si="15"/>
        <v>0</v>
      </c>
      <c r="R21" s="15">
        <f t="shared" si="19"/>
        <v>2.8871265272216392E-2</v>
      </c>
      <c r="S21" s="16">
        <f t="shared" si="16"/>
        <v>0</v>
      </c>
      <c r="T21" s="42" t="str">
        <f t="shared" si="20"/>
        <v>∞</v>
      </c>
      <c r="U21" s="443">
        <f t="shared" si="21"/>
        <v>2</v>
      </c>
      <c r="V21" s="260">
        <f t="shared" si="22"/>
        <v>5.7742530544432784E-2</v>
      </c>
    </row>
    <row r="22" spans="1:23" ht="18.75">
      <c r="A22" s="44">
        <f>Data!A44</f>
        <v>160</v>
      </c>
      <c r="B22" s="45">
        <f>'Cert of STD'!AA22+'Cert of STD'!AA23</f>
        <v>1.08E-4</v>
      </c>
      <c r="C22" s="46">
        <f>'Cert of STD'!Q23+'Cert of STD'!Q22</f>
        <v>0</v>
      </c>
      <c r="D22" s="17"/>
      <c r="E22" s="17"/>
      <c r="F22" s="17"/>
      <c r="G22" s="259">
        <f t="shared" si="17"/>
        <v>5.2974000000000001E-4</v>
      </c>
      <c r="H22" s="13">
        <f>(0.12*C29)</f>
        <v>7.6919999999999994E-4</v>
      </c>
      <c r="I22" s="11">
        <f t="shared" si="13"/>
        <v>4.4409782706066015E-4</v>
      </c>
      <c r="J22" s="11">
        <f>((200*C30))</f>
        <v>1.972E-4</v>
      </c>
      <c r="K22" s="11">
        <f t="shared" si="18"/>
        <v>1.1385347308419421E-4</v>
      </c>
      <c r="L22" s="11">
        <f>(27.2*10^-6)*C31</f>
        <v>1.38992E-4</v>
      </c>
      <c r="M22" s="11">
        <f>M21</f>
        <v>8.0247068615204467E-5</v>
      </c>
      <c r="N22" s="14">
        <f t="shared" si="23"/>
        <v>0.05</v>
      </c>
      <c r="O22" s="11">
        <f t="shared" si="14"/>
        <v>2.8867513459481291E-2</v>
      </c>
      <c r="P22" s="13">
        <f>Data!Z44</f>
        <v>3.4809342861069267E-14</v>
      </c>
      <c r="Q22" s="12">
        <f t="shared" si="15"/>
        <v>3.4809342861069267E-14</v>
      </c>
      <c r="R22" s="15">
        <f t="shared" si="19"/>
        <v>2.8876124789976376E-2</v>
      </c>
      <c r="S22" s="16">
        <f t="shared" si="16"/>
        <v>3.4809342861069267E-14</v>
      </c>
      <c r="T22" s="42">
        <f t="shared" si="20"/>
        <v>1.4206712639310664E+48</v>
      </c>
      <c r="U22" s="443">
        <f t="shared" si="21"/>
        <v>2</v>
      </c>
      <c r="V22" s="260">
        <f t="shared" si="22"/>
        <v>5.7752249579952751E-2</v>
      </c>
    </row>
    <row r="23" spans="1:23" ht="18.75">
      <c r="A23" s="44">
        <f>Data!A45</f>
        <v>200</v>
      </c>
      <c r="B23" s="45">
        <f>'Cert of STD'!AA22+'Cert of STD'!AA23+'Cert of STD'!AA21</f>
        <v>1.6199999999999998E-4</v>
      </c>
      <c r="C23" s="46">
        <f>'Cert of STD'!Q24</f>
        <v>0</v>
      </c>
      <c r="D23" s="46"/>
      <c r="E23" s="46"/>
      <c r="F23" s="46"/>
      <c r="G23" s="259">
        <f t="shared" si="17"/>
        <v>7.9460999999999996E-4</v>
      </c>
      <c r="H23" s="13">
        <f>(0.12*C29)</f>
        <v>7.6919999999999994E-4</v>
      </c>
      <c r="I23" s="11">
        <f t="shared" si="13"/>
        <v>4.4409782706066015E-4</v>
      </c>
      <c r="J23" s="11">
        <f>((200*C30))</f>
        <v>1.972E-4</v>
      </c>
      <c r="K23" s="11">
        <f t="shared" si="18"/>
        <v>1.1385347308419421E-4</v>
      </c>
      <c r="L23" s="11">
        <f>(27.2*10^-6)*C31</f>
        <v>1.38992E-4</v>
      </c>
      <c r="M23" s="11">
        <f t="shared" ref="M23" si="24">M22</f>
        <v>8.0247068615204467E-5</v>
      </c>
      <c r="N23" s="14">
        <f t="shared" si="23"/>
        <v>0.05</v>
      </c>
      <c r="O23" s="11">
        <f t="shared" si="14"/>
        <v>2.8867513459481291E-2</v>
      </c>
      <c r="P23" s="13">
        <f>Data!Z45</f>
        <v>0</v>
      </c>
      <c r="Q23" s="12">
        <f t="shared" si="15"/>
        <v>0</v>
      </c>
      <c r="R23" s="15">
        <f t="shared" si="19"/>
        <v>2.8882198037386075E-2</v>
      </c>
      <c r="S23" s="16">
        <f t="shared" si="16"/>
        <v>0</v>
      </c>
      <c r="T23" s="42" t="str">
        <f t="shared" si="20"/>
        <v>∞</v>
      </c>
      <c r="U23" s="443">
        <f t="shared" si="21"/>
        <v>2</v>
      </c>
      <c r="V23" s="260">
        <f t="shared" si="22"/>
        <v>5.7764396074772149E-2</v>
      </c>
    </row>
    <row r="24" spans="1:23" ht="23.25">
      <c r="A24" s="29"/>
      <c r="B24" s="29"/>
      <c r="C24" s="29"/>
      <c r="D24" s="29"/>
      <c r="E24" s="29"/>
      <c r="F24" s="29"/>
      <c r="G24" s="30"/>
      <c r="H24" s="24"/>
      <c r="I24" s="25"/>
      <c r="J24" s="25"/>
      <c r="K24" s="25"/>
      <c r="L24" s="25"/>
      <c r="M24" s="25"/>
      <c r="N24" s="28"/>
      <c r="O24" s="28"/>
      <c r="P24" s="28"/>
      <c r="Q24" s="28"/>
      <c r="R24" s="28"/>
      <c r="S24" s="28"/>
      <c r="T24" s="28"/>
      <c r="U24" s="28"/>
      <c r="V24" s="28"/>
    </row>
    <row r="25" spans="1:23" ht="23.25">
      <c r="A25" s="29"/>
      <c r="B25" s="29"/>
      <c r="C25" s="29"/>
      <c r="D25" s="29"/>
      <c r="E25" s="29"/>
      <c r="F25" s="29"/>
      <c r="G25" s="30"/>
      <c r="H25" s="24"/>
      <c r="I25" s="25"/>
      <c r="J25" s="25"/>
      <c r="K25" s="25"/>
      <c r="L25" s="25"/>
      <c r="M25" s="25"/>
      <c r="N25" s="28"/>
      <c r="O25" s="28"/>
      <c r="P25" s="28"/>
      <c r="Q25" s="28"/>
      <c r="R25" s="28"/>
      <c r="S25" s="28"/>
      <c r="T25" s="28"/>
      <c r="U25" s="28"/>
      <c r="V25" s="28"/>
    </row>
    <row r="26" spans="1:23" ht="23.25">
      <c r="A26" s="29"/>
      <c r="B26" s="29"/>
      <c r="C26" s="29"/>
      <c r="D26" s="29"/>
      <c r="E26" s="29"/>
      <c r="F26" s="29"/>
      <c r="G26" s="30"/>
      <c r="H26" s="24"/>
      <c r="I26" s="25"/>
      <c r="J26" s="25"/>
      <c r="K26" s="25"/>
      <c r="L26" s="25"/>
      <c r="M26" s="25"/>
      <c r="N26" s="28"/>
      <c r="O26" s="28"/>
      <c r="P26" s="28"/>
      <c r="Q26" s="28"/>
      <c r="R26" s="28"/>
      <c r="S26" s="28"/>
      <c r="T26" s="28"/>
      <c r="U26" s="28"/>
      <c r="V26" s="28"/>
    </row>
    <row r="27" spans="1:23">
      <c r="A27" s="29"/>
      <c r="B27" s="29"/>
      <c r="C27" s="29"/>
      <c r="D27" s="29"/>
      <c r="E27" s="29"/>
      <c r="F27" s="29"/>
      <c r="G27" s="30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</row>
    <row r="28" spans="1:23">
      <c r="A28" s="29"/>
      <c r="B28" s="29"/>
      <c r="C28" s="29"/>
      <c r="D28" s="29"/>
      <c r="E28" s="29"/>
      <c r="F28" s="29"/>
      <c r="G28" s="30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</row>
    <row r="29" spans="1:23">
      <c r="A29" s="29"/>
      <c r="B29" s="29" t="s">
        <v>170</v>
      </c>
      <c r="C29" s="29">
        <f>0.00641</f>
        <v>6.4099999999999999E-3</v>
      </c>
      <c r="D29" s="29"/>
      <c r="E29" s="29"/>
      <c r="F29" s="29"/>
      <c r="G29" s="30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</row>
    <row r="30" spans="1:23">
      <c r="A30" s="29"/>
      <c r="B30" s="29" t="s">
        <v>171</v>
      </c>
      <c r="C30" s="29">
        <f>0.000000986</f>
        <v>9.8599999999999996E-7</v>
      </c>
      <c r="D30" s="29"/>
      <c r="E30" s="29"/>
      <c r="F30" s="29"/>
      <c r="G30" s="30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</row>
    <row r="31" spans="1:23">
      <c r="A31" s="29"/>
      <c r="B31" s="29" t="s">
        <v>172</v>
      </c>
      <c r="C31" s="442">
        <f>5.11</f>
        <v>5.1100000000000003</v>
      </c>
      <c r="D31" s="29"/>
      <c r="E31" s="29"/>
      <c r="F31" s="29"/>
      <c r="G31" s="30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</row>
    <row r="32" spans="1:23">
      <c r="A32" s="29"/>
      <c r="B32" s="29"/>
      <c r="C32" s="29"/>
      <c r="D32" s="29"/>
      <c r="E32" s="29"/>
      <c r="F32" s="29"/>
      <c r="G32" s="30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</row>
    <row r="33" spans="1:22">
      <c r="A33" s="29"/>
      <c r="B33" s="29"/>
      <c r="C33" s="29"/>
      <c r="D33" s="29"/>
      <c r="E33" s="29"/>
      <c r="F33" s="29"/>
      <c r="G33" s="30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</row>
    <row r="34" spans="1:22">
      <c r="A34" s="29"/>
      <c r="B34" s="29"/>
      <c r="C34" s="29"/>
      <c r="D34" s="29"/>
      <c r="E34" s="29"/>
      <c r="F34" s="29"/>
      <c r="G34" s="30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</row>
    <row r="35" spans="1:22">
      <c r="A35" s="29"/>
      <c r="B35" s="29"/>
      <c r="C35" s="29"/>
      <c r="D35" s="29"/>
      <c r="E35" s="29"/>
      <c r="F35" s="29"/>
      <c r="G35" s="30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</row>
    <row r="36" spans="1:22">
      <c r="A36" s="29"/>
      <c r="B36" s="29"/>
      <c r="C36" s="29"/>
      <c r="D36" s="29"/>
      <c r="E36" s="29"/>
      <c r="F36" s="29"/>
      <c r="G36" s="30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</row>
    <row r="37" spans="1:22">
      <c r="A37" s="29"/>
      <c r="B37" s="29"/>
      <c r="C37" s="29"/>
      <c r="D37" s="29"/>
      <c r="E37" s="29"/>
      <c r="F37" s="29"/>
      <c r="G37" s="30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</row>
    <row r="38" spans="1:22">
      <c r="A38" s="29"/>
      <c r="B38" s="29"/>
      <c r="C38" s="29"/>
      <c r="D38" s="29"/>
      <c r="E38" s="29"/>
      <c r="F38" s="29"/>
      <c r="G38" s="30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</row>
    <row r="39" spans="1:22">
      <c r="A39" s="29"/>
      <c r="B39" s="29"/>
      <c r="C39" s="29"/>
      <c r="D39" s="29"/>
      <c r="E39" s="29"/>
      <c r="F39" s="29"/>
      <c r="G39" s="30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</row>
    <row r="40" spans="1:22">
      <c r="A40" s="29"/>
      <c r="B40" s="29"/>
      <c r="C40" s="29"/>
      <c r="D40" s="29"/>
      <c r="E40" s="29"/>
      <c r="F40" s="29"/>
      <c r="G40" s="30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</row>
    <row r="41" spans="1:22">
      <c r="A41" s="29"/>
      <c r="B41" s="29"/>
      <c r="C41" s="29"/>
      <c r="D41" s="29"/>
      <c r="E41" s="29"/>
      <c r="F41" s="29"/>
      <c r="G41" s="30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2">
      <c r="A42" s="29"/>
      <c r="B42" s="29"/>
      <c r="C42" s="29"/>
      <c r="D42" s="29"/>
      <c r="E42" s="29"/>
      <c r="F42" s="29"/>
      <c r="G42" s="30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2">
      <c r="A43" s="29"/>
      <c r="B43" s="29"/>
      <c r="C43" s="29"/>
      <c r="D43" s="29"/>
      <c r="E43" s="29"/>
      <c r="F43" s="29"/>
      <c r="G43" s="30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2">
      <c r="A44" s="29"/>
      <c r="B44" s="29"/>
      <c r="C44" s="29"/>
      <c r="D44" s="29"/>
      <c r="E44" s="29"/>
      <c r="F44" s="29"/>
      <c r="G44" s="30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2">
      <c r="A45" s="29"/>
      <c r="B45" s="29"/>
      <c r="C45" s="29"/>
      <c r="D45" s="29"/>
      <c r="E45" s="29"/>
      <c r="F45" s="29"/>
      <c r="G45" s="30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2">
      <c r="A46" s="29"/>
      <c r="B46" s="29"/>
      <c r="C46" s="29"/>
      <c r="D46" s="29"/>
      <c r="E46" s="29"/>
      <c r="F46" s="29"/>
      <c r="G46" s="30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2">
      <c r="A47" s="29"/>
      <c r="B47" s="29"/>
      <c r="C47" s="29"/>
      <c r="D47" s="29"/>
      <c r="E47" s="29"/>
      <c r="F47" s="29"/>
      <c r="G47" s="30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2">
      <c r="A48" s="29"/>
      <c r="B48" s="29"/>
      <c r="C48" s="29"/>
      <c r="D48" s="29"/>
      <c r="E48" s="29"/>
      <c r="F48" s="29"/>
      <c r="G48" s="30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7">
      <c r="A49" s="31"/>
      <c r="B49" s="31"/>
      <c r="C49" s="31"/>
      <c r="D49" s="31"/>
      <c r="E49" s="31"/>
      <c r="F49" s="31"/>
      <c r="G49" s="32"/>
    </row>
    <row r="50" spans="1:7">
      <c r="A50" s="31"/>
      <c r="B50" s="31"/>
      <c r="C50" s="31"/>
      <c r="D50" s="31"/>
      <c r="E50" s="31"/>
      <c r="F50" s="31"/>
      <c r="G50" s="32"/>
    </row>
    <row r="51" spans="1:7">
      <c r="A51" s="31"/>
      <c r="B51" s="31"/>
      <c r="C51" s="31"/>
      <c r="D51" s="31"/>
      <c r="E51" s="31"/>
      <c r="F51" s="31"/>
      <c r="G51" s="32"/>
    </row>
    <row r="52" spans="1:7">
      <c r="A52" s="31"/>
      <c r="B52" s="31"/>
      <c r="C52" s="31"/>
      <c r="D52" s="31"/>
      <c r="E52" s="31"/>
      <c r="F52" s="31"/>
      <c r="G52" s="32"/>
    </row>
    <row r="53" spans="1:7">
      <c r="A53" s="31"/>
      <c r="B53" s="31"/>
      <c r="C53" s="31"/>
      <c r="D53" s="31"/>
      <c r="E53" s="31"/>
      <c r="F53" s="31"/>
      <c r="G53" s="32"/>
    </row>
    <row r="54" spans="1:7">
      <c r="A54" s="31"/>
      <c r="B54" s="31"/>
      <c r="C54" s="31"/>
      <c r="D54" s="31"/>
      <c r="E54" s="31"/>
      <c r="F54" s="31"/>
      <c r="G54" s="32"/>
    </row>
    <row r="55" spans="1:7">
      <c r="A55" s="31"/>
      <c r="B55" s="31"/>
      <c r="C55" s="31"/>
      <c r="D55" s="31"/>
      <c r="E55" s="31"/>
      <c r="F55" s="31"/>
      <c r="G55" s="32"/>
    </row>
    <row r="56" spans="1:7">
      <c r="A56" s="31"/>
      <c r="B56" s="31"/>
      <c r="C56" s="31"/>
      <c r="D56" s="31"/>
      <c r="E56" s="31"/>
      <c r="F56" s="31"/>
      <c r="G56" s="32"/>
    </row>
    <row r="57" spans="1:7">
      <c r="A57" s="31"/>
      <c r="B57" s="31"/>
      <c r="C57" s="31"/>
      <c r="D57" s="31"/>
      <c r="E57" s="31"/>
      <c r="F57" s="31"/>
      <c r="G57" s="32"/>
    </row>
    <row r="58" spans="1:7">
      <c r="A58" s="31"/>
      <c r="B58" s="31"/>
      <c r="C58" s="31"/>
      <c r="D58" s="31"/>
      <c r="E58" s="31"/>
      <c r="F58" s="31"/>
      <c r="G58" s="32"/>
    </row>
    <row r="59" spans="1:7">
      <c r="A59" s="31"/>
      <c r="B59" s="31"/>
      <c r="C59" s="31"/>
      <c r="D59" s="31"/>
      <c r="E59" s="31"/>
      <c r="F59" s="31"/>
      <c r="G59" s="32"/>
    </row>
    <row r="60" spans="1:7">
      <c r="A60" s="31"/>
      <c r="B60" s="31"/>
      <c r="C60" s="31"/>
      <c r="D60" s="31"/>
      <c r="E60" s="31"/>
      <c r="F60" s="31"/>
      <c r="G60" s="32"/>
    </row>
    <row r="61" spans="1:7">
      <c r="A61" s="31"/>
      <c r="B61" s="31"/>
      <c r="C61" s="31"/>
      <c r="D61" s="31"/>
      <c r="E61" s="31"/>
      <c r="F61" s="31"/>
      <c r="G61" s="32"/>
    </row>
    <row r="62" spans="1:7">
      <c r="A62" s="31"/>
      <c r="B62" s="31"/>
      <c r="C62" s="31"/>
      <c r="D62" s="31"/>
      <c r="E62" s="31"/>
      <c r="F62" s="31"/>
      <c r="G62" s="32"/>
    </row>
    <row r="63" spans="1:7">
      <c r="A63" s="31"/>
      <c r="B63" s="31"/>
      <c r="C63" s="31"/>
      <c r="D63" s="31"/>
      <c r="E63" s="31"/>
      <c r="F63" s="31"/>
      <c r="G63" s="32"/>
    </row>
    <row r="64" spans="1:7">
      <c r="A64" s="31"/>
      <c r="B64" s="31"/>
      <c r="C64" s="31"/>
      <c r="D64" s="31"/>
      <c r="E64" s="31"/>
      <c r="F64" s="31"/>
      <c r="G64" s="32"/>
    </row>
    <row r="65" spans="1:7">
      <c r="A65" s="31"/>
      <c r="B65" s="31"/>
      <c r="C65" s="31"/>
      <c r="D65" s="31"/>
      <c r="E65" s="31"/>
      <c r="F65" s="31"/>
      <c r="G65" s="32"/>
    </row>
    <row r="66" spans="1:7">
      <c r="A66" s="31"/>
      <c r="B66" s="31"/>
      <c r="C66" s="31"/>
      <c r="D66" s="31"/>
      <c r="E66" s="31"/>
      <c r="F66" s="31"/>
      <c r="G66" s="32"/>
    </row>
    <row r="67" spans="1:7">
      <c r="A67" s="31"/>
      <c r="B67" s="31"/>
      <c r="C67" s="31"/>
      <c r="D67" s="31"/>
      <c r="E67" s="31"/>
      <c r="F67" s="31"/>
      <c r="G67" s="32"/>
    </row>
    <row r="68" spans="1:7">
      <c r="A68" s="31"/>
      <c r="B68" s="31"/>
      <c r="C68" s="31"/>
      <c r="D68" s="31"/>
      <c r="E68" s="31"/>
      <c r="F68" s="31"/>
      <c r="G68" s="32"/>
    </row>
    <row r="69" spans="1:7">
      <c r="A69" s="31"/>
      <c r="B69" s="31"/>
      <c r="C69" s="31"/>
      <c r="D69" s="31"/>
      <c r="E69" s="31"/>
      <c r="F69" s="31"/>
      <c r="G69" s="32"/>
    </row>
    <row r="70" spans="1:7">
      <c r="A70" s="31"/>
      <c r="B70" s="31"/>
      <c r="C70" s="31"/>
      <c r="D70" s="31"/>
      <c r="E70" s="31"/>
      <c r="F70" s="31"/>
      <c r="G70" s="32"/>
    </row>
    <row r="71" spans="1:7">
      <c r="A71" s="31"/>
      <c r="B71" s="31"/>
      <c r="C71" s="31"/>
      <c r="D71" s="31"/>
      <c r="E71" s="31"/>
      <c r="F71" s="31"/>
      <c r="G71" s="32"/>
    </row>
    <row r="72" spans="1:7">
      <c r="A72" s="31"/>
      <c r="B72" s="31"/>
      <c r="C72" s="31"/>
      <c r="D72" s="31"/>
      <c r="E72" s="31"/>
      <c r="F72" s="31"/>
      <c r="G72" s="32"/>
    </row>
    <row r="73" spans="1:7">
      <c r="A73" s="31"/>
      <c r="B73" s="31"/>
      <c r="C73" s="31"/>
      <c r="D73" s="31"/>
      <c r="E73" s="31"/>
      <c r="F73" s="31"/>
      <c r="G73" s="32"/>
    </row>
    <row r="74" spans="1:7">
      <c r="A74" s="31"/>
      <c r="B74" s="31"/>
      <c r="C74" s="31"/>
      <c r="D74" s="31"/>
      <c r="E74" s="31"/>
      <c r="F74" s="31"/>
      <c r="G74" s="32"/>
    </row>
    <row r="75" spans="1:7">
      <c r="A75" s="31"/>
      <c r="B75" s="31"/>
      <c r="C75" s="31"/>
      <c r="D75" s="31"/>
      <c r="E75" s="31"/>
      <c r="F75" s="31"/>
      <c r="G75" s="32"/>
    </row>
    <row r="76" spans="1:7">
      <c r="A76" s="31"/>
      <c r="B76" s="31"/>
      <c r="C76" s="31"/>
      <c r="D76" s="31"/>
      <c r="E76" s="31"/>
      <c r="F76" s="31"/>
      <c r="G76" s="32"/>
    </row>
    <row r="77" spans="1:7">
      <c r="A77" s="31"/>
      <c r="B77" s="31"/>
      <c r="C77" s="31"/>
      <c r="D77" s="31"/>
      <c r="E77" s="31"/>
      <c r="F77" s="31"/>
      <c r="G77" s="32"/>
    </row>
    <row r="78" spans="1:7">
      <c r="A78" s="31"/>
      <c r="B78" s="31"/>
      <c r="C78" s="31"/>
      <c r="D78" s="31"/>
      <c r="E78" s="31"/>
      <c r="F78" s="31"/>
      <c r="G78" s="32"/>
    </row>
    <row r="79" spans="1:7">
      <c r="A79" s="31"/>
      <c r="B79" s="31"/>
      <c r="C79" s="31"/>
      <c r="D79" s="31"/>
      <c r="E79" s="31"/>
      <c r="F79" s="31"/>
      <c r="G79" s="32"/>
    </row>
    <row r="80" spans="1:7">
      <c r="A80" s="31"/>
      <c r="B80" s="31"/>
      <c r="C80" s="31"/>
      <c r="D80" s="31"/>
      <c r="E80" s="31"/>
      <c r="F80" s="31"/>
      <c r="G80" s="32"/>
    </row>
    <row r="81" spans="1:7">
      <c r="A81" s="31"/>
      <c r="B81" s="31"/>
      <c r="C81" s="31"/>
      <c r="D81" s="31"/>
      <c r="E81" s="31"/>
      <c r="F81" s="31"/>
      <c r="G81" s="32"/>
    </row>
    <row r="82" spans="1:7">
      <c r="A82" s="31"/>
      <c r="B82" s="31"/>
      <c r="C82" s="31"/>
      <c r="D82" s="31"/>
      <c r="E82" s="31"/>
      <c r="F82" s="31"/>
      <c r="G82" s="32"/>
    </row>
    <row r="87" spans="1:7">
      <c r="A87" s="31"/>
      <c r="B87" s="31"/>
      <c r="C87" s="31"/>
      <c r="D87" s="31"/>
      <c r="E87" s="31"/>
      <c r="F87" s="31"/>
      <c r="G87" s="33" t="s">
        <v>21</v>
      </c>
    </row>
    <row r="88" spans="1:7">
      <c r="A88" s="34" t="s">
        <v>0</v>
      </c>
      <c r="B88" s="31"/>
      <c r="C88" s="31"/>
      <c r="D88" s="31"/>
      <c r="E88" s="31"/>
      <c r="F88" s="31"/>
      <c r="G88" s="34" t="s">
        <v>22</v>
      </c>
    </row>
    <row r="89" spans="1:7">
      <c r="A89" s="34" t="s">
        <v>23</v>
      </c>
      <c r="B89" s="31"/>
      <c r="C89" s="31"/>
      <c r="D89" s="31"/>
      <c r="E89" s="31"/>
      <c r="F89" s="31"/>
      <c r="G89" s="34" t="s">
        <v>24</v>
      </c>
    </row>
    <row r="90" spans="1:7">
      <c r="A90" s="31" t="s">
        <v>25</v>
      </c>
      <c r="B90" s="31"/>
      <c r="C90" s="31"/>
      <c r="D90" s="31"/>
      <c r="E90" s="31"/>
      <c r="F90" s="31"/>
      <c r="G90" s="31" t="s">
        <v>26</v>
      </c>
    </row>
    <row r="91" spans="1:7">
      <c r="A91" s="31">
        <v>1</v>
      </c>
      <c r="B91" s="31"/>
      <c r="C91" s="31"/>
      <c r="D91" s="31"/>
      <c r="E91" s="31"/>
      <c r="F91" s="31"/>
      <c r="G91" s="32">
        <v>0.03</v>
      </c>
    </row>
    <row r="92" spans="1:7">
      <c r="A92" s="31">
        <v>1.0049999999999999</v>
      </c>
      <c r="B92" s="31"/>
      <c r="C92" s="31"/>
      <c r="D92" s="31"/>
      <c r="E92" s="31"/>
      <c r="F92" s="31"/>
      <c r="G92" s="32">
        <v>0.05</v>
      </c>
    </row>
    <row r="93" spans="1:7">
      <c r="A93" s="31">
        <v>1.01</v>
      </c>
      <c r="B93" s="31"/>
      <c r="C93" s="31"/>
      <c r="D93" s="31"/>
      <c r="E93" s="31"/>
      <c r="F93" s="31"/>
      <c r="G93" s="32">
        <v>0.04</v>
      </c>
    </row>
    <row r="94" spans="1:7">
      <c r="A94" s="31">
        <v>1.02</v>
      </c>
      <c r="B94" s="31"/>
      <c r="C94" s="31"/>
      <c r="D94" s="31"/>
      <c r="E94" s="31"/>
      <c r="F94" s="31"/>
      <c r="G94" s="32">
        <v>7.0000000000000007E-2</v>
      </c>
    </row>
    <row r="95" spans="1:7">
      <c r="A95" s="31">
        <v>1.03</v>
      </c>
      <c r="B95" s="31"/>
      <c r="C95" s="31"/>
      <c r="D95" s="31"/>
      <c r="E95" s="31"/>
      <c r="F95" s="31"/>
      <c r="G95" s="32">
        <v>0.04</v>
      </c>
    </row>
    <row r="96" spans="1:7">
      <c r="A96" s="31">
        <v>1.04</v>
      </c>
      <c r="B96" s="31"/>
      <c r="C96" s="31"/>
      <c r="D96" s="31"/>
      <c r="E96" s="31"/>
      <c r="F96" s="31"/>
      <c r="G96" s="32">
        <v>0.04</v>
      </c>
    </row>
    <row r="97" spans="1:7">
      <c r="A97" s="31">
        <v>1.05</v>
      </c>
      <c r="B97" s="31"/>
      <c r="C97" s="31"/>
      <c r="D97" s="31"/>
      <c r="E97" s="31"/>
      <c r="F97" s="31"/>
      <c r="G97" s="32">
        <v>0.06</v>
      </c>
    </row>
    <row r="98" spans="1:7">
      <c r="A98" s="31">
        <v>1.06</v>
      </c>
      <c r="B98" s="31"/>
      <c r="C98" s="31"/>
      <c r="D98" s="31"/>
      <c r="E98" s="31"/>
      <c r="F98" s="31"/>
      <c r="G98" s="32">
        <v>7.0000000000000007E-2</v>
      </c>
    </row>
    <row r="99" spans="1:7">
      <c r="A99" s="31">
        <v>1.07</v>
      </c>
      <c r="B99" s="31"/>
      <c r="C99" s="31"/>
      <c r="D99" s="31"/>
      <c r="E99" s="31"/>
      <c r="F99" s="31"/>
      <c r="G99" s="32">
        <v>0.08</v>
      </c>
    </row>
    <row r="100" spans="1:7">
      <c r="A100" s="31">
        <v>1.08</v>
      </c>
      <c r="B100" s="31"/>
      <c r="C100" s="31"/>
      <c r="D100" s="31"/>
      <c r="E100" s="31"/>
      <c r="F100" s="31"/>
      <c r="G100" s="32">
        <v>0.04</v>
      </c>
    </row>
    <row r="101" spans="1:7">
      <c r="A101" s="31">
        <v>1.0900000000000001</v>
      </c>
      <c r="B101" s="31"/>
      <c r="C101" s="31"/>
      <c r="D101" s="31"/>
      <c r="E101" s="31"/>
      <c r="F101" s="31"/>
      <c r="G101" s="32">
        <v>0.04</v>
      </c>
    </row>
    <row r="102" spans="1:7">
      <c r="A102" s="31">
        <v>1.1000000000000001</v>
      </c>
      <c r="B102" s="31"/>
      <c r="C102" s="31"/>
      <c r="D102" s="31"/>
      <c r="E102" s="31"/>
      <c r="F102" s="31"/>
      <c r="G102" s="32">
        <v>0.04</v>
      </c>
    </row>
    <row r="103" spans="1:7">
      <c r="A103" s="31">
        <v>1.2</v>
      </c>
      <c r="B103" s="31"/>
      <c r="C103" s="31"/>
      <c r="D103" s="31"/>
      <c r="E103" s="31"/>
      <c r="F103" s="31"/>
      <c r="G103" s="32">
        <v>0.14000000000000001</v>
      </c>
    </row>
    <row r="104" spans="1:7">
      <c r="A104" s="31">
        <v>1.3</v>
      </c>
      <c r="B104" s="31"/>
      <c r="C104" s="31"/>
      <c r="D104" s="31"/>
      <c r="E104" s="31"/>
      <c r="F104" s="31"/>
      <c r="G104" s="32">
        <v>0.03</v>
      </c>
    </row>
    <row r="105" spans="1:7">
      <c r="A105" s="31">
        <v>1.4</v>
      </c>
      <c r="B105" s="31"/>
      <c r="C105" s="31"/>
      <c r="D105" s="31"/>
      <c r="E105" s="31"/>
      <c r="F105" s="31"/>
      <c r="G105" s="32">
        <v>7.0000000000000007E-2</v>
      </c>
    </row>
    <row r="106" spans="1:7">
      <c r="A106" s="31">
        <v>1.5</v>
      </c>
      <c r="B106" s="31"/>
      <c r="C106" s="31"/>
      <c r="D106" s="31"/>
      <c r="E106" s="31"/>
      <c r="F106" s="31"/>
      <c r="G106" s="32">
        <v>0.02</v>
      </c>
    </row>
    <row r="107" spans="1:7">
      <c r="A107" s="31">
        <v>1.6</v>
      </c>
      <c r="B107" s="31"/>
      <c r="C107" s="31"/>
      <c r="D107" s="31"/>
      <c r="E107" s="31"/>
      <c r="F107" s="31"/>
      <c r="G107" s="32">
        <v>7.0000000000000007E-2</v>
      </c>
    </row>
    <row r="108" spans="1:7">
      <c r="A108" s="31">
        <v>1.7</v>
      </c>
      <c r="B108" s="31"/>
      <c r="C108" s="31"/>
      <c r="D108" s="31"/>
      <c r="E108" s="31"/>
      <c r="F108" s="31"/>
      <c r="G108" s="32">
        <v>7.0000000000000007E-2</v>
      </c>
    </row>
    <row r="109" spans="1:7">
      <c r="A109" s="31">
        <v>1.8</v>
      </c>
      <c r="B109" s="31"/>
      <c r="C109" s="31"/>
      <c r="D109" s="31"/>
      <c r="E109" s="31"/>
      <c r="F109" s="31"/>
      <c r="G109" s="32">
        <v>0.06</v>
      </c>
    </row>
    <row r="110" spans="1:7">
      <c r="A110" s="31">
        <v>1.9</v>
      </c>
      <c r="B110" s="31"/>
      <c r="C110" s="31"/>
      <c r="D110" s="31"/>
      <c r="E110" s="31"/>
      <c r="F110" s="31"/>
      <c r="G110" s="32">
        <v>0.04</v>
      </c>
    </row>
    <row r="111" spans="1:7">
      <c r="A111" s="31">
        <v>2</v>
      </c>
      <c r="B111" s="31"/>
      <c r="C111" s="31"/>
      <c r="D111" s="31"/>
      <c r="E111" s="31"/>
      <c r="F111" s="31"/>
      <c r="G111" s="32">
        <v>0.03</v>
      </c>
    </row>
    <row r="112" spans="1:7">
      <c r="A112" s="31">
        <v>3</v>
      </c>
      <c r="B112" s="31"/>
      <c r="C112" s="31"/>
      <c r="D112" s="31"/>
      <c r="E112" s="31"/>
      <c r="F112" s="31"/>
      <c r="G112" s="32">
        <v>0.08</v>
      </c>
    </row>
    <row r="113" spans="1:7">
      <c r="A113" s="31">
        <v>4</v>
      </c>
      <c r="B113" s="31"/>
      <c r="C113" s="31"/>
      <c r="D113" s="31"/>
      <c r="E113" s="31"/>
      <c r="F113" s="31"/>
      <c r="G113" s="32">
        <v>0.06</v>
      </c>
    </row>
    <row r="114" spans="1:7">
      <c r="A114" s="31">
        <v>5</v>
      </c>
      <c r="B114" s="31"/>
      <c r="C114" s="31"/>
      <c r="D114" s="31"/>
      <c r="E114" s="31"/>
      <c r="F114" s="31"/>
      <c r="G114" s="32">
        <v>7.0000000000000007E-2</v>
      </c>
    </row>
    <row r="115" spans="1:7">
      <c r="A115" s="31">
        <v>6</v>
      </c>
      <c r="B115" s="31"/>
      <c r="C115" s="31"/>
      <c r="D115" s="31"/>
      <c r="E115" s="31"/>
      <c r="F115" s="31"/>
      <c r="G115" s="32">
        <v>0.05</v>
      </c>
    </row>
    <row r="116" spans="1:7">
      <c r="A116" s="31">
        <v>7</v>
      </c>
      <c r="B116" s="31"/>
      <c r="C116" s="31"/>
      <c r="D116" s="31"/>
      <c r="E116" s="31"/>
      <c r="F116" s="31"/>
      <c r="G116" s="32">
        <v>7.0000000000000007E-2</v>
      </c>
    </row>
    <row r="117" spans="1:7">
      <c r="A117" s="31">
        <v>8</v>
      </c>
      <c r="B117" s="31"/>
      <c r="C117" s="31"/>
      <c r="D117" s="31"/>
      <c r="E117" s="31"/>
      <c r="F117" s="31"/>
      <c r="G117" s="32">
        <v>0.01</v>
      </c>
    </row>
    <row r="118" spans="1:7">
      <c r="A118" s="31">
        <v>9</v>
      </c>
      <c r="B118" s="31"/>
      <c r="C118" s="31"/>
      <c r="D118" s="31"/>
      <c r="E118" s="31"/>
      <c r="F118" s="31"/>
      <c r="G118" s="32">
        <v>7.0000000000000007E-2</v>
      </c>
    </row>
    <row r="119" spans="1:7">
      <c r="A119" s="31">
        <v>10</v>
      </c>
      <c r="B119" s="31"/>
      <c r="C119" s="31"/>
      <c r="D119" s="31"/>
      <c r="E119" s="31"/>
      <c r="F119" s="31"/>
      <c r="G119" s="32">
        <v>0.06</v>
      </c>
    </row>
    <row r="120" spans="1:7">
      <c r="A120" s="31">
        <v>11</v>
      </c>
      <c r="B120" s="31"/>
      <c r="C120" s="31"/>
      <c r="D120" s="31"/>
      <c r="E120" s="31"/>
      <c r="F120" s="31"/>
      <c r="G120" s="32">
        <v>0.06</v>
      </c>
    </row>
    <row r="121" spans="1:7">
      <c r="A121" s="31">
        <v>12</v>
      </c>
      <c r="B121" s="31"/>
      <c r="C121" s="31"/>
      <c r="D121" s="31"/>
      <c r="E121" s="31"/>
      <c r="F121" s="31"/>
      <c r="G121" s="32">
        <v>0.02</v>
      </c>
    </row>
    <row r="122" spans="1:7">
      <c r="A122" s="31">
        <v>13</v>
      </c>
      <c r="B122" s="31"/>
      <c r="C122" s="31"/>
      <c r="D122" s="31"/>
      <c r="E122" s="31"/>
      <c r="F122" s="31"/>
      <c r="G122" s="32">
        <v>0.04</v>
      </c>
    </row>
    <row r="123" spans="1:7">
      <c r="A123" s="31">
        <v>14</v>
      </c>
      <c r="B123" s="31"/>
      <c r="C123" s="31"/>
      <c r="D123" s="31"/>
      <c r="E123" s="31"/>
      <c r="F123" s="31"/>
      <c r="G123" s="32">
        <v>0.05</v>
      </c>
    </row>
    <row r="124" spans="1:7">
      <c r="A124" s="31">
        <v>15</v>
      </c>
      <c r="B124" s="31"/>
      <c r="C124" s="31"/>
      <c r="D124" s="31"/>
      <c r="E124" s="31"/>
      <c r="F124" s="31"/>
      <c r="G124" s="32">
        <v>0.05</v>
      </c>
    </row>
    <row r="125" spans="1:7">
      <c r="A125" s="31">
        <v>16</v>
      </c>
      <c r="B125" s="31"/>
      <c r="C125" s="31"/>
      <c r="D125" s="31"/>
      <c r="E125" s="31"/>
      <c r="F125" s="31"/>
      <c r="G125" s="32">
        <v>7.0000000000000007E-2</v>
      </c>
    </row>
    <row r="126" spans="1:7">
      <c r="A126" s="31">
        <v>17</v>
      </c>
      <c r="B126" s="31"/>
      <c r="C126" s="31"/>
      <c r="D126" s="31"/>
      <c r="E126" s="31"/>
      <c r="F126" s="31"/>
      <c r="G126" s="32">
        <v>0.04</v>
      </c>
    </row>
    <row r="127" spans="1:7">
      <c r="A127" s="31">
        <v>18</v>
      </c>
      <c r="B127" s="31"/>
      <c r="C127" s="31"/>
      <c r="D127" s="31"/>
      <c r="E127" s="31"/>
      <c r="F127" s="31"/>
      <c r="G127" s="32">
        <v>0.05</v>
      </c>
    </row>
    <row r="128" spans="1:7">
      <c r="A128" s="31">
        <v>19</v>
      </c>
      <c r="B128" s="31"/>
      <c r="C128" s="31"/>
      <c r="D128" s="31"/>
      <c r="E128" s="31"/>
      <c r="F128" s="31"/>
      <c r="G128" s="32">
        <v>0.09</v>
      </c>
    </row>
    <row r="129" spans="1:7">
      <c r="A129" s="31">
        <v>20</v>
      </c>
      <c r="B129" s="31"/>
      <c r="C129" s="31"/>
      <c r="D129" s="31"/>
      <c r="E129" s="31"/>
      <c r="F129" s="31"/>
      <c r="G129" s="32">
        <v>0.08</v>
      </c>
    </row>
    <row r="130" spans="1:7">
      <c r="A130" s="31">
        <v>21</v>
      </c>
      <c r="B130" s="31"/>
      <c r="C130" s="31"/>
      <c r="D130" s="31"/>
      <c r="E130" s="31"/>
      <c r="F130" s="31"/>
      <c r="G130" s="32">
        <v>0.06</v>
      </c>
    </row>
    <row r="131" spans="1:7">
      <c r="A131" s="31">
        <v>22</v>
      </c>
      <c r="B131" s="31"/>
      <c r="C131" s="31"/>
      <c r="D131" s="31"/>
      <c r="E131" s="31"/>
      <c r="F131" s="31"/>
      <c r="G131" s="32">
        <v>0.04</v>
      </c>
    </row>
    <row r="132" spans="1:7">
      <c r="A132" s="31">
        <v>23</v>
      </c>
      <c r="B132" s="31"/>
      <c r="C132" s="31"/>
      <c r="D132" s="31"/>
      <c r="E132" s="31"/>
      <c r="F132" s="31"/>
      <c r="G132" s="32">
        <v>0.04</v>
      </c>
    </row>
    <row r="133" spans="1:7">
      <c r="A133" s="31">
        <v>24</v>
      </c>
      <c r="B133" s="31"/>
      <c r="C133" s="31"/>
      <c r="D133" s="31"/>
      <c r="E133" s="31"/>
      <c r="F133" s="31"/>
      <c r="G133" s="32">
        <v>0.13</v>
      </c>
    </row>
    <row r="134" spans="1:7">
      <c r="A134" s="31">
        <v>25</v>
      </c>
      <c r="B134" s="31"/>
      <c r="C134" s="31"/>
      <c r="D134" s="31"/>
      <c r="E134" s="31"/>
      <c r="F134" s="31"/>
      <c r="G134" s="32">
        <v>0.05</v>
      </c>
    </row>
    <row r="135" spans="1:7">
      <c r="A135" s="31">
        <v>50</v>
      </c>
      <c r="B135" s="31"/>
      <c r="C135" s="31"/>
      <c r="D135" s="31"/>
      <c r="E135" s="31"/>
      <c r="F135" s="31"/>
      <c r="G135" s="32">
        <v>0.14000000000000001</v>
      </c>
    </row>
    <row r="136" spans="1:7">
      <c r="A136" s="31">
        <v>75</v>
      </c>
      <c r="B136" s="31"/>
      <c r="C136" s="31"/>
      <c r="D136" s="31"/>
      <c r="E136" s="31"/>
      <c r="F136" s="31"/>
      <c r="G136" s="32">
        <v>0.14000000000000001</v>
      </c>
    </row>
    <row r="137" spans="1:7">
      <c r="A137" s="31">
        <v>100</v>
      </c>
      <c r="B137" s="31"/>
      <c r="C137" s="31"/>
      <c r="D137" s="31"/>
      <c r="E137" s="31"/>
      <c r="F137" s="31"/>
      <c r="G137" s="32">
        <v>0.08</v>
      </c>
    </row>
    <row r="138" spans="1:7">
      <c r="A138" s="31">
        <v>125</v>
      </c>
      <c r="B138" s="31"/>
      <c r="C138" s="31"/>
      <c r="D138" s="31"/>
      <c r="E138" s="31"/>
      <c r="F138" s="31"/>
      <c r="G138" s="32">
        <v>0.03</v>
      </c>
    </row>
    <row r="139" spans="1:7">
      <c r="A139" s="31">
        <v>150</v>
      </c>
      <c r="B139" s="31"/>
      <c r="C139" s="31"/>
      <c r="D139" s="31"/>
      <c r="E139" s="31"/>
      <c r="F139" s="31"/>
      <c r="G139" s="32">
        <v>0</v>
      </c>
    </row>
    <row r="140" spans="1:7">
      <c r="A140" s="31">
        <v>175</v>
      </c>
      <c r="B140" s="31"/>
      <c r="C140" s="31"/>
      <c r="D140" s="31"/>
      <c r="E140" s="31"/>
      <c r="F140" s="31"/>
      <c r="G140" s="32">
        <v>0</v>
      </c>
    </row>
    <row r="141" spans="1:7">
      <c r="A141" s="31">
        <v>200</v>
      </c>
      <c r="B141" s="31"/>
      <c r="C141" s="31"/>
      <c r="D141" s="31"/>
      <c r="E141" s="31"/>
      <c r="F141" s="31"/>
      <c r="G141" s="32">
        <v>0</v>
      </c>
    </row>
    <row r="142" spans="1:7">
      <c r="A142" s="31">
        <v>250</v>
      </c>
      <c r="B142" s="31"/>
      <c r="C142" s="31"/>
      <c r="D142" s="31"/>
      <c r="E142" s="31"/>
      <c r="F142" s="31"/>
      <c r="G142" s="32">
        <v>0</v>
      </c>
    </row>
    <row r="143" spans="1:7">
      <c r="A143" s="31">
        <v>300</v>
      </c>
      <c r="B143" s="31"/>
      <c r="C143" s="31"/>
      <c r="D143" s="31"/>
      <c r="E143" s="31"/>
      <c r="F143" s="31"/>
      <c r="G143" s="32">
        <v>0</v>
      </c>
    </row>
    <row r="144" spans="1:7">
      <c r="A144" s="31">
        <v>400</v>
      </c>
      <c r="B144" s="31"/>
      <c r="C144" s="31"/>
      <c r="D144" s="31"/>
      <c r="E144" s="31"/>
      <c r="F144" s="31"/>
      <c r="G144" s="32">
        <v>0</v>
      </c>
    </row>
    <row r="145" spans="1:7">
      <c r="A145" s="31">
        <v>500</v>
      </c>
      <c r="B145" s="31"/>
      <c r="C145" s="31"/>
      <c r="D145" s="31"/>
      <c r="E145" s="31"/>
      <c r="F145" s="31"/>
      <c r="G145" s="32">
        <v>0</v>
      </c>
    </row>
    <row r="146" spans="1:7">
      <c r="A146" s="31">
        <v>600</v>
      </c>
      <c r="B146" s="31"/>
      <c r="C146" s="31"/>
      <c r="D146" s="31"/>
      <c r="E146" s="31"/>
      <c r="F146" s="31"/>
      <c r="G146" s="32">
        <v>0</v>
      </c>
    </row>
    <row r="147" spans="1:7">
      <c r="A147" s="31">
        <v>700</v>
      </c>
      <c r="B147" s="31"/>
      <c r="C147" s="31"/>
      <c r="D147" s="31"/>
      <c r="E147" s="31"/>
      <c r="F147" s="31"/>
      <c r="G147" s="32">
        <v>0</v>
      </c>
    </row>
    <row r="148" spans="1:7">
      <c r="A148" s="31">
        <v>800</v>
      </c>
      <c r="B148" s="31"/>
      <c r="C148" s="31"/>
      <c r="D148" s="31"/>
      <c r="E148" s="31"/>
      <c r="F148" s="31"/>
      <c r="G148" s="32">
        <v>0</v>
      </c>
    </row>
    <row r="149" spans="1:7">
      <c r="A149" s="31">
        <v>900</v>
      </c>
      <c r="B149" s="31"/>
      <c r="C149" s="31"/>
      <c r="D149" s="31"/>
      <c r="E149" s="31"/>
      <c r="F149" s="31"/>
      <c r="G149" s="32">
        <v>0</v>
      </c>
    </row>
    <row r="150" spans="1:7">
      <c r="A150" s="31">
        <v>1000</v>
      </c>
      <c r="B150" s="31"/>
      <c r="C150" s="31"/>
      <c r="D150" s="31"/>
      <c r="E150" s="31"/>
      <c r="F150" s="31"/>
      <c r="G150" s="32">
        <v>0</v>
      </c>
    </row>
  </sheetData>
  <mergeCells count="35">
    <mergeCell ref="B18:F18"/>
    <mergeCell ref="B17:G17"/>
    <mergeCell ref="H17:I17"/>
    <mergeCell ref="J17:K17"/>
    <mergeCell ref="L17:M17"/>
    <mergeCell ref="U16:U17"/>
    <mergeCell ref="P17:Q17"/>
    <mergeCell ref="B16:G16"/>
    <mergeCell ref="H16:I16"/>
    <mergeCell ref="J16:K16"/>
    <mergeCell ref="L16:M16"/>
    <mergeCell ref="N16:O16"/>
    <mergeCell ref="N17:O17"/>
    <mergeCell ref="P16:Q16"/>
    <mergeCell ref="R16:R17"/>
    <mergeCell ref="S16:S17"/>
    <mergeCell ref="T16:T17"/>
    <mergeCell ref="B6:F6"/>
    <mergeCell ref="U4:U5"/>
    <mergeCell ref="B5:G5"/>
    <mergeCell ref="H5:I5"/>
    <mergeCell ref="J5:K5"/>
    <mergeCell ref="L5:M5"/>
    <mergeCell ref="N5:O5"/>
    <mergeCell ref="P5:Q5"/>
    <mergeCell ref="A2:U2"/>
    <mergeCell ref="B4:G4"/>
    <mergeCell ref="H4:I4"/>
    <mergeCell ref="J4:K4"/>
    <mergeCell ref="L4:M4"/>
    <mergeCell ref="N4:O4"/>
    <mergeCell ref="P4:Q4"/>
    <mergeCell ref="R4:R5"/>
    <mergeCell ref="S4:S5"/>
    <mergeCell ref="T4:T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2:AB59"/>
  <sheetViews>
    <sheetView workbookViewId="0">
      <selection activeCell="AE9" sqref="AE9"/>
    </sheetView>
  </sheetViews>
  <sheetFormatPr defaultRowHeight="15"/>
  <cols>
    <col min="1" max="1" width="1.5703125" customWidth="1"/>
    <col min="2" max="2" width="5.5703125" style="7" customWidth="1"/>
    <col min="3" max="3" width="3.42578125" style="7" customWidth="1"/>
    <col min="4" max="4" width="5.5703125" style="7" customWidth="1"/>
    <col min="5" max="5" width="3.5703125" style="7" customWidth="1"/>
    <col min="6" max="6" width="8.7109375" style="7" customWidth="1"/>
    <col min="7" max="7" width="3.5703125" style="7" customWidth="1"/>
    <col min="8" max="8" width="11.7109375" style="7" customWidth="1"/>
    <col min="9" max="9" width="3.5703125" style="7" customWidth="1"/>
    <col min="10" max="10" width="1.5703125" style="7" customWidth="1"/>
    <col min="11" max="11" width="5.5703125" style="7" customWidth="1"/>
    <col min="12" max="12" width="3.42578125" style="7" customWidth="1"/>
    <col min="13" max="13" width="5.5703125" style="7" customWidth="1"/>
    <col min="14" max="14" width="3.5703125" style="7" customWidth="1"/>
    <col min="15" max="15" width="8.7109375" style="7" customWidth="1"/>
    <col min="16" max="16" width="3.5703125" style="7" customWidth="1"/>
    <col min="17" max="17" width="11.7109375" style="7" customWidth="1"/>
    <col min="18" max="18" width="3.5703125" style="7" customWidth="1"/>
    <col min="19" max="19" width="1.5703125" style="7" customWidth="1"/>
    <col min="20" max="20" width="3.42578125" style="7" customWidth="1"/>
    <col min="21" max="21" width="4.5703125" style="7" customWidth="1"/>
    <col min="22" max="22" width="3.42578125" style="7" customWidth="1"/>
    <col min="23" max="23" width="5.5703125" style="7" customWidth="1"/>
    <col min="24" max="24" width="3.5703125" style="7" customWidth="1"/>
    <col min="25" max="25" width="9.28515625" style="7" customWidth="1"/>
    <col min="26" max="26" width="3.5703125" style="7" customWidth="1"/>
    <col min="27" max="27" width="11.42578125" style="7" customWidth="1"/>
    <col min="28" max="28" width="3.5703125" style="7" customWidth="1"/>
  </cols>
  <sheetData>
    <row r="2" spans="2:28" ht="23.25">
      <c r="B2" s="436" t="s">
        <v>7</v>
      </c>
      <c r="C2" s="437"/>
      <c r="D2" s="437"/>
      <c r="E2" s="437"/>
      <c r="F2" s="437"/>
      <c r="G2" s="437"/>
      <c r="H2" s="437"/>
      <c r="I2" s="438"/>
      <c r="K2" s="436" t="s">
        <v>8</v>
      </c>
      <c r="L2" s="437"/>
      <c r="M2" s="437"/>
      <c r="N2" s="437"/>
      <c r="O2" s="437"/>
      <c r="P2" s="437"/>
      <c r="Q2" s="437"/>
      <c r="R2" s="438"/>
      <c r="T2" s="436" t="s">
        <v>9</v>
      </c>
      <c r="U2" s="437"/>
      <c r="V2" s="437"/>
      <c r="W2" s="437"/>
      <c r="X2" s="437"/>
      <c r="Y2" s="437"/>
      <c r="Z2" s="437"/>
      <c r="AA2" s="437"/>
      <c r="AB2" s="438"/>
    </row>
    <row r="3" spans="2:28" ht="26.25">
      <c r="B3" s="439" t="s">
        <v>10</v>
      </c>
      <c r="C3" s="440"/>
      <c r="D3" s="440"/>
      <c r="E3" s="440"/>
      <c r="F3" s="440"/>
      <c r="G3" s="440"/>
      <c r="H3" s="440"/>
      <c r="I3" s="441"/>
      <c r="K3" s="439" t="s">
        <v>11</v>
      </c>
      <c r="L3" s="440"/>
      <c r="M3" s="440"/>
      <c r="N3" s="440"/>
      <c r="O3" s="440"/>
      <c r="P3" s="440"/>
      <c r="Q3" s="440"/>
      <c r="R3" s="441"/>
      <c r="T3" s="439" t="s">
        <v>12</v>
      </c>
      <c r="U3" s="440"/>
      <c r="V3" s="440"/>
      <c r="W3" s="440"/>
      <c r="X3" s="440"/>
      <c r="Y3" s="440"/>
      <c r="Z3" s="440"/>
      <c r="AA3" s="440"/>
      <c r="AB3" s="441"/>
    </row>
    <row r="4" spans="2:28" ht="26.25">
      <c r="B4" s="430" t="s">
        <v>13</v>
      </c>
      <c r="C4" s="431"/>
      <c r="D4" s="431"/>
      <c r="E4" s="431"/>
      <c r="F4" s="431"/>
      <c r="G4" s="431"/>
      <c r="H4" s="431"/>
      <c r="I4" s="432"/>
      <c r="K4" s="430" t="s">
        <v>13</v>
      </c>
      <c r="L4" s="431"/>
      <c r="M4" s="431"/>
      <c r="N4" s="431"/>
      <c r="O4" s="431"/>
      <c r="P4" s="431"/>
      <c r="Q4" s="431"/>
      <c r="R4" s="432"/>
      <c r="T4" s="18" t="s">
        <v>14</v>
      </c>
      <c r="U4" s="430" t="s">
        <v>13</v>
      </c>
      <c r="V4" s="431"/>
      <c r="W4" s="431"/>
      <c r="X4" s="431"/>
      <c r="Y4" s="431"/>
      <c r="Z4" s="431"/>
      <c r="AA4" s="431"/>
      <c r="AB4" s="432"/>
    </row>
    <row r="5" spans="2:28" ht="26.25">
      <c r="B5" s="433">
        <v>42550</v>
      </c>
      <c r="C5" s="434"/>
      <c r="D5" s="434"/>
      <c r="E5" s="434"/>
      <c r="F5" s="434"/>
      <c r="G5" s="434"/>
      <c r="H5" s="434"/>
      <c r="I5" s="435"/>
      <c r="K5" s="433">
        <v>42601</v>
      </c>
      <c r="L5" s="434"/>
      <c r="M5" s="434"/>
      <c r="N5" s="434"/>
      <c r="O5" s="434"/>
      <c r="P5" s="434"/>
      <c r="Q5" s="434"/>
      <c r="R5" s="435"/>
      <c r="T5" s="19"/>
      <c r="U5" s="433">
        <v>42706</v>
      </c>
      <c r="V5" s="434"/>
      <c r="W5" s="434"/>
      <c r="X5" s="434"/>
      <c r="Y5" s="434"/>
      <c r="Z5" s="434"/>
      <c r="AA5" s="434"/>
      <c r="AB5" s="435"/>
    </row>
    <row r="6" spans="2:28" ht="23.25">
      <c r="B6" s="20">
        <v>1</v>
      </c>
      <c r="C6" s="22" t="s">
        <v>16</v>
      </c>
      <c r="D6" s="165">
        <v>0.02</v>
      </c>
      <c r="E6" s="166" t="s">
        <v>15</v>
      </c>
      <c r="F6" s="168">
        <f>D6/10^3</f>
        <v>2.0000000000000002E-5</v>
      </c>
      <c r="G6" s="169" t="s">
        <v>16</v>
      </c>
      <c r="H6" s="163">
        <f>D6/10^6</f>
        <v>2E-8</v>
      </c>
      <c r="I6" s="21" t="s">
        <v>17</v>
      </c>
      <c r="K6" s="20">
        <v>10</v>
      </c>
      <c r="L6" s="22" t="s">
        <v>16</v>
      </c>
      <c r="M6" s="165">
        <v>3.5000000000000003E-2</v>
      </c>
      <c r="N6" s="166" t="s">
        <v>15</v>
      </c>
      <c r="O6" s="168">
        <f>M6/10^3</f>
        <v>3.5000000000000004E-5</v>
      </c>
      <c r="P6" s="169" t="s">
        <v>16</v>
      </c>
      <c r="Q6" s="163">
        <f>M6/10^6</f>
        <v>3.5000000000000002E-8</v>
      </c>
      <c r="R6" s="21" t="s">
        <v>17</v>
      </c>
      <c r="T6" s="23">
        <v>1</v>
      </c>
      <c r="U6" s="20">
        <v>5</v>
      </c>
      <c r="V6" s="22" t="s">
        <v>17</v>
      </c>
      <c r="W6" s="171">
        <v>16</v>
      </c>
      <c r="X6" s="166" t="s">
        <v>15</v>
      </c>
      <c r="Y6" s="168">
        <f>W6/10^3</f>
        <v>1.6E-2</v>
      </c>
      <c r="Z6" s="169" t="s">
        <v>16</v>
      </c>
      <c r="AA6" s="163">
        <f>W6/10^6</f>
        <v>1.5999999999999999E-5</v>
      </c>
      <c r="AB6" s="21" t="s">
        <v>17</v>
      </c>
    </row>
    <row r="7" spans="2:28" ht="23.25">
      <c r="B7" s="20">
        <v>2</v>
      </c>
      <c r="C7" s="22" t="s">
        <v>18</v>
      </c>
      <c r="D7" s="165">
        <v>0.03</v>
      </c>
      <c r="E7" s="166" t="s">
        <v>19</v>
      </c>
      <c r="F7" s="168">
        <f t="shared" ref="F7:F21" si="0">D7/10^3</f>
        <v>2.9999999999999997E-5</v>
      </c>
      <c r="G7" s="169" t="s">
        <v>16</v>
      </c>
      <c r="H7" s="163">
        <f t="shared" ref="H7:H21" si="1">D7/10^6</f>
        <v>2.9999999999999997E-8</v>
      </c>
      <c r="I7" s="21" t="s">
        <v>17</v>
      </c>
      <c r="K7" s="20">
        <v>20</v>
      </c>
      <c r="L7" s="22" t="s">
        <v>16</v>
      </c>
      <c r="M7" s="165">
        <v>4.2000000000000003E-2</v>
      </c>
      <c r="N7" s="166" t="s">
        <v>15</v>
      </c>
      <c r="O7" s="168">
        <f t="shared" ref="O7:O15" si="2">M7/10^3</f>
        <v>4.2000000000000004E-5</v>
      </c>
      <c r="P7" s="169" t="s">
        <v>16</v>
      </c>
      <c r="Q7" s="163">
        <f t="shared" ref="Q7:Q15" si="3">M7/10^6</f>
        <v>4.2000000000000006E-8</v>
      </c>
      <c r="R7" s="21" t="s">
        <v>17</v>
      </c>
      <c r="T7" s="23">
        <v>2</v>
      </c>
      <c r="U7" s="20">
        <v>5</v>
      </c>
      <c r="V7" s="22" t="s">
        <v>17</v>
      </c>
      <c r="W7" s="171">
        <v>16</v>
      </c>
      <c r="X7" s="166" t="s">
        <v>15</v>
      </c>
      <c r="Y7" s="168">
        <f t="shared" ref="Y7:Y59" si="4">W7/10^3</f>
        <v>1.6E-2</v>
      </c>
      <c r="Z7" s="167" t="s">
        <v>16</v>
      </c>
      <c r="AA7" s="163">
        <f t="shared" ref="AA7:AA59" si="5">W7/10^6</f>
        <v>1.5999999999999999E-5</v>
      </c>
      <c r="AB7" s="21" t="s">
        <v>17</v>
      </c>
    </row>
    <row r="8" spans="2:28" ht="23.25">
      <c r="B8" s="20">
        <v>2</v>
      </c>
      <c r="C8" s="22" t="s">
        <v>16</v>
      </c>
      <c r="D8" s="165">
        <v>0.03</v>
      </c>
      <c r="E8" s="166" t="s">
        <v>15</v>
      </c>
      <c r="F8" s="168">
        <f t="shared" si="0"/>
        <v>2.9999999999999997E-5</v>
      </c>
      <c r="G8" s="169" t="s">
        <v>16</v>
      </c>
      <c r="H8" s="163">
        <f t="shared" si="1"/>
        <v>2.9999999999999997E-8</v>
      </c>
      <c r="I8" s="21" t="s">
        <v>17</v>
      </c>
      <c r="K8" s="20">
        <v>50</v>
      </c>
      <c r="L8" s="22" t="s">
        <v>16</v>
      </c>
      <c r="M8" s="165">
        <v>4.9000000000000002E-2</v>
      </c>
      <c r="N8" s="166" t="s">
        <v>15</v>
      </c>
      <c r="O8" s="168">
        <f t="shared" si="2"/>
        <v>4.9000000000000005E-5</v>
      </c>
      <c r="P8" s="169" t="s">
        <v>16</v>
      </c>
      <c r="Q8" s="163">
        <f t="shared" si="3"/>
        <v>4.9000000000000002E-8</v>
      </c>
      <c r="R8" s="21" t="s">
        <v>17</v>
      </c>
      <c r="T8" s="23">
        <v>1</v>
      </c>
      <c r="U8" s="20">
        <v>10</v>
      </c>
      <c r="V8" s="22" t="s">
        <v>17</v>
      </c>
      <c r="W8" s="171">
        <v>31</v>
      </c>
      <c r="X8" s="166" t="s">
        <v>15</v>
      </c>
      <c r="Y8" s="168">
        <f t="shared" si="4"/>
        <v>3.1E-2</v>
      </c>
      <c r="Z8" s="167" t="s">
        <v>16</v>
      </c>
      <c r="AA8" s="163">
        <f t="shared" si="5"/>
        <v>3.1000000000000001E-5</v>
      </c>
      <c r="AB8" s="21" t="s">
        <v>17</v>
      </c>
    </row>
    <row r="9" spans="2:28" ht="23.25">
      <c r="B9" s="20">
        <v>5</v>
      </c>
      <c r="C9" s="22" t="s">
        <v>16</v>
      </c>
      <c r="D9" s="165">
        <v>0.04</v>
      </c>
      <c r="E9" s="166" t="s">
        <v>15</v>
      </c>
      <c r="F9" s="168">
        <f t="shared" si="0"/>
        <v>4.0000000000000003E-5</v>
      </c>
      <c r="G9" s="169" t="s">
        <v>16</v>
      </c>
      <c r="H9" s="163">
        <f t="shared" si="1"/>
        <v>4.0000000000000001E-8</v>
      </c>
      <c r="I9" s="21" t="s">
        <v>17</v>
      </c>
      <c r="K9" s="20">
        <v>100</v>
      </c>
      <c r="L9" s="22" t="s">
        <v>16</v>
      </c>
      <c r="M9" s="165">
        <v>0.11</v>
      </c>
      <c r="N9" s="166" t="s">
        <v>15</v>
      </c>
      <c r="O9" s="168">
        <f t="shared" si="2"/>
        <v>1.1E-4</v>
      </c>
      <c r="P9" s="169" t="s">
        <v>16</v>
      </c>
      <c r="Q9" s="163">
        <f t="shared" si="3"/>
        <v>1.1000000000000001E-7</v>
      </c>
      <c r="R9" s="21" t="s">
        <v>17</v>
      </c>
      <c r="T9" s="23">
        <v>2</v>
      </c>
      <c r="U9" s="20">
        <v>10</v>
      </c>
      <c r="V9" s="22" t="s">
        <v>17</v>
      </c>
      <c r="W9" s="171">
        <v>31</v>
      </c>
      <c r="X9" s="166" t="s">
        <v>15</v>
      </c>
      <c r="Y9" s="168">
        <f t="shared" si="4"/>
        <v>3.1E-2</v>
      </c>
      <c r="Z9" s="167" t="s">
        <v>16</v>
      </c>
      <c r="AA9" s="163">
        <f t="shared" si="5"/>
        <v>3.1000000000000001E-5</v>
      </c>
      <c r="AB9" s="21" t="s">
        <v>17</v>
      </c>
    </row>
    <row r="10" spans="2:28" ht="23.25">
      <c r="B10" s="20">
        <v>10</v>
      </c>
      <c r="C10" s="22" t="s">
        <v>16</v>
      </c>
      <c r="D10" s="165">
        <v>0.04</v>
      </c>
      <c r="E10" s="166" t="s">
        <v>15</v>
      </c>
      <c r="F10" s="168">
        <f t="shared" si="0"/>
        <v>4.0000000000000003E-5</v>
      </c>
      <c r="G10" s="169" t="s">
        <v>16</v>
      </c>
      <c r="H10" s="163">
        <f t="shared" si="1"/>
        <v>4.0000000000000001E-8</v>
      </c>
      <c r="I10" s="21" t="s">
        <v>17</v>
      </c>
      <c r="K10" s="20">
        <v>200</v>
      </c>
      <c r="L10" s="22" t="s">
        <v>16</v>
      </c>
      <c r="M10" s="165">
        <v>0.17</v>
      </c>
      <c r="N10" s="166" t="s">
        <v>15</v>
      </c>
      <c r="O10" s="168">
        <f t="shared" si="2"/>
        <v>1.7000000000000001E-4</v>
      </c>
      <c r="P10" s="169" t="s">
        <v>16</v>
      </c>
      <c r="Q10" s="163">
        <f t="shared" si="3"/>
        <v>1.7000000000000001E-7</v>
      </c>
      <c r="R10" s="21" t="s">
        <v>17</v>
      </c>
      <c r="T10" s="23">
        <v>1</v>
      </c>
      <c r="U10" s="20">
        <v>20</v>
      </c>
      <c r="V10" s="22" t="s">
        <v>17</v>
      </c>
      <c r="W10" s="171">
        <v>54</v>
      </c>
      <c r="X10" s="166" t="s">
        <v>15</v>
      </c>
      <c r="Y10" s="168">
        <f t="shared" si="4"/>
        <v>5.3999999999999999E-2</v>
      </c>
      <c r="Z10" s="167" t="s">
        <v>16</v>
      </c>
      <c r="AA10" s="163">
        <f t="shared" si="5"/>
        <v>5.3999999999999998E-5</v>
      </c>
      <c r="AB10" s="21" t="s">
        <v>17</v>
      </c>
    </row>
    <row r="11" spans="2:28" ht="23.25">
      <c r="B11" s="20">
        <v>20</v>
      </c>
      <c r="C11" s="22" t="s">
        <v>16</v>
      </c>
      <c r="D11" s="165">
        <v>0.05</v>
      </c>
      <c r="E11" s="166" t="s">
        <v>15</v>
      </c>
      <c r="F11" s="168">
        <f t="shared" si="0"/>
        <v>5.0000000000000002E-5</v>
      </c>
      <c r="G11" s="169" t="s">
        <v>16</v>
      </c>
      <c r="H11" s="163">
        <f t="shared" si="1"/>
        <v>5.0000000000000004E-8</v>
      </c>
      <c r="I11" s="21" t="s">
        <v>17</v>
      </c>
      <c r="K11" s="20">
        <v>500</v>
      </c>
      <c r="L11" s="22" t="s">
        <v>16</v>
      </c>
      <c r="M11" s="165">
        <v>0.4</v>
      </c>
      <c r="N11" s="166" t="s">
        <v>15</v>
      </c>
      <c r="O11" s="168">
        <f t="shared" si="2"/>
        <v>4.0000000000000002E-4</v>
      </c>
      <c r="P11" s="169" t="s">
        <v>16</v>
      </c>
      <c r="Q11" s="163">
        <f t="shared" si="3"/>
        <v>4.0000000000000003E-7</v>
      </c>
      <c r="R11" s="21" t="s">
        <v>17</v>
      </c>
      <c r="T11" s="23">
        <v>2</v>
      </c>
      <c r="U11" s="20">
        <v>20</v>
      </c>
      <c r="V11" s="22" t="s">
        <v>17</v>
      </c>
      <c r="W11" s="171">
        <v>54</v>
      </c>
      <c r="X11" s="166" t="s">
        <v>15</v>
      </c>
      <c r="Y11" s="168">
        <f t="shared" si="4"/>
        <v>5.3999999999999999E-2</v>
      </c>
      <c r="Z11" s="167" t="s">
        <v>16</v>
      </c>
      <c r="AA11" s="163">
        <f t="shared" si="5"/>
        <v>5.3999999999999998E-5</v>
      </c>
      <c r="AB11" s="21" t="s">
        <v>17</v>
      </c>
    </row>
    <row r="12" spans="2:28" ht="23.25">
      <c r="B12" s="20">
        <v>20</v>
      </c>
      <c r="C12" s="22" t="s">
        <v>18</v>
      </c>
      <c r="D12" s="165">
        <v>0.05</v>
      </c>
      <c r="E12" s="166" t="s">
        <v>19</v>
      </c>
      <c r="F12" s="168">
        <f t="shared" si="0"/>
        <v>5.0000000000000002E-5</v>
      </c>
      <c r="G12" s="169" t="s">
        <v>16</v>
      </c>
      <c r="H12" s="163">
        <f t="shared" si="1"/>
        <v>5.0000000000000004E-8</v>
      </c>
      <c r="I12" s="21" t="s">
        <v>17</v>
      </c>
      <c r="K12" s="20">
        <v>1</v>
      </c>
      <c r="L12" s="22" t="s">
        <v>17</v>
      </c>
      <c r="M12" s="165">
        <v>1.7</v>
      </c>
      <c r="N12" s="166" t="s">
        <v>15</v>
      </c>
      <c r="O12" s="168">
        <f t="shared" si="2"/>
        <v>1.6999999999999999E-3</v>
      </c>
      <c r="P12" s="169" t="s">
        <v>16</v>
      </c>
      <c r="Q12" s="163">
        <f t="shared" si="3"/>
        <v>1.7E-6</v>
      </c>
      <c r="R12" s="21" t="s">
        <v>17</v>
      </c>
      <c r="T12" s="23">
        <v>3</v>
      </c>
      <c r="U12" s="20">
        <v>20</v>
      </c>
      <c r="V12" s="22" t="s">
        <v>17</v>
      </c>
      <c r="W12" s="171">
        <v>54</v>
      </c>
      <c r="X12" s="166" t="s">
        <v>15</v>
      </c>
      <c r="Y12" s="168">
        <f t="shared" si="4"/>
        <v>5.3999999999999999E-2</v>
      </c>
      <c r="Z12" s="167" t="s">
        <v>16</v>
      </c>
      <c r="AA12" s="163">
        <f t="shared" si="5"/>
        <v>5.3999999999999998E-5</v>
      </c>
      <c r="AB12" s="21" t="s">
        <v>17</v>
      </c>
    </row>
    <row r="13" spans="2:28" ht="23.25">
      <c r="B13" s="20">
        <v>50</v>
      </c>
      <c r="C13" s="22" t="s">
        <v>16</v>
      </c>
      <c r="D13" s="165">
        <v>0.1</v>
      </c>
      <c r="E13" s="166" t="s">
        <v>15</v>
      </c>
      <c r="F13" s="168">
        <f t="shared" si="0"/>
        <v>1E-4</v>
      </c>
      <c r="G13" s="169" t="s">
        <v>16</v>
      </c>
      <c r="H13" s="163">
        <f t="shared" si="1"/>
        <v>1.0000000000000001E-7</v>
      </c>
      <c r="I13" s="21" t="s">
        <v>17</v>
      </c>
      <c r="K13" s="20">
        <v>2</v>
      </c>
      <c r="L13" s="22" t="s">
        <v>17</v>
      </c>
      <c r="M13" s="165">
        <v>2</v>
      </c>
      <c r="N13" s="166" t="s">
        <v>15</v>
      </c>
      <c r="O13" s="168">
        <f t="shared" si="2"/>
        <v>2E-3</v>
      </c>
      <c r="P13" s="169" t="s">
        <v>16</v>
      </c>
      <c r="Q13" s="163">
        <f t="shared" si="3"/>
        <v>1.9999999999999999E-6</v>
      </c>
      <c r="R13" s="21" t="s">
        <v>17</v>
      </c>
      <c r="T13" s="23">
        <v>4</v>
      </c>
      <c r="U13" s="20">
        <v>20</v>
      </c>
      <c r="V13" s="22" t="s">
        <v>17</v>
      </c>
      <c r="W13" s="171">
        <v>54</v>
      </c>
      <c r="X13" s="166" t="s">
        <v>15</v>
      </c>
      <c r="Y13" s="168">
        <f t="shared" si="4"/>
        <v>5.3999999999999999E-2</v>
      </c>
      <c r="Z13" s="167" t="s">
        <v>16</v>
      </c>
      <c r="AA13" s="163">
        <f t="shared" si="5"/>
        <v>5.3999999999999998E-5</v>
      </c>
      <c r="AB13" s="21" t="s">
        <v>17</v>
      </c>
    </row>
    <row r="14" spans="2:28" ht="23.25">
      <c r="B14" s="20">
        <v>100</v>
      </c>
      <c r="C14" s="22" t="s">
        <v>16</v>
      </c>
      <c r="D14" s="165">
        <v>0.2</v>
      </c>
      <c r="E14" s="166" t="s">
        <v>15</v>
      </c>
      <c r="F14" s="168">
        <f t="shared" si="0"/>
        <v>2.0000000000000001E-4</v>
      </c>
      <c r="G14" s="169" t="s">
        <v>16</v>
      </c>
      <c r="H14" s="163">
        <f t="shared" si="1"/>
        <v>2.0000000000000002E-7</v>
      </c>
      <c r="I14" s="21" t="s">
        <v>17</v>
      </c>
      <c r="K14" s="20">
        <v>10</v>
      </c>
      <c r="L14" s="22" t="s">
        <v>17</v>
      </c>
      <c r="M14" s="165">
        <v>12</v>
      </c>
      <c r="N14" s="166" t="s">
        <v>15</v>
      </c>
      <c r="O14" s="168">
        <f t="shared" si="2"/>
        <v>1.2E-2</v>
      </c>
      <c r="P14" s="169" t="s">
        <v>16</v>
      </c>
      <c r="Q14" s="163">
        <f t="shared" si="3"/>
        <v>1.2E-5</v>
      </c>
      <c r="R14" s="21" t="s">
        <v>17</v>
      </c>
      <c r="T14" s="23">
        <v>5</v>
      </c>
      <c r="U14" s="20">
        <v>20</v>
      </c>
      <c r="V14" s="22" t="s">
        <v>17</v>
      </c>
      <c r="W14" s="171">
        <v>54</v>
      </c>
      <c r="X14" s="166" t="s">
        <v>15</v>
      </c>
      <c r="Y14" s="168">
        <f t="shared" si="4"/>
        <v>5.3999999999999999E-2</v>
      </c>
      <c r="Z14" s="167" t="s">
        <v>16</v>
      </c>
      <c r="AA14" s="163">
        <f t="shared" si="5"/>
        <v>5.3999999999999998E-5</v>
      </c>
      <c r="AB14" s="21" t="s">
        <v>17</v>
      </c>
    </row>
    <row r="15" spans="2:28" ht="23.25">
      <c r="B15" s="20">
        <v>200</v>
      </c>
      <c r="C15" s="22" t="s">
        <v>16</v>
      </c>
      <c r="D15" s="165">
        <v>0.4</v>
      </c>
      <c r="E15" s="166" t="s">
        <v>15</v>
      </c>
      <c r="F15" s="168">
        <f t="shared" si="0"/>
        <v>4.0000000000000002E-4</v>
      </c>
      <c r="G15" s="169" t="s">
        <v>16</v>
      </c>
      <c r="H15" s="163">
        <f t="shared" si="1"/>
        <v>4.0000000000000003E-7</v>
      </c>
      <c r="I15" s="21" t="s">
        <v>17</v>
      </c>
      <c r="K15" s="20">
        <v>20</v>
      </c>
      <c r="L15" s="22" t="s">
        <v>17</v>
      </c>
      <c r="M15" s="165">
        <v>18</v>
      </c>
      <c r="N15" s="166" t="s">
        <v>15</v>
      </c>
      <c r="O15" s="168">
        <f t="shared" si="2"/>
        <v>1.7999999999999999E-2</v>
      </c>
      <c r="P15" s="169" t="s">
        <v>16</v>
      </c>
      <c r="Q15" s="163">
        <f t="shared" si="3"/>
        <v>1.8E-5</v>
      </c>
      <c r="R15" s="21" t="s">
        <v>17</v>
      </c>
      <c r="T15" s="23">
        <v>6</v>
      </c>
      <c r="U15" s="20">
        <v>20</v>
      </c>
      <c r="V15" s="22" t="s">
        <v>17</v>
      </c>
      <c r="W15" s="171">
        <v>54</v>
      </c>
      <c r="X15" s="166" t="s">
        <v>15</v>
      </c>
      <c r="Y15" s="168">
        <f t="shared" si="4"/>
        <v>5.3999999999999999E-2</v>
      </c>
      <c r="Z15" s="167" t="s">
        <v>16</v>
      </c>
      <c r="AA15" s="163">
        <f t="shared" si="5"/>
        <v>5.3999999999999998E-5</v>
      </c>
      <c r="AB15" s="21" t="s">
        <v>17</v>
      </c>
    </row>
    <row r="16" spans="2:28" ht="23.25">
      <c r="B16" s="20">
        <v>200</v>
      </c>
      <c r="C16" s="22" t="s">
        <v>18</v>
      </c>
      <c r="D16" s="165">
        <v>0.4</v>
      </c>
      <c r="E16" s="166" t="s">
        <v>19</v>
      </c>
      <c r="F16" s="168">
        <f t="shared" si="0"/>
        <v>4.0000000000000002E-4</v>
      </c>
      <c r="G16" s="169" t="s">
        <v>16</v>
      </c>
      <c r="H16" s="163">
        <f t="shared" si="1"/>
        <v>4.0000000000000003E-7</v>
      </c>
      <c r="I16" s="21" t="s">
        <v>17</v>
      </c>
      <c r="K16" s="24"/>
      <c r="L16" s="25"/>
      <c r="M16" s="25"/>
      <c r="N16" s="25"/>
      <c r="O16" s="25"/>
      <c r="P16" s="25"/>
      <c r="Q16" s="24"/>
      <c r="R16" s="25"/>
      <c r="T16" s="23">
        <v>7</v>
      </c>
      <c r="U16" s="20">
        <v>20</v>
      </c>
      <c r="V16" s="22" t="s">
        <v>17</v>
      </c>
      <c r="W16" s="171">
        <v>54</v>
      </c>
      <c r="X16" s="166" t="s">
        <v>15</v>
      </c>
      <c r="Y16" s="168">
        <f t="shared" si="4"/>
        <v>5.3999999999999999E-2</v>
      </c>
      <c r="Z16" s="167" t="s">
        <v>16</v>
      </c>
      <c r="AA16" s="163">
        <f t="shared" si="5"/>
        <v>5.3999999999999998E-5</v>
      </c>
      <c r="AB16" s="21" t="s">
        <v>17</v>
      </c>
    </row>
    <row r="17" spans="2:28" ht="23.25">
      <c r="B17" s="20">
        <v>500</v>
      </c>
      <c r="C17" s="22" t="s">
        <v>16</v>
      </c>
      <c r="D17" s="165">
        <v>2</v>
      </c>
      <c r="E17" s="166" t="s">
        <v>15</v>
      </c>
      <c r="F17" s="168">
        <f t="shared" si="0"/>
        <v>2E-3</v>
      </c>
      <c r="G17" s="169" t="s">
        <v>16</v>
      </c>
      <c r="H17" s="163">
        <f t="shared" si="1"/>
        <v>1.9999999999999999E-6</v>
      </c>
      <c r="I17" s="21" t="s">
        <v>17</v>
      </c>
      <c r="K17" s="24"/>
      <c r="L17" s="25"/>
      <c r="M17" s="25"/>
      <c r="N17" s="25"/>
      <c r="O17" s="25"/>
      <c r="P17" s="25"/>
      <c r="Q17" s="24"/>
      <c r="R17" s="25"/>
      <c r="T17" s="23">
        <v>8</v>
      </c>
      <c r="U17" s="20">
        <v>20</v>
      </c>
      <c r="V17" s="22" t="s">
        <v>17</v>
      </c>
      <c r="W17" s="171">
        <v>54</v>
      </c>
      <c r="X17" s="166" t="s">
        <v>15</v>
      </c>
      <c r="Y17" s="168">
        <f t="shared" si="4"/>
        <v>5.3999999999999999E-2</v>
      </c>
      <c r="Z17" s="167" t="s">
        <v>16</v>
      </c>
      <c r="AA17" s="163">
        <f t="shared" si="5"/>
        <v>5.3999999999999998E-5</v>
      </c>
      <c r="AB17" s="21" t="s">
        <v>17</v>
      </c>
    </row>
    <row r="18" spans="2:28" ht="23.25">
      <c r="B18" s="20">
        <v>1</v>
      </c>
      <c r="C18" s="22" t="s">
        <v>17</v>
      </c>
      <c r="D18" s="165">
        <v>2</v>
      </c>
      <c r="E18" s="166" t="s">
        <v>15</v>
      </c>
      <c r="F18" s="168">
        <f t="shared" si="0"/>
        <v>2E-3</v>
      </c>
      <c r="G18" s="169" t="s">
        <v>16</v>
      </c>
      <c r="H18" s="163">
        <f t="shared" si="1"/>
        <v>1.9999999999999999E-6</v>
      </c>
      <c r="I18" s="21" t="s">
        <v>17</v>
      </c>
      <c r="K18" s="24"/>
      <c r="L18" s="25"/>
      <c r="M18" s="25"/>
      <c r="N18" s="25"/>
      <c r="O18" s="25"/>
      <c r="P18" s="25"/>
      <c r="Q18" s="24"/>
      <c r="R18" s="25"/>
      <c r="T18" s="23">
        <v>9</v>
      </c>
      <c r="U18" s="20">
        <v>20</v>
      </c>
      <c r="V18" s="22" t="s">
        <v>17</v>
      </c>
      <c r="W18" s="171">
        <v>54</v>
      </c>
      <c r="X18" s="166" t="s">
        <v>15</v>
      </c>
      <c r="Y18" s="168">
        <f t="shared" si="4"/>
        <v>5.3999999999999999E-2</v>
      </c>
      <c r="Z18" s="167" t="s">
        <v>16</v>
      </c>
      <c r="AA18" s="163">
        <f t="shared" si="5"/>
        <v>5.3999999999999998E-5</v>
      </c>
      <c r="AB18" s="21" t="s">
        <v>17</v>
      </c>
    </row>
    <row r="19" spans="2:28" ht="23.25">
      <c r="B19" s="20">
        <v>1</v>
      </c>
      <c r="C19" s="22" t="s">
        <v>20</v>
      </c>
      <c r="D19" s="165">
        <v>2</v>
      </c>
      <c r="E19" s="166" t="s">
        <v>15</v>
      </c>
      <c r="F19" s="168">
        <f t="shared" si="0"/>
        <v>2E-3</v>
      </c>
      <c r="G19" s="169" t="s">
        <v>16</v>
      </c>
      <c r="H19" s="163">
        <f t="shared" si="1"/>
        <v>1.9999999999999999E-6</v>
      </c>
      <c r="I19" s="21" t="s">
        <v>17</v>
      </c>
      <c r="T19" s="23">
        <v>10</v>
      </c>
      <c r="U19" s="20">
        <v>20</v>
      </c>
      <c r="V19" s="22" t="s">
        <v>17</v>
      </c>
      <c r="W19" s="171">
        <v>54</v>
      </c>
      <c r="X19" s="166" t="s">
        <v>15</v>
      </c>
      <c r="Y19" s="168">
        <f t="shared" si="4"/>
        <v>5.3999999999999999E-2</v>
      </c>
      <c r="Z19" s="167" t="s">
        <v>16</v>
      </c>
      <c r="AA19" s="163">
        <f t="shared" si="5"/>
        <v>5.3999999999999998E-5</v>
      </c>
      <c r="AB19" s="21" t="s">
        <v>17</v>
      </c>
    </row>
    <row r="20" spans="2:28" ht="23.25">
      <c r="B20" s="20">
        <v>2</v>
      </c>
      <c r="C20" s="22" t="s">
        <v>17</v>
      </c>
      <c r="D20" s="165">
        <v>4</v>
      </c>
      <c r="E20" s="166" t="s">
        <v>15</v>
      </c>
      <c r="F20" s="168">
        <f t="shared" si="0"/>
        <v>4.0000000000000001E-3</v>
      </c>
      <c r="G20" s="169" t="s">
        <v>16</v>
      </c>
      <c r="H20" s="163">
        <f t="shared" si="1"/>
        <v>3.9999999999999998E-6</v>
      </c>
      <c r="I20" s="21" t="s">
        <v>17</v>
      </c>
      <c r="T20" s="23">
        <v>11</v>
      </c>
      <c r="U20" s="20">
        <v>20</v>
      </c>
      <c r="V20" s="22" t="s">
        <v>17</v>
      </c>
      <c r="W20" s="171">
        <v>54</v>
      </c>
      <c r="X20" s="166" t="s">
        <v>15</v>
      </c>
      <c r="Y20" s="168">
        <f t="shared" si="4"/>
        <v>5.3999999999999999E-2</v>
      </c>
      <c r="Z20" s="167" t="s">
        <v>16</v>
      </c>
      <c r="AA20" s="163">
        <f t="shared" si="5"/>
        <v>5.3999999999999998E-5</v>
      </c>
      <c r="AB20" s="21" t="s">
        <v>17</v>
      </c>
    </row>
    <row r="21" spans="2:28" ht="23.25">
      <c r="B21" s="20">
        <v>5</v>
      </c>
      <c r="C21" s="22" t="s">
        <v>17</v>
      </c>
      <c r="D21" s="165">
        <v>10</v>
      </c>
      <c r="E21" s="166" t="s">
        <v>15</v>
      </c>
      <c r="F21" s="168">
        <f t="shared" si="0"/>
        <v>0.01</v>
      </c>
      <c r="G21" s="169" t="s">
        <v>16</v>
      </c>
      <c r="H21" s="163">
        <f t="shared" si="1"/>
        <v>1.0000000000000001E-5</v>
      </c>
      <c r="I21" s="21" t="s">
        <v>17</v>
      </c>
      <c r="T21" s="23">
        <v>12</v>
      </c>
      <c r="U21" s="20">
        <v>20</v>
      </c>
      <c r="V21" s="22" t="s">
        <v>17</v>
      </c>
      <c r="W21" s="171">
        <v>54</v>
      </c>
      <c r="X21" s="166" t="s">
        <v>15</v>
      </c>
      <c r="Y21" s="168">
        <f t="shared" si="4"/>
        <v>5.3999999999999999E-2</v>
      </c>
      <c r="Z21" s="167" t="s">
        <v>16</v>
      </c>
      <c r="AA21" s="163">
        <f t="shared" si="5"/>
        <v>5.3999999999999998E-5</v>
      </c>
      <c r="AB21" s="21" t="s">
        <v>17</v>
      </c>
    </row>
    <row r="22" spans="2:28" ht="23.25">
      <c r="T22" s="23">
        <v>13</v>
      </c>
      <c r="U22" s="20">
        <v>20</v>
      </c>
      <c r="V22" s="22" t="s">
        <v>17</v>
      </c>
      <c r="W22" s="171">
        <v>54</v>
      </c>
      <c r="X22" s="166" t="s">
        <v>15</v>
      </c>
      <c r="Y22" s="168">
        <f t="shared" si="4"/>
        <v>5.3999999999999999E-2</v>
      </c>
      <c r="Z22" s="167" t="s">
        <v>16</v>
      </c>
      <c r="AA22" s="163">
        <f t="shared" si="5"/>
        <v>5.3999999999999998E-5</v>
      </c>
      <c r="AB22" s="21" t="s">
        <v>17</v>
      </c>
    </row>
    <row r="23" spans="2:28" ht="23.25">
      <c r="T23" s="23">
        <v>14</v>
      </c>
      <c r="U23" s="20">
        <v>20</v>
      </c>
      <c r="V23" s="22" t="s">
        <v>17</v>
      </c>
      <c r="W23" s="171">
        <v>54</v>
      </c>
      <c r="X23" s="166" t="s">
        <v>15</v>
      </c>
      <c r="Y23" s="168">
        <f t="shared" si="4"/>
        <v>5.3999999999999999E-2</v>
      </c>
      <c r="Z23" s="167" t="s">
        <v>16</v>
      </c>
      <c r="AA23" s="163">
        <f t="shared" si="5"/>
        <v>5.3999999999999998E-5</v>
      </c>
      <c r="AB23" s="21" t="s">
        <v>17</v>
      </c>
    </row>
    <row r="24" spans="2:28" ht="23.25">
      <c r="T24" s="23">
        <v>15</v>
      </c>
      <c r="U24" s="20">
        <v>20</v>
      </c>
      <c r="V24" s="22" t="s">
        <v>17</v>
      </c>
      <c r="W24" s="171">
        <v>54</v>
      </c>
      <c r="X24" s="166" t="s">
        <v>15</v>
      </c>
      <c r="Y24" s="168">
        <f t="shared" si="4"/>
        <v>5.3999999999999999E-2</v>
      </c>
      <c r="Z24" s="167" t="s">
        <v>16</v>
      </c>
      <c r="AA24" s="163">
        <f t="shared" si="5"/>
        <v>5.3999999999999998E-5</v>
      </c>
      <c r="AB24" s="21" t="s">
        <v>17</v>
      </c>
    </row>
    <row r="25" spans="2:28" ht="23.25">
      <c r="T25" s="23">
        <v>16</v>
      </c>
      <c r="U25" s="20">
        <v>20</v>
      </c>
      <c r="V25" s="22" t="s">
        <v>17</v>
      </c>
      <c r="W25" s="171">
        <v>54</v>
      </c>
      <c r="X25" s="166" t="s">
        <v>15</v>
      </c>
      <c r="Y25" s="168">
        <f t="shared" si="4"/>
        <v>5.3999999999999999E-2</v>
      </c>
      <c r="Z25" s="167" t="s">
        <v>16</v>
      </c>
      <c r="AA25" s="163">
        <f t="shared" si="5"/>
        <v>5.3999999999999998E-5</v>
      </c>
      <c r="AB25" s="21" t="s">
        <v>17</v>
      </c>
    </row>
    <row r="26" spans="2:28" ht="23.25">
      <c r="T26" s="23">
        <v>17</v>
      </c>
      <c r="U26" s="20">
        <v>20</v>
      </c>
      <c r="V26" s="22" t="s">
        <v>17</v>
      </c>
      <c r="W26" s="171">
        <v>54</v>
      </c>
      <c r="X26" s="166" t="s">
        <v>15</v>
      </c>
      <c r="Y26" s="168">
        <f t="shared" si="4"/>
        <v>5.3999999999999999E-2</v>
      </c>
      <c r="Z26" s="167" t="s">
        <v>16</v>
      </c>
      <c r="AA26" s="163">
        <f t="shared" si="5"/>
        <v>5.3999999999999998E-5</v>
      </c>
      <c r="AB26" s="21" t="s">
        <v>17</v>
      </c>
    </row>
    <row r="27" spans="2:28" ht="23.25">
      <c r="T27" s="23">
        <v>18</v>
      </c>
      <c r="U27" s="20">
        <v>20</v>
      </c>
      <c r="V27" s="22" t="s">
        <v>17</v>
      </c>
      <c r="W27" s="171">
        <v>54</v>
      </c>
      <c r="X27" s="166" t="s">
        <v>15</v>
      </c>
      <c r="Y27" s="168">
        <f t="shared" si="4"/>
        <v>5.3999999999999999E-2</v>
      </c>
      <c r="Z27" s="167" t="s">
        <v>16</v>
      </c>
      <c r="AA27" s="163">
        <f t="shared" si="5"/>
        <v>5.3999999999999998E-5</v>
      </c>
      <c r="AB27" s="21" t="s">
        <v>17</v>
      </c>
    </row>
    <row r="28" spans="2:28" ht="23.25">
      <c r="T28" s="23">
        <v>19</v>
      </c>
      <c r="U28" s="20">
        <v>20</v>
      </c>
      <c r="V28" s="22" t="s">
        <v>17</v>
      </c>
      <c r="W28" s="171">
        <v>54</v>
      </c>
      <c r="X28" s="166" t="s">
        <v>15</v>
      </c>
      <c r="Y28" s="168">
        <f t="shared" si="4"/>
        <v>5.3999999999999999E-2</v>
      </c>
      <c r="Z28" s="167" t="s">
        <v>16</v>
      </c>
      <c r="AA28" s="163">
        <f t="shared" si="5"/>
        <v>5.3999999999999998E-5</v>
      </c>
      <c r="AB28" s="21" t="s">
        <v>17</v>
      </c>
    </row>
    <row r="29" spans="2:28" ht="23.25">
      <c r="T29" s="23">
        <v>20</v>
      </c>
      <c r="U29" s="20">
        <v>20</v>
      </c>
      <c r="V29" s="22" t="s">
        <v>17</v>
      </c>
      <c r="W29" s="171">
        <v>54</v>
      </c>
      <c r="X29" s="166" t="s">
        <v>15</v>
      </c>
      <c r="Y29" s="168">
        <f t="shared" si="4"/>
        <v>5.3999999999999999E-2</v>
      </c>
      <c r="Z29" s="167" t="s">
        <v>16</v>
      </c>
      <c r="AA29" s="163">
        <f t="shared" si="5"/>
        <v>5.3999999999999998E-5</v>
      </c>
      <c r="AB29" s="21" t="s">
        <v>17</v>
      </c>
    </row>
    <row r="30" spans="2:28" ht="23.25">
      <c r="T30" s="23">
        <v>21</v>
      </c>
      <c r="U30" s="20">
        <v>20</v>
      </c>
      <c r="V30" s="22" t="s">
        <v>17</v>
      </c>
      <c r="W30" s="171">
        <v>54</v>
      </c>
      <c r="X30" s="166" t="s">
        <v>15</v>
      </c>
      <c r="Y30" s="168">
        <f t="shared" si="4"/>
        <v>5.3999999999999999E-2</v>
      </c>
      <c r="Z30" s="167" t="s">
        <v>16</v>
      </c>
      <c r="AA30" s="163">
        <f t="shared" si="5"/>
        <v>5.3999999999999998E-5</v>
      </c>
      <c r="AB30" s="21" t="s">
        <v>17</v>
      </c>
    </row>
    <row r="31" spans="2:28" ht="23.25">
      <c r="T31" s="23">
        <v>22</v>
      </c>
      <c r="U31" s="20">
        <v>20</v>
      </c>
      <c r="V31" s="22" t="s">
        <v>17</v>
      </c>
      <c r="W31" s="171">
        <v>54</v>
      </c>
      <c r="X31" s="166" t="s">
        <v>15</v>
      </c>
      <c r="Y31" s="168">
        <f t="shared" si="4"/>
        <v>5.3999999999999999E-2</v>
      </c>
      <c r="Z31" s="167" t="s">
        <v>16</v>
      </c>
      <c r="AA31" s="163">
        <f t="shared" si="5"/>
        <v>5.3999999999999998E-5</v>
      </c>
      <c r="AB31" s="21" t="s">
        <v>17</v>
      </c>
    </row>
    <row r="32" spans="2:28" ht="23.25">
      <c r="T32" s="23">
        <v>23</v>
      </c>
      <c r="U32" s="20">
        <v>20</v>
      </c>
      <c r="V32" s="22" t="s">
        <v>17</v>
      </c>
      <c r="W32" s="171">
        <v>54</v>
      </c>
      <c r="X32" s="166" t="s">
        <v>15</v>
      </c>
      <c r="Y32" s="168">
        <f t="shared" si="4"/>
        <v>5.3999999999999999E-2</v>
      </c>
      <c r="Z32" s="167" t="s">
        <v>16</v>
      </c>
      <c r="AA32" s="163">
        <f t="shared" si="5"/>
        <v>5.3999999999999998E-5</v>
      </c>
      <c r="AB32" s="21" t="s">
        <v>17</v>
      </c>
    </row>
    <row r="33" spans="20:28" ht="23.25">
      <c r="T33" s="23">
        <v>24</v>
      </c>
      <c r="U33" s="20">
        <v>20</v>
      </c>
      <c r="V33" s="22" t="s">
        <v>17</v>
      </c>
      <c r="W33" s="171">
        <v>54</v>
      </c>
      <c r="X33" s="166" t="s">
        <v>15</v>
      </c>
      <c r="Y33" s="168">
        <f t="shared" si="4"/>
        <v>5.3999999999999999E-2</v>
      </c>
      <c r="Z33" s="167" t="s">
        <v>16</v>
      </c>
      <c r="AA33" s="163">
        <f t="shared" si="5"/>
        <v>5.3999999999999998E-5</v>
      </c>
      <c r="AB33" s="21" t="s">
        <v>17</v>
      </c>
    </row>
    <row r="34" spans="20:28" ht="23.25">
      <c r="T34" s="23">
        <v>25</v>
      </c>
      <c r="U34" s="20">
        <v>20</v>
      </c>
      <c r="V34" s="22" t="s">
        <v>17</v>
      </c>
      <c r="W34" s="171">
        <v>54</v>
      </c>
      <c r="X34" s="166" t="s">
        <v>15</v>
      </c>
      <c r="Y34" s="168">
        <f t="shared" si="4"/>
        <v>5.3999999999999999E-2</v>
      </c>
      <c r="Z34" s="167" t="s">
        <v>16</v>
      </c>
      <c r="AA34" s="163">
        <f t="shared" si="5"/>
        <v>5.3999999999999998E-5</v>
      </c>
      <c r="AB34" s="21" t="s">
        <v>17</v>
      </c>
    </row>
    <row r="35" spans="20:28" ht="23.25">
      <c r="T35" s="23">
        <v>26</v>
      </c>
      <c r="U35" s="20">
        <v>20</v>
      </c>
      <c r="V35" s="22" t="s">
        <v>17</v>
      </c>
      <c r="W35" s="171">
        <v>54</v>
      </c>
      <c r="X35" s="166" t="s">
        <v>15</v>
      </c>
      <c r="Y35" s="168">
        <f t="shared" si="4"/>
        <v>5.3999999999999999E-2</v>
      </c>
      <c r="Z35" s="167" t="s">
        <v>16</v>
      </c>
      <c r="AA35" s="163">
        <f t="shared" si="5"/>
        <v>5.3999999999999998E-5</v>
      </c>
      <c r="AB35" s="21" t="s">
        <v>17</v>
      </c>
    </row>
    <row r="36" spans="20:28" ht="23.25">
      <c r="T36" s="23">
        <v>27</v>
      </c>
      <c r="U36" s="20">
        <v>20</v>
      </c>
      <c r="V36" s="22" t="s">
        <v>17</v>
      </c>
      <c r="W36" s="171">
        <v>54</v>
      </c>
      <c r="X36" s="166" t="s">
        <v>15</v>
      </c>
      <c r="Y36" s="168">
        <f t="shared" si="4"/>
        <v>5.3999999999999999E-2</v>
      </c>
      <c r="Z36" s="167" t="s">
        <v>16</v>
      </c>
      <c r="AA36" s="163">
        <f t="shared" si="5"/>
        <v>5.3999999999999998E-5</v>
      </c>
      <c r="AB36" s="21" t="s">
        <v>17</v>
      </c>
    </row>
    <row r="37" spans="20:28" ht="23.25">
      <c r="T37" s="23">
        <v>28</v>
      </c>
      <c r="U37" s="20">
        <v>20</v>
      </c>
      <c r="V37" s="22" t="s">
        <v>17</v>
      </c>
      <c r="W37" s="171">
        <v>54</v>
      </c>
      <c r="X37" s="166" t="s">
        <v>15</v>
      </c>
      <c r="Y37" s="168">
        <f t="shared" si="4"/>
        <v>5.3999999999999999E-2</v>
      </c>
      <c r="Z37" s="167" t="s">
        <v>16</v>
      </c>
      <c r="AA37" s="163">
        <f t="shared" si="5"/>
        <v>5.3999999999999998E-5</v>
      </c>
      <c r="AB37" s="21" t="s">
        <v>17</v>
      </c>
    </row>
    <row r="38" spans="20:28" ht="23.25">
      <c r="T38" s="23">
        <v>29</v>
      </c>
      <c r="U38" s="20">
        <v>20</v>
      </c>
      <c r="V38" s="22" t="s">
        <v>17</v>
      </c>
      <c r="W38" s="171">
        <v>54</v>
      </c>
      <c r="X38" s="166" t="s">
        <v>15</v>
      </c>
      <c r="Y38" s="168">
        <f t="shared" si="4"/>
        <v>5.3999999999999999E-2</v>
      </c>
      <c r="Z38" s="167" t="s">
        <v>16</v>
      </c>
      <c r="AA38" s="163">
        <f t="shared" si="5"/>
        <v>5.3999999999999998E-5</v>
      </c>
      <c r="AB38" s="21" t="s">
        <v>17</v>
      </c>
    </row>
    <row r="39" spans="20:28" ht="23.25">
      <c r="T39" s="23">
        <v>30</v>
      </c>
      <c r="U39" s="20">
        <v>20</v>
      </c>
      <c r="V39" s="22" t="s">
        <v>17</v>
      </c>
      <c r="W39" s="171">
        <v>54</v>
      </c>
      <c r="X39" s="166" t="s">
        <v>15</v>
      </c>
      <c r="Y39" s="168">
        <f t="shared" si="4"/>
        <v>5.3999999999999999E-2</v>
      </c>
      <c r="Z39" s="167" t="s">
        <v>16</v>
      </c>
      <c r="AA39" s="163">
        <f t="shared" si="5"/>
        <v>5.3999999999999998E-5</v>
      </c>
      <c r="AB39" s="21" t="s">
        <v>17</v>
      </c>
    </row>
    <row r="40" spans="20:28" ht="23.25">
      <c r="T40" s="23">
        <v>31</v>
      </c>
      <c r="U40" s="20">
        <v>20</v>
      </c>
      <c r="V40" s="22" t="s">
        <v>17</v>
      </c>
      <c r="W40" s="171">
        <v>54</v>
      </c>
      <c r="X40" s="166" t="s">
        <v>15</v>
      </c>
      <c r="Y40" s="168">
        <f t="shared" si="4"/>
        <v>5.3999999999999999E-2</v>
      </c>
      <c r="Z40" s="167" t="s">
        <v>16</v>
      </c>
      <c r="AA40" s="163">
        <f t="shared" si="5"/>
        <v>5.3999999999999998E-5</v>
      </c>
      <c r="AB40" s="21" t="s">
        <v>17</v>
      </c>
    </row>
    <row r="41" spans="20:28" ht="23.25">
      <c r="T41" s="23">
        <v>32</v>
      </c>
      <c r="U41" s="20">
        <v>20</v>
      </c>
      <c r="V41" s="22" t="s">
        <v>17</v>
      </c>
      <c r="W41" s="171">
        <v>54</v>
      </c>
      <c r="X41" s="166" t="s">
        <v>15</v>
      </c>
      <c r="Y41" s="168">
        <f t="shared" si="4"/>
        <v>5.3999999999999999E-2</v>
      </c>
      <c r="Z41" s="167" t="s">
        <v>16</v>
      </c>
      <c r="AA41" s="163">
        <f t="shared" si="5"/>
        <v>5.3999999999999998E-5</v>
      </c>
      <c r="AB41" s="21" t="s">
        <v>17</v>
      </c>
    </row>
    <row r="42" spans="20:28" ht="23.25">
      <c r="T42" s="23">
        <v>33</v>
      </c>
      <c r="U42" s="20">
        <v>20</v>
      </c>
      <c r="V42" s="22" t="s">
        <v>17</v>
      </c>
      <c r="W42" s="171">
        <v>54</v>
      </c>
      <c r="X42" s="166" t="s">
        <v>15</v>
      </c>
      <c r="Y42" s="168">
        <f t="shared" si="4"/>
        <v>5.3999999999999999E-2</v>
      </c>
      <c r="Z42" s="167" t="s">
        <v>16</v>
      </c>
      <c r="AA42" s="163">
        <f t="shared" si="5"/>
        <v>5.3999999999999998E-5</v>
      </c>
      <c r="AB42" s="21" t="s">
        <v>17</v>
      </c>
    </row>
    <row r="43" spans="20:28" ht="23.25">
      <c r="T43" s="23">
        <v>34</v>
      </c>
      <c r="U43" s="20">
        <v>20</v>
      </c>
      <c r="V43" s="22" t="s">
        <v>17</v>
      </c>
      <c r="W43" s="171">
        <v>54</v>
      </c>
      <c r="X43" s="166" t="s">
        <v>15</v>
      </c>
      <c r="Y43" s="168">
        <f t="shared" si="4"/>
        <v>5.3999999999999999E-2</v>
      </c>
      <c r="Z43" s="167" t="s">
        <v>16</v>
      </c>
      <c r="AA43" s="163">
        <f t="shared" si="5"/>
        <v>5.3999999999999998E-5</v>
      </c>
      <c r="AB43" s="21" t="s">
        <v>17</v>
      </c>
    </row>
    <row r="44" spans="20:28" ht="23.25">
      <c r="T44" s="23">
        <v>35</v>
      </c>
      <c r="U44" s="20">
        <v>20</v>
      </c>
      <c r="V44" s="22" t="s">
        <v>17</v>
      </c>
      <c r="W44" s="171">
        <v>54</v>
      </c>
      <c r="X44" s="166" t="s">
        <v>15</v>
      </c>
      <c r="Y44" s="168">
        <f t="shared" si="4"/>
        <v>5.3999999999999999E-2</v>
      </c>
      <c r="Z44" s="167" t="s">
        <v>16</v>
      </c>
      <c r="AA44" s="163">
        <f t="shared" si="5"/>
        <v>5.3999999999999998E-5</v>
      </c>
      <c r="AB44" s="21" t="s">
        <v>17</v>
      </c>
    </row>
    <row r="45" spans="20:28" ht="23.25">
      <c r="T45" s="23">
        <v>36</v>
      </c>
      <c r="U45" s="20">
        <v>20</v>
      </c>
      <c r="V45" s="22" t="s">
        <v>17</v>
      </c>
      <c r="W45" s="171">
        <v>54</v>
      </c>
      <c r="X45" s="166" t="s">
        <v>15</v>
      </c>
      <c r="Y45" s="168">
        <f t="shared" si="4"/>
        <v>5.3999999999999999E-2</v>
      </c>
      <c r="Z45" s="167" t="s">
        <v>16</v>
      </c>
      <c r="AA45" s="163">
        <f t="shared" si="5"/>
        <v>5.3999999999999998E-5</v>
      </c>
      <c r="AB45" s="21" t="s">
        <v>17</v>
      </c>
    </row>
    <row r="46" spans="20:28" ht="23.25">
      <c r="T46" s="23">
        <v>37</v>
      </c>
      <c r="U46" s="20">
        <v>20</v>
      </c>
      <c r="V46" s="22" t="s">
        <v>17</v>
      </c>
      <c r="W46" s="171">
        <v>54</v>
      </c>
      <c r="X46" s="166" t="s">
        <v>15</v>
      </c>
      <c r="Y46" s="168">
        <f t="shared" si="4"/>
        <v>5.3999999999999999E-2</v>
      </c>
      <c r="Z46" s="167" t="s">
        <v>16</v>
      </c>
      <c r="AA46" s="163">
        <f t="shared" si="5"/>
        <v>5.3999999999999998E-5</v>
      </c>
      <c r="AB46" s="21" t="s">
        <v>17</v>
      </c>
    </row>
    <row r="47" spans="20:28" ht="23.25">
      <c r="T47" s="23">
        <v>38</v>
      </c>
      <c r="U47" s="20">
        <v>20</v>
      </c>
      <c r="V47" s="22" t="s">
        <v>17</v>
      </c>
      <c r="W47" s="171">
        <v>54</v>
      </c>
      <c r="X47" s="166" t="s">
        <v>15</v>
      </c>
      <c r="Y47" s="168">
        <f t="shared" si="4"/>
        <v>5.3999999999999999E-2</v>
      </c>
      <c r="Z47" s="167" t="s">
        <v>16</v>
      </c>
      <c r="AA47" s="163">
        <f t="shared" si="5"/>
        <v>5.3999999999999998E-5</v>
      </c>
      <c r="AB47" s="21" t="s">
        <v>17</v>
      </c>
    </row>
    <row r="48" spans="20:28" ht="23.25">
      <c r="T48" s="23">
        <v>39</v>
      </c>
      <c r="U48" s="20">
        <v>20</v>
      </c>
      <c r="V48" s="22" t="s">
        <v>17</v>
      </c>
      <c r="W48" s="171">
        <v>54</v>
      </c>
      <c r="X48" s="166" t="s">
        <v>15</v>
      </c>
      <c r="Y48" s="168">
        <f t="shared" si="4"/>
        <v>5.3999999999999999E-2</v>
      </c>
      <c r="Z48" s="167" t="s">
        <v>16</v>
      </c>
      <c r="AA48" s="163">
        <f t="shared" si="5"/>
        <v>5.3999999999999998E-5</v>
      </c>
      <c r="AB48" s="21" t="s">
        <v>17</v>
      </c>
    </row>
    <row r="49" spans="20:28" ht="23.25">
      <c r="T49" s="23">
        <v>40</v>
      </c>
      <c r="U49" s="20">
        <v>20</v>
      </c>
      <c r="V49" s="22" t="s">
        <v>17</v>
      </c>
      <c r="W49" s="171">
        <v>54</v>
      </c>
      <c r="X49" s="166" t="s">
        <v>15</v>
      </c>
      <c r="Y49" s="168">
        <f t="shared" si="4"/>
        <v>5.3999999999999999E-2</v>
      </c>
      <c r="Z49" s="167" t="s">
        <v>16</v>
      </c>
      <c r="AA49" s="163">
        <f t="shared" si="5"/>
        <v>5.3999999999999998E-5</v>
      </c>
      <c r="AB49" s="21" t="s">
        <v>17</v>
      </c>
    </row>
    <row r="50" spans="20:28" ht="23.25">
      <c r="T50" s="23">
        <v>41</v>
      </c>
      <c r="U50" s="20">
        <v>20</v>
      </c>
      <c r="V50" s="22" t="s">
        <v>17</v>
      </c>
      <c r="W50" s="171">
        <v>54</v>
      </c>
      <c r="X50" s="166" t="s">
        <v>15</v>
      </c>
      <c r="Y50" s="168">
        <f t="shared" si="4"/>
        <v>5.3999999999999999E-2</v>
      </c>
      <c r="Z50" s="167" t="s">
        <v>16</v>
      </c>
      <c r="AA50" s="163">
        <f t="shared" si="5"/>
        <v>5.3999999999999998E-5</v>
      </c>
      <c r="AB50" s="21" t="s">
        <v>17</v>
      </c>
    </row>
    <row r="51" spans="20:28" ht="23.25">
      <c r="T51" s="23">
        <v>42</v>
      </c>
      <c r="U51" s="20">
        <v>20</v>
      </c>
      <c r="V51" s="22" t="s">
        <v>17</v>
      </c>
      <c r="W51" s="171">
        <v>54</v>
      </c>
      <c r="X51" s="166" t="s">
        <v>15</v>
      </c>
      <c r="Y51" s="168">
        <f t="shared" si="4"/>
        <v>5.3999999999999999E-2</v>
      </c>
      <c r="Z51" s="167" t="s">
        <v>16</v>
      </c>
      <c r="AA51" s="163">
        <f t="shared" si="5"/>
        <v>5.3999999999999998E-5</v>
      </c>
      <c r="AB51" s="21" t="s">
        <v>17</v>
      </c>
    </row>
    <row r="52" spans="20:28" ht="23.25">
      <c r="T52" s="23">
        <v>43</v>
      </c>
      <c r="U52" s="20">
        <v>20</v>
      </c>
      <c r="V52" s="22" t="s">
        <v>17</v>
      </c>
      <c r="W52" s="171">
        <v>54</v>
      </c>
      <c r="X52" s="166" t="s">
        <v>15</v>
      </c>
      <c r="Y52" s="168">
        <f t="shared" si="4"/>
        <v>5.3999999999999999E-2</v>
      </c>
      <c r="Z52" s="167" t="s">
        <v>16</v>
      </c>
      <c r="AA52" s="163">
        <f t="shared" si="5"/>
        <v>5.3999999999999998E-5</v>
      </c>
      <c r="AB52" s="21" t="s">
        <v>17</v>
      </c>
    </row>
    <row r="53" spans="20:28" ht="23.25">
      <c r="T53" s="23">
        <v>44</v>
      </c>
      <c r="U53" s="20">
        <v>20</v>
      </c>
      <c r="V53" s="22" t="s">
        <v>17</v>
      </c>
      <c r="W53" s="171">
        <v>54</v>
      </c>
      <c r="X53" s="166" t="s">
        <v>15</v>
      </c>
      <c r="Y53" s="168">
        <f t="shared" si="4"/>
        <v>5.3999999999999999E-2</v>
      </c>
      <c r="Z53" s="167" t="s">
        <v>16</v>
      </c>
      <c r="AA53" s="163">
        <f t="shared" si="5"/>
        <v>5.3999999999999998E-5</v>
      </c>
      <c r="AB53" s="21" t="s">
        <v>17</v>
      </c>
    </row>
    <row r="54" spans="20:28" ht="23.25">
      <c r="T54" s="23">
        <v>45</v>
      </c>
      <c r="U54" s="20">
        <v>20</v>
      </c>
      <c r="V54" s="22" t="s">
        <v>17</v>
      </c>
      <c r="W54" s="171">
        <v>54</v>
      </c>
      <c r="X54" s="166" t="s">
        <v>15</v>
      </c>
      <c r="Y54" s="168">
        <f t="shared" si="4"/>
        <v>5.3999999999999999E-2</v>
      </c>
      <c r="Z54" s="167" t="s">
        <v>16</v>
      </c>
      <c r="AA54" s="163">
        <f t="shared" si="5"/>
        <v>5.3999999999999998E-5</v>
      </c>
      <c r="AB54" s="21" t="s">
        <v>17</v>
      </c>
    </row>
    <row r="55" spans="20:28" ht="23.25">
      <c r="T55" s="23">
        <v>46</v>
      </c>
      <c r="U55" s="20">
        <v>20</v>
      </c>
      <c r="V55" s="22" t="s">
        <v>17</v>
      </c>
      <c r="W55" s="171">
        <v>54</v>
      </c>
      <c r="X55" s="166" t="s">
        <v>15</v>
      </c>
      <c r="Y55" s="168">
        <f t="shared" si="4"/>
        <v>5.3999999999999999E-2</v>
      </c>
      <c r="Z55" s="167" t="s">
        <v>16</v>
      </c>
      <c r="AA55" s="163">
        <f t="shared" si="5"/>
        <v>5.3999999999999998E-5</v>
      </c>
      <c r="AB55" s="21" t="s">
        <v>17</v>
      </c>
    </row>
    <row r="56" spans="20:28" ht="23.25">
      <c r="T56" s="23">
        <v>47</v>
      </c>
      <c r="U56" s="20">
        <v>20</v>
      </c>
      <c r="V56" s="22" t="s">
        <v>17</v>
      </c>
      <c r="W56" s="171">
        <v>54</v>
      </c>
      <c r="X56" s="166" t="s">
        <v>15</v>
      </c>
      <c r="Y56" s="168">
        <f t="shared" si="4"/>
        <v>5.3999999999999999E-2</v>
      </c>
      <c r="Z56" s="167" t="s">
        <v>16</v>
      </c>
      <c r="AA56" s="163">
        <f t="shared" si="5"/>
        <v>5.3999999999999998E-5</v>
      </c>
      <c r="AB56" s="21" t="s">
        <v>17</v>
      </c>
    </row>
    <row r="57" spans="20:28" ht="23.25">
      <c r="T57" s="23">
        <v>48</v>
      </c>
      <c r="U57" s="20">
        <v>20</v>
      </c>
      <c r="V57" s="22" t="s">
        <v>17</v>
      </c>
      <c r="W57" s="171">
        <v>54</v>
      </c>
      <c r="X57" s="166" t="s">
        <v>15</v>
      </c>
      <c r="Y57" s="168">
        <f t="shared" si="4"/>
        <v>5.3999999999999999E-2</v>
      </c>
      <c r="Z57" s="167" t="s">
        <v>16</v>
      </c>
      <c r="AA57" s="163">
        <f t="shared" si="5"/>
        <v>5.3999999999999998E-5</v>
      </c>
      <c r="AB57" s="21" t="s">
        <v>17</v>
      </c>
    </row>
    <row r="58" spans="20:28" ht="23.25">
      <c r="T58" s="23">
        <v>49</v>
      </c>
      <c r="U58" s="20">
        <v>20</v>
      </c>
      <c r="V58" s="22" t="s">
        <v>17</v>
      </c>
      <c r="W58" s="171">
        <v>54</v>
      </c>
      <c r="X58" s="166" t="s">
        <v>15</v>
      </c>
      <c r="Y58" s="168">
        <f t="shared" si="4"/>
        <v>5.3999999999999999E-2</v>
      </c>
      <c r="Z58" s="167" t="s">
        <v>16</v>
      </c>
      <c r="AA58" s="163">
        <f t="shared" si="5"/>
        <v>5.3999999999999998E-5</v>
      </c>
      <c r="AB58" s="21" t="s">
        <v>17</v>
      </c>
    </row>
    <row r="59" spans="20:28" ht="23.25">
      <c r="T59" s="23">
        <v>50</v>
      </c>
      <c r="U59" s="20">
        <v>20</v>
      </c>
      <c r="V59" s="22" t="s">
        <v>17</v>
      </c>
      <c r="W59" s="171">
        <v>54</v>
      </c>
      <c r="X59" s="166" t="s">
        <v>15</v>
      </c>
      <c r="Y59" s="168">
        <f t="shared" si="4"/>
        <v>5.3999999999999999E-2</v>
      </c>
      <c r="Z59" s="167" t="s">
        <v>16</v>
      </c>
      <c r="AA59" s="163">
        <f t="shared" si="5"/>
        <v>5.3999999999999998E-5</v>
      </c>
      <c r="AB59" s="21" t="s">
        <v>17</v>
      </c>
    </row>
  </sheetData>
  <mergeCells count="12">
    <mergeCell ref="U4:AB4"/>
    <mergeCell ref="B5:I5"/>
    <mergeCell ref="K5:R5"/>
    <mergeCell ref="U5:AB5"/>
    <mergeCell ref="B2:I2"/>
    <mergeCell ref="K2:R2"/>
    <mergeCell ref="T2:AB2"/>
    <mergeCell ref="B3:I3"/>
    <mergeCell ref="K3:R3"/>
    <mergeCell ref="T3:AB3"/>
    <mergeCell ref="B4:I4"/>
    <mergeCell ref="K4:R4"/>
  </mergeCells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Data</vt:lpstr>
      <vt:lpstr>Certificate</vt:lpstr>
      <vt:lpstr>Report</vt:lpstr>
      <vt:lpstr>Result</vt:lpstr>
      <vt:lpstr>Uncert Budget</vt:lpstr>
      <vt:lpstr>Cert of STD</vt:lpstr>
      <vt:lpstr>Certificate!Print_Area</vt:lpstr>
      <vt:lpstr>Data!Print_Area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2017-03-20T02:57:41Z</cp:lastPrinted>
  <dcterms:created xsi:type="dcterms:W3CDTF">2015-10-01T03:03:03Z</dcterms:created>
  <dcterms:modified xsi:type="dcterms:W3CDTF">2017-10-13T06:26:41Z</dcterms:modified>
</cp:coreProperties>
</file>