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S MAYO" sheetId="1" state="visible" r:id="rId2"/>
    <sheet name="Sheet1" sheetId="2" state="hidden" r:id="rId3"/>
    <sheet name="Sheet2" sheetId="3" state="hidden" r:id="rId4"/>
    <sheet name="Sheet3" sheetId="4" state="hidden" r:id="rId5"/>
    <sheet name="Sheet4" sheetId="5" state="hidden" r:id="rId6"/>
    <sheet name="Sheet5" sheetId="6" state="hidden" r:id="rId7"/>
    <sheet name="Sheet6" sheetId="7" state="hidden" r:id="rId8"/>
  </sheets>
  <externalReferences>
    <externalReference r:id="rId9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<sst xmlns="http://schemas.openxmlformats.org/spreadsheetml/2006/main" count="506" uniqueCount="86">
  <si>
    <t xml:space="preserve">MAYO 2018</t>
  </si>
  <si>
    <t xml:space="preserve">NO TOMAR ESTOS DATOS</t>
  </si>
  <si>
    <t xml:space="preserve">Cod.</t>
  </si>
  <si>
    <t xml:space="preserve">Vendedor</t>
  </si>
  <si>
    <t xml:space="preserve">Año Anterior</t>
  </si>
  <si>
    <t xml:space="preserve">Meta</t>
  </si>
  <si>
    <t xml:space="preserve">VARIAC</t>
  </si>
  <si>
    <t xml:space="preserve">FACTURADO</t>
  </si>
  <si>
    <t xml:space="preserve">BODEGA</t>
  </si>
  <si>
    <t xml:space="preserve">TOTAL</t>
  </si>
  <si>
    <t xml:space="preserve">MISC 2017</t>
  </si>
  <si>
    <t xml:space="preserve">Meta MISC</t>
  </si>
  <si>
    <t xml:space="preserve">SHARE MISC</t>
  </si>
  <si>
    <t xml:space="preserve">Meta Cobertura</t>
  </si>
  <si>
    <t xml:space="preserve">META DE COBRO</t>
  </si>
  <si>
    <t xml:space="preserve">TOTAL SPS</t>
  </si>
  <si>
    <t xml:space="preserve">153 - Carlos Alberto Argueta Hernandez</t>
  </si>
  <si>
    <t xml:space="preserve">3895 - Geronimo  Cruz Cruz</t>
  </si>
  <si>
    <t xml:space="preserve">4507 - Luisa Margarita Villatoro Amador</t>
  </si>
  <si>
    <t xml:space="preserve">5027 - Jose Luis Amaya Torres</t>
  </si>
  <si>
    <t xml:space="preserve">Total Equipo Foraneo</t>
  </si>
  <si>
    <t xml:space="preserve">5343 - Jose Luis Hernandez</t>
  </si>
  <si>
    <t xml:space="preserve">3807 - Martha Fabiola Hernandez Licona</t>
  </si>
  <si>
    <t xml:space="preserve">496 - Felix Alonso Mejía Medina</t>
  </si>
  <si>
    <t xml:space="preserve">Total Equipo Kam</t>
  </si>
  <si>
    <t xml:space="preserve">MISC 2016</t>
  </si>
  <si>
    <t xml:space="preserve">32 - Hector Rolando Ayala Rivera</t>
  </si>
  <si>
    <t xml:space="preserve">34 - Julio Cesar Sanchez Sevilla</t>
  </si>
  <si>
    <t xml:space="preserve">75 - Griselda  Gonzales Alcantara</t>
  </si>
  <si>
    <t xml:space="preserve">686 - Jesus Otoman Fajardo Barahona</t>
  </si>
  <si>
    <t xml:space="preserve">78 - Dunia Yamileth Bu Madrid</t>
  </si>
  <si>
    <t xml:space="preserve">848 - Cristhian Antonio Tejeda Fernandez</t>
  </si>
  <si>
    <t xml:space="preserve">Total Equipo Sala</t>
  </si>
  <si>
    <t xml:space="preserve">TOTAL TEG</t>
  </si>
  <si>
    <t xml:space="preserve">117 - Andres Eduviges Zuniga Flores</t>
  </si>
  <si>
    <t xml:space="preserve">90 - Juan Carlos Zavala Meza</t>
  </si>
  <si>
    <t xml:space="preserve">1032 - Marlon Reniery Salcedo Colindres</t>
  </si>
  <si>
    <t xml:space="preserve">68 - Ever Alcides Rios Teyes</t>
  </si>
  <si>
    <t xml:space="preserve">4473 - Marvin Saul Vasquez Sanchez</t>
  </si>
  <si>
    <t xml:space="preserve">5216 - Daniela Lizeth Bardales Cruz</t>
  </si>
  <si>
    <t xml:space="preserve">4334 - Wilfredo Antonio Nunez Cruz</t>
  </si>
  <si>
    <t xml:space="preserve">4487 - Suany Lizbeth Rivera Castro</t>
  </si>
  <si>
    <t xml:space="preserve">13 - Diana Julisa Bonilla Guillen</t>
  </si>
  <si>
    <t xml:space="preserve">6093 - Dina Diaz</t>
  </si>
  <si>
    <t xml:space="preserve">4256 - Paola Emelina Amador Estrada</t>
  </si>
  <si>
    <t xml:space="preserve">6157 - Tania Sarai Izaguirre Medina</t>
  </si>
  <si>
    <t xml:space="preserve">5491 - Fernanda Eloisa Rápalo Hernandez</t>
  </si>
  <si>
    <t xml:space="preserve">6078 - Indira Gisselle Aceituno Flores</t>
  </si>
  <si>
    <t xml:space="preserve"> </t>
  </si>
  <si>
    <t xml:space="preserve">All</t>
  </si>
  <si>
    <t xml:space="preserve">DIA</t>
  </si>
  <si>
    <t xml:space="preserve">MES</t>
  </si>
  <si>
    <t xml:space="preserve">(Multiple Items)</t>
  </si>
  <si>
    <t xml:space="preserve">PROVEEDOR NOMBRE</t>
  </si>
  <si>
    <t xml:space="preserve">DESCRIPCION TIENDA</t>
  </si>
  <si>
    <t xml:space="preserve">VENDEDOR CANAL</t>
  </si>
  <si>
    <t xml:space="preserve">MAYOREO</t>
  </si>
  <si>
    <t xml:space="preserve">DIVISION - DEPARTAMENTO - SUBDEPARTAMENTO - CATEGORIA - SUBCATEGORIA - GRUPO ARTICULO</t>
  </si>
  <si>
    <t xml:space="preserve">PEDIDOS VALOR PEDIDO</t>
  </si>
  <si>
    <t xml:space="preserve">ANO</t>
  </si>
  <si>
    <t xml:space="preserve">ESTADO_PEDIDO</t>
  </si>
  <si>
    <t xml:space="preserve">2018</t>
  </si>
  <si>
    <t xml:space="preserve">2018 Total</t>
  </si>
  <si>
    <t xml:space="preserve">Grand Total</t>
  </si>
  <si>
    <t xml:space="preserve">VENDEDOR NOMBRE</t>
  </si>
  <si>
    <t xml:space="preserve">00 - En Negociacion</t>
  </si>
  <si>
    <t xml:space="preserve">03 - En Bodega</t>
  </si>
  <si>
    <t xml:space="preserve">05 - En WMS</t>
  </si>
  <si>
    <t xml:space="preserve">1108 - Carlos Enrique Bautista Fuentes</t>
  </si>
  <si>
    <t xml:space="preserve">6093 - Dina Abigail Diaz Avila</t>
  </si>
  <si>
    <t xml:space="preserve">10</t>
  </si>
  <si>
    <t xml:space="preserve">VENTAS NETAS VALOR</t>
  </si>
  <si>
    <t xml:space="preserve">Column Labels</t>
  </si>
  <si>
    <t xml:space="preserve">Row Labels</t>
  </si>
  <si>
    <t xml:space="preserve">2017</t>
  </si>
  <si>
    <t xml:space="preserve">5086 - Carlos Alberto Ramirez Dominguez</t>
  </si>
  <si>
    <t xml:space="preserve">5724 - Milton Emilio Henriquez Alvarado</t>
  </si>
  <si>
    <t xml:space="preserve">5</t>
  </si>
  <si>
    <t xml:space="preserve">0 DIVISION</t>
  </si>
  <si>
    <t xml:space="preserve">MISC</t>
  </si>
  <si>
    <t xml:space="preserve">TODAS LAS DIVISIONES</t>
  </si>
  <si>
    <t xml:space="preserve">OSF - OFICINA SAN PEDRO SULA - 0</t>
  </si>
  <si>
    <t xml:space="preserve">ABRIL</t>
  </si>
  <si>
    <t xml:space="preserve">META</t>
  </si>
  <si>
    <t xml:space="preserve">COBERTURA</t>
  </si>
  <si>
    <t xml:space="preserve">170 - Jose Luis Hernandez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</si>
</sst>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_(* #,##0.00_);_(* \(#,##0.00\);_(* \-??_);_(@_)"/>
    <numFmt numFmtId="166" formatCode="_ * #,##0.00_ ;_ * \-#,##0.00_ ;_ * \-??_ ;_ @_ "/>
    <numFmt numFmtId="167" formatCode="_(* #,##0_);_(* \(#,##0\);_(* \-??_);_(@_)"/>
    <numFmt numFmtId="168" formatCode="MMM\-YY"/>
    <numFmt numFmtId="169" formatCode="#,##0.0000000"/>
    <numFmt numFmtId="170" formatCode="@"/>
    <numFmt numFmtId="171" formatCode="&quot;L. &quot;#,##0.00;&quot;L. -&quot;#,##0.00"/>
    <numFmt numFmtId="172" formatCode="0%"/>
    <numFmt numFmtId="173" formatCode="0.0%"/>
    <numFmt numFmtId="174" formatCode="&quot;L. &quot;#,##0;&quot;L. -&quot;#,##0"/>
    <numFmt numFmtId="175" formatCode="#,##0.00"/>
    <numFmt numFmtId="176" formatCode="&quot;L. &quot;#,##0.00"/>
    <numFmt numFmtId="177" formatCode="#,##0"/>
    <numFmt numFmtId="178" formatCode="#,###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AC090"/>
        <bgColor rgb="FFC0C0C0"/>
      </patternFill>
    </fill>
    <fill>
      <patternFill patternType="solid">
        <fgColor rgb="FFC00000"/>
        <bgColor rgb="FFFF0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3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3" borderId="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5" fillId="3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7" fillId="3" borderId="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7" fillId="3" borderId="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3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5" fillId="6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3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8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8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8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3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5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5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5" fillId="3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6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6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3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7" fillId="3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4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3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7" fillId="3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7" fillId="3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3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5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3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5" fillId="3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5" fillId="3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RLOZANO/Desktop/Copy%20of%20METAS%20DE%20COBRO%20MAYO%202018%20VENDEDORES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CIONAL"/>
      <sheetName val="SPS"/>
      <sheetName val="TGA"/>
    </sheetNames>
    <sheetDataSet>
      <sheetData sheetId="0">
        <row r="4">
          <cell r="A4">
            <v>3895</v>
          </cell>
          <cell r="B4" t="str">
            <v>JERONIMO CRUZ</v>
          </cell>
          <cell r="C4">
            <v>2800000</v>
          </cell>
        </row>
        <row r="5">
          <cell r="A5">
            <v>4507</v>
          </cell>
          <cell r="B5" t="str">
            <v>LUISA VILLATORO</v>
          </cell>
          <cell r="C5">
            <v>7500000</v>
          </cell>
        </row>
        <row r="6">
          <cell r="A6">
            <v>153</v>
          </cell>
          <cell r="B6" t="str">
            <v>CARLOS ARGUETA</v>
          </cell>
          <cell r="C6">
            <v>8000000</v>
          </cell>
        </row>
        <row r="7">
          <cell r="A7">
            <v>84</v>
          </cell>
          <cell r="B7" t="str">
            <v>GEOVANY MONTALVAN(Gestor)</v>
          </cell>
          <cell r="C7">
            <v>3000000</v>
          </cell>
        </row>
        <row r="8">
          <cell r="A8">
            <v>84</v>
          </cell>
          <cell r="B8" t="str">
            <v>GEOVANY MONTALVAN(Alquileres)</v>
          </cell>
          <cell r="C8">
            <v>4800000</v>
          </cell>
        </row>
        <row r="9">
          <cell r="A9">
            <v>5343</v>
          </cell>
          <cell r="B9" t="str">
            <v>JOSE LUIS HDEZ</v>
          </cell>
          <cell r="C9">
            <v>1800000</v>
          </cell>
        </row>
        <row r="10">
          <cell r="A10">
            <v>711</v>
          </cell>
          <cell r="B10" t="str">
            <v>NOE GOMEZ (Gestor)</v>
          </cell>
          <cell r="C10">
            <v>3000000</v>
          </cell>
        </row>
        <row r="11">
          <cell r="A11">
            <v>496</v>
          </cell>
          <cell r="B11" t="str">
            <v>FELIX MEJIA</v>
          </cell>
          <cell r="C11">
            <v>2500000</v>
          </cell>
        </row>
        <row r="12">
          <cell r="A12">
            <v>3807</v>
          </cell>
          <cell r="B12" t="str">
            <v>MARTHA FABIOLA HERNANDEZ</v>
          </cell>
          <cell r="C12">
            <v>7300000</v>
          </cell>
        </row>
        <row r="13">
          <cell r="A13">
            <v>5027</v>
          </cell>
          <cell r="B13" t="str">
            <v>JOSE LUIS AMAYA</v>
          </cell>
          <cell r="C13">
            <v>1000000</v>
          </cell>
        </row>
        <row r="14">
          <cell r="A14">
            <v>3</v>
          </cell>
          <cell r="B14" t="str">
            <v>OFICINA CREDITO SPS.</v>
          </cell>
          <cell r="C14">
            <v>8300000</v>
          </cell>
        </row>
        <row r="15">
          <cell r="B15" t="str">
            <v>SUB-TOTAL SPS</v>
          </cell>
          <cell r="C15">
            <v>50000000</v>
          </cell>
        </row>
        <row r="16">
          <cell r="B16" t="str">
            <v>TEGUCIGALPA</v>
          </cell>
          <cell r="C16" t="str">
            <v> </v>
          </cell>
        </row>
        <row r="17">
          <cell r="A17" t="str">
            <v>CODIGO</v>
          </cell>
          <cell r="B17" t="str">
            <v>NOMBRE</v>
          </cell>
          <cell r="C17" t="str">
            <v>META </v>
          </cell>
        </row>
        <row r="18">
          <cell r="A18">
            <v>117</v>
          </cell>
          <cell r="B18" t="str">
            <v>ANDRES ZUNIGA</v>
          </cell>
          <cell r="C18">
            <v>4100000</v>
          </cell>
        </row>
        <row r="19">
          <cell r="A19">
            <v>4334</v>
          </cell>
          <cell r="B19" t="str">
            <v>WILFREDO NUÑEZ</v>
          </cell>
          <cell r="C19">
            <v>9000000</v>
          </cell>
        </row>
        <row r="20">
          <cell r="A20">
            <v>90</v>
          </cell>
          <cell r="B20" t="str">
            <v>JUAN CARLOS ZAVALA</v>
          </cell>
          <cell r="C20">
            <v>8500000</v>
          </cell>
        </row>
        <row r="21">
          <cell r="A21">
            <v>68</v>
          </cell>
          <cell r="B21" t="str">
            <v>EVER ALCIDES RIOS</v>
          </cell>
          <cell r="C21">
            <v>1300000</v>
          </cell>
        </row>
        <row r="22">
          <cell r="A22">
            <v>629</v>
          </cell>
          <cell r="B22" t="str">
            <v>SANTOS JAVIER MARTINEZ</v>
          </cell>
          <cell r="C22">
            <v>1500000</v>
          </cell>
        </row>
        <row r="23">
          <cell r="A23">
            <v>5216</v>
          </cell>
          <cell r="B23" t="str">
            <v>DANIELA LIZETH BARDALES</v>
          </cell>
          <cell r="C23">
            <v>8000000</v>
          </cell>
        </row>
        <row r="24">
          <cell r="A24">
            <v>4487</v>
          </cell>
          <cell r="B24" t="str">
            <v>SUANY RIVERA</v>
          </cell>
          <cell r="C24">
            <v>6800000</v>
          </cell>
        </row>
        <row r="25">
          <cell r="A25">
            <v>4473</v>
          </cell>
          <cell r="B25" t="str">
            <v>MARVIN VASQUEZ</v>
          </cell>
          <cell r="C25">
            <v>3000000</v>
          </cell>
        </row>
        <row r="26">
          <cell r="A26">
            <v>1032</v>
          </cell>
          <cell r="B26" t="str">
            <v>MARLON SALCEDO</v>
          </cell>
          <cell r="C26">
            <v>3800000</v>
          </cell>
        </row>
        <row r="27">
          <cell r="A27">
            <v>21</v>
          </cell>
          <cell r="B27" t="str">
            <v>OFICINA CREDITO TGA.</v>
          </cell>
          <cell r="C27">
            <v>4000000</v>
          </cell>
        </row>
        <row r="28">
          <cell r="B28" t="str">
            <v>TOTAL TGA</v>
          </cell>
          <cell r="C28">
            <v>50000000</v>
          </cell>
        </row>
        <row r="29">
          <cell r="B29" t="str">
            <v>TOTAL META</v>
          </cell>
          <cell r="C29">
            <v>100000000</v>
          </cell>
        </row>
        <row r="32">
          <cell r="B32" t="str">
            <v>META CHEQUES RECHAZADOS</v>
          </cell>
          <cell r="C32" t="str">
            <v>SALDO</v>
          </cell>
        </row>
        <row r="33">
          <cell r="B33" t="str">
            <v>META SAN PEDRO SULA</v>
          </cell>
          <cell r="C33">
            <v>800000</v>
          </cell>
        </row>
        <row r="34">
          <cell r="B34" t="str">
            <v>META TEGUCIGALPA</v>
          </cell>
          <cell r="C34">
            <v>700000</v>
          </cell>
        </row>
        <row r="35">
          <cell r="B35" t="str">
            <v>META TOTAL</v>
          </cell>
          <cell r="C35">
            <v>1500000</v>
          </cell>
        </row>
      </sheetData>
      <sheetData sheetId="1"/>
      <sheetData sheetId="2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3" topLeftCell="I4" activePane="bottomRight" state="frozen"/>
      <selection pane="topLeft" activeCell="A1" activeCellId="0" sqref="A1"/>
      <selection pane="topRight" activeCell="I1" activeCellId="0" sqref="I1"/>
      <selection pane="bottomLeft" activeCell="A4" activeCellId="0" sqref="A4"/>
      <selection pane="bottomRight" activeCell="Q1" activeCellId="2" sqref="K:K O:O Q:Q"/>
    </sheetView>
  </sheetViews>
  <sheetFormatPr defaultRowHeight="15" zeroHeight="false" outlineLevelRow="0" outlineLevelCol="0"/>
  <cols>
    <col collapsed="false" customWidth="true" hidden="false" outlineLevel="0" max="1" min="1" style="1" width="9.85"/>
    <col collapsed="false" customWidth="true" hidden="false" outlineLevel="0" max="2" min="2" style="2" width="38.14"/>
    <col collapsed="false" customWidth="true" hidden="false" outlineLevel="0" max="3" min="3" style="2" width="12.86"/>
    <col collapsed="false" customWidth="true" hidden="false" outlineLevel="0" max="4" min="4" style="3" width="13.43"/>
    <col collapsed="false" customWidth="true" hidden="false" outlineLevel="0" max="5" min="5" style="2" width="10.85"/>
    <col collapsed="false" customWidth="true" hidden="false" outlineLevel="0" max="8" min="6" style="2" width="14.28"/>
    <col collapsed="false" customWidth="true" hidden="false" outlineLevel="0" max="9" min="9" style="2" width="5.14"/>
    <col collapsed="false" customWidth="true" hidden="false" outlineLevel="0" max="13" min="10" style="4" width="11.71"/>
    <col collapsed="false" customWidth="true" hidden="false" outlineLevel="0" max="14" min="14" style="4" width="9.85"/>
    <col collapsed="false" customWidth="true" hidden="false" outlineLevel="0" max="15" min="15" style="5" width="15.15"/>
    <col collapsed="false" customWidth="true" hidden="false" outlineLevel="0" max="16" min="16" style="4" width="9.14"/>
    <col collapsed="false" customWidth="true" hidden="false" outlineLevel="0" max="17" min="17" style="6" width="15.71"/>
    <col collapsed="false" customWidth="true" hidden="false" outlineLevel="0" max="1025" min="18" style="4" width="9.14"/>
  </cols>
  <sheetData>
    <row r="1" s="2" customFormat="true" ht="15.75" hidden="false" customHeight="true" outlineLevel="0" collapsed="false">
      <c r="A1" s="7" t="s">
        <v>0</v>
      </c>
      <c r="B1" s="8"/>
      <c r="C1" s="9"/>
      <c r="D1" s="10"/>
      <c r="E1" s="10"/>
      <c r="F1" s="11" t="s">
        <v>1</v>
      </c>
      <c r="G1" s="11"/>
      <c r="H1" s="11"/>
      <c r="I1" s="12"/>
      <c r="J1" s="12"/>
      <c r="K1" s="12"/>
      <c r="L1" s="12"/>
      <c r="M1" s="12"/>
      <c r="N1" s="12"/>
      <c r="O1" s="12"/>
      <c r="Q1" s="6"/>
    </row>
    <row r="2" customFormat="false" ht="15" hidden="false" customHeight="false" outlineLevel="0" collapsed="false">
      <c r="A2" s="13"/>
      <c r="B2" s="13"/>
      <c r="C2" s="14"/>
      <c r="D2" s="15"/>
    </row>
    <row r="3" s="21" customFormat="true" ht="30" hidden="false" customHeight="false" outlineLevel="0" collapsed="false">
      <c r="A3" s="16" t="s">
        <v>2</v>
      </c>
      <c r="B3" s="16" t="s">
        <v>3</v>
      </c>
      <c r="C3" s="16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7" t="s">
        <v>9</v>
      </c>
      <c r="I3" s="18"/>
      <c r="J3" s="19" t="s">
        <v>10</v>
      </c>
      <c r="K3" s="19" t="s">
        <v>11</v>
      </c>
      <c r="L3" s="19" t="n">
        <v>2018</v>
      </c>
      <c r="M3" s="20" t="s">
        <v>12</v>
      </c>
      <c r="N3" s="20" t="s">
        <v>6</v>
      </c>
      <c r="O3" s="19" t="s">
        <v>13</v>
      </c>
      <c r="Q3" s="22" t="s">
        <v>14</v>
      </c>
    </row>
    <row r="4" s="32" customFormat="true" ht="15" hidden="false" customHeight="false" outlineLevel="0" collapsed="false">
      <c r="A4" s="23"/>
      <c r="B4" s="23" t="s">
        <v>15</v>
      </c>
      <c r="C4" s="24" t="n">
        <f aca="false">C10+C15+C23</f>
        <v>28253260.622</v>
      </c>
      <c r="D4" s="24" t="n">
        <f aca="false">D10+D23+D15</f>
        <v>45500000</v>
      </c>
      <c r="E4" s="25" t="n">
        <f aca="false">D4/C4-1</f>
        <v>0.610433592382271</v>
      </c>
      <c r="F4" s="26" t="n">
        <f aca="false">F10+F15+F23</f>
        <v>3793399.46</v>
      </c>
      <c r="G4" s="26" t="n">
        <f aca="false">G10+G15+G23</f>
        <v>11876354.62</v>
      </c>
      <c r="H4" s="26" t="n">
        <f aca="false">H10+H15+H23</f>
        <v>15669754.08</v>
      </c>
      <c r="I4" s="27"/>
      <c r="J4" s="28" t="n">
        <f aca="false">SUM(J10+J23)</f>
        <v>4860866.472</v>
      </c>
      <c r="K4" s="28" t="n">
        <f aca="false">SUM(K10+K23)</f>
        <v>8400000</v>
      </c>
      <c r="L4" s="29"/>
      <c r="M4" s="30"/>
      <c r="N4" s="31" t="n">
        <f aca="false">K4/J4-1</f>
        <v>0.728086967289975</v>
      </c>
      <c r="O4" s="30"/>
      <c r="Q4" s="33"/>
    </row>
    <row r="5" s="32" customFormat="true" ht="15" hidden="false" customHeight="false" outlineLevel="0" collapsed="false">
      <c r="A5" s="34"/>
      <c r="B5" s="35"/>
      <c r="C5" s="35"/>
      <c r="D5" s="36"/>
      <c r="E5" s="36"/>
      <c r="F5" s="36"/>
      <c r="G5" s="36"/>
      <c r="H5" s="36"/>
      <c r="I5" s="27"/>
      <c r="J5" s="37"/>
      <c r="K5" s="37"/>
      <c r="L5" s="38"/>
      <c r="M5" s="37"/>
      <c r="N5" s="37"/>
      <c r="O5" s="39"/>
      <c r="Q5" s="33"/>
    </row>
    <row r="6" s="53" customFormat="true" ht="15" hidden="false" customHeight="false" outlineLevel="0" collapsed="false">
      <c r="A6" s="40" t="n">
        <v>153</v>
      </c>
      <c r="B6" s="41" t="s">
        <v>16</v>
      </c>
      <c r="C6" s="42" t="n">
        <v>5031004.2</v>
      </c>
      <c r="D6" s="43" t="n">
        <v>5500000</v>
      </c>
      <c r="E6" s="44" t="n">
        <f aca="false">D6/C6-1</f>
        <v>0.0932211108072629</v>
      </c>
      <c r="F6" s="45" t="n">
        <f aca="false">VLOOKUP(B:B,Sheet3!D:E,2,1)</f>
        <v>102599.43</v>
      </c>
      <c r="G6" s="45" t="n">
        <f aca="false">VLOOKUP(B:B,Sheet1!A:F,6,0)</f>
        <v>384189.38</v>
      </c>
      <c r="H6" s="45" t="n">
        <f aca="false">SUM(F6:G6)</f>
        <v>486788.81</v>
      </c>
      <c r="I6" s="46"/>
      <c r="J6" s="47" t="n">
        <v>206418.9</v>
      </c>
      <c r="K6" s="48" t="n">
        <v>1000000</v>
      </c>
      <c r="L6" s="49" t="n">
        <f aca="false">VLOOKUP(B:B,Sheet3!A:B,2,1)</f>
        <v>51810.34</v>
      </c>
      <c r="M6" s="50" t="n">
        <f aca="false">K6/D6</f>
        <v>0.181818181818182</v>
      </c>
      <c r="N6" s="51" t="n">
        <f aca="false">K6/J6-1</f>
        <v>3.84451762895743</v>
      </c>
      <c r="O6" s="52" t="n">
        <v>20</v>
      </c>
      <c r="Q6" s="54" t="n">
        <f aca="false">VLOOKUP(A6,[1]NACIONAL!$A$4:$C$35,3,0)</f>
        <v>8000000</v>
      </c>
    </row>
    <row r="7" s="53" customFormat="true" ht="15" hidden="false" customHeight="false" outlineLevel="0" collapsed="false">
      <c r="A7" s="40" t="n">
        <v>3895</v>
      </c>
      <c r="B7" s="41" t="s">
        <v>17</v>
      </c>
      <c r="C7" s="42" t="n">
        <v>903907.74</v>
      </c>
      <c r="D7" s="43" t="n">
        <v>1500000</v>
      </c>
      <c r="E7" s="44" t="n">
        <f aca="false">D7/C7-1</f>
        <v>0.659461395916358</v>
      </c>
      <c r="F7" s="45" t="n">
        <f aca="false">VLOOKUP(B:B,Sheet3!D:E,2,1)</f>
        <v>-1297</v>
      </c>
      <c r="G7" s="45" t="n">
        <f aca="false">VLOOKUP(B:B,Sheet1!A:F,6,0)</f>
        <v>59115</v>
      </c>
      <c r="H7" s="45" t="n">
        <f aca="false">SUM(F7:G7)</f>
        <v>57818</v>
      </c>
      <c r="I7" s="46"/>
      <c r="J7" s="47" t="n">
        <v>175403.43</v>
      </c>
      <c r="K7" s="48" t="n">
        <v>500000</v>
      </c>
      <c r="L7" s="49" t="n">
        <f aca="false">VLOOKUP(B:B,Sheet3!A:B,2,1)</f>
        <v>-237</v>
      </c>
      <c r="M7" s="50" t="n">
        <f aca="false">K7/D7</f>
        <v>0.333333333333333</v>
      </c>
      <c r="N7" s="51" t="n">
        <f aca="false">K7/J7-1</f>
        <v>1.85057139418539</v>
      </c>
      <c r="O7" s="52" t="n">
        <v>35</v>
      </c>
      <c r="Q7" s="54" t="n">
        <f aca="false">VLOOKUP(A7,[1]NACIONAL!$A$4:$C$35,3,0)</f>
        <v>2800000</v>
      </c>
    </row>
    <row r="8" s="53" customFormat="true" ht="15" hidden="false" customHeight="false" outlineLevel="0" collapsed="false">
      <c r="A8" s="40" t="n">
        <v>4507</v>
      </c>
      <c r="B8" s="41" t="s">
        <v>18</v>
      </c>
      <c r="C8" s="42" t="n">
        <v>1638248.65</v>
      </c>
      <c r="D8" s="43" t="n">
        <v>3500000</v>
      </c>
      <c r="E8" s="44" t="n">
        <f aca="false">D8/C8-1</f>
        <v>1.13642782492145</v>
      </c>
      <c r="F8" s="45" t="n">
        <f aca="false">VLOOKUP(B:B,Sheet3!D:E,2,1)</f>
        <v>277861.8</v>
      </c>
      <c r="G8" s="45" t="n">
        <f aca="false">VLOOKUP(B:B,Sheet1!A:F,6,0)</f>
        <v>1520156.74</v>
      </c>
      <c r="H8" s="45" t="n">
        <f aca="false">SUM(F8:G8)</f>
        <v>1798018.54</v>
      </c>
      <c r="I8" s="46"/>
      <c r="J8" s="47" t="n">
        <v>373946.58</v>
      </c>
      <c r="K8" s="48" t="n">
        <v>500000</v>
      </c>
      <c r="L8" s="49" t="n">
        <f aca="false">VLOOKUP(B:B,Sheet3!A:B,2,1)</f>
        <v>241986.8</v>
      </c>
      <c r="M8" s="50" t="n">
        <f aca="false">K8/D8</f>
        <v>0.142857142857143</v>
      </c>
      <c r="N8" s="51" t="n">
        <f aca="false">K8/J8-1</f>
        <v>0.337089377846429</v>
      </c>
      <c r="O8" s="52" t="n">
        <v>18</v>
      </c>
      <c r="Q8" s="54" t="n">
        <f aca="false">VLOOKUP(A8,[1]NACIONAL!$A$4:$C$35,3,0)</f>
        <v>7500000</v>
      </c>
    </row>
    <row r="9" s="53" customFormat="true" ht="15" hidden="false" customHeight="false" outlineLevel="0" collapsed="false">
      <c r="A9" s="40" t="n">
        <v>5027</v>
      </c>
      <c r="B9" s="55" t="s">
        <v>19</v>
      </c>
      <c r="C9" s="42" t="n">
        <v>283303.012</v>
      </c>
      <c r="D9" s="43" t="n">
        <v>2000000</v>
      </c>
      <c r="E9" s="44" t="n">
        <f aca="false">D9/C9-1</f>
        <v>6.05957902064239</v>
      </c>
      <c r="F9" s="45" t="n">
        <f aca="false">VLOOKUP(B:B,Sheet3!D:E,2,1)</f>
        <v>55774.67</v>
      </c>
      <c r="G9" s="45" t="n">
        <f aca="false">VLOOKUP(B:B,Sheet1!A:F,6,0)</f>
        <v>560</v>
      </c>
      <c r="H9" s="45" t="n">
        <f aca="false">SUM(F9:G9)</f>
        <v>56334.67</v>
      </c>
      <c r="I9" s="46"/>
      <c r="J9" s="47" t="n">
        <v>175205.57</v>
      </c>
      <c r="K9" s="48" t="n">
        <v>800000</v>
      </c>
      <c r="L9" s="49" t="n">
        <f aca="false">VLOOKUP(B:B,Sheet3!A:B,2,1)</f>
        <v>35131.2</v>
      </c>
      <c r="M9" s="50" t="n">
        <f aca="false">K9/D9</f>
        <v>0.4</v>
      </c>
      <c r="N9" s="51" t="n">
        <f aca="false">K9/J9-1</f>
        <v>3.56606488024325</v>
      </c>
      <c r="O9" s="52" t="n">
        <v>15</v>
      </c>
      <c r="Q9" s="54" t="n">
        <f aca="false">VLOOKUP(A9,[1]NACIONAL!$A$4:$C$35,3,0)</f>
        <v>1000000</v>
      </c>
    </row>
    <row r="10" s="53" customFormat="true" ht="15" hidden="false" customHeight="true" outlineLevel="0" collapsed="false">
      <c r="A10" s="56" t="s">
        <v>20</v>
      </c>
      <c r="B10" s="57"/>
      <c r="C10" s="58" t="n">
        <f aca="false">SUM(C6:C9)</f>
        <v>7856463.60199999</v>
      </c>
      <c r="D10" s="58" t="n">
        <f aca="false">SUM(D6:D9)</f>
        <v>12500000</v>
      </c>
      <c r="E10" s="25" t="n">
        <f aca="false">D10/C10-1</f>
        <v>0.591046637932354</v>
      </c>
      <c r="F10" s="26" t="n">
        <f aca="false">SUM(F6:F9)</f>
        <v>434938.9</v>
      </c>
      <c r="G10" s="26" t="n">
        <f aca="false">SUM(G6:G9)</f>
        <v>1964021.12</v>
      </c>
      <c r="H10" s="26" t="n">
        <f aca="false">SUM(H6:H9)</f>
        <v>2398960.02</v>
      </c>
      <c r="I10" s="46"/>
      <c r="J10" s="59" t="n">
        <f aca="false">SUM(J6:J9)</f>
        <v>930974.48</v>
      </c>
      <c r="K10" s="59" t="n">
        <f aca="false">SUM(K6:K9)</f>
        <v>2800000</v>
      </c>
      <c r="L10" s="60"/>
      <c r="M10" s="61" t="n">
        <f aca="false">K10/D10</f>
        <v>0.224</v>
      </c>
      <c r="N10" s="31" t="n">
        <f aca="false">K10/J10-1</f>
        <v>2.00760123950981</v>
      </c>
      <c r="O10" s="62" t="n">
        <f aca="false">SUM(O6:O9)</f>
        <v>88</v>
      </c>
      <c r="Q10" s="54"/>
    </row>
    <row r="11" s="53" customFormat="true" ht="15" hidden="false" customHeight="false" outlineLevel="0" collapsed="false">
      <c r="A11" s="63"/>
      <c r="B11" s="36"/>
      <c r="C11" s="64"/>
      <c r="D11" s="65"/>
      <c r="E11" s="36"/>
      <c r="F11" s="36"/>
      <c r="G11" s="36"/>
      <c r="H11" s="36"/>
      <c r="I11" s="46"/>
      <c r="L11" s="66"/>
      <c r="O11" s="67"/>
      <c r="Q11" s="54"/>
    </row>
    <row r="12" s="53" customFormat="true" ht="15" hidden="false" customHeight="false" outlineLevel="0" collapsed="false">
      <c r="A12" s="40" t="n">
        <v>5343</v>
      </c>
      <c r="B12" s="41" t="s">
        <v>21</v>
      </c>
      <c r="C12" s="42" t="n">
        <v>3885188.2</v>
      </c>
      <c r="D12" s="68" t="n">
        <v>5000000</v>
      </c>
      <c r="E12" s="44" t="n">
        <f aca="false">D12/C12-1</f>
        <v>0.286938944167492</v>
      </c>
      <c r="F12" s="45" t="n">
        <f aca="false">VLOOKUP(B:B,Sheet3!D:E,2,1)</f>
        <v>-1008</v>
      </c>
      <c r="G12" s="45" t="n">
        <f aca="false">VLOOKUP(B:B,Sheet1!A:F,6,1)</f>
        <v>433183</v>
      </c>
      <c r="H12" s="45" t="n">
        <f aca="false">SUM(F12:G12)</f>
        <v>432175</v>
      </c>
      <c r="I12" s="46"/>
      <c r="L12" s="66"/>
      <c r="O12" s="67"/>
      <c r="Q12" s="54" t="n">
        <f aca="false">VLOOKUP(A12,[1]NACIONAL!$A$4:$C$35,3,0)</f>
        <v>1800000</v>
      </c>
    </row>
    <row r="13" s="53" customFormat="true" ht="15" hidden="false" customHeight="false" outlineLevel="0" collapsed="false">
      <c r="A13" s="40" t="n">
        <v>3807</v>
      </c>
      <c r="B13" s="41" t="s">
        <v>22</v>
      </c>
      <c r="C13" s="42" t="n">
        <v>4252465.72</v>
      </c>
      <c r="D13" s="68" t="n">
        <v>7000000</v>
      </c>
      <c r="E13" s="44" t="n">
        <f aca="false">D13/C13-1</f>
        <v>0.646103804453478</v>
      </c>
      <c r="F13" s="45" t="n">
        <f aca="false">VLOOKUP(B:B,Sheet3!D:E,2,1)</f>
        <v>-1297</v>
      </c>
      <c r="G13" s="45" t="n">
        <f aca="false">VLOOKUP(B:B,Sheet1!A:F,6,1)</f>
        <v>6252930.35</v>
      </c>
      <c r="H13" s="45" t="n">
        <f aca="false">SUM(F13:G13)</f>
        <v>6251633.35</v>
      </c>
      <c r="I13" s="46"/>
      <c r="L13" s="66"/>
      <c r="O13" s="67"/>
      <c r="Q13" s="54" t="n">
        <f aca="false">VLOOKUP(A13,[1]NACIONAL!$A$4:$C$35,3,0)</f>
        <v>7300000</v>
      </c>
    </row>
    <row r="14" s="53" customFormat="true" ht="15" hidden="false" customHeight="false" outlineLevel="0" collapsed="false">
      <c r="A14" s="69" t="n">
        <v>496</v>
      </c>
      <c r="B14" s="41" t="s">
        <v>23</v>
      </c>
      <c r="C14" s="42" t="n">
        <v>767916.44</v>
      </c>
      <c r="D14" s="68" t="n">
        <v>5000000</v>
      </c>
      <c r="E14" s="44" t="n">
        <f aca="false">D14/C14-1</f>
        <v>5.51112509064137</v>
      </c>
      <c r="F14" s="45" t="n">
        <f aca="false">VLOOKUP(B:B,Sheet3!D:E,2,1)</f>
        <v>1386617.2</v>
      </c>
      <c r="G14" s="45" t="n">
        <f aca="false">VLOOKUP(B:B,Sheet1!A:F,6,1)</f>
        <v>1546087.46</v>
      </c>
      <c r="H14" s="45" t="n">
        <f aca="false">SUM(F14:G14)</f>
        <v>2932704.66</v>
      </c>
      <c r="I14" s="46"/>
      <c r="L14" s="66"/>
      <c r="O14" s="67"/>
      <c r="Q14" s="54" t="n">
        <f aca="false">VLOOKUP(A14,[1]NACIONAL!$A$4:$C$35,3,0)</f>
        <v>2500000</v>
      </c>
    </row>
    <row r="15" s="53" customFormat="true" ht="15" hidden="false" customHeight="true" outlineLevel="0" collapsed="false">
      <c r="A15" s="56" t="s">
        <v>24</v>
      </c>
      <c r="B15" s="57"/>
      <c r="C15" s="70" t="n">
        <f aca="false">SUM(C12:C14)</f>
        <v>8905570.36</v>
      </c>
      <c r="D15" s="71" t="n">
        <f aca="false">SUM(D12:D14)</f>
        <v>17000000</v>
      </c>
      <c r="E15" s="25" t="n">
        <f aca="false">D15/C15-1</f>
        <v>0.908917600197367</v>
      </c>
      <c r="F15" s="26" t="n">
        <f aca="false">SUM(F12:F14)</f>
        <v>1384312.2</v>
      </c>
      <c r="G15" s="26" t="n">
        <f aca="false">SUM(G12:G14)</f>
        <v>8232200.81</v>
      </c>
      <c r="H15" s="26" t="n">
        <f aca="false">SUM(H12:H14)</f>
        <v>9616513.01</v>
      </c>
      <c r="I15" s="46"/>
      <c r="J15" s="19" t="s">
        <v>25</v>
      </c>
      <c r="K15" s="19" t="s">
        <v>11</v>
      </c>
      <c r="L15" s="72"/>
      <c r="M15" s="20" t="s">
        <v>12</v>
      </c>
      <c r="N15" s="20" t="s">
        <v>6</v>
      </c>
      <c r="O15" s="19" t="s">
        <v>13</v>
      </c>
      <c r="Q15" s="54"/>
    </row>
    <row r="16" s="53" customFormat="true" ht="15" hidden="false" customHeight="false" outlineLevel="0" collapsed="false">
      <c r="A16" s="63"/>
      <c r="B16" s="73"/>
      <c r="C16" s="74"/>
      <c r="D16" s="75"/>
      <c r="E16" s="36"/>
      <c r="F16" s="36"/>
      <c r="G16" s="36"/>
      <c r="H16" s="36"/>
      <c r="I16" s="46"/>
      <c r="J16" s="76"/>
      <c r="K16" s="76"/>
      <c r="L16" s="76"/>
      <c r="M16" s="76"/>
      <c r="N16" s="76"/>
      <c r="O16" s="39"/>
      <c r="Q16" s="54"/>
    </row>
    <row r="17" s="77" customFormat="true" ht="13.8" hidden="false" customHeight="false" outlineLevel="0" collapsed="false">
      <c r="A17" s="40" t="n">
        <v>32</v>
      </c>
      <c r="B17" s="41" t="s">
        <v>26</v>
      </c>
      <c r="C17" s="42" t="n">
        <v>2010085.71</v>
      </c>
      <c r="D17" s="68" t="n">
        <v>2500000</v>
      </c>
      <c r="E17" s="44" t="n">
        <f aca="false">D17/C17-1</f>
        <v>0.243728059735323</v>
      </c>
      <c r="F17" s="45" t="n">
        <f aca="false">VLOOKUP(B:B,Sheet3!D:E,2,1)</f>
        <v>58041.4</v>
      </c>
      <c r="G17" s="45" t="n">
        <f aca="false">VLOOKUP(B:B,Sheet1!A:F,6,1)</f>
        <v>298067.92</v>
      </c>
      <c r="H17" s="45" t="n">
        <f aca="false">SUM(F17:G17)</f>
        <v>356109.32</v>
      </c>
      <c r="I17" s="46"/>
      <c r="J17" s="47" t="n">
        <v>354995.05</v>
      </c>
      <c r="K17" s="48" t="n">
        <v>800000</v>
      </c>
      <c r="L17" s="49" t="n">
        <f aca="false">VLOOKUP(B:B,Sheet3!A:B,2,1)</f>
        <v>41556.67</v>
      </c>
      <c r="M17" s="50" t="n">
        <f aca="false">K17/D17</f>
        <v>0.32</v>
      </c>
      <c r="N17" s="51" t="n">
        <f aca="false">K17/J17-1</f>
        <v>1.25355254953555</v>
      </c>
      <c r="O17" s="52" t="n">
        <v>45</v>
      </c>
      <c r="Q17" s="54"/>
    </row>
    <row r="18" s="77" customFormat="true" ht="13.8" hidden="false" customHeight="false" outlineLevel="0" collapsed="false">
      <c r="A18" s="40" t="n">
        <v>34</v>
      </c>
      <c r="B18" s="41" t="s">
        <v>27</v>
      </c>
      <c r="C18" s="42" t="n">
        <v>2975229.49</v>
      </c>
      <c r="D18" s="68" t="n">
        <v>3500000</v>
      </c>
      <c r="E18" s="44" t="n">
        <f aca="false">D18/C18-1</f>
        <v>0.176379842887346</v>
      </c>
      <c r="F18" s="45" t="n">
        <f aca="false">VLOOKUP(B:B,Sheet3!D:E,2,1)</f>
        <v>608659.67</v>
      </c>
      <c r="G18" s="45" t="n">
        <f aca="false">VLOOKUP(B:B,Sheet1!A:F,6,1)</f>
        <v>306510</v>
      </c>
      <c r="H18" s="45" t="n">
        <f aca="false">SUM(F18:G18)</f>
        <v>915169.67</v>
      </c>
      <c r="I18" s="46"/>
      <c r="J18" s="47" t="n">
        <v>658485.6</v>
      </c>
      <c r="K18" s="48" t="n">
        <v>1000000</v>
      </c>
      <c r="L18" s="49" t="n">
        <f aca="false">VLOOKUP(B:B,Sheet3!A:B,2,1)</f>
        <v>133408.16</v>
      </c>
      <c r="M18" s="50" t="n">
        <f aca="false">K18/D18</f>
        <v>0.285714285714286</v>
      </c>
      <c r="N18" s="51" t="n">
        <f aca="false">K18/J18-1</f>
        <v>0.518636094699717</v>
      </c>
      <c r="O18" s="52" t="n">
        <v>45</v>
      </c>
      <c r="Q18" s="54"/>
    </row>
    <row r="19" s="53" customFormat="true" ht="13.8" hidden="false" customHeight="false" outlineLevel="0" collapsed="false">
      <c r="A19" s="40" t="n">
        <v>75</v>
      </c>
      <c r="B19" s="41" t="s">
        <v>28</v>
      </c>
      <c r="C19" s="42" t="n">
        <v>2547928.58</v>
      </c>
      <c r="D19" s="68" t="n">
        <v>3000000</v>
      </c>
      <c r="E19" s="44" t="n">
        <f aca="false">D19/C19-1</f>
        <v>0.177427037613433</v>
      </c>
      <c r="F19" s="45" t="n">
        <f aca="false">VLOOKUP(B:B,Sheet3!D:E,2,1)</f>
        <v>235766.43</v>
      </c>
      <c r="G19" s="45" t="n">
        <f aca="false">VLOOKUP(B:B,Sheet1!A:F,6,1)</f>
        <v>23230</v>
      </c>
      <c r="H19" s="45" t="n">
        <f aca="false">SUM(F19:G19)</f>
        <v>258996.43</v>
      </c>
      <c r="I19" s="46"/>
      <c r="J19" s="47" t="n">
        <v>951921.522</v>
      </c>
      <c r="K19" s="48" t="n">
        <v>1000000</v>
      </c>
      <c r="L19" s="49" t="n">
        <f aca="false">VLOOKUP(B:B,Sheet3!A:B,2,1)</f>
        <v>126337.43</v>
      </c>
      <c r="M19" s="50" t="n">
        <f aca="false">K19/D19</f>
        <v>0.333333333333333</v>
      </c>
      <c r="N19" s="51" t="n">
        <f aca="false">K19/J19-1</f>
        <v>0.0505067664601033</v>
      </c>
      <c r="O19" s="52" t="n">
        <v>50</v>
      </c>
      <c r="Q19" s="54"/>
    </row>
    <row r="20" s="53" customFormat="true" ht="13.8" hidden="false" customHeight="false" outlineLevel="0" collapsed="false">
      <c r="A20" s="40" t="n">
        <v>686</v>
      </c>
      <c r="B20" s="41" t="s">
        <v>29</v>
      </c>
      <c r="C20" s="42" t="n">
        <v>2108503.71</v>
      </c>
      <c r="D20" s="68" t="n">
        <v>3000000</v>
      </c>
      <c r="E20" s="44" t="n">
        <f aca="false">D20/C20-1</f>
        <v>0.422809922397528</v>
      </c>
      <c r="F20" s="45" t="n">
        <f aca="false">VLOOKUP(B:B,Sheet3!D:E,2,1)</f>
        <v>572306.67</v>
      </c>
      <c r="G20" s="45" t="n">
        <f aca="false">VLOOKUP(B:B,Sheet1!A:F,6,1)</f>
        <v>837136.57</v>
      </c>
      <c r="H20" s="45" t="n">
        <f aca="false">SUM(F20:G20)</f>
        <v>1409443.24</v>
      </c>
      <c r="I20" s="46"/>
      <c r="J20" s="47" t="n">
        <v>1427077.37</v>
      </c>
      <c r="K20" s="48" t="n">
        <v>1500000</v>
      </c>
      <c r="L20" s="49" t="n">
        <f aca="false">VLOOKUP(B:B,Sheet3!A:B,2,1)</f>
        <v>294233.13</v>
      </c>
      <c r="M20" s="50" t="n">
        <f aca="false">K20/D20</f>
        <v>0.5</v>
      </c>
      <c r="N20" s="51" t="n">
        <f aca="false">K20/J20-1</f>
        <v>0.0510992827249444</v>
      </c>
      <c r="O20" s="52" t="n">
        <v>50</v>
      </c>
      <c r="Q20" s="54"/>
    </row>
    <row r="21" s="53" customFormat="true" ht="13.8" hidden="false" customHeight="false" outlineLevel="0" collapsed="false">
      <c r="A21" s="40" t="n">
        <v>78</v>
      </c>
      <c r="B21" s="41" t="s">
        <v>30</v>
      </c>
      <c r="C21" s="42" t="n">
        <v>1849479.17</v>
      </c>
      <c r="D21" s="68" t="n">
        <v>2500000</v>
      </c>
      <c r="E21" s="44" t="n">
        <f aca="false">D21/C21-1</f>
        <v>0.351731904068971</v>
      </c>
      <c r="F21" s="45" t="n">
        <f aca="false">VLOOKUP(B:B,Sheet3!D:E,2,1)</f>
        <v>220191.63</v>
      </c>
      <c r="G21" s="45" t="n">
        <f aca="false">VLOOKUP(B:B,Sheet1!A:F,6,1)</f>
        <v>215188.2</v>
      </c>
      <c r="H21" s="45" t="n">
        <f aca="false">SUM(F21:G21)</f>
        <v>435379.83</v>
      </c>
      <c r="I21" s="46"/>
      <c r="J21" s="47" t="n">
        <v>537412.45</v>
      </c>
      <c r="K21" s="48" t="n">
        <v>800000</v>
      </c>
      <c r="L21" s="49" t="n">
        <f aca="false">VLOOKUP(B:B,Sheet3!A:B,2,1)</f>
        <v>70145.2</v>
      </c>
      <c r="M21" s="50" t="n">
        <f aca="false">K21/D21</f>
        <v>0.32</v>
      </c>
      <c r="N21" s="51" t="n">
        <f aca="false">K21/J21-1</f>
        <v>0.488614564102488</v>
      </c>
      <c r="O21" s="52" t="n">
        <v>50</v>
      </c>
      <c r="Q21" s="54"/>
    </row>
    <row r="22" s="53" customFormat="true" ht="13.8" hidden="false" customHeight="false" outlineLevel="0" collapsed="false">
      <c r="A22" s="40" t="n">
        <v>848</v>
      </c>
      <c r="B22" s="78" t="s">
        <v>31</v>
      </c>
      <c r="C22" s="42" t="n">
        <v>0</v>
      </c>
      <c r="D22" s="68" t="n">
        <v>1500000</v>
      </c>
      <c r="E22" s="44"/>
      <c r="F22" s="45" t="n">
        <f aca="false">VLOOKUP(B:B,Sheet3!D:E,2,1)</f>
        <v>279182.56</v>
      </c>
      <c r="G22" s="45" t="n">
        <v>0</v>
      </c>
      <c r="H22" s="45" t="n">
        <f aca="false">SUM(F22:G22)</f>
        <v>279182.56</v>
      </c>
      <c r="I22" s="46"/>
      <c r="J22" s="47" t="n">
        <v>0</v>
      </c>
      <c r="K22" s="48" t="n">
        <v>500000</v>
      </c>
      <c r="L22" s="49" t="n">
        <f aca="false">VLOOKUP(B:B,Sheet3!A:B,2,1)</f>
        <v>44614.56</v>
      </c>
      <c r="M22" s="50" t="n">
        <f aca="false">K22/D22</f>
        <v>0.333333333333333</v>
      </c>
      <c r="N22" s="51"/>
      <c r="O22" s="52" t="n">
        <v>30</v>
      </c>
      <c r="Q22" s="54"/>
    </row>
    <row r="23" s="53" customFormat="true" ht="15" hidden="false" customHeight="true" outlineLevel="0" collapsed="false">
      <c r="A23" s="56" t="s">
        <v>32</v>
      </c>
      <c r="B23" s="57"/>
      <c r="C23" s="70" t="n">
        <f aca="false">SUM(C17:C22)</f>
        <v>11491226.66</v>
      </c>
      <c r="D23" s="79" t="n">
        <f aca="false">SUM(D17:D22)</f>
        <v>16000000</v>
      </c>
      <c r="E23" s="25" t="n">
        <f aca="false">D23/C23-1</f>
        <v>0.392366583081566</v>
      </c>
      <c r="F23" s="26" t="n">
        <f aca="false">SUM(F17:F22)</f>
        <v>1974148.36</v>
      </c>
      <c r="G23" s="26" t="n">
        <f aca="false">SUM(G17:G22)</f>
        <v>1680132.69</v>
      </c>
      <c r="H23" s="26" t="n">
        <f aca="false">SUM(H17:H22)</f>
        <v>3654281.05</v>
      </c>
      <c r="I23" s="80"/>
      <c r="J23" s="59" t="n">
        <f aca="false">SUM(J17:J22)</f>
        <v>3929891.992</v>
      </c>
      <c r="K23" s="59" t="n">
        <f aca="false">SUM(K17:K22)</f>
        <v>5600000</v>
      </c>
      <c r="L23" s="60"/>
      <c r="M23" s="81" t="n">
        <f aca="false">K23/D23</f>
        <v>0.35</v>
      </c>
      <c r="N23" s="31" t="n">
        <f aca="false">K23/J23-1</f>
        <v>0.424975549302578</v>
      </c>
      <c r="O23" s="82" t="n">
        <f aca="false">SUM(O17:O22)</f>
        <v>270</v>
      </c>
      <c r="Q23" s="54"/>
    </row>
    <row r="24" customFormat="false" ht="15" hidden="false" customHeight="false" outlineLevel="0" collapsed="false">
      <c r="C24" s="6"/>
      <c r="D24" s="6"/>
      <c r="L24" s="83"/>
    </row>
    <row r="25" customFormat="false" ht="15" hidden="false" customHeight="false" outlineLevel="0" collapsed="false">
      <c r="C25" s="6"/>
      <c r="D25" s="6"/>
      <c r="L25" s="83"/>
    </row>
    <row r="26" customFormat="false" ht="15" hidden="false" customHeight="false" outlineLevel="0" collapsed="false">
      <c r="A26" s="16" t="s">
        <v>2</v>
      </c>
      <c r="B26" s="16" t="s">
        <v>3</v>
      </c>
      <c r="C26" s="84" t="s">
        <v>4</v>
      </c>
      <c r="D26" s="84" t="s">
        <v>5</v>
      </c>
      <c r="E26" s="17" t="s">
        <v>6</v>
      </c>
      <c r="F26" s="85"/>
      <c r="G26" s="85"/>
      <c r="H26" s="85"/>
      <c r="J26" s="86" t="s">
        <v>10</v>
      </c>
      <c r="K26" s="86" t="s">
        <v>11</v>
      </c>
      <c r="L26" s="72"/>
      <c r="M26" s="20" t="s">
        <v>12</v>
      </c>
      <c r="N26" s="20" t="s">
        <v>6</v>
      </c>
      <c r="O26" s="20" t="s">
        <v>13</v>
      </c>
    </row>
    <row r="27" customFormat="false" ht="15" hidden="false" customHeight="false" outlineLevel="0" collapsed="false">
      <c r="A27" s="23"/>
      <c r="B27" s="23" t="s">
        <v>33</v>
      </c>
      <c r="C27" s="87" t="n">
        <f aca="false">C33+C37+C44</f>
        <v>31670482.6735001</v>
      </c>
      <c r="D27" s="87" t="n">
        <f aca="false">D33+D37+D44</f>
        <v>41200000</v>
      </c>
      <c r="E27" s="44" t="n">
        <f aca="false">D27/C27-1</f>
        <v>0.30089586649949</v>
      </c>
      <c r="F27" s="26" t="e">
        <f aca="false">F33+F37+F44</f>
        <v>#N/A</v>
      </c>
      <c r="G27" s="26" t="n">
        <f aca="false">G33+G37+G44</f>
        <v>12319928.82</v>
      </c>
      <c r="H27" s="26" t="e">
        <f aca="false">H33+H37+H44</f>
        <v>#N/A</v>
      </c>
      <c r="J27" s="88" t="e">
        <f aca="false">SUM(J33+J44)</f>
        <v>#N/A</v>
      </c>
      <c r="K27" s="88" t="n">
        <f aca="false">SUM(K33+K44)</f>
        <v>5100000</v>
      </c>
      <c r="L27" s="89"/>
      <c r="M27" s="90"/>
      <c r="N27" s="31" t="e">
        <f aca="false">K27/J27-1</f>
        <v>#N/A</v>
      </c>
      <c r="O27" s="91"/>
    </row>
    <row r="28" customFormat="false" ht="15" hidden="false" customHeight="false" outlineLevel="0" collapsed="false">
      <c r="A28" s="40" t="n">
        <v>117</v>
      </c>
      <c r="B28" s="41" t="s">
        <v>34</v>
      </c>
      <c r="C28" s="42" t="n">
        <v>2302528.5</v>
      </c>
      <c r="D28" s="92" t="n">
        <v>2800000</v>
      </c>
      <c r="E28" s="44" t="n">
        <f aca="false">D28/C28-1</f>
        <v>0.216054437545507</v>
      </c>
      <c r="F28" s="45" t="n">
        <f aca="false">VLOOKUP(B:B,Sheet3!D:E,2,1)</f>
        <v>-16403.1</v>
      </c>
      <c r="G28" s="45" t="n">
        <f aca="false">VLOOKUP(B:B,Sheet1!A:F,6,0)</f>
        <v>835169</v>
      </c>
      <c r="H28" s="45" t="n">
        <f aca="false">SUM(F28:G28)</f>
        <v>818765.9</v>
      </c>
      <c r="J28" s="47" t="n">
        <v>430091.28</v>
      </c>
      <c r="K28" s="48" t="n">
        <v>600000</v>
      </c>
      <c r="L28" s="49" t="n">
        <f aca="false">VLOOKUP(B:B,Sheet3!A:B,2,1)</f>
        <v>-6371.1</v>
      </c>
      <c r="M28" s="50" t="n">
        <f aca="false">K28/D28</f>
        <v>0.214285714285714</v>
      </c>
      <c r="N28" s="51" t="n">
        <f aca="false">K28/J28-1</f>
        <v>0.395052696720566</v>
      </c>
      <c r="O28" s="52" t="n">
        <v>35</v>
      </c>
      <c r="Q28" s="54" t="n">
        <f aca="false">VLOOKUP(A28,[1]NACIONAL!$A$4:$C$35,3,0)</f>
        <v>4100000</v>
      </c>
    </row>
    <row r="29" customFormat="false" ht="15" hidden="false" customHeight="false" outlineLevel="0" collapsed="false">
      <c r="A29" s="40" t="n">
        <v>90</v>
      </c>
      <c r="B29" s="41" t="s">
        <v>35</v>
      </c>
      <c r="C29" s="42" t="n">
        <v>4578810.4</v>
      </c>
      <c r="D29" s="92" t="n">
        <v>5000000</v>
      </c>
      <c r="E29" s="44" t="n">
        <f aca="false">D29/C29-1</f>
        <v>0.0919866871971813</v>
      </c>
      <c r="F29" s="45" t="n">
        <f aca="false">VLOOKUP(B:B,Sheet3!D:E,2,1)</f>
        <v>279182.56</v>
      </c>
      <c r="G29" s="45" t="n">
        <f aca="false">VLOOKUP(B:B,Sheet1!A:F,6,1)</f>
        <v>2233611</v>
      </c>
      <c r="H29" s="45" t="n">
        <f aca="false">SUM(F29:G29)</f>
        <v>2512793.56</v>
      </c>
      <c r="J29" s="47" t="n">
        <v>-18836.16</v>
      </c>
      <c r="K29" s="48" t="n">
        <v>800000</v>
      </c>
      <c r="L29" s="49" t="n">
        <f aca="false">VLOOKUP(B:B,Sheet3!A:B,2,1)</f>
        <v>44614.56</v>
      </c>
      <c r="M29" s="50" t="n">
        <f aca="false">K29/D29</f>
        <v>0.16</v>
      </c>
      <c r="N29" s="51" t="n">
        <f aca="false">K29/J29-1</f>
        <v>-43.4715016224114</v>
      </c>
      <c r="O29" s="52" t="n">
        <v>35</v>
      </c>
      <c r="Q29" s="54" t="n">
        <f aca="false">VLOOKUP(A29,[1]NACIONAL!$A$4:$C$35,3,0)</f>
        <v>8500000</v>
      </c>
    </row>
    <row r="30" customFormat="false" ht="15" hidden="false" customHeight="false" outlineLevel="0" collapsed="false">
      <c r="A30" s="40" t="n">
        <v>1032</v>
      </c>
      <c r="B30" s="93" t="s">
        <v>36</v>
      </c>
      <c r="C30" s="42" t="n">
        <v>1275334.68</v>
      </c>
      <c r="D30" s="92" t="n">
        <v>1800000</v>
      </c>
      <c r="E30" s="44" t="n">
        <f aca="false">D30/C30-1</f>
        <v>0.411394223201081</v>
      </c>
      <c r="F30" s="45" t="n">
        <f aca="false">VLOOKUP(B:B,Sheet3!D:E,2,0)</f>
        <v>30518.31</v>
      </c>
      <c r="G30" s="45" t="n">
        <f aca="false">VLOOKUP(B:B,Sheet1!A:F,6,0)</f>
        <v>2556361.52</v>
      </c>
      <c r="H30" s="45" t="n">
        <f aca="false">SUM(F30:G30)</f>
        <v>2586879.83</v>
      </c>
      <c r="J30" s="47" t="n">
        <v>62414.35</v>
      </c>
      <c r="K30" s="48" t="n">
        <v>500000</v>
      </c>
      <c r="L30" s="49" t="n">
        <f aca="false">VLOOKUP(B:B,Sheet3!A:B,2,0)</f>
        <v>21194.1</v>
      </c>
      <c r="M30" s="50" t="n">
        <f aca="false">K30/D30</f>
        <v>0.277777777777778</v>
      </c>
      <c r="N30" s="51"/>
      <c r="O30" s="52" t="n">
        <v>25</v>
      </c>
      <c r="Q30" s="54" t="n">
        <f aca="false">VLOOKUP(A30,[1]NACIONAL!$A$4:$C$35,3,0)</f>
        <v>3800000</v>
      </c>
    </row>
    <row r="31" customFormat="false" ht="15" hidden="false" customHeight="false" outlineLevel="0" collapsed="false">
      <c r="A31" s="40" t="n">
        <v>68</v>
      </c>
      <c r="B31" s="41" t="s">
        <v>37</v>
      </c>
      <c r="C31" s="42" t="n">
        <v>3181378.16</v>
      </c>
      <c r="D31" s="92" t="n">
        <v>3600000</v>
      </c>
      <c r="E31" s="44" t="n">
        <f aca="false">D31/C31-1</f>
        <v>0.13158506123648</v>
      </c>
      <c r="F31" s="45" t="n">
        <f aca="false">VLOOKUP(B:B,Sheet3!D:E,2,1)</f>
        <v>283486.91</v>
      </c>
      <c r="G31" s="45" t="n">
        <f aca="false">VLOOKUP(B:B,Sheet1!A:F,6,1)</f>
        <v>340722.09</v>
      </c>
      <c r="H31" s="45" t="n">
        <f aca="false">SUM(F31:G31)</f>
        <v>624209</v>
      </c>
      <c r="J31" s="47" t="n">
        <v>248853.8</v>
      </c>
      <c r="K31" s="48" t="n">
        <v>600000</v>
      </c>
      <c r="L31" s="49" t="n">
        <f aca="false">VLOOKUP(B:B,Sheet3!A:B,2,0)</f>
        <v>37797.91</v>
      </c>
      <c r="M31" s="50" t="n">
        <f aca="false">K31/D31</f>
        <v>0.166666666666667</v>
      </c>
      <c r="N31" s="51" t="n">
        <f aca="false">K31/J31-1</f>
        <v>1.41105420130213</v>
      </c>
      <c r="O31" s="52" t="n">
        <v>45</v>
      </c>
      <c r="Q31" s="54" t="n">
        <f aca="false">VLOOKUP(A31,[1]NACIONAL!$A$4:$C$35,3,0)</f>
        <v>1300000</v>
      </c>
    </row>
    <row r="32" customFormat="false" ht="15" hidden="false" customHeight="false" outlineLevel="0" collapsed="false">
      <c r="A32" s="40" t="n">
        <v>4473</v>
      </c>
      <c r="B32" s="41" t="s">
        <v>38</v>
      </c>
      <c r="C32" s="42" t="n">
        <v>1859293.8835</v>
      </c>
      <c r="D32" s="92" t="n">
        <v>2800000</v>
      </c>
      <c r="E32" s="44" t="n">
        <f aca="false">D32/C32-1</f>
        <v>0.505948050949956</v>
      </c>
      <c r="F32" s="45" t="e">
        <f aca="false">VLOOKUP(B:B,Sheet3!D:E,2,0)</f>
        <v>#N/A</v>
      </c>
      <c r="G32" s="45" t="n">
        <f aca="false">VLOOKUP(B:B,Sheet1!A:F,6,1)</f>
        <v>586953.64</v>
      </c>
      <c r="H32" s="45" t="e">
        <f aca="false">SUM(F32:G32)</f>
        <v>#N/A</v>
      </c>
      <c r="J32" s="47" t="n">
        <v>136406.2</v>
      </c>
      <c r="K32" s="48" t="n">
        <v>600000</v>
      </c>
      <c r="L32" s="49" t="n">
        <f aca="false">VLOOKUP(B:B,Sheet3!A:B,2,1)</f>
        <v>-237</v>
      </c>
      <c r="M32" s="50" t="n">
        <f aca="false">K32/D32</f>
        <v>0.214285714285714</v>
      </c>
      <c r="N32" s="51" t="n">
        <f aca="false">K32/J32-1</f>
        <v>3.39862704187933</v>
      </c>
      <c r="O32" s="52" t="n">
        <v>30</v>
      </c>
      <c r="Q32" s="54" t="n">
        <f aca="false">VLOOKUP(A32,[1]NACIONAL!$A$4:$C$35,3,0)</f>
        <v>3000000</v>
      </c>
    </row>
    <row r="33" customFormat="false" ht="15" hidden="false" customHeight="false" outlineLevel="0" collapsed="false">
      <c r="A33" s="56" t="s">
        <v>20</v>
      </c>
      <c r="B33" s="57"/>
      <c r="C33" s="70" t="n">
        <f aca="false">SUM(C28:C32)</f>
        <v>13197345.6235</v>
      </c>
      <c r="D33" s="70" t="n">
        <f aca="false">SUM(D28:D32)</f>
        <v>16000000</v>
      </c>
      <c r="E33" s="25" t="n">
        <f aca="false">D33/C33-1</f>
        <v>0.21236500554395</v>
      </c>
      <c r="F33" s="26" t="e">
        <f aca="false">SUM(F28:F32)</f>
        <v>#N/A</v>
      </c>
      <c r="G33" s="26" t="n">
        <f aca="false">SUM(G28:G32)</f>
        <v>6552817.25</v>
      </c>
      <c r="H33" s="26" t="e">
        <f aca="false">SUM(H28:H32)</f>
        <v>#N/A</v>
      </c>
      <c r="J33" s="59" t="n">
        <f aca="false">SUM(J28:J32)</f>
        <v>858929.47</v>
      </c>
      <c r="K33" s="59" t="n">
        <f aca="false">SUM(K28:K32)</f>
        <v>3100000</v>
      </c>
      <c r="L33" s="60"/>
      <c r="M33" s="61" t="n">
        <f aca="false">K33/D33</f>
        <v>0.19375</v>
      </c>
      <c r="N33" s="31" t="n">
        <f aca="false">K33/J33-1</f>
        <v>2.60914383342791</v>
      </c>
      <c r="O33" s="82" t="n">
        <f aca="false">SUM(O28:O32)</f>
        <v>170</v>
      </c>
      <c r="Q33" s="54"/>
    </row>
    <row r="34" customFormat="false" ht="15" hidden="false" customHeight="false" outlineLevel="0" collapsed="false">
      <c r="A34" s="40" t="n">
        <v>5216</v>
      </c>
      <c r="B34" s="2" t="s">
        <v>39</v>
      </c>
      <c r="C34" s="42" t="n">
        <v>4425046.1900001</v>
      </c>
      <c r="D34" s="92" t="n">
        <v>5000000</v>
      </c>
      <c r="E34" s="44" t="n">
        <f aca="false">D34/C34-1</f>
        <v>0.129931708125262</v>
      </c>
      <c r="F34" s="45" t="n">
        <f aca="false">VLOOKUP(B:B,Sheet3!D:E,2,1)</f>
        <v>-1008</v>
      </c>
      <c r="G34" s="45" t="n">
        <f aca="false">VLOOKUP(B:B,Sheet1!A:F,6,1)</f>
        <v>502723.15</v>
      </c>
      <c r="H34" s="45" t="n">
        <f aca="false">SUM(F34:G34)</f>
        <v>501715.15</v>
      </c>
      <c r="L34" s="83"/>
      <c r="Q34" s="54" t="n">
        <f aca="false">VLOOKUP(A34,[1]NACIONAL!$A$4:$C$35,3,0)</f>
        <v>8000000</v>
      </c>
    </row>
    <row r="35" customFormat="false" ht="15" hidden="false" customHeight="false" outlineLevel="0" collapsed="false">
      <c r="A35" s="40" t="n">
        <v>4334</v>
      </c>
      <c r="B35" s="41" t="s">
        <v>40</v>
      </c>
      <c r="C35" s="42" t="n">
        <v>8455317.2</v>
      </c>
      <c r="D35" s="92" t="n">
        <v>6000000</v>
      </c>
      <c r="E35" s="44" t="n">
        <f aca="false">D35/C35-1</f>
        <v>-0.290387355308208</v>
      </c>
      <c r="F35" s="45" t="n">
        <f aca="false">VLOOKUP(B:B,Sheet3!D:E,2,1)</f>
        <v>6900</v>
      </c>
      <c r="G35" s="45" t="n">
        <f aca="false">VLOOKUP(B:B,Sheet1!A:F,6,1)</f>
        <v>3231010</v>
      </c>
      <c r="H35" s="45" t="n">
        <f aca="false">SUM(F35:G35)</f>
        <v>3237910</v>
      </c>
      <c r="L35" s="83"/>
      <c r="Q35" s="54" t="n">
        <f aca="false">VLOOKUP(A35,[1]NACIONAL!$A$4:$C$35,3,0)</f>
        <v>9000000</v>
      </c>
    </row>
    <row r="36" customFormat="false" ht="15" hidden="false" customHeight="false" outlineLevel="0" collapsed="false">
      <c r="A36" s="40" t="n">
        <v>4487</v>
      </c>
      <c r="B36" s="41" t="s">
        <v>41</v>
      </c>
      <c r="C36" s="42" t="n">
        <v>3502811.94</v>
      </c>
      <c r="D36" s="92" t="n">
        <v>7000000</v>
      </c>
      <c r="E36" s="44" t="n">
        <f aca="false">D36/C36-1</f>
        <v>0.998394467046381</v>
      </c>
      <c r="F36" s="45" t="n">
        <f aca="false">VLOOKUP(B:B,Sheet3!D:E,2,1)</f>
        <v>6900</v>
      </c>
      <c r="G36" s="45" t="n">
        <f aca="false">VLOOKUP(B:B,Sheet1!A:F,6,1)</f>
        <v>586953.64</v>
      </c>
      <c r="H36" s="45" t="n">
        <f aca="false">SUM(F36:G36)</f>
        <v>593853.64</v>
      </c>
      <c r="L36" s="83"/>
      <c r="Q36" s="54" t="n">
        <f aca="false">VLOOKUP(A36,[1]NACIONAL!$A$4:$C$35,3,0)</f>
        <v>6800000</v>
      </c>
    </row>
    <row r="37" customFormat="false" ht="15" hidden="false" customHeight="false" outlineLevel="0" collapsed="false">
      <c r="A37" s="56" t="s">
        <v>24</v>
      </c>
      <c r="B37" s="57"/>
      <c r="C37" s="94" t="n">
        <f aca="false">SUM(C34:C36)</f>
        <v>16383175.3300001</v>
      </c>
      <c r="D37" s="70" t="n">
        <f aca="false">SUM(D34:D36)</f>
        <v>18000000</v>
      </c>
      <c r="E37" s="25" t="n">
        <f aca="false">D37/C37-1</f>
        <v>0.0986881137162248</v>
      </c>
      <c r="F37" s="26" t="n">
        <f aca="false">SUM(F34:F36)</f>
        <v>12792</v>
      </c>
      <c r="G37" s="26" t="n">
        <f aca="false">SUM(G34:G36)</f>
        <v>4320686.79</v>
      </c>
      <c r="H37" s="26" t="n">
        <f aca="false">SUM(H34:H36)</f>
        <v>4333478.79</v>
      </c>
      <c r="J37" s="86" t="s">
        <v>10</v>
      </c>
      <c r="K37" s="86" t="s">
        <v>11</v>
      </c>
      <c r="L37" s="72"/>
      <c r="M37" s="20" t="s">
        <v>12</v>
      </c>
      <c r="N37" s="20" t="s">
        <v>6</v>
      </c>
      <c r="O37" s="20" t="s">
        <v>13</v>
      </c>
    </row>
    <row r="38" customFormat="false" ht="13.8" hidden="false" customHeight="false" outlineLevel="0" collapsed="false">
      <c r="A38" s="40" t="n">
        <v>13</v>
      </c>
      <c r="B38" s="41" t="s">
        <v>42</v>
      </c>
      <c r="C38" s="42" t="n">
        <v>1388702.52</v>
      </c>
      <c r="D38" s="92" t="n">
        <v>1500000</v>
      </c>
      <c r="E38" s="44" t="n">
        <f aca="false">D38/C38-1</f>
        <v>0.080144939896847</v>
      </c>
      <c r="F38" s="45" t="n">
        <f aca="false">VLOOKUP(B:B,Sheet3!D:E,2,1)</f>
        <v>102599.43</v>
      </c>
      <c r="G38" s="45" t="n">
        <f aca="false">VLOOKUP(B:B,Sheet1!A:F,6,1)</f>
        <v>809682</v>
      </c>
      <c r="H38" s="45" t="n">
        <f aca="false">SUM(F38:G38)</f>
        <v>912281.43</v>
      </c>
      <c r="J38" s="47" t="n">
        <v>120839.54</v>
      </c>
      <c r="K38" s="48" t="n">
        <v>300000</v>
      </c>
      <c r="L38" s="49" t="n">
        <f aca="false">VLOOKUP(B:B,Sheet3!A:B,2,1)</f>
        <v>51810.34</v>
      </c>
      <c r="M38" s="50" t="n">
        <f aca="false">K38/D38</f>
        <v>0.2</v>
      </c>
      <c r="N38" s="51" t="n">
        <f aca="false">K38/J38-1</f>
        <v>1.48263109905913</v>
      </c>
      <c r="O38" s="52" t="n">
        <v>50</v>
      </c>
      <c r="Q38" s="54"/>
    </row>
    <row r="39" customFormat="false" ht="13.8" hidden="false" customHeight="false" outlineLevel="0" collapsed="false">
      <c r="A39" s="40" t="n">
        <v>6093</v>
      </c>
      <c r="B39" s="95" t="s">
        <v>43</v>
      </c>
      <c r="C39" s="42" t="n">
        <v>0</v>
      </c>
      <c r="D39" s="92" t="n">
        <v>1000000</v>
      </c>
      <c r="E39" s="44" t="n">
        <v>0</v>
      </c>
      <c r="F39" s="45" t="n">
        <f aca="false">VLOOKUP(B:B,Sheet3!D:E,2,1)</f>
        <v>34317.08</v>
      </c>
      <c r="G39" s="45" t="n">
        <f aca="false">VLOOKUP(B:B,Sheet1!A:F,6,1)</f>
        <v>39235</v>
      </c>
      <c r="H39" s="45" t="n">
        <f aca="false">SUM(F39:G39)</f>
        <v>73552.08</v>
      </c>
      <c r="J39" s="47" t="e">
        <f aca="false">#N/A</f>
        <v>#N/A</v>
      </c>
      <c r="K39" s="48" t="n">
        <v>300000</v>
      </c>
      <c r="L39" s="49"/>
      <c r="M39" s="50" t="n">
        <f aca="false">K39/D39</f>
        <v>0.3</v>
      </c>
      <c r="N39" s="51" t="e">
        <f aca="false">K39/J39-1</f>
        <v>#N/A</v>
      </c>
      <c r="O39" s="52" t="n">
        <v>20</v>
      </c>
      <c r="Q39" s="54"/>
    </row>
    <row r="40" customFormat="false" ht="13.8" hidden="false" customHeight="false" outlineLevel="0" collapsed="false">
      <c r="A40" s="40" t="n">
        <v>4256</v>
      </c>
      <c r="B40" s="41" t="s">
        <v>44</v>
      </c>
      <c r="C40" s="42" t="n">
        <v>-21880</v>
      </c>
      <c r="D40" s="92" t="n">
        <v>1500000</v>
      </c>
      <c r="E40" s="44" t="n">
        <f aca="false">D40/C40-1</f>
        <v>-69.5557586837294</v>
      </c>
      <c r="F40" s="45" t="n">
        <f aca="false">VLOOKUP(B:B,Sheet3!D:E,2,1)</f>
        <v>6900</v>
      </c>
      <c r="G40" s="45" t="n">
        <f aca="false">VLOOKUP(B:B,Sheet1!A:F,6,1)</f>
        <v>363555.96</v>
      </c>
      <c r="H40" s="45" t="n">
        <f aca="false">SUM(F40:G40)</f>
        <v>370455.96</v>
      </c>
      <c r="J40" s="47" t="n">
        <v>147003.26</v>
      </c>
      <c r="K40" s="48" t="n">
        <v>500000</v>
      </c>
      <c r="L40" s="49" t="n">
        <f aca="false">VLOOKUP(B:B,Sheet3!A:B,2,1)</f>
        <v>-237</v>
      </c>
      <c r="M40" s="50" t="n">
        <f aca="false">K40/D40</f>
        <v>0.333333333333333</v>
      </c>
      <c r="N40" s="51" t="n">
        <f aca="false">K40/J40-1</f>
        <v>2.40128511435733</v>
      </c>
      <c r="O40" s="52" t="n">
        <v>50</v>
      </c>
      <c r="Q40" s="54"/>
    </row>
    <row r="41" customFormat="false" ht="13.8" hidden="false" customHeight="false" outlineLevel="0" collapsed="false">
      <c r="A41" s="40" t="n">
        <v>6157</v>
      </c>
      <c r="B41" s="96" t="s">
        <v>45</v>
      </c>
      <c r="C41" s="42" t="n">
        <v>0</v>
      </c>
      <c r="D41" s="92" t="n">
        <v>1200000</v>
      </c>
      <c r="E41" s="44"/>
      <c r="F41" s="45" t="n">
        <f aca="false">VLOOKUP(B:B,Sheet3!D:E,2,1)</f>
        <v>53377</v>
      </c>
      <c r="G41" s="45" t="n">
        <f aca="false">VLOOKUP(B:B,Sheet1!A:F,6,1)</f>
        <v>19940</v>
      </c>
      <c r="H41" s="45" t="n">
        <f aca="false">SUM(F41:G41)</f>
        <v>73317</v>
      </c>
      <c r="J41" s="47" t="e">
        <f aca="false">#N/A</f>
        <v>#N/A</v>
      </c>
      <c r="K41" s="48" t="n">
        <v>300000</v>
      </c>
      <c r="L41" s="49"/>
      <c r="M41" s="50" t="n">
        <f aca="false">K41/D41</f>
        <v>0.25</v>
      </c>
      <c r="N41" s="51"/>
      <c r="O41" s="52"/>
      <c r="Q41" s="54"/>
    </row>
    <row r="42" customFormat="false" ht="13.8" hidden="false" customHeight="false" outlineLevel="0" collapsed="false">
      <c r="A42" s="40" t="n">
        <v>5491</v>
      </c>
      <c r="B42" s="41" t="s">
        <v>46</v>
      </c>
      <c r="C42" s="42" t="n">
        <v>723139.2</v>
      </c>
      <c r="D42" s="92" t="n">
        <v>1000000</v>
      </c>
      <c r="E42" s="44"/>
      <c r="F42" s="45" t="n">
        <f aca="false">VLOOKUP(B:B,Sheet3!D:E,2,1)</f>
        <v>137616.64</v>
      </c>
      <c r="G42" s="45" t="n">
        <f aca="false">VLOOKUP(B:B,Sheet1!A:F,6,1)</f>
        <v>198736.82</v>
      </c>
      <c r="H42" s="45" t="n">
        <f aca="false">SUM(F42:G42)</f>
        <v>336353.46</v>
      </c>
      <c r="J42" s="47" t="n">
        <v>95791.25</v>
      </c>
      <c r="K42" s="48" t="n">
        <v>300000</v>
      </c>
      <c r="L42" s="49" t="n">
        <f aca="false">VLOOKUP(B:B,Sheet3!A:B,2,1)</f>
        <v>4868.82</v>
      </c>
      <c r="M42" s="50" t="n">
        <f aca="false">K42/D42</f>
        <v>0.3</v>
      </c>
      <c r="N42" s="51"/>
      <c r="O42" s="52" t="n">
        <v>35</v>
      </c>
      <c r="Q42" s="54"/>
    </row>
    <row r="43" customFormat="false" ht="13.8" hidden="false" customHeight="false" outlineLevel="0" collapsed="false">
      <c r="A43" s="40" t="n">
        <v>6078</v>
      </c>
      <c r="B43" s="55" t="s">
        <v>47</v>
      </c>
      <c r="C43" s="42" t="n">
        <v>0</v>
      </c>
      <c r="D43" s="92" t="n">
        <v>1000000</v>
      </c>
      <c r="E43" s="44"/>
      <c r="F43" s="45" t="n">
        <f aca="false">VLOOKUP(B:B,Sheet3!D:E,2,1)</f>
        <v>11715.28</v>
      </c>
      <c r="G43" s="45" t="n">
        <f aca="false">VLOOKUP(B:B,Sheet1!A:F,6,1)</f>
        <v>15275</v>
      </c>
      <c r="H43" s="45" t="n">
        <f aca="false">SUM(F43:G43)</f>
        <v>26990.28</v>
      </c>
      <c r="J43" s="47" t="e">
        <f aca="false">#N/A</f>
        <v>#N/A</v>
      </c>
      <c r="K43" s="48" t="n">
        <v>300000</v>
      </c>
      <c r="L43" s="42"/>
      <c r="M43" s="50" t="n">
        <f aca="false">K43/D43</f>
        <v>0.3</v>
      </c>
      <c r="N43" s="97"/>
      <c r="O43" s="98" t="n">
        <v>20</v>
      </c>
      <c r="Q43" s="54"/>
    </row>
    <row r="44" customFormat="false" ht="15" hidden="false" customHeight="false" outlineLevel="0" collapsed="false">
      <c r="A44" s="56" t="s">
        <v>32</v>
      </c>
      <c r="B44" s="57"/>
      <c r="C44" s="94" t="n">
        <f aca="false">SUM(C38:C43)</f>
        <v>2089961.72</v>
      </c>
      <c r="D44" s="70" t="n">
        <f aca="false">SUM(D38:D43)</f>
        <v>7200000</v>
      </c>
      <c r="E44" s="25" t="n">
        <f aca="false">D44/C44-1</f>
        <v>2.44503917516729</v>
      </c>
      <c r="F44" s="26" t="n">
        <f aca="false">SUM(F38:F43)</f>
        <v>346525.43</v>
      </c>
      <c r="G44" s="26" t="n">
        <f aca="false">SUM(G38:G43)</f>
        <v>1446424.78</v>
      </c>
      <c r="H44" s="26" t="n">
        <f aca="false">SUM(H38:H43)</f>
        <v>1792950.21</v>
      </c>
      <c r="J44" s="99" t="e">
        <f aca="false">SUM(J38:J43)</f>
        <v>#N/A</v>
      </c>
      <c r="K44" s="100" t="n">
        <f aca="false">SUM(K38:K43)</f>
        <v>2000000</v>
      </c>
      <c r="L44" s="100"/>
      <c r="M44" s="101" t="n">
        <f aca="false">K44/D44</f>
        <v>0.277777777777778</v>
      </c>
      <c r="N44" s="102" t="e">
        <f aca="false">K44/J44-1</f>
        <v>#N/A</v>
      </c>
      <c r="O44" s="103" t="n">
        <f aca="false">SUM(O38:O43)</f>
        <v>175</v>
      </c>
    </row>
  </sheetData>
  <mergeCells count="1">
    <mergeCell ref="F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4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35" activeCellId="3" sqref="K:K O:O Q:Q A35"/>
    </sheetView>
  </sheetViews>
  <sheetFormatPr defaultRowHeight="15" zeroHeight="false" outlineLevelRow="0" outlineLevelCol="0"/>
  <cols>
    <col collapsed="false" customWidth="true" hidden="false" outlineLevel="0" max="1" min="1" style="0" width="91.86"/>
    <col collapsed="false" customWidth="true" hidden="false" outlineLevel="0" max="4" min="2" style="0" width="18.29"/>
    <col collapsed="false" customWidth="true" hidden="false" outlineLevel="0" max="7" min="5" style="0" width="12.71"/>
    <col collapsed="false" customWidth="true" hidden="false" outlineLevel="0" max="9" min="8" style="0" width="11.71"/>
    <col collapsed="false" customWidth="true" hidden="false" outlineLevel="0" max="1025" min="10" style="0" width="8.67"/>
  </cols>
  <sheetData>
    <row r="2" customFormat="false" ht="15" hidden="false" customHeight="false" outlineLevel="0" collapsed="false">
      <c r="A2" s="95" t="s">
        <v>48</v>
      </c>
      <c r="B2" s="0" t="s">
        <v>49</v>
      </c>
    </row>
    <row r="3" customFormat="false" ht="15" hidden="false" customHeight="false" outlineLevel="0" collapsed="false">
      <c r="A3" s="95" t="s">
        <v>50</v>
      </c>
      <c r="B3" s="0" t="s">
        <v>49</v>
      </c>
      <c r="C3" s="104"/>
      <c r="D3" s="104"/>
      <c r="E3" s="104"/>
    </row>
    <row r="4" customFormat="false" ht="15" hidden="false" customHeight="false" outlineLevel="0" collapsed="false">
      <c r="A4" s="95" t="s">
        <v>51</v>
      </c>
      <c r="B4" s="0" t="s">
        <v>52</v>
      </c>
      <c r="C4" s="104"/>
      <c r="D4" s="104"/>
      <c r="E4" s="104"/>
    </row>
    <row r="5" customFormat="false" ht="15" hidden="false" customHeight="false" outlineLevel="0" collapsed="false">
      <c r="A5" s="95" t="s">
        <v>53</v>
      </c>
      <c r="B5" s="0" t="s">
        <v>49</v>
      </c>
      <c r="C5" s="104"/>
      <c r="D5" s="104"/>
      <c r="E5" s="104"/>
    </row>
    <row r="6" customFormat="false" ht="15" hidden="false" customHeight="false" outlineLevel="0" collapsed="false">
      <c r="A6" s="95" t="s">
        <v>54</v>
      </c>
      <c r="B6" s="0" t="s">
        <v>49</v>
      </c>
      <c r="C6" s="104"/>
      <c r="D6" s="104"/>
      <c r="E6" s="104"/>
    </row>
    <row r="7" customFormat="false" ht="15" hidden="false" customHeight="false" outlineLevel="0" collapsed="false">
      <c r="A7" s="95" t="s">
        <v>55</v>
      </c>
      <c r="B7" s="0" t="s">
        <v>56</v>
      </c>
      <c r="C7" s="104"/>
      <c r="D7" s="104"/>
      <c r="E7" s="104"/>
    </row>
    <row r="8" customFormat="false" ht="15" hidden="false" customHeight="false" outlineLevel="0" collapsed="false">
      <c r="A8" s="95" t="s">
        <v>57</v>
      </c>
      <c r="B8" s="0" t="s">
        <v>49</v>
      </c>
    </row>
    <row r="10" customFormat="false" ht="15" hidden="false" customHeight="false" outlineLevel="0" collapsed="false">
      <c r="A10" s="95" t="s">
        <v>58</v>
      </c>
      <c r="B10" s="95" t="s">
        <v>59</v>
      </c>
      <c r="C10" s="95" t="s">
        <v>60</v>
      </c>
    </row>
    <row r="11" customFormat="false" ht="15" hidden="false" customHeight="false" outlineLevel="0" collapsed="false">
      <c r="B11" s="0" t="s">
        <v>61</v>
      </c>
      <c r="E11" s="0" t="s">
        <v>62</v>
      </c>
      <c r="F11" s="0" t="s">
        <v>63</v>
      </c>
    </row>
    <row r="12" customFormat="false" ht="15" hidden="false" customHeight="false" outlineLevel="0" collapsed="false">
      <c r="A12" s="95" t="s">
        <v>64</v>
      </c>
      <c r="B12" s="0" t="s">
        <v>65</v>
      </c>
      <c r="C12" s="0" t="s">
        <v>66</v>
      </c>
      <c r="D12" s="0" t="s">
        <v>67</v>
      </c>
    </row>
    <row r="13" customFormat="false" ht="15" hidden="false" customHeight="false" outlineLevel="0" collapsed="false">
      <c r="A13" s="0" t="s">
        <v>36</v>
      </c>
      <c r="B13" s="105" t="n">
        <v>1961544.56</v>
      </c>
      <c r="C13" s="105" t="n">
        <v>587666.96</v>
      </c>
      <c r="D13" s="105" t="n">
        <v>7150</v>
      </c>
      <c r="E13" s="105" t="n">
        <v>2556361.52</v>
      </c>
      <c r="F13" s="105" t="n">
        <v>2556361.52</v>
      </c>
    </row>
    <row r="14" customFormat="false" ht="15" hidden="false" customHeight="false" outlineLevel="0" collapsed="false">
      <c r="A14" s="0" t="s">
        <v>68</v>
      </c>
      <c r="B14" s="106"/>
      <c r="C14" s="105" t="n">
        <v>1313020.8</v>
      </c>
      <c r="D14" s="106"/>
      <c r="E14" s="105" t="n">
        <v>1313020.8</v>
      </c>
      <c r="F14" s="105" t="n">
        <v>1313020.8</v>
      </c>
    </row>
    <row r="15" customFormat="false" ht="15" hidden="false" customHeight="false" outlineLevel="0" collapsed="false">
      <c r="A15" s="0" t="s">
        <v>34</v>
      </c>
      <c r="B15" s="105" t="n">
        <v>50704</v>
      </c>
      <c r="C15" s="105" t="n">
        <v>766105</v>
      </c>
      <c r="D15" s="105" t="n">
        <v>18360</v>
      </c>
      <c r="E15" s="105" t="n">
        <v>835169</v>
      </c>
      <c r="F15" s="105" t="n">
        <v>835169</v>
      </c>
    </row>
    <row r="16" customFormat="false" ht="15" hidden="false" customHeight="false" outlineLevel="0" collapsed="false">
      <c r="A16" s="0" t="s">
        <v>42</v>
      </c>
      <c r="B16" s="105" t="n">
        <v>708280</v>
      </c>
      <c r="C16" s="105" t="n">
        <v>75300</v>
      </c>
      <c r="D16" s="105" t="n">
        <v>26102</v>
      </c>
      <c r="E16" s="105" t="n">
        <v>809682</v>
      </c>
      <c r="F16" s="105" t="n">
        <v>809682</v>
      </c>
    </row>
    <row r="17" customFormat="false" ht="15" hidden="false" customHeight="false" outlineLevel="0" collapsed="false">
      <c r="A17" s="0" t="s">
        <v>16</v>
      </c>
      <c r="B17" s="105" t="n">
        <v>63550</v>
      </c>
      <c r="C17" s="105" t="n">
        <v>320639.38</v>
      </c>
      <c r="D17" s="106"/>
      <c r="E17" s="105" t="n">
        <v>384189.38</v>
      </c>
      <c r="F17" s="105" t="n">
        <v>384189.38</v>
      </c>
    </row>
    <row r="18" customFormat="false" ht="15" hidden="false" customHeight="false" outlineLevel="0" collapsed="false">
      <c r="A18" s="0" t="s">
        <v>26</v>
      </c>
      <c r="B18" s="105" t="n">
        <v>13100</v>
      </c>
      <c r="C18" s="105" t="n">
        <v>284967.92</v>
      </c>
      <c r="D18" s="106"/>
      <c r="E18" s="105" t="n">
        <v>298067.92</v>
      </c>
      <c r="F18" s="105" t="n">
        <v>298067.92</v>
      </c>
    </row>
    <row r="19" customFormat="false" ht="15" hidden="false" customHeight="false" outlineLevel="0" collapsed="false">
      <c r="A19" s="0" t="s">
        <v>27</v>
      </c>
      <c r="B19" s="105" t="n">
        <v>63600</v>
      </c>
      <c r="C19" s="105" t="n">
        <v>242910</v>
      </c>
      <c r="D19" s="106"/>
      <c r="E19" s="105" t="n">
        <v>306510</v>
      </c>
      <c r="F19" s="105" t="n">
        <v>306510</v>
      </c>
    </row>
    <row r="20" customFormat="false" ht="15" hidden="false" customHeight="false" outlineLevel="0" collapsed="false">
      <c r="A20" s="0" t="s">
        <v>22</v>
      </c>
      <c r="B20" s="105" t="n">
        <v>5252606.6</v>
      </c>
      <c r="C20" s="105" t="n">
        <v>1000323.75</v>
      </c>
      <c r="D20" s="106"/>
      <c r="E20" s="105" t="n">
        <v>6252930.35</v>
      </c>
      <c r="F20" s="105" t="n">
        <v>6252930.35</v>
      </c>
    </row>
    <row r="21" customFormat="false" ht="15" hidden="false" customHeight="false" outlineLevel="0" collapsed="false">
      <c r="A21" s="0" t="s">
        <v>17</v>
      </c>
      <c r="B21" s="106"/>
      <c r="C21" s="105" t="n">
        <v>59115</v>
      </c>
      <c r="D21" s="106"/>
      <c r="E21" s="105" t="n">
        <v>59115</v>
      </c>
      <c r="F21" s="105" t="n">
        <v>59115</v>
      </c>
    </row>
    <row r="22" customFormat="false" ht="15" hidden="false" customHeight="false" outlineLevel="0" collapsed="false">
      <c r="A22" s="0" t="s">
        <v>44</v>
      </c>
      <c r="B22" s="105" t="n">
        <v>290803.96</v>
      </c>
      <c r="C22" s="105" t="n">
        <v>71302</v>
      </c>
      <c r="D22" s="105" t="n">
        <v>1450</v>
      </c>
      <c r="E22" s="105" t="n">
        <v>363555.96</v>
      </c>
      <c r="F22" s="105" t="n">
        <v>363555.96</v>
      </c>
    </row>
    <row r="23" customFormat="false" ht="15" hidden="false" customHeight="false" outlineLevel="0" collapsed="false">
      <c r="A23" s="0" t="s">
        <v>40</v>
      </c>
      <c r="B23" s="106"/>
      <c r="C23" s="105" t="n">
        <v>3231010</v>
      </c>
      <c r="D23" s="106"/>
      <c r="E23" s="105" t="n">
        <v>3231010</v>
      </c>
      <c r="F23" s="105" t="n">
        <v>3231010</v>
      </c>
    </row>
    <row r="24" customFormat="false" ht="15" hidden="false" customHeight="false" outlineLevel="0" collapsed="false">
      <c r="A24" s="0" t="s">
        <v>38</v>
      </c>
      <c r="B24" s="105" t="n">
        <v>109980</v>
      </c>
      <c r="C24" s="105" t="n">
        <v>460745</v>
      </c>
      <c r="D24" s="105" t="n">
        <v>16228.64</v>
      </c>
      <c r="E24" s="105" t="n">
        <v>586953.64</v>
      </c>
      <c r="F24" s="105" t="n">
        <v>586953.64</v>
      </c>
    </row>
    <row r="25" customFormat="false" ht="15" hidden="false" customHeight="false" outlineLevel="0" collapsed="false">
      <c r="A25" s="0" t="s">
        <v>18</v>
      </c>
      <c r="B25" s="105" t="n">
        <v>1287295</v>
      </c>
      <c r="C25" s="105" t="n">
        <v>232861.74</v>
      </c>
      <c r="D25" s="106"/>
      <c r="E25" s="105" t="n">
        <v>1520156.74</v>
      </c>
      <c r="F25" s="105" t="n">
        <v>1520156.74</v>
      </c>
    </row>
    <row r="26" customFormat="false" ht="15" hidden="false" customHeight="false" outlineLevel="0" collapsed="false">
      <c r="A26" s="0" t="s">
        <v>23</v>
      </c>
      <c r="B26" s="105" t="n">
        <v>951292</v>
      </c>
      <c r="C26" s="105" t="n">
        <v>594795.46</v>
      </c>
      <c r="D26" s="106"/>
      <c r="E26" s="105" t="n">
        <v>1546087.46</v>
      </c>
      <c r="F26" s="105" t="n">
        <v>1546087.46</v>
      </c>
    </row>
    <row r="27" customFormat="false" ht="15" hidden="false" customHeight="false" outlineLevel="0" collapsed="false">
      <c r="A27" s="0" t="s">
        <v>19</v>
      </c>
      <c r="B27" s="106"/>
      <c r="C27" s="105" t="n">
        <v>560</v>
      </c>
      <c r="D27" s="106"/>
      <c r="E27" s="105" t="n">
        <v>560</v>
      </c>
      <c r="F27" s="105" t="n">
        <v>560</v>
      </c>
    </row>
    <row r="28" customFormat="false" ht="15" hidden="false" customHeight="false" outlineLevel="0" collapsed="false">
      <c r="A28" s="0" t="s">
        <v>39</v>
      </c>
      <c r="B28" s="105" t="n">
        <v>437922.15</v>
      </c>
      <c r="C28" s="105" t="n">
        <v>64801</v>
      </c>
      <c r="D28" s="106"/>
      <c r="E28" s="105" t="n">
        <v>502723.15</v>
      </c>
      <c r="F28" s="105" t="n">
        <v>502723.15</v>
      </c>
    </row>
    <row r="29" customFormat="false" ht="15" hidden="false" customHeight="false" outlineLevel="0" collapsed="false">
      <c r="A29" s="0" t="s">
        <v>21</v>
      </c>
      <c r="B29" s="106"/>
      <c r="C29" s="105" t="n">
        <v>433183</v>
      </c>
      <c r="D29" s="106"/>
      <c r="E29" s="105" t="n">
        <v>433183</v>
      </c>
      <c r="F29" s="105" t="n">
        <v>433183</v>
      </c>
    </row>
    <row r="30" customFormat="false" ht="15" hidden="false" customHeight="false" outlineLevel="0" collapsed="false">
      <c r="A30" s="0" t="s">
        <v>46</v>
      </c>
      <c r="B30" s="105" t="n">
        <v>53040</v>
      </c>
      <c r="C30" s="105" t="n">
        <v>145696.82</v>
      </c>
      <c r="D30" s="106"/>
      <c r="E30" s="105" t="n">
        <v>198736.82</v>
      </c>
      <c r="F30" s="105" t="n">
        <v>198736.82</v>
      </c>
    </row>
    <row r="31" customFormat="false" ht="15" hidden="false" customHeight="false" outlineLevel="0" collapsed="false">
      <c r="A31" s="0" t="s">
        <v>47</v>
      </c>
      <c r="B31" s="105" t="n">
        <v>12600</v>
      </c>
      <c r="C31" s="105" t="n">
        <v>2675</v>
      </c>
      <c r="D31" s="106"/>
      <c r="E31" s="105" t="n">
        <v>15275</v>
      </c>
      <c r="F31" s="105" t="n">
        <v>15275</v>
      </c>
    </row>
    <row r="32" customFormat="false" ht="15" hidden="false" customHeight="false" outlineLevel="0" collapsed="false">
      <c r="A32" s="0" t="s">
        <v>69</v>
      </c>
      <c r="B32" s="106"/>
      <c r="C32" s="105" t="n">
        <v>24020</v>
      </c>
      <c r="D32" s="105" t="n">
        <v>15215</v>
      </c>
      <c r="E32" s="105" t="n">
        <v>39235</v>
      </c>
      <c r="F32" s="105" t="n">
        <v>39235</v>
      </c>
    </row>
    <row r="33" customFormat="false" ht="15" hidden="false" customHeight="false" outlineLevel="0" collapsed="false">
      <c r="A33" s="0" t="s">
        <v>45</v>
      </c>
      <c r="B33" s="105" t="n">
        <v>19940</v>
      </c>
      <c r="C33" s="106"/>
      <c r="D33" s="106"/>
      <c r="E33" s="105" t="n">
        <v>19940</v>
      </c>
      <c r="F33" s="105" t="n">
        <v>19940</v>
      </c>
    </row>
    <row r="34" customFormat="false" ht="15" hidden="false" customHeight="false" outlineLevel="0" collapsed="false">
      <c r="A34" s="0" t="s">
        <v>37</v>
      </c>
      <c r="B34" s="105" t="n">
        <v>161076.09</v>
      </c>
      <c r="C34" s="105" t="n">
        <v>164176</v>
      </c>
      <c r="D34" s="105" t="n">
        <v>15470</v>
      </c>
      <c r="E34" s="105" t="n">
        <v>340722.09</v>
      </c>
      <c r="F34" s="105" t="n">
        <v>340722.09</v>
      </c>
    </row>
    <row r="35" customFormat="false" ht="15" hidden="false" customHeight="false" outlineLevel="0" collapsed="false">
      <c r="A35" s="0" t="s">
        <v>29</v>
      </c>
      <c r="B35" s="105" t="n">
        <v>71850</v>
      </c>
      <c r="C35" s="105" t="n">
        <v>765286.57</v>
      </c>
      <c r="D35" s="106"/>
      <c r="E35" s="105" t="n">
        <v>837136.57</v>
      </c>
      <c r="F35" s="105" t="n">
        <v>837136.57</v>
      </c>
    </row>
    <row r="36" customFormat="false" ht="15" hidden="false" customHeight="false" outlineLevel="0" collapsed="false">
      <c r="A36" s="0" t="s">
        <v>28</v>
      </c>
      <c r="B36" s="105" t="n">
        <v>23230</v>
      </c>
      <c r="C36" s="106"/>
      <c r="D36" s="106"/>
      <c r="E36" s="105" t="n">
        <v>23230</v>
      </c>
      <c r="F36" s="105" t="n">
        <v>23230</v>
      </c>
    </row>
    <row r="37" customFormat="false" ht="15" hidden="false" customHeight="false" outlineLevel="0" collapsed="false">
      <c r="A37" s="0" t="s">
        <v>30</v>
      </c>
      <c r="B37" s="105" t="n">
        <v>99268.2</v>
      </c>
      <c r="C37" s="105" t="n">
        <v>115920</v>
      </c>
      <c r="D37" s="106"/>
      <c r="E37" s="105" t="n">
        <v>215188.2</v>
      </c>
      <c r="F37" s="105" t="n">
        <v>215188.2</v>
      </c>
    </row>
    <row r="38" customFormat="false" ht="15" hidden="false" customHeight="false" outlineLevel="0" collapsed="false">
      <c r="A38" s="0" t="s">
        <v>31</v>
      </c>
      <c r="B38" s="106"/>
      <c r="C38" s="105" t="n">
        <v>23000</v>
      </c>
      <c r="D38" s="106"/>
      <c r="E38" s="105" t="n">
        <v>23000</v>
      </c>
      <c r="F38" s="105" t="n">
        <v>23000</v>
      </c>
    </row>
    <row r="39" customFormat="false" ht="15" hidden="false" customHeight="false" outlineLevel="0" collapsed="false">
      <c r="A39" s="0" t="s">
        <v>35</v>
      </c>
      <c r="B39" s="105" t="n">
        <v>497120</v>
      </c>
      <c r="C39" s="105" t="n">
        <v>1420987</v>
      </c>
      <c r="D39" s="105" t="n">
        <v>315504</v>
      </c>
      <c r="E39" s="105" t="n">
        <v>2233611</v>
      </c>
      <c r="F39" s="105" t="n">
        <v>2233611</v>
      </c>
    </row>
    <row r="40" customFormat="false" ht="15" hidden="false" customHeight="false" outlineLevel="0" collapsed="false">
      <c r="A40" s="0" t="s">
        <v>63</v>
      </c>
      <c r="B40" s="105" t="n">
        <v>12128802.56</v>
      </c>
      <c r="C40" s="105" t="n">
        <v>12401068.4</v>
      </c>
      <c r="D40" s="105" t="n">
        <v>415479.64</v>
      </c>
      <c r="E40" s="105" t="n">
        <v>24945350.6</v>
      </c>
      <c r="F40" s="105" t="n">
        <v>24945350.6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3" sqref="K:K O:O Q:Q E2"/>
    </sheetView>
  </sheetViews>
  <sheetFormatPr defaultRowHeight="15" zeroHeight="false" outlineLevelRow="0" outlineLevelCol="0"/>
  <cols>
    <col collapsed="false" customWidth="true" hidden="false" outlineLevel="0" max="1" min="1" style="0" width="91.86"/>
    <col collapsed="false" customWidth="true" hidden="false" outlineLevel="0" max="2" min="2" style="0" width="16.29"/>
    <col collapsed="false" customWidth="true" hidden="false" outlineLevel="0" max="3" min="3" style="0" width="12.71"/>
    <col collapsed="false" customWidth="true" hidden="false" outlineLevel="0" max="9" min="4" style="0" width="10.14"/>
    <col collapsed="false" customWidth="true" hidden="false" outlineLevel="0" max="10" min="10" style="0" width="10.85"/>
    <col collapsed="false" customWidth="true" hidden="false" outlineLevel="0" max="11" min="11" style="0" width="10.14"/>
    <col collapsed="false" customWidth="true" hidden="false" outlineLevel="0" max="15" min="12" style="0" width="11.71"/>
    <col collapsed="false" customWidth="true" hidden="false" outlineLevel="0" max="16" min="16" style="0" width="10.14"/>
    <col collapsed="false" customWidth="true" hidden="false" outlineLevel="0" max="17" min="17" style="0" width="11.71"/>
    <col collapsed="false" customWidth="true" hidden="false" outlineLevel="0" max="18" min="18" style="0" width="10.14"/>
    <col collapsed="false" customWidth="true" hidden="false" outlineLevel="0" max="19" min="19" style="0" width="11.71"/>
    <col collapsed="false" customWidth="true" hidden="false" outlineLevel="0" max="20" min="20" style="0" width="10.14"/>
    <col collapsed="false" customWidth="true" hidden="false" outlineLevel="0" max="21" min="21" style="0" width="11.71"/>
    <col collapsed="false" customWidth="true" hidden="false" outlineLevel="0" max="22" min="22" style="0" width="10.14"/>
    <col collapsed="false" customWidth="true" hidden="false" outlineLevel="0" max="24" min="23" style="0" width="12.71"/>
    <col collapsed="false" customWidth="true" hidden="false" outlineLevel="0" max="31" min="25" style="0" width="11.71"/>
    <col collapsed="false" customWidth="true" hidden="false" outlineLevel="0" max="33" min="32" style="0" width="12.71"/>
    <col collapsed="false" customWidth="true" hidden="false" outlineLevel="0" max="34" min="34" style="0" width="18"/>
    <col collapsed="false" customWidth="true" hidden="false" outlineLevel="0" max="35" min="35" style="0" width="20.86"/>
    <col collapsed="false" customWidth="true" hidden="false" outlineLevel="0" max="36" min="36" style="0" width="19.42"/>
    <col collapsed="false" customWidth="true" hidden="false" outlineLevel="0" max="37" min="37" style="0" width="22.43"/>
    <col collapsed="false" customWidth="true" hidden="false" outlineLevel="0" max="1025" min="38" style="0" width="8.67"/>
  </cols>
  <sheetData>
    <row r="2" customFormat="false" ht="15" hidden="false" customHeight="false" outlineLevel="0" collapsed="false">
      <c r="A2" s="95" t="s">
        <v>48</v>
      </c>
      <c r="B2" s="0" t="s">
        <v>49</v>
      </c>
    </row>
    <row r="3" customFormat="false" ht="15" hidden="false" customHeight="false" outlineLevel="0" collapsed="false">
      <c r="A3" s="95" t="s">
        <v>50</v>
      </c>
      <c r="B3" s="0" t="s">
        <v>49</v>
      </c>
      <c r="C3" s="104"/>
      <c r="D3" s="104"/>
      <c r="E3" s="104"/>
    </row>
    <row r="4" customFormat="false" ht="15" hidden="false" customHeight="false" outlineLevel="0" collapsed="false">
      <c r="A4" s="95" t="s">
        <v>51</v>
      </c>
      <c r="B4" s="0" t="s">
        <v>70</v>
      </c>
      <c r="C4" s="104"/>
      <c r="D4" s="104"/>
      <c r="E4" s="104"/>
    </row>
    <row r="5" customFormat="false" ht="15" hidden="false" customHeight="false" outlineLevel="0" collapsed="false">
      <c r="A5" s="95" t="s">
        <v>53</v>
      </c>
      <c r="B5" s="0" t="s">
        <v>49</v>
      </c>
      <c r="C5" s="104"/>
      <c r="D5" s="104"/>
      <c r="E5" s="104"/>
    </row>
    <row r="6" customFormat="false" ht="15" hidden="false" customHeight="false" outlineLevel="0" collapsed="false">
      <c r="A6" s="95" t="s">
        <v>54</v>
      </c>
      <c r="B6" s="0" t="s">
        <v>49</v>
      </c>
      <c r="C6" s="104"/>
      <c r="D6" s="104"/>
      <c r="E6" s="104"/>
    </row>
    <row r="7" customFormat="false" ht="15" hidden="false" customHeight="false" outlineLevel="0" collapsed="false">
      <c r="A7" s="95" t="s">
        <v>55</v>
      </c>
      <c r="B7" s="0" t="s">
        <v>56</v>
      </c>
      <c r="C7" s="104"/>
      <c r="D7" s="104"/>
      <c r="E7" s="104"/>
    </row>
    <row r="8" customFormat="false" ht="15" hidden="false" customHeight="false" outlineLevel="0" collapsed="false">
      <c r="A8" s="95" t="s">
        <v>57</v>
      </c>
      <c r="B8" s="0" t="s">
        <v>49</v>
      </c>
    </row>
    <row r="10" customFormat="false" ht="15" hidden="false" customHeight="false" outlineLevel="0" collapsed="false">
      <c r="A10" s="95" t="s">
        <v>71</v>
      </c>
      <c r="B10" s="95" t="s">
        <v>72</v>
      </c>
    </row>
    <row r="11" customFormat="false" ht="15" hidden="false" customHeight="false" outlineLevel="0" collapsed="false">
      <c r="A11" s="95" t="s">
        <v>73</v>
      </c>
      <c r="B11" s="0" t="s">
        <v>74</v>
      </c>
      <c r="C11" s="0" t="s">
        <v>63</v>
      </c>
    </row>
    <row r="12" customFormat="false" ht="15" hidden="false" customHeight="false" outlineLevel="0" collapsed="false">
      <c r="A12" s="96" t="s">
        <v>68</v>
      </c>
      <c r="B12" s="105" t="n">
        <v>6446015</v>
      </c>
      <c r="C12" s="105" t="n">
        <v>6446015</v>
      </c>
    </row>
    <row r="13" customFormat="false" ht="15" hidden="false" customHeight="false" outlineLevel="0" collapsed="false">
      <c r="A13" s="96" t="s">
        <v>16</v>
      </c>
      <c r="B13" s="105" t="n">
        <v>4046909.328</v>
      </c>
      <c r="C13" s="105" t="n">
        <v>4046909.328</v>
      </c>
    </row>
    <row r="14" customFormat="false" ht="15" hidden="false" customHeight="false" outlineLevel="0" collapsed="false">
      <c r="A14" s="96" t="s">
        <v>26</v>
      </c>
      <c r="B14" s="105" t="n">
        <v>3369509.5</v>
      </c>
      <c r="C14" s="105" t="n">
        <v>3369509.5</v>
      </c>
    </row>
    <row r="15" customFormat="false" ht="15" hidden="false" customHeight="false" outlineLevel="0" collapsed="false">
      <c r="A15" s="96" t="s">
        <v>27</v>
      </c>
      <c r="B15" s="105" t="n">
        <v>3892293.38</v>
      </c>
      <c r="C15" s="105" t="n">
        <v>3892293.38</v>
      </c>
    </row>
    <row r="16" customFormat="false" ht="15" hidden="false" customHeight="false" outlineLevel="0" collapsed="false">
      <c r="A16" s="96" t="s">
        <v>22</v>
      </c>
      <c r="B16" s="105" t="n">
        <v>3536620.18</v>
      </c>
      <c r="C16" s="105" t="n">
        <v>3536620.18</v>
      </c>
    </row>
    <row r="17" customFormat="false" ht="15" hidden="false" customHeight="false" outlineLevel="0" collapsed="false">
      <c r="A17" s="96" t="s">
        <v>17</v>
      </c>
      <c r="B17" s="105" t="n">
        <v>806575.124</v>
      </c>
      <c r="C17" s="105" t="n">
        <v>806575.124</v>
      </c>
    </row>
    <row r="18" customFormat="false" ht="15" hidden="false" customHeight="false" outlineLevel="0" collapsed="false">
      <c r="A18" s="96" t="s">
        <v>18</v>
      </c>
      <c r="B18" s="105" t="n">
        <v>4836191.6</v>
      </c>
      <c r="C18" s="105" t="n">
        <v>4836191.6</v>
      </c>
    </row>
    <row r="19" customFormat="false" ht="15" hidden="false" customHeight="false" outlineLevel="0" collapsed="false">
      <c r="A19" s="96" t="s">
        <v>23</v>
      </c>
      <c r="B19" s="105" t="n">
        <v>302619.652</v>
      </c>
      <c r="C19" s="105" t="n">
        <v>302619.652</v>
      </c>
    </row>
    <row r="20" customFormat="false" ht="15" hidden="false" customHeight="false" outlineLevel="0" collapsed="false">
      <c r="A20" s="96" t="s">
        <v>19</v>
      </c>
      <c r="B20" s="105" t="n">
        <v>199960.158</v>
      </c>
      <c r="C20" s="105" t="n">
        <v>199960.158</v>
      </c>
    </row>
    <row r="21" customFormat="false" ht="15" hidden="false" customHeight="false" outlineLevel="0" collapsed="false">
      <c r="A21" s="96" t="s">
        <v>75</v>
      </c>
      <c r="B21" s="105" t="n">
        <v>1260531</v>
      </c>
      <c r="C21" s="105" t="n">
        <v>1260531</v>
      </c>
    </row>
    <row r="22" customFormat="false" ht="15" hidden="false" customHeight="false" outlineLevel="0" collapsed="false">
      <c r="A22" s="96" t="s">
        <v>21</v>
      </c>
      <c r="B22" s="105" t="n">
        <v>1549223.38</v>
      </c>
      <c r="C22" s="105" t="n">
        <v>1549223.38</v>
      </c>
    </row>
    <row r="23" customFormat="false" ht="15" hidden="false" customHeight="false" outlineLevel="0" collapsed="false">
      <c r="A23" s="96" t="s">
        <v>76</v>
      </c>
      <c r="B23" s="105" t="n">
        <v>272581.11</v>
      </c>
      <c r="C23" s="105" t="n">
        <v>272581.11</v>
      </c>
    </row>
    <row r="24" customFormat="false" ht="15" hidden="false" customHeight="false" outlineLevel="0" collapsed="false">
      <c r="A24" s="96" t="s">
        <v>29</v>
      </c>
      <c r="B24" s="105" t="n">
        <v>1435102.16</v>
      </c>
      <c r="C24" s="105" t="n">
        <v>1435102.16</v>
      </c>
    </row>
    <row r="25" customFormat="false" ht="15" hidden="false" customHeight="false" outlineLevel="0" collapsed="false">
      <c r="A25" s="96" t="s">
        <v>28</v>
      </c>
      <c r="B25" s="105" t="n">
        <v>1736789.79</v>
      </c>
      <c r="C25" s="105" t="n">
        <v>1736789.79</v>
      </c>
    </row>
    <row r="26" customFormat="false" ht="15" hidden="false" customHeight="false" outlineLevel="0" collapsed="false">
      <c r="A26" s="96" t="s">
        <v>30</v>
      </c>
      <c r="B26" s="105" t="n">
        <v>1867778.91</v>
      </c>
      <c r="C26" s="105" t="n">
        <v>1867778.91</v>
      </c>
    </row>
    <row r="27" customFormat="false" ht="15" hidden="false" customHeight="false" outlineLevel="0" collapsed="false">
      <c r="A27" s="96" t="s">
        <v>31</v>
      </c>
      <c r="B27" s="105" t="n">
        <v>184149.52</v>
      </c>
      <c r="C27" s="105" t="n">
        <v>184149.52</v>
      </c>
    </row>
    <row r="28" customFormat="false" ht="15" hidden="false" customHeight="false" outlineLevel="0" collapsed="false">
      <c r="A28" s="96" t="s">
        <v>63</v>
      </c>
      <c r="B28" s="105" t="n">
        <v>35742849.792</v>
      </c>
      <c r="C28" s="105" t="n">
        <v>35742849.792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E29" activeCellId="3" sqref="K:K O:O Q:Q E29"/>
    </sheetView>
  </sheetViews>
  <sheetFormatPr defaultRowHeight="15" zeroHeight="false" outlineLevelRow="0" outlineLevelCol="0"/>
  <cols>
    <col collapsed="false" customWidth="true" hidden="false" outlineLevel="0" max="1" min="1" style="0" width="91.86"/>
    <col collapsed="false" customWidth="true" hidden="false" outlineLevel="0" max="2" min="2" style="0" width="20.86"/>
    <col collapsed="false" customWidth="true" hidden="false" outlineLevel="0" max="3" min="3" style="0" width="8.57"/>
    <col collapsed="false" customWidth="true" hidden="false" outlineLevel="0" max="4" min="4" style="0" width="38.14"/>
    <col collapsed="false" customWidth="true" hidden="false" outlineLevel="0" max="5" min="5" style="0" width="20.86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95" t="s">
        <v>51</v>
      </c>
      <c r="B1" s="0" t="s">
        <v>77</v>
      </c>
      <c r="D1" s="95" t="s">
        <v>51</v>
      </c>
      <c r="E1" s="0" t="s">
        <v>77</v>
      </c>
    </row>
    <row r="2" customFormat="false" ht="15" hidden="false" customHeight="false" outlineLevel="0" collapsed="false">
      <c r="A2" s="95" t="s">
        <v>59</v>
      </c>
      <c r="B2" s="0" t="s">
        <v>61</v>
      </c>
      <c r="D2" s="95" t="s">
        <v>59</v>
      </c>
      <c r="E2" s="0" t="s">
        <v>61</v>
      </c>
    </row>
    <row r="3" customFormat="false" ht="15" hidden="false" customHeight="false" outlineLevel="0" collapsed="false">
      <c r="A3" s="95" t="s">
        <v>57</v>
      </c>
      <c r="B3" s="0" t="s">
        <v>52</v>
      </c>
      <c r="D3" s="95" t="s">
        <v>78</v>
      </c>
      <c r="E3" s="0" t="s">
        <v>49</v>
      </c>
    </row>
    <row r="4" customFormat="false" ht="15" hidden="false" customHeight="false" outlineLevel="0" collapsed="false">
      <c r="A4" s="95" t="s">
        <v>55</v>
      </c>
      <c r="B4" s="0" t="s">
        <v>56</v>
      </c>
      <c r="D4" s="95" t="s">
        <v>55</v>
      </c>
      <c r="E4" s="0" t="s">
        <v>56</v>
      </c>
    </row>
    <row r="5" customFormat="false" ht="15" hidden="false" customHeight="false" outlineLevel="0" collapsed="false">
      <c r="A5" s="107" t="s">
        <v>79</v>
      </c>
      <c r="D5" s="107" t="s">
        <v>80</v>
      </c>
    </row>
    <row r="6" customFormat="false" ht="15" hidden="false" customHeight="false" outlineLevel="0" collapsed="false">
      <c r="A6" s="95" t="s">
        <v>73</v>
      </c>
      <c r="B6" s="0" t="s">
        <v>71</v>
      </c>
      <c r="C6" s="108"/>
      <c r="D6" s="95" t="s">
        <v>73</v>
      </c>
      <c r="E6" s="0" t="s">
        <v>71</v>
      </c>
    </row>
    <row r="7" s="108" customFormat="true" ht="15" hidden="false" customHeight="false" outlineLevel="0" collapsed="false">
      <c r="A7" s="93" t="s">
        <v>36</v>
      </c>
      <c r="B7" s="109" t="n">
        <v>21194.1</v>
      </c>
      <c r="D7" s="93" t="s">
        <v>36</v>
      </c>
      <c r="E7" s="109" t="n">
        <v>30518.31</v>
      </c>
    </row>
    <row r="8" s="108" customFormat="true" ht="15" hidden="false" customHeight="false" outlineLevel="0" collapsed="false">
      <c r="A8" s="93" t="s">
        <v>34</v>
      </c>
      <c r="B8" s="109" t="n">
        <v>-6371.1</v>
      </c>
      <c r="D8" s="93" t="s">
        <v>34</v>
      </c>
      <c r="E8" s="109" t="n">
        <v>-16403.1</v>
      </c>
    </row>
    <row r="9" s="108" customFormat="true" ht="15" hidden="false" customHeight="false" outlineLevel="0" collapsed="false">
      <c r="A9" s="93" t="s">
        <v>42</v>
      </c>
      <c r="B9" s="109" t="n">
        <v>51810.34</v>
      </c>
      <c r="D9" s="93" t="s">
        <v>42</v>
      </c>
      <c r="E9" s="109" t="n">
        <v>102599.43</v>
      </c>
    </row>
    <row r="10" s="108" customFormat="true" ht="15" hidden="false" customHeight="false" outlineLevel="0" collapsed="false">
      <c r="A10" s="93" t="s">
        <v>26</v>
      </c>
      <c r="B10" s="109" t="n">
        <v>41556.67</v>
      </c>
      <c r="D10" s="93" t="s">
        <v>26</v>
      </c>
      <c r="E10" s="109" t="n">
        <v>58041.4</v>
      </c>
    </row>
    <row r="11" s="108" customFormat="true" ht="15" hidden="false" customHeight="false" outlineLevel="0" collapsed="false">
      <c r="A11" s="93" t="s">
        <v>27</v>
      </c>
      <c r="B11" s="109" t="n">
        <v>133408.16</v>
      </c>
      <c r="D11" s="93" t="s">
        <v>27</v>
      </c>
      <c r="E11" s="109" t="n">
        <v>608659.67</v>
      </c>
    </row>
    <row r="12" s="108" customFormat="true" ht="15" hidden="false" customHeight="false" outlineLevel="0" collapsed="false">
      <c r="A12" s="93" t="s">
        <v>22</v>
      </c>
      <c r="B12" s="109" t="n">
        <v>-237</v>
      </c>
      <c r="D12" s="93" t="s">
        <v>22</v>
      </c>
      <c r="E12" s="109" t="n">
        <v>-1297</v>
      </c>
    </row>
    <row r="13" s="108" customFormat="true" ht="15" hidden="false" customHeight="false" outlineLevel="0" collapsed="false">
      <c r="A13" s="93" t="s">
        <v>18</v>
      </c>
      <c r="B13" s="109" t="n">
        <v>241986.8</v>
      </c>
      <c r="D13" s="93" t="s">
        <v>44</v>
      </c>
      <c r="E13" s="109" t="n">
        <v>6900</v>
      </c>
    </row>
    <row r="14" s="108" customFormat="true" ht="15" hidden="false" customHeight="false" outlineLevel="0" collapsed="false">
      <c r="A14" s="93" t="s">
        <v>23</v>
      </c>
      <c r="B14" s="109" t="n">
        <v>53315.2</v>
      </c>
      <c r="D14" s="93" t="s">
        <v>18</v>
      </c>
      <c r="E14" s="109" t="n">
        <v>277861.8</v>
      </c>
    </row>
    <row r="15" s="108" customFormat="true" ht="15" hidden="false" customHeight="false" outlineLevel="0" collapsed="false">
      <c r="A15" s="93" t="s">
        <v>19</v>
      </c>
      <c r="B15" s="109" t="n">
        <v>35131.2</v>
      </c>
      <c r="D15" s="93" t="s">
        <v>23</v>
      </c>
      <c r="E15" s="109" t="n">
        <v>1386617.2</v>
      </c>
    </row>
    <row r="16" s="108" customFormat="true" ht="15" hidden="false" customHeight="false" outlineLevel="0" collapsed="false">
      <c r="A16" s="96" t="s">
        <v>39</v>
      </c>
      <c r="B16" s="109" t="n">
        <v>-1008</v>
      </c>
      <c r="D16" s="93" t="s">
        <v>19</v>
      </c>
      <c r="E16" s="109" t="n">
        <v>55774.67</v>
      </c>
    </row>
    <row r="17" s="108" customFormat="true" ht="15" hidden="false" customHeight="false" outlineLevel="0" collapsed="false">
      <c r="A17" s="93" t="s">
        <v>46</v>
      </c>
      <c r="B17" s="109" t="n">
        <v>4868.82</v>
      </c>
      <c r="D17" s="96" t="s">
        <v>39</v>
      </c>
      <c r="E17" s="105" t="n">
        <v>-1008</v>
      </c>
    </row>
    <row r="18" s="108" customFormat="true" ht="15" hidden="false" customHeight="false" outlineLevel="0" collapsed="false">
      <c r="A18" s="96" t="s">
        <v>47</v>
      </c>
      <c r="B18" s="109" t="n">
        <v>9978.32</v>
      </c>
      <c r="D18" s="93" t="s">
        <v>46</v>
      </c>
      <c r="E18" s="109" t="n">
        <v>137616.64</v>
      </c>
    </row>
    <row r="19" s="108" customFormat="true" ht="15" hidden="false" customHeight="false" outlineLevel="0" collapsed="false">
      <c r="A19" s="96" t="s">
        <v>69</v>
      </c>
      <c r="B19" s="109" t="n">
        <v>34317.08</v>
      </c>
      <c r="D19" s="96" t="s">
        <v>47</v>
      </c>
      <c r="E19" s="105" t="n">
        <v>11715.28</v>
      </c>
    </row>
    <row r="20" s="108" customFormat="true" ht="15" hidden="false" customHeight="false" outlineLevel="0" collapsed="false">
      <c r="A20" s="96" t="s">
        <v>45</v>
      </c>
      <c r="B20" s="109" t="n">
        <v>23102.66</v>
      </c>
      <c r="D20" s="96" t="s">
        <v>69</v>
      </c>
      <c r="E20" s="105" t="n">
        <v>34317.08</v>
      </c>
    </row>
    <row r="21" s="108" customFormat="true" ht="15" hidden="false" customHeight="false" outlineLevel="0" collapsed="false">
      <c r="A21" s="93" t="s">
        <v>37</v>
      </c>
      <c r="B21" s="109" t="n">
        <v>37797.91</v>
      </c>
      <c r="D21" s="96" t="s">
        <v>45</v>
      </c>
      <c r="E21" s="105" t="n">
        <v>53377</v>
      </c>
    </row>
    <row r="22" s="108" customFormat="true" ht="15" hidden="false" customHeight="false" outlineLevel="0" collapsed="false">
      <c r="A22" s="93" t="s">
        <v>29</v>
      </c>
      <c r="B22" s="109" t="n">
        <v>294233.13</v>
      </c>
      <c r="D22" s="93" t="s">
        <v>37</v>
      </c>
      <c r="E22" s="109" t="n">
        <v>283486.91</v>
      </c>
    </row>
    <row r="23" s="108" customFormat="true" ht="15" hidden="false" customHeight="false" outlineLevel="0" collapsed="false">
      <c r="A23" s="93" t="s">
        <v>28</v>
      </c>
      <c r="B23" s="109" t="n">
        <v>126337.43</v>
      </c>
      <c r="D23" s="93" t="s">
        <v>29</v>
      </c>
      <c r="E23" s="109" t="n">
        <v>572306.67</v>
      </c>
    </row>
    <row r="24" s="108" customFormat="true" ht="15" hidden="false" customHeight="false" outlineLevel="0" collapsed="false">
      <c r="A24" s="93" t="s">
        <v>30</v>
      </c>
      <c r="B24" s="109" t="n">
        <v>70145.2</v>
      </c>
      <c r="D24" s="93" t="s">
        <v>28</v>
      </c>
      <c r="E24" s="109" t="n">
        <v>235766.43</v>
      </c>
    </row>
    <row r="25" s="108" customFormat="true" ht="15" hidden="false" customHeight="false" outlineLevel="0" collapsed="false">
      <c r="A25" s="93" t="s">
        <v>31</v>
      </c>
      <c r="B25" s="109" t="n">
        <v>44614.56</v>
      </c>
      <c r="D25" s="93" t="s">
        <v>30</v>
      </c>
      <c r="E25" s="109" t="n">
        <v>220191.63</v>
      </c>
    </row>
    <row r="26" s="108" customFormat="true" ht="15" hidden="false" customHeight="false" outlineLevel="0" collapsed="false">
      <c r="A26" s="93" t="s">
        <v>81</v>
      </c>
      <c r="B26" s="109" t="n">
        <v>-13085</v>
      </c>
      <c r="D26" s="93" t="s">
        <v>31</v>
      </c>
      <c r="E26" s="109" t="n">
        <v>279182.56</v>
      </c>
    </row>
    <row r="27" s="108" customFormat="true" ht="15" hidden="false" customHeight="false" outlineLevel="0" collapsed="false">
      <c r="A27" s="96" t="s">
        <v>63</v>
      </c>
      <c r="B27" s="105" t="n">
        <v>1203096.48</v>
      </c>
      <c r="D27" s="93" t="s">
        <v>81</v>
      </c>
      <c r="E27" s="109" t="n">
        <v>-15832.85</v>
      </c>
    </row>
    <row r="28" s="108" customFormat="true" ht="15" hidden="false" customHeight="false" outlineLevel="0" collapsed="false">
      <c r="D28" s="96" t="s">
        <v>63</v>
      </c>
      <c r="E28" s="105" t="n">
        <v>4320391.73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H12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35" activeCellId="3" sqref="K:K O:O Q:Q B35"/>
    </sheetView>
  </sheetViews>
  <sheetFormatPr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5.01"/>
    <col collapsed="false" customWidth="true" hidden="false" outlineLevel="0" max="3" min="3" style="0" width="38.14"/>
    <col collapsed="false" customWidth="true" hidden="false" outlineLevel="0" max="8" min="4" style="0" width="13.29"/>
    <col collapsed="false" customWidth="true" hidden="false" outlineLevel="0" max="1025" min="9" style="0" width="13.14"/>
  </cols>
  <sheetData>
    <row r="5" customFormat="false" ht="15" hidden="false" customHeight="false" outlineLevel="0" collapsed="false">
      <c r="C5" s="110" t="s">
        <v>82</v>
      </c>
    </row>
    <row r="6" customFormat="false" ht="15" hidden="false" customHeight="false" outlineLevel="0" collapsed="false">
      <c r="B6" s="16" t="s">
        <v>2</v>
      </c>
      <c r="C6" s="16" t="s">
        <v>3</v>
      </c>
      <c r="D6" s="16" t="s">
        <v>4</v>
      </c>
      <c r="E6" s="111" t="s">
        <v>83</v>
      </c>
      <c r="F6" s="19" t="s">
        <v>10</v>
      </c>
      <c r="G6" s="19" t="s">
        <v>11</v>
      </c>
      <c r="H6" s="19" t="s">
        <v>84</v>
      </c>
    </row>
    <row r="7" customFormat="false" ht="15" hidden="false" customHeight="false" outlineLevel="0" collapsed="false">
      <c r="B7" s="40" t="n">
        <v>153</v>
      </c>
      <c r="C7" s="41" t="s">
        <v>16</v>
      </c>
      <c r="D7" s="42" t="n">
        <v>1312840.59</v>
      </c>
      <c r="E7" s="43" t="n">
        <v>3000000</v>
      </c>
      <c r="F7" s="47" t="n">
        <v>206418.9</v>
      </c>
      <c r="G7" s="48" t="n">
        <v>1000000</v>
      </c>
      <c r="H7" s="112" t="n">
        <v>20</v>
      </c>
    </row>
    <row r="10" customFormat="false" ht="15" hidden="false" customHeight="false" outlineLevel="0" collapsed="false">
      <c r="C10" s="110" t="s">
        <v>82</v>
      </c>
    </row>
    <row r="11" customFormat="false" ht="15" hidden="false" customHeight="false" outlineLevel="0" collapsed="false">
      <c r="B11" s="16" t="s">
        <v>2</v>
      </c>
      <c r="C11" s="16" t="s">
        <v>3</v>
      </c>
      <c r="D11" s="16" t="s">
        <v>4</v>
      </c>
      <c r="E11" s="111" t="s">
        <v>83</v>
      </c>
      <c r="F11" s="19" t="s">
        <v>10</v>
      </c>
      <c r="G11" s="19" t="s">
        <v>11</v>
      </c>
      <c r="H11" s="19" t="s">
        <v>84</v>
      </c>
    </row>
    <row r="12" customFormat="false" ht="15" hidden="false" customHeight="false" outlineLevel="0" collapsed="false">
      <c r="B12" s="40" t="n">
        <v>3895</v>
      </c>
      <c r="C12" s="41" t="s">
        <v>17</v>
      </c>
      <c r="D12" s="42" t="n">
        <v>588939.33</v>
      </c>
      <c r="E12" s="43" t="n">
        <v>1500000</v>
      </c>
      <c r="F12" s="47" t="n">
        <v>175403.43</v>
      </c>
      <c r="G12" s="48" t="n">
        <v>500000</v>
      </c>
      <c r="H12" s="112" t="n">
        <v>35</v>
      </c>
    </row>
    <row r="15" customFormat="false" ht="15" hidden="false" customHeight="false" outlineLevel="0" collapsed="false">
      <c r="C15" s="110" t="s">
        <v>82</v>
      </c>
    </row>
    <row r="16" customFormat="false" ht="15" hidden="false" customHeight="false" outlineLevel="0" collapsed="false">
      <c r="B16" s="16" t="s">
        <v>2</v>
      </c>
      <c r="C16" s="16" t="s">
        <v>3</v>
      </c>
      <c r="D16" s="16" t="s">
        <v>4</v>
      </c>
      <c r="E16" s="111" t="s">
        <v>83</v>
      </c>
      <c r="F16" s="19" t="s">
        <v>10</v>
      </c>
      <c r="G16" s="19" t="s">
        <v>11</v>
      </c>
      <c r="H16" s="19" t="s">
        <v>84</v>
      </c>
    </row>
    <row r="17" customFormat="false" ht="15" hidden="false" customHeight="false" outlineLevel="0" collapsed="false">
      <c r="B17" s="40" t="n">
        <v>4507</v>
      </c>
      <c r="C17" s="41" t="s">
        <v>18</v>
      </c>
      <c r="D17" s="42" t="n">
        <v>490557.34</v>
      </c>
      <c r="E17" s="43" t="n">
        <v>3000000</v>
      </c>
      <c r="F17" s="47" t="n">
        <v>373946.58</v>
      </c>
      <c r="G17" s="48" t="n">
        <v>800000</v>
      </c>
      <c r="H17" s="112" t="n">
        <v>18</v>
      </c>
    </row>
    <row r="19" customFormat="false" ht="15" hidden="false" customHeight="false" outlineLevel="0" collapsed="false">
      <c r="C19" s="110" t="s">
        <v>82</v>
      </c>
    </row>
    <row r="20" customFormat="false" ht="15" hidden="false" customHeight="false" outlineLevel="0" collapsed="false">
      <c r="B20" s="16" t="s">
        <v>2</v>
      </c>
      <c r="C20" s="16" t="s">
        <v>3</v>
      </c>
      <c r="D20" s="16" t="s">
        <v>4</v>
      </c>
      <c r="E20" s="111" t="s">
        <v>83</v>
      </c>
      <c r="F20" s="19" t="s">
        <v>10</v>
      </c>
      <c r="G20" s="19" t="s">
        <v>11</v>
      </c>
      <c r="H20" s="19" t="s">
        <v>84</v>
      </c>
    </row>
    <row r="21" customFormat="false" ht="15" hidden="false" customHeight="false" outlineLevel="0" collapsed="false">
      <c r="B21" s="40" t="n">
        <v>5027</v>
      </c>
      <c r="C21" s="55" t="s">
        <v>19</v>
      </c>
      <c r="D21" s="42" t="n">
        <v>191235.57</v>
      </c>
      <c r="E21" s="43" t="n">
        <v>2000000</v>
      </c>
      <c r="F21" s="47" t="n">
        <v>175205.57</v>
      </c>
      <c r="G21" s="48" t="n">
        <v>1000000</v>
      </c>
      <c r="H21" s="112" t="n">
        <v>15</v>
      </c>
    </row>
    <row r="23" customFormat="false" ht="15" hidden="false" customHeight="false" outlineLevel="0" collapsed="false">
      <c r="C23" s="110" t="s">
        <v>82</v>
      </c>
    </row>
    <row r="24" customFormat="false" ht="15" hidden="false" customHeight="false" outlineLevel="0" collapsed="false">
      <c r="B24" s="16" t="s">
        <v>2</v>
      </c>
      <c r="C24" s="16" t="s">
        <v>3</v>
      </c>
      <c r="D24" s="16" t="s">
        <v>4</v>
      </c>
      <c r="E24" s="111" t="s">
        <v>83</v>
      </c>
      <c r="F24" s="19" t="s">
        <v>10</v>
      </c>
      <c r="G24" s="19" t="s">
        <v>11</v>
      </c>
      <c r="H24" s="19" t="s">
        <v>84</v>
      </c>
    </row>
    <row r="25" customFormat="false" ht="15" hidden="false" customHeight="false" outlineLevel="0" collapsed="false">
      <c r="B25" s="40" t="n">
        <v>5086</v>
      </c>
      <c r="C25" s="41" t="s">
        <v>75</v>
      </c>
      <c r="D25" s="42" t="n">
        <v>370143.73</v>
      </c>
      <c r="E25" s="43" t="n">
        <v>1500000</v>
      </c>
      <c r="F25" s="47" t="n">
        <v>36265.2</v>
      </c>
      <c r="G25" s="48" t="n">
        <v>500000</v>
      </c>
      <c r="H25" s="112" t="n">
        <v>12</v>
      </c>
    </row>
    <row r="27" customFormat="false" ht="15" hidden="false" customHeight="false" outlineLevel="0" collapsed="false">
      <c r="C27" s="110" t="s">
        <v>82</v>
      </c>
    </row>
    <row r="28" customFormat="false" ht="15" hidden="false" customHeight="false" outlineLevel="0" collapsed="false">
      <c r="B28" s="16" t="s">
        <v>2</v>
      </c>
      <c r="C28" s="16" t="s">
        <v>3</v>
      </c>
      <c r="D28" s="16" t="s">
        <v>4</v>
      </c>
      <c r="E28" s="111" t="s">
        <v>83</v>
      </c>
      <c r="F28" s="19" t="s">
        <v>10</v>
      </c>
      <c r="G28" s="19" t="s">
        <v>11</v>
      </c>
      <c r="H28" s="19" t="s">
        <v>84</v>
      </c>
    </row>
    <row r="29" customFormat="false" ht="15" hidden="false" customHeight="false" outlineLevel="0" collapsed="false">
      <c r="B29" s="40" t="n">
        <v>32</v>
      </c>
      <c r="C29" s="41" t="s">
        <v>26</v>
      </c>
      <c r="D29" s="42" t="n">
        <v>1472165</v>
      </c>
      <c r="E29" s="43" t="n">
        <v>3000000</v>
      </c>
      <c r="F29" s="47" t="n">
        <v>354995.05</v>
      </c>
      <c r="G29" s="48" t="n">
        <v>800000</v>
      </c>
      <c r="H29" s="112" t="n">
        <v>45</v>
      </c>
    </row>
    <row r="31" customFormat="false" ht="15" hidden="false" customHeight="false" outlineLevel="0" collapsed="false">
      <c r="C31" s="110" t="s">
        <v>82</v>
      </c>
    </row>
    <row r="32" customFormat="false" ht="15" hidden="false" customHeight="false" outlineLevel="0" collapsed="false">
      <c r="B32" s="16" t="s">
        <v>2</v>
      </c>
      <c r="C32" s="16" t="s">
        <v>3</v>
      </c>
      <c r="D32" s="16" t="s">
        <v>4</v>
      </c>
      <c r="E32" s="111" t="s">
        <v>83</v>
      </c>
      <c r="F32" s="19" t="s">
        <v>10</v>
      </c>
      <c r="G32" s="19" t="s">
        <v>11</v>
      </c>
      <c r="H32" s="19" t="s">
        <v>84</v>
      </c>
    </row>
    <row r="33" customFormat="false" ht="15" hidden="false" customHeight="false" outlineLevel="0" collapsed="false">
      <c r="B33" s="40" t="n">
        <v>34</v>
      </c>
      <c r="C33" s="41" t="s">
        <v>27</v>
      </c>
      <c r="D33" s="42" t="n">
        <v>1701024</v>
      </c>
      <c r="E33" s="68" t="n">
        <v>3500000</v>
      </c>
      <c r="F33" s="47" t="n">
        <v>658485.6</v>
      </c>
      <c r="G33" s="48" t="n">
        <v>1200000</v>
      </c>
      <c r="H33" s="112" t="n">
        <v>45</v>
      </c>
    </row>
    <row r="35" customFormat="false" ht="15" hidden="false" customHeight="false" outlineLevel="0" collapsed="false">
      <c r="C35" s="110" t="s">
        <v>82</v>
      </c>
    </row>
    <row r="36" customFormat="false" ht="15" hidden="false" customHeight="false" outlineLevel="0" collapsed="false">
      <c r="B36" s="16" t="s">
        <v>2</v>
      </c>
      <c r="C36" s="16" t="s">
        <v>3</v>
      </c>
      <c r="D36" s="16" t="s">
        <v>4</v>
      </c>
      <c r="E36" s="111" t="s">
        <v>83</v>
      </c>
      <c r="F36" s="19" t="s">
        <v>10</v>
      </c>
      <c r="G36" s="19" t="s">
        <v>11</v>
      </c>
      <c r="H36" s="19" t="s">
        <v>84</v>
      </c>
    </row>
    <row r="37" customFormat="false" ht="15" hidden="false" customHeight="false" outlineLevel="0" collapsed="false">
      <c r="B37" s="40" t="n">
        <v>75</v>
      </c>
      <c r="C37" s="41" t="s">
        <v>28</v>
      </c>
      <c r="D37" s="42" t="n">
        <v>2328898.366</v>
      </c>
      <c r="E37" s="68" t="n">
        <v>3000000</v>
      </c>
      <c r="F37" s="47" t="n">
        <v>951921.522</v>
      </c>
      <c r="G37" s="48" t="n">
        <v>1000000</v>
      </c>
      <c r="H37" s="112" t="n">
        <v>50</v>
      </c>
    </row>
    <row r="39" customFormat="false" ht="15" hidden="false" customHeight="false" outlineLevel="0" collapsed="false">
      <c r="C39" s="110" t="s">
        <v>82</v>
      </c>
    </row>
    <row r="40" customFormat="false" ht="15" hidden="false" customHeight="false" outlineLevel="0" collapsed="false">
      <c r="B40" s="16" t="s">
        <v>2</v>
      </c>
      <c r="C40" s="16" t="s">
        <v>3</v>
      </c>
      <c r="D40" s="16" t="s">
        <v>4</v>
      </c>
      <c r="E40" s="111" t="s">
        <v>83</v>
      </c>
      <c r="F40" s="19" t="s">
        <v>10</v>
      </c>
      <c r="G40" s="19" t="s">
        <v>11</v>
      </c>
      <c r="H40" s="19" t="s">
        <v>84</v>
      </c>
    </row>
    <row r="41" customFormat="false" ht="15" hidden="false" customHeight="false" outlineLevel="0" collapsed="false">
      <c r="B41" s="40" t="n">
        <v>686</v>
      </c>
      <c r="C41" s="41" t="s">
        <v>29</v>
      </c>
      <c r="D41" s="42" t="n">
        <v>2036495.73</v>
      </c>
      <c r="E41" s="68" t="n">
        <v>3000000</v>
      </c>
      <c r="F41" s="47" t="n">
        <v>1427077.37</v>
      </c>
      <c r="G41" s="48" t="n">
        <v>1500000</v>
      </c>
      <c r="H41" s="112" t="n">
        <v>50</v>
      </c>
    </row>
    <row r="43" customFormat="false" ht="15" hidden="false" customHeight="false" outlineLevel="0" collapsed="false">
      <c r="C43" s="110" t="s">
        <v>82</v>
      </c>
    </row>
    <row r="44" customFormat="false" ht="15" hidden="false" customHeight="false" outlineLevel="0" collapsed="false">
      <c r="B44" s="16" t="s">
        <v>2</v>
      </c>
      <c r="C44" s="16" t="s">
        <v>3</v>
      </c>
      <c r="D44" s="16" t="s">
        <v>4</v>
      </c>
      <c r="E44" s="111" t="s">
        <v>83</v>
      </c>
      <c r="F44" s="19" t="s">
        <v>10</v>
      </c>
      <c r="G44" s="19" t="s">
        <v>11</v>
      </c>
      <c r="H44" s="19" t="s">
        <v>84</v>
      </c>
    </row>
    <row r="45" customFormat="false" ht="15" hidden="false" customHeight="false" outlineLevel="0" collapsed="false">
      <c r="B45" s="40" t="n">
        <v>78</v>
      </c>
      <c r="C45" s="41" t="s">
        <v>30</v>
      </c>
      <c r="D45" s="42" t="n">
        <v>1912301.37</v>
      </c>
      <c r="E45" s="68" t="n">
        <v>3000000</v>
      </c>
      <c r="F45" s="47" t="n">
        <v>537412.45</v>
      </c>
      <c r="G45" s="48" t="n">
        <v>1100000</v>
      </c>
      <c r="H45" s="112" t="n">
        <v>50</v>
      </c>
    </row>
    <row r="47" customFormat="false" ht="15" hidden="false" customHeight="false" outlineLevel="0" collapsed="false">
      <c r="C47" s="110" t="s">
        <v>82</v>
      </c>
    </row>
    <row r="48" customFormat="false" ht="15" hidden="false" customHeight="false" outlineLevel="0" collapsed="false">
      <c r="B48" s="16" t="s">
        <v>2</v>
      </c>
      <c r="C48" s="16" t="s">
        <v>3</v>
      </c>
      <c r="D48" s="16" t="s">
        <v>4</v>
      </c>
      <c r="E48" s="111" t="s">
        <v>83</v>
      </c>
      <c r="F48" s="19" t="s">
        <v>10</v>
      </c>
      <c r="G48" s="19" t="s">
        <v>11</v>
      </c>
      <c r="H48" s="19" t="s">
        <v>84</v>
      </c>
    </row>
    <row r="49" customFormat="false" ht="15" hidden="false" customHeight="false" outlineLevel="0" collapsed="false">
      <c r="B49" s="40" t="n">
        <v>848</v>
      </c>
      <c r="C49" s="78" t="s">
        <v>31</v>
      </c>
      <c r="D49" s="42" t="n">
        <v>0</v>
      </c>
      <c r="E49" s="68" t="n">
        <v>1500000</v>
      </c>
      <c r="F49" s="47"/>
      <c r="G49" s="48" t="n">
        <v>600000</v>
      </c>
      <c r="H49" s="112" t="n">
        <v>20</v>
      </c>
    </row>
    <row r="51" customFormat="false" ht="15" hidden="false" customHeight="false" outlineLevel="0" collapsed="false">
      <c r="C51" s="110" t="s">
        <v>82</v>
      </c>
    </row>
    <row r="52" customFormat="false" ht="15" hidden="false" customHeight="false" outlineLevel="0" collapsed="false">
      <c r="B52" s="16" t="s">
        <v>2</v>
      </c>
      <c r="C52" s="16" t="s">
        <v>3</v>
      </c>
      <c r="D52" s="16" t="s">
        <v>4</v>
      </c>
      <c r="E52" s="111" t="s">
        <v>83</v>
      </c>
    </row>
    <row r="53" customFormat="false" ht="15" hidden="false" customHeight="false" outlineLevel="0" collapsed="false">
      <c r="B53" s="40" t="n">
        <v>5343</v>
      </c>
      <c r="C53" s="41" t="s">
        <v>21</v>
      </c>
      <c r="D53" s="42" t="n">
        <v>1388189.38</v>
      </c>
      <c r="E53" s="68" t="n">
        <v>2500000</v>
      </c>
    </row>
    <row r="55" customFormat="false" ht="15" hidden="false" customHeight="false" outlineLevel="0" collapsed="false">
      <c r="C55" s="110" t="s">
        <v>82</v>
      </c>
    </row>
    <row r="56" customFormat="false" ht="15" hidden="false" customHeight="false" outlineLevel="0" collapsed="false">
      <c r="B56" s="16" t="s">
        <v>2</v>
      </c>
      <c r="C56" s="16" t="s">
        <v>3</v>
      </c>
      <c r="D56" s="16" t="s">
        <v>4</v>
      </c>
      <c r="E56" s="111" t="s">
        <v>83</v>
      </c>
    </row>
    <row r="57" customFormat="false" ht="15" hidden="false" customHeight="false" outlineLevel="0" collapsed="false">
      <c r="B57" s="40" t="n">
        <v>3807</v>
      </c>
      <c r="C57" s="41" t="s">
        <v>22</v>
      </c>
      <c r="D57" s="42" t="n">
        <v>756989.59</v>
      </c>
      <c r="E57" s="68" t="n">
        <v>8000000</v>
      </c>
    </row>
    <row r="59" customFormat="false" ht="15" hidden="false" customHeight="false" outlineLevel="0" collapsed="false">
      <c r="C59" s="110" t="s">
        <v>82</v>
      </c>
    </row>
    <row r="60" customFormat="false" ht="15" hidden="false" customHeight="false" outlineLevel="0" collapsed="false">
      <c r="B60" s="16" t="s">
        <v>2</v>
      </c>
      <c r="C60" s="16" t="s">
        <v>3</v>
      </c>
      <c r="D60" s="16" t="s">
        <v>4</v>
      </c>
      <c r="E60" s="111" t="s">
        <v>83</v>
      </c>
    </row>
    <row r="61" customFormat="false" ht="15" hidden="false" customHeight="false" outlineLevel="0" collapsed="false">
      <c r="B61" s="69" t="n">
        <v>496</v>
      </c>
      <c r="C61" s="41" t="s">
        <v>23</v>
      </c>
      <c r="D61" s="42" t="n">
        <v>-53911.14</v>
      </c>
      <c r="E61" s="68" t="n">
        <v>3000000</v>
      </c>
    </row>
    <row r="63" customFormat="false" ht="15" hidden="false" customHeight="false" outlineLevel="0" collapsed="false">
      <c r="C63" s="110"/>
    </row>
    <row r="64" customFormat="false" ht="15" hidden="false" customHeight="false" outlineLevel="0" collapsed="false">
      <c r="B64" s="16"/>
      <c r="C64" s="16"/>
      <c r="D64" s="16"/>
      <c r="E64" s="111"/>
    </row>
    <row r="65" customFormat="false" ht="15" hidden="false" customHeight="false" outlineLevel="0" collapsed="false">
      <c r="B65" s="40"/>
      <c r="C65" s="93"/>
      <c r="D65" s="42"/>
      <c r="E65" s="68"/>
    </row>
    <row r="68" customFormat="false" ht="15" hidden="false" customHeight="false" outlineLevel="0" collapsed="false">
      <c r="C68" s="110" t="s">
        <v>82</v>
      </c>
    </row>
    <row r="69" customFormat="false" ht="15" hidden="false" customHeight="false" outlineLevel="0" collapsed="false">
      <c r="B69" s="16" t="s">
        <v>2</v>
      </c>
      <c r="C69" s="16" t="s">
        <v>3</v>
      </c>
      <c r="D69" s="16" t="s">
        <v>4</v>
      </c>
      <c r="E69" s="111" t="s">
        <v>83</v>
      </c>
      <c r="F69" s="19" t="s">
        <v>10</v>
      </c>
      <c r="G69" s="19" t="s">
        <v>11</v>
      </c>
      <c r="H69" s="19" t="s">
        <v>84</v>
      </c>
    </row>
    <row r="70" customFormat="false" ht="15" hidden="false" customHeight="false" outlineLevel="0" collapsed="false">
      <c r="B70" s="40" t="n">
        <v>117</v>
      </c>
      <c r="C70" s="41" t="s">
        <v>34</v>
      </c>
      <c r="D70" s="42" t="n">
        <v>1640275.975</v>
      </c>
      <c r="E70" s="43" t="n">
        <v>2000000</v>
      </c>
      <c r="F70" s="47" t="n">
        <v>430091.28</v>
      </c>
      <c r="G70" s="48" t="n">
        <v>600000</v>
      </c>
      <c r="H70" s="112" t="n">
        <v>20</v>
      </c>
    </row>
    <row r="72" customFormat="false" ht="15" hidden="false" customHeight="false" outlineLevel="0" collapsed="false">
      <c r="C72" s="110" t="s">
        <v>82</v>
      </c>
    </row>
    <row r="73" customFormat="false" ht="15" hidden="false" customHeight="false" outlineLevel="0" collapsed="false">
      <c r="B73" s="16" t="s">
        <v>2</v>
      </c>
      <c r="C73" s="16" t="s">
        <v>3</v>
      </c>
      <c r="D73" s="16" t="s">
        <v>4</v>
      </c>
      <c r="E73" s="111" t="s">
        <v>83</v>
      </c>
      <c r="F73" s="19" t="s">
        <v>10</v>
      </c>
      <c r="G73" s="19" t="s">
        <v>11</v>
      </c>
      <c r="H73" s="19" t="s">
        <v>84</v>
      </c>
    </row>
    <row r="74" customFormat="false" ht="15" hidden="false" customHeight="false" outlineLevel="0" collapsed="false">
      <c r="B74" s="40" t="n">
        <v>90</v>
      </c>
      <c r="C74" s="41" t="s">
        <v>35</v>
      </c>
      <c r="D74" s="42" t="n">
        <v>559413.68</v>
      </c>
      <c r="E74" s="43" t="n">
        <v>3500000</v>
      </c>
      <c r="F74" s="47" t="n">
        <v>-18836.16</v>
      </c>
      <c r="G74" s="48" t="n">
        <v>1000000</v>
      </c>
      <c r="H74" s="112" t="n">
        <v>25</v>
      </c>
    </row>
    <row r="76" customFormat="false" ht="15" hidden="false" customHeight="false" outlineLevel="0" collapsed="false">
      <c r="C76" s="110" t="s">
        <v>82</v>
      </c>
    </row>
    <row r="77" customFormat="false" ht="15" hidden="false" customHeight="false" outlineLevel="0" collapsed="false">
      <c r="B77" s="16" t="s">
        <v>2</v>
      </c>
      <c r="C77" s="16" t="s">
        <v>3</v>
      </c>
      <c r="D77" s="16" t="s">
        <v>4</v>
      </c>
      <c r="E77" s="111" t="s">
        <v>83</v>
      </c>
      <c r="F77" s="19" t="s">
        <v>10</v>
      </c>
      <c r="G77" s="19" t="s">
        <v>11</v>
      </c>
      <c r="H77" s="19" t="s">
        <v>84</v>
      </c>
    </row>
    <row r="78" customFormat="false" ht="15" hidden="false" customHeight="false" outlineLevel="0" collapsed="false">
      <c r="B78" s="40" t="n">
        <v>1032</v>
      </c>
      <c r="C78" s="41" t="s">
        <v>36</v>
      </c>
      <c r="D78" s="42" t="n">
        <v>254283.67</v>
      </c>
      <c r="E78" s="43" t="n">
        <v>1500000</v>
      </c>
      <c r="F78" s="47" t="n">
        <v>62414.35</v>
      </c>
      <c r="G78" s="48" t="n">
        <v>600000</v>
      </c>
      <c r="H78" s="112" t="n">
        <v>25</v>
      </c>
    </row>
    <row r="80" customFormat="false" ht="15" hidden="false" customHeight="false" outlineLevel="0" collapsed="false">
      <c r="C80" s="110" t="s">
        <v>82</v>
      </c>
    </row>
    <row r="81" customFormat="false" ht="15" hidden="false" customHeight="false" outlineLevel="0" collapsed="false">
      <c r="B81" s="16" t="s">
        <v>2</v>
      </c>
      <c r="C81" s="16" t="s">
        <v>3</v>
      </c>
      <c r="D81" s="16" t="s">
        <v>4</v>
      </c>
      <c r="E81" s="111" t="s">
        <v>83</v>
      </c>
      <c r="F81" s="19" t="s">
        <v>10</v>
      </c>
      <c r="G81" s="19" t="s">
        <v>11</v>
      </c>
      <c r="H81" s="19" t="s">
        <v>84</v>
      </c>
    </row>
    <row r="82" customFormat="false" ht="15" hidden="false" customHeight="false" outlineLevel="0" collapsed="false">
      <c r="B82" s="40" t="n">
        <v>68</v>
      </c>
      <c r="C82" s="41" t="s">
        <v>37</v>
      </c>
      <c r="D82" s="42" t="n">
        <v>1421606.22</v>
      </c>
      <c r="E82" s="43" t="n">
        <v>2500000</v>
      </c>
      <c r="F82" s="47" t="n">
        <v>248853.8</v>
      </c>
      <c r="G82" s="48" t="n">
        <v>600000</v>
      </c>
      <c r="H82" s="112" t="n">
        <v>35</v>
      </c>
    </row>
    <row r="84" customFormat="false" ht="15" hidden="false" customHeight="false" outlineLevel="0" collapsed="false">
      <c r="C84" s="110" t="s">
        <v>82</v>
      </c>
    </row>
    <row r="85" customFormat="false" ht="15" hidden="false" customHeight="false" outlineLevel="0" collapsed="false">
      <c r="B85" s="16" t="s">
        <v>2</v>
      </c>
      <c r="C85" s="16" t="s">
        <v>3</v>
      </c>
      <c r="D85" s="16" t="s">
        <v>4</v>
      </c>
      <c r="E85" s="111" t="s">
        <v>83</v>
      </c>
      <c r="F85" s="19" t="s">
        <v>10</v>
      </c>
      <c r="G85" s="19" t="s">
        <v>11</v>
      </c>
      <c r="H85" s="19" t="s">
        <v>84</v>
      </c>
    </row>
    <row r="86" customFormat="false" ht="15" hidden="false" customHeight="false" outlineLevel="0" collapsed="false">
      <c r="B86" s="40" t="n">
        <v>4473</v>
      </c>
      <c r="C86" s="41" t="s">
        <v>38</v>
      </c>
      <c r="D86" s="42" t="n">
        <v>331918.14</v>
      </c>
      <c r="E86" s="43" t="n">
        <v>2000000</v>
      </c>
      <c r="F86" s="47" t="n">
        <v>136406.2</v>
      </c>
      <c r="G86" s="48" t="n">
        <v>600000</v>
      </c>
      <c r="H86" s="112" t="n">
        <v>20</v>
      </c>
    </row>
    <row r="89" customFormat="false" ht="15" hidden="false" customHeight="false" outlineLevel="0" collapsed="false">
      <c r="C89" s="110" t="s">
        <v>82</v>
      </c>
    </row>
    <row r="90" customFormat="false" ht="15" hidden="false" customHeight="false" outlineLevel="0" collapsed="false">
      <c r="B90" s="16" t="s">
        <v>2</v>
      </c>
      <c r="C90" s="16" t="s">
        <v>3</v>
      </c>
      <c r="D90" s="16" t="s">
        <v>4</v>
      </c>
      <c r="E90" s="111" t="s">
        <v>83</v>
      </c>
      <c r="F90" s="19" t="s">
        <v>10</v>
      </c>
      <c r="G90" s="19" t="s">
        <v>11</v>
      </c>
      <c r="H90" s="19" t="s">
        <v>84</v>
      </c>
    </row>
    <row r="91" customFormat="false" ht="15" hidden="false" customHeight="false" outlineLevel="0" collapsed="false">
      <c r="B91" s="40" t="n">
        <v>13</v>
      </c>
      <c r="C91" s="41" t="s">
        <v>42</v>
      </c>
      <c r="D91" s="42" t="n">
        <v>1044760.23</v>
      </c>
      <c r="E91" s="43" t="n">
        <v>2000000</v>
      </c>
      <c r="F91" s="47" t="n">
        <v>120839.54</v>
      </c>
      <c r="G91" s="48" t="n">
        <v>600000</v>
      </c>
      <c r="H91" s="112" t="n">
        <v>50</v>
      </c>
    </row>
    <row r="94" customFormat="false" ht="15" hidden="false" customHeight="false" outlineLevel="0" collapsed="false">
      <c r="C94" s="110" t="s">
        <v>82</v>
      </c>
    </row>
    <row r="95" customFormat="false" ht="15" hidden="false" customHeight="false" outlineLevel="0" collapsed="false">
      <c r="B95" s="16" t="s">
        <v>2</v>
      </c>
      <c r="C95" s="16" t="s">
        <v>3</v>
      </c>
      <c r="D95" s="16" t="s">
        <v>4</v>
      </c>
      <c r="E95" s="111" t="s">
        <v>83</v>
      </c>
      <c r="F95" s="19" t="s">
        <v>10</v>
      </c>
      <c r="G95" s="19" t="s">
        <v>11</v>
      </c>
      <c r="H95" s="19" t="s">
        <v>84</v>
      </c>
    </row>
    <row r="96" customFormat="false" ht="15" hidden="false" customHeight="false" outlineLevel="0" collapsed="false">
      <c r="B96" s="40" t="n">
        <v>6093</v>
      </c>
      <c r="C96" s="41" t="s">
        <v>43</v>
      </c>
      <c r="D96" s="42" t="n">
        <v>0</v>
      </c>
      <c r="E96" s="43" t="n">
        <v>1000000</v>
      </c>
      <c r="F96" s="47"/>
      <c r="G96" s="48" t="n">
        <v>300000</v>
      </c>
      <c r="H96" s="112" t="n">
        <v>30</v>
      </c>
    </row>
    <row r="99" customFormat="false" ht="15" hidden="false" customHeight="false" outlineLevel="0" collapsed="false">
      <c r="C99" s="110" t="s">
        <v>82</v>
      </c>
    </row>
    <row r="100" customFormat="false" ht="15" hidden="false" customHeight="false" outlineLevel="0" collapsed="false">
      <c r="B100" s="16" t="s">
        <v>2</v>
      </c>
      <c r="C100" s="16" t="s">
        <v>3</v>
      </c>
      <c r="D100" s="16" t="s">
        <v>4</v>
      </c>
      <c r="E100" s="111" t="s">
        <v>83</v>
      </c>
      <c r="F100" s="19" t="s">
        <v>10</v>
      </c>
      <c r="G100" s="19" t="s">
        <v>11</v>
      </c>
      <c r="H100" s="19" t="s">
        <v>84</v>
      </c>
    </row>
    <row r="101" customFormat="false" ht="15" hidden="false" customHeight="false" outlineLevel="0" collapsed="false">
      <c r="B101" s="40" t="n">
        <v>4256</v>
      </c>
      <c r="C101" s="41" t="s">
        <v>44</v>
      </c>
      <c r="D101" s="42" t="n">
        <v>270830.81</v>
      </c>
      <c r="E101" s="43" t="n">
        <v>1500000</v>
      </c>
      <c r="F101" s="47" t="n">
        <v>147003.26</v>
      </c>
      <c r="G101" s="48" t="n">
        <v>500000</v>
      </c>
      <c r="H101" s="112" t="n">
        <v>50</v>
      </c>
    </row>
    <row r="104" customFormat="false" ht="15" hidden="false" customHeight="false" outlineLevel="0" collapsed="false">
      <c r="C104" s="110" t="s">
        <v>82</v>
      </c>
    </row>
    <row r="105" customFormat="false" ht="15" hidden="false" customHeight="false" outlineLevel="0" collapsed="false">
      <c r="B105" s="16" t="s">
        <v>2</v>
      </c>
      <c r="C105" s="16" t="s">
        <v>3</v>
      </c>
      <c r="D105" s="16" t="s">
        <v>4</v>
      </c>
      <c r="E105" s="111" t="s">
        <v>83</v>
      </c>
      <c r="F105" s="19" t="s">
        <v>10</v>
      </c>
      <c r="G105" s="19" t="s">
        <v>11</v>
      </c>
      <c r="H105" s="19" t="s">
        <v>84</v>
      </c>
    </row>
    <row r="106" customFormat="false" ht="15" hidden="false" customHeight="false" outlineLevel="0" collapsed="false">
      <c r="B106" s="40" t="n">
        <v>5491</v>
      </c>
      <c r="C106" s="41" t="s">
        <v>46</v>
      </c>
      <c r="D106" s="42" t="n">
        <v>302319.72</v>
      </c>
      <c r="E106" s="43" t="n">
        <v>1500000</v>
      </c>
      <c r="F106" s="47" t="n">
        <v>95791.25</v>
      </c>
      <c r="G106" s="48" t="n">
        <v>500000</v>
      </c>
      <c r="H106" s="112" t="n">
        <v>30</v>
      </c>
    </row>
    <row r="109" customFormat="false" ht="15" hidden="false" customHeight="false" outlineLevel="0" collapsed="false">
      <c r="C109" s="110" t="s">
        <v>82</v>
      </c>
    </row>
    <row r="110" customFormat="false" ht="15" hidden="false" customHeight="false" outlineLevel="0" collapsed="false">
      <c r="B110" s="16" t="s">
        <v>2</v>
      </c>
      <c r="C110" s="16" t="s">
        <v>3</v>
      </c>
      <c r="D110" s="16" t="s">
        <v>4</v>
      </c>
      <c r="E110" s="111" t="s">
        <v>83</v>
      </c>
      <c r="F110" s="19" t="s">
        <v>10</v>
      </c>
      <c r="G110" s="19" t="s">
        <v>11</v>
      </c>
      <c r="H110" s="19" t="s">
        <v>84</v>
      </c>
    </row>
    <row r="111" customFormat="false" ht="15" hidden="false" customHeight="false" outlineLevel="0" collapsed="false">
      <c r="B111" s="40"/>
      <c r="C111" s="41" t="s">
        <v>45</v>
      </c>
      <c r="D111" s="42" t="n">
        <v>0</v>
      </c>
      <c r="E111" s="43" t="n">
        <v>1500000</v>
      </c>
      <c r="F111" s="47"/>
      <c r="G111" s="48" t="n">
        <v>500000</v>
      </c>
      <c r="H111" s="112" t="n">
        <v>50</v>
      </c>
    </row>
    <row r="113" customFormat="false" ht="15" hidden="false" customHeight="false" outlineLevel="0" collapsed="false">
      <c r="C113" s="110" t="s">
        <v>82</v>
      </c>
    </row>
    <row r="114" customFormat="false" ht="15" hidden="false" customHeight="false" outlineLevel="0" collapsed="false">
      <c r="B114" s="16" t="s">
        <v>2</v>
      </c>
      <c r="C114" s="16" t="s">
        <v>3</v>
      </c>
      <c r="D114" s="16" t="s">
        <v>4</v>
      </c>
      <c r="E114" s="111" t="s">
        <v>83</v>
      </c>
      <c r="F114" s="19" t="s">
        <v>10</v>
      </c>
      <c r="G114" s="19" t="s">
        <v>11</v>
      </c>
      <c r="H114" s="19" t="s">
        <v>84</v>
      </c>
    </row>
    <row r="115" customFormat="false" ht="15" hidden="false" customHeight="false" outlineLevel="0" collapsed="false">
      <c r="B115" s="40" t="n">
        <v>6078</v>
      </c>
      <c r="C115" s="41" t="s">
        <v>47</v>
      </c>
      <c r="D115" s="42" t="n">
        <v>0</v>
      </c>
      <c r="E115" s="43" t="n">
        <v>1500000</v>
      </c>
      <c r="F115" s="47"/>
      <c r="G115" s="48" t="n">
        <v>500000</v>
      </c>
      <c r="H115" s="112" t="n">
        <v>20</v>
      </c>
    </row>
    <row r="118" customFormat="false" ht="15" hidden="false" customHeight="false" outlineLevel="0" collapsed="false">
      <c r="C118" s="110" t="s">
        <v>82</v>
      </c>
    </row>
    <row r="119" customFormat="false" ht="15" hidden="false" customHeight="false" outlineLevel="0" collapsed="false">
      <c r="B119" s="16" t="s">
        <v>2</v>
      </c>
      <c r="C119" s="16" t="s">
        <v>3</v>
      </c>
      <c r="D119" s="16" t="s">
        <v>4</v>
      </c>
      <c r="E119" s="111" t="s">
        <v>83</v>
      </c>
    </row>
    <row r="120" customFormat="false" ht="15" hidden="false" customHeight="false" outlineLevel="0" collapsed="false">
      <c r="B120" s="40" t="n">
        <v>5216</v>
      </c>
      <c r="C120" s="41" t="s">
        <v>39</v>
      </c>
      <c r="D120" s="42" t="n">
        <v>1293871.4</v>
      </c>
      <c r="E120" s="68" t="n">
        <v>6000000</v>
      </c>
    </row>
    <row r="122" customFormat="false" ht="15" hidden="false" customHeight="false" outlineLevel="0" collapsed="false">
      <c r="C122" s="110" t="s">
        <v>82</v>
      </c>
    </row>
    <row r="123" customFormat="false" ht="15" hidden="false" customHeight="false" outlineLevel="0" collapsed="false">
      <c r="B123" s="16" t="s">
        <v>2</v>
      </c>
      <c r="C123" s="16" t="s">
        <v>3</v>
      </c>
      <c r="D123" s="16" t="s">
        <v>4</v>
      </c>
      <c r="E123" s="111" t="s">
        <v>83</v>
      </c>
    </row>
    <row r="124" customFormat="false" ht="15" hidden="false" customHeight="false" outlineLevel="0" collapsed="false">
      <c r="B124" s="40" t="n">
        <v>4334</v>
      </c>
      <c r="C124" s="41" t="s">
        <v>40</v>
      </c>
      <c r="D124" s="42" t="n">
        <v>1716652.66</v>
      </c>
      <c r="E124" s="68" t="n">
        <v>5000000</v>
      </c>
    </row>
    <row r="126" customFormat="false" ht="15" hidden="false" customHeight="false" outlineLevel="0" collapsed="false">
      <c r="C126" s="110" t="s">
        <v>82</v>
      </c>
    </row>
    <row r="127" customFormat="false" ht="15" hidden="false" customHeight="false" outlineLevel="0" collapsed="false">
      <c r="B127" s="16" t="s">
        <v>2</v>
      </c>
      <c r="C127" s="16" t="s">
        <v>3</v>
      </c>
      <c r="D127" s="16" t="s">
        <v>4</v>
      </c>
      <c r="E127" s="111" t="s">
        <v>83</v>
      </c>
    </row>
    <row r="128" customFormat="false" ht="15" hidden="false" customHeight="false" outlineLevel="0" collapsed="false">
      <c r="B128" s="69" t="n">
        <v>4487</v>
      </c>
      <c r="C128" s="41" t="s">
        <v>41</v>
      </c>
      <c r="D128" s="42" t="n">
        <v>19038.7</v>
      </c>
      <c r="E128" s="68" t="n">
        <v>15000000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3" sqref="K:K O:O Q:Q B5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38.14"/>
    <col collapsed="false" customWidth="true" hidden="false" outlineLevel="0" max="4" min="3" style="0" width="11.57"/>
    <col collapsed="false" customWidth="true" hidden="false" outlineLevel="0" max="5" min="5" style="0" width="10.85"/>
    <col collapsed="false" customWidth="true" hidden="false" outlineLevel="0" max="6" min="6" style="0" width="8.67"/>
    <col collapsed="false" customWidth="true" hidden="false" outlineLevel="0" max="7" min="7" style="0" width="10.99"/>
    <col collapsed="false" customWidth="true" hidden="false" outlineLevel="0" max="8" min="8" style="0" width="11.99"/>
    <col collapsed="false" customWidth="true" hidden="false" outlineLevel="0" max="9" min="9" style="0" width="10.58"/>
    <col collapsed="false" customWidth="true" hidden="false" outlineLevel="0" max="10" min="10" style="0" width="11.71"/>
    <col collapsed="false" customWidth="true" hidden="false" outlineLevel="0" max="11" min="11" style="0" width="8.14"/>
    <col collapsed="false" customWidth="true" hidden="false" outlineLevel="0" max="12" min="12" style="0" width="8.86"/>
    <col collapsed="false" customWidth="true" hidden="false" outlineLevel="0" max="1025" min="13" style="0" width="8.67"/>
  </cols>
  <sheetData>
    <row r="2" customFormat="false" ht="45" hidden="false" customHeight="false" outlineLevel="0" collapsed="false">
      <c r="A2" s="16" t="s">
        <v>2</v>
      </c>
      <c r="B2" s="16" t="s">
        <v>3</v>
      </c>
      <c r="C2" s="16" t="s">
        <v>4</v>
      </c>
      <c r="D2" s="17" t="s">
        <v>5</v>
      </c>
      <c r="E2" s="17" t="s">
        <v>6</v>
      </c>
      <c r="F2" s="18"/>
      <c r="G2" s="19" t="s">
        <v>10</v>
      </c>
      <c r="H2" s="19" t="s">
        <v>11</v>
      </c>
      <c r="I2" s="19" t="n">
        <v>2017</v>
      </c>
      <c r="J2" s="20" t="s">
        <v>12</v>
      </c>
      <c r="K2" s="20" t="s">
        <v>6</v>
      </c>
      <c r="L2" s="19" t="s">
        <v>13</v>
      </c>
    </row>
    <row r="3" customFormat="false" ht="15" hidden="false" customHeight="false" outlineLevel="0" collapsed="false">
      <c r="A3" s="34"/>
      <c r="B3" s="35"/>
      <c r="C3" s="35"/>
      <c r="D3" s="36"/>
      <c r="E3" s="36"/>
      <c r="F3" s="27"/>
      <c r="G3" s="37"/>
      <c r="H3" s="37"/>
      <c r="I3" s="37"/>
      <c r="J3" s="37"/>
      <c r="K3" s="37"/>
      <c r="L3" s="39"/>
    </row>
    <row r="4" customFormat="false" ht="15" hidden="false" customHeight="false" outlineLevel="0" collapsed="false">
      <c r="A4" s="40" t="n">
        <v>153</v>
      </c>
      <c r="B4" s="41" t="s">
        <v>16</v>
      </c>
      <c r="C4" s="42" t="e">
        <f aca="false">VLOOKUP(B:B,Sheet3!D:E,2,0)</f>
        <v>#N/A</v>
      </c>
      <c r="D4" s="43" t="n">
        <v>1800000</v>
      </c>
      <c r="E4" s="44" t="e">
        <f aca="false">D4/C4-1</f>
        <v>#N/A</v>
      </c>
      <c r="F4" s="46"/>
      <c r="G4" s="47" t="e">
        <f aca="false">VLOOKUP(B:B,Sheet3!A:B,2,0)</f>
        <v>#N/A</v>
      </c>
      <c r="H4" s="48" t="n">
        <v>500000</v>
      </c>
      <c r="I4" s="48" t="n">
        <f aca="false">VLOOKUP(B:B,Sheet3!A:B,2,1)</f>
        <v>51810.34</v>
      </c>
      <c r="J4" s="50" t="n">
        <f aca="false">H4/D4</f>
        <v>0.277777777777778</v>
      </c>
      <c r="K4" s="51" t="e">
        <f aca="false">H4/G4-1</f>
        <v>#N/A</v>
      </c>
      <c r="L4" s="52" t="n">
        <v>17</v>
      </c>
    </row>
    <row r="5" customFormat="false" ht="15" hidden="false" customHeight="false" outlineLevel="0" collapsed="false">
      <c r="A5" s="40" t="n">
        <v>3895</v>
      </c>
      <c r="B5" s="41" t="s">
        <v>17</v>
      </c>
      <c r="C5" s="42" t="e">
        <f aca="false">VLOOKUP(B:B,Sheet3!D:E,2,0)</f>
        <v>#N/A</v>
      </c>
      <c r="D5" s="43" t="n">
        <v>1400000</v>
      </c>
      <c r="E5" s="44" t="e">
        <f aca="false">D5/C5-1</f>
        <v>#N/A</v>
      </c>
      <c r="F5" s="46"/>
      <c r="G5" s="47" t="e">
        <f aca="false">VLOOKUP(B:B,Sheet3!A:B,2,0)</f>
        <v>#N/A</v>
      </c>
      <c r="H5" s="48" t="n">
        <v>850000</v>
      </c>
      <c r="I5" s="48" t="n">
        <f aca="false">VLOOKUP(B:B,Sheet3!A:B,2,1)</f>
        <v>-237</v>
      </c>
      <c r="J5" s="50" t="n">
        <f aca="false">H5/D5</f>
        <v>0.607142857142857</v>
      </c>
      <c r="K5" s="51" t="e">
        <f aca="false">H5/G5-1</f>
        <v>#N/A</v>
      </c>
      <c r="L5" s="52" t="n">
        <v>35</v>
      </c>
    </row>
    <row r="6" customFormat="false" ht="15" hidden="false" customHeight="false" outlineLevel="0" collapsed="false">
      <c r="A6" s="40" t="n">
        <v>4507</v>
      </c>
      <c r="B6" s="41" t="s">
        <v>18</v>
      </c>
      <c r="C6" s="42" t="n">
        <f aca="false">VLOOKUP(B:B,Sheet3!D:E,2,0)</f>
        <v>277861.8</v>
      </c>
      <c r="D6" s="43" t="n">
        <v>3000000</v>
      </c>
      <c r="E6" s="44" t="n">
        <f aca="false">D6/C6-1</f>
        <v>9.79673420383802</v>
      </c>
      <c r="F6" s="46"/>
      <c r="G6" s="47" t="n">
        <f aca="false">VLOOKUP(B:B,Sheet3!A:B,2,0)</f>
        <v>241986.8</v>
      </c>
      <c r="H6" s="48" t="n">
        <v>1200000</v>
      </c>
      <c r="I6" s="48" t="n">
        <f aca="false">VLOOKUP(B:B,Sheet3!A:B,2,1)</f>
        <v>241986.8</v>
      </c>
      <c r="J6" s="50" t="n">
        <f aca="false">H6/D6</f>
        <v>0.4</v>
      </c>
      <c r="K6" s="51" t="n">
        <f aca="false">H6/G6-1</f>
        <v>3.95894817403263</v>
      </c>
      <c r="L6" s="52" t="n">
        <v>18</v>
      </c>
    </row>
    <row r="7" customFormat="false" ht="15" hidden="false" customHeight="false" outlineLevel="0" collapsed="false">
      <c r="A7" s="40" t="n">
        <v>5027</v>
      </c>
      <c r="B7" s="55" t="s">
        <v>19</v>
      </c>
      <c r="C7" s="42" t="n">
        <f aca="false">VLOOKUP(B:B,Sheet3!D:E,2,0)</f>
        <v>55774.67</v>
      </c>
      <c r="D7" s="43" t="n">
        <v>1200000</v>
      </c>
      <c r="E7" s="44" t="n">
        <f aca="false">D7/C7-1</f>
        <v>20.515142985158</v>
      </c>
      <c r="F7" s="46"/>
      <c r="G7" s="47" t="n">
        <f aca="false">VLOOKUP(B:B,Sheet3!A:B,2,0)</f>
        <v>35131.2</v>
      </c>
      <c r="H7" s="48" t="n">
        <v>400000</v>
      </c>
      <c r="I7" s="48" t="n">
        <f aca="false">VLOOKUP(B:B,Sheet3!A:B,2,1)</f>
        <v>35131.2</v>
      </c>
      <c r="J7" s="50" t="n">
        <f aca="false">H7/D7</f>
        <v>0.333333333333333</v>
      </c>
      <c r="K7" s="51" t="n">
        <f aca="false">H7/G7-1</f>
        <v>10.3858906043631</v>
      </c>
      <c r="L7" s="52" t="n">
        <v>15</v>
      </c>
    </row>
    <row r="8" customFormat="false" ht="15" hidden="false" customHeight="false" outlineLevel="0" collapsed="false">
      <c r="A8" s="40" t="n">
        <v>5724</v>
      </c>
      <c r="B8" s="55" t="s">
        <v>76</v>
      </c>
      <c r="C8" s="42" t="n">
        <v>0</v>
      </c>
      <c r="D8" s="43" t="n">
        <v>1200000</v>
      </c>
      <c r="E8" s="44"/>
      <c r="F8" s="46"/>
      <c r="G8" s="47" t="n">
        <v>0</v>
      </c>
      <c r="H8" s="48" t="n">
        <v>400000</v>
      </c>
      <c r="I8" s="48" t="n">
        <f aca="false">VLOOKUP(B:B,Sheet3!A:B,2,1)</f>
        <v>4868.82</v>
      </c>
      <c r="J8" s="50" t="n">
        <f aca="false">H8/D8</f>
        <v>0.333333333333333</v>
      </c>
      <c r="K8" s="51"/>
      <c r="L8" s="52" t="n">
        <v>15</v>
      </c>
    </row>
    <row r="9" customFormat="false" ht="15" hidden="false" customHeight="false" outlineLevel="0" collapsed="false">
      <c r="A9" s="40" t="n">
        <v>5086</v>
      </c>
      <c r="B9" s="41" t="s">
        <v>75</v>
      </c>
      <c r="C9" s="42" t="e">
        <f aca="false">VLOOKUP(B:B,Sheet3!D:E,2,0)</f>
        <v>#N/A</v>
      </c>
      <c r="D9" s="43" t="n">
        <v>1500000</v>
      </c>
      <c r="E9" s="44" t="e">
        <f aca="false">D9/C9-1</f>
        <v>#N/A</v>
      </c>
      <c r="F9" s="46"/>
      <c r="G9" s="47" t="e">
        <f aca="false">VLOOKUP(B:B,Sheet3!A:B,2,0)</f>
        <v>#N/A</v>
      </c>
      <c r="H9" s="48" t="n">
        <v>520000</v>
      </c>
      <c r="I9" s="48" t="n">
        <f aca="false">VLOOKUP(B:B,Sheet3!A:B,2,1)</f>
        <v>35131.2</v>
      </c>
      <c r="J9" s="50" t="n">
        <f aca="false">H9/D9</f>
        <v>0.346666666666667</v>
      </c>
      <c r="K9" s="51" t="e">
        <f aca="false">H9/G9-1</f>
        <v>#N/A</v>
      </c>
      <c r="L9" s="52" t="n">
        <v>12</v>
      </c>
    </row>
    <row r="10" customFormat="false" ht="15" hidden="false" customHeight="false" outlineLevel="0" collapsed="false">
      <c r="A10" s="56" t="s">
        <v>20</v>
      </c>
      <c r="B10" s="57"/>
      <c r="C10" s="58" t="e">
        <f aca="false">SUM(C4:C9)</f>
        <v>#N/A</v>
      </c>
      <c r="D10" s="58" t="n">
        <f aca="false">SUM(D4:D9)</f>
        <v>10100000</v>
      </c>
      <c r="E10" s="25" t="e">
        <f aca="false">D10/C10-1</f>
        <v>#N/A</v>
      </c>
      <c r="F10" s="46"/>
      <c r="G10" s="59" t="e">
        <f aca="false">SUM(G4:G9)</f>
        <v>#N/A</v>
      </c>
      <c r="H10" s="59" t="n">
        <f aca="false">SUM(H4:H9)</f>
        <v>3870000</v>
      </c>
      <c r="I10" s="59"/>
      <c r="J10" s="61" t="n">
        <f aca="false">H10/D10</f>
        <v>0.383168316831683</v>
      </c>
      <c r="K10" s="31" t="e">
        <f aca="false">H10/G10-1</f>
        <v>#N/A</v>
      </c>
      <c r="L10" s="62" t="n">
        <f aca="false">SUM(L4:L9)</f>
        <v>112</v>
      </c>
    </row>
    <row r="11" customFormat="false" ht="15" hidden="false" customHeight="false" outlineLevel="0" collapsed="false">
      <c r="A11" s="63"/>
      <c r="B11" s="36"/>
      <c r="C11" s="64"/>
      <c r="D11" s="65"/>
      <c r="E11" s="36"/>
      <c r="F11" s="46"/>
      <c r="G11" s="53"/>
      <c r="H11" s="53"/>
      <c r="I11" s="53"/>
      <c r="J11" s="53"/>
      <c r="K11" s="53"/>
      <c r="L11" s="67"/>
    </row>
    <row r="12" customFormat="false" ht="15" hidden="false" customHeight="false" outlineLevel="0" collapsed="false">
      <c r="A12" s="40" t="n">
        <v>5343</v>
      </c>
      <c r="B12" s="41" t="s">
        <v>21</v>
      </c>
      <c r="C12" s="42" t="e">
        <f aca="false">VLOOKUP(B:B,Sheet3!D:E,2,0)</f>
        <v>#N/A</v>
      </c>
      <c r="D12" s="68" t="n">
        <v>3000000</v>
      </c>
      <c r="E12" s="44" t="e">
        <f aca="false">D12/C13-1</f>
        <v>#N/A</v>
      </c>
      <c r="F12" s="46"/>
      <c r="G12" s="53"/>
      <c r="H12" s="53"/>
      <c r="I12" s="53"/>
      <c r="J12" s="53"/>
      <c r="K12" s="53"/>
      <c r="L12" s="67"/>
    </row>
    <row r="13" customFormat="false" ht="15" hidden="false" customHeight="false" outlineLevel="0" collapsed="false">
      <c r="A13" s="113"/>
      <c r="B13" s="41" t="s">
        <v>85</v>
      </c>
      <c r="C13" s="42" t="e">
        <f aca="false">VLOOKUP(B:B,Sheet3!D:E,2,0)</f>
        <v>#N/A</v>
      </c>
      <c r="D13" s="68"/>
      <c r="E13" s="44"/>
      <c r="F13" s="46"/>
      <c r="G13" s="53"/>
      <c r="H13" s="53"/>
      <c r="I13" s="53"/>
      <c r="J13" s="53"/>
      <c r="K13" s="53"/>
      <c r="L13" s="67"/>
    </row>
    <row r="14" customFormat="false" ht="15" hidden="false" customHeight="false" outlineLevel="0" collapsed="false">
      <c r="A14" s="40" t="n">
        <v>3807</v>
      </c>
      <c r="B14" s="41" t="s">
        <v>22</v>
      </c>
      <c r="C14" s="42" t="n">
        <f aca="false">VLOOKUP(B:B,Sheet3!D:E,2,0)</f>
        <v>-1297</v>
      </c>
      <c r="D14" s="68" t="n">
        <v>3000000</v>
      </c>
      <c r="E14" s="44" t="n">
        <f aca="false">D14/C14-1</f>
        <v>-2314.0300693909</v>
      </c>
      <c r="F14" s="46"/>
      <c r="G14" s="53"/>
      <c r="H14" s="53"/>
      <c r="I14" s="53"/>
      <c r="J14" s="53"/>
      <c r="K14" s="53"/>
      <c r="L14" s="67"/>
    </row>
    <row r="15" customFormat="false" ht="15" hidden="false" customHeight="false" outlineLevel="0" collapsed="false">
      <c r="A15" s="69" t="n">
        <v>496</v>
      </c>
      <c r="B15" s="41" t="s">
        <v>23</v>
      </c>
      <c r="C15" s="42" t="n">
        <f aca="false">VLOOKUP(B:B,Sheet3!D:E,2,0)</f>
        <v>1386617.2</v>
      </c>
      <c r="D15" s="68" t="n">
        <v>3000000</v>
      </c>
      <c r="E15" s="44" t="n">
        <f aca="false">D15/C15-1</f>
        <v>1.16353871854467</v>
      </c>
      <c r="F15" s="46"/>
      <c r="G15" s="53"/>
      <c r="H15" s="53"/>
      <c r="I15" s="53"/>
      <c r="J15" s="53"/>
      <c r="K15" s="53"/>
      <c r="L15" s="67"/>
    </row>
    <row r="16" customFormat="false" ht="15" hidden="false" customHeight="false" outlineLevel="0" collapsed="false">
      <c r="A16" s="40" t="n">
        <v>1108</v>
      </c>
      <c r="B16" s="93" t="s">
        <v>68</v>
      </c>
      <c r="C16" s="42" t="e">
        <f aca="false">VLOOKUP(B:B,Sheet3!D:E,2,0)</f>
        <v>#N/A</v>
      </c>
      <c r="D16" s="68" t="n">
        <v>3000000</v>
      </c>
      <c r="E16" s="44" t="e">
        <f aca="false">D16/C16-1</f>
        <v>#N/A</v>
      </c>
      <c r="F16" s="46"/>
      <c r="G16" s="53"/>
      <c r="H16" s="53"/>
      <c r="I16" s="53"/>
      <c r="J16" s="53"/>
      <c r="K16" s="53"/>
      <c r="L16" s="53"/>
    </row>
    <row r="17" customFormat="false" ht="45" hidden="false" customHeight="false" outlineLevel="0" collapsed="false">
      <c r="A17" s="56" t="s">
        <v>24</v>
      </c>
      <c r="B17" s="57"/>
      <c r="C17" s="70" t="e">
        <f aca="false">SUM(C12:C16)</f>
        <v>#N/A</v>
      </c>
      <c r="D17" s="71" t="n">
        <f aca="false">SUM(D13:D16)</f>
        <v>9000000</v>
      </c>
      <c r="E17" s="25" t="e">
        <f aca="false">D17/C17-1</f>
        <v>#N/A</v>
      </c>
      <c r="F17" s="46"/>
      <c r="G17" s="19" t="s">
        <v>25</v>
      </c>
      <c r="H17" s="19" t="s">
        <v>11</v>
      </c>
      <c r="I17" s="19"/>
      <c r="J17" s="20" t="s">
        <v>12</v>
      </c>
      <c r="K17" s="20" t="s">
        <v>6</v>
      </c>
      <c r="L17" s="19" t="s">
        <v>13</v>
      </c>
    </row>
    <row r="18" customFormat="false" ht="15" hidden="false" customHeight="false" outlineLevel="0" collapsed="false">
      <c r="A18" s="63"/>
      <c r="B18" s="73"/>
      <c r="C18" s="74"/>
      <c r="D18" s="75"/>
      <c r="E18" s="36"/>
      <c r="F18" s="46"/>
      <c r="G18" s="76"/>
      <c r="H18" s="76"/>
      <c r="I18" s="76"/>
      <c r="J18" s="76"/>
      <c r="K18" s="76"/>
      <c r="L18" s="39"/>
    </row>
    <row r="19" customFormat="false" ht="15" hidden="false" customHeight="false" outlineLevel="0" collapsed="false">
      <c r="A19" s="40" t="n">
        <v>32</v>
      </c>
      <c r="B19" s="41" t="s">
        <v>26</v>
      </c>
      <c r="C19" s="42" t="n">
        <f aca="false">VLOOKUP(B:B,Sheet3!D:E,2,0)</f>
        <v>58041.4</v>
      </c>
      <c r="D19" s="68" t="n">
        <v>2600000</v>
      </c>
      <c r="E19" s="44" t="n">
        <f aca="false">D19/C19-1</f>
        <v>43.7956114084085</v>
      </c>
      <c r="F19" s="46"/>
      <c r="G19" s="47" t="n">
        <f aca="false">VLOOKUP(B:B,Sheet3!A:B,2,0)</f>
        <v>41556.67</v>
      </c>
      <c r="H19" s="48" t="n">
        <v>1800000</v>
      </c>
      <c r="I19" s="48" t="n">
        <f aca="false">VLOOKUP(B:B,Sheet3!A:B,2,1)</f>
        <v>41556.67</v>
      </c>
      <c r="J19" s="50" t="n">
        <f aca="false">H19/D19</f>
        <v>0.692307692307692</v>
      </c>
      <c r="K19" s="51" t="n">
        <f aca="false">H19/G19-1</f>
        <v>42.314346409373</v>
      </c>
      <c r="L19" s="52" t="n">
        <v>45</v>
      </c>
    </row>
    <row r="20" customFormat="false" ht="15" hidden="false" customHeight="false" outlineLevel="0" collapsed="false">
      <c r="A20" s="40" t="n">
        <v>34</v>
      </c>
      <c r="B20" s="41" t="s">
        <v>27</v>
      </c>
      <c r="C20" s="42" t="n">
        <f aca="false">VLOOKUP(B:B,Sheet3!D:E,2,0)</f>
        <v>608659.67</v>
      </c>
      <c r="D20" s="68" t="n">
        <v>4300000</v>
      </c>
      <c r="E20" s="44" t="n">
        <f aca="false">D20/C20-1</f>
        <v>6.06470333413088</v>
      </c>
      <c r="F20" s="46"/>
      <c r="G20" s="47" t="n">
        <f aca="false">VLOOKUP(B:B,Sheet3!A:B,2,0)</f>
        <v>133408.16</v>
      </c>
      <c r="H20" s="48" t="n">
        <v>2200000</v>
      </c>
      <c r="I20" s="48" t="n">
        <f aca="false">VLOOKUP(B:B,Sheet3!A:B,2,1)</f>
        <v>133408.16</v>
      </c>
      <c r="J20" s="50" t="n">
        <f aca="false">H20/D20</f>
        <v>0.511627906976744</v>
      </c>
      <c r="K20" s="51" t="n">
        <f aca="false">H20/G20-1</f>
        <v>15.4907453936851</v>
      </c>
      <c r="L20" s="52" t="n">
        <v>45</v>
      </c>
    </row>
    <row r="21" customFormat="false" ht="15" hidden="false" customHeight="false" outlineLevel="0" collapsed="false">
      <c r="A21" s="40" t="n">
        <v>75</v>
      </c>
      <c r="B21" s="41" t="s">
        <v>28</v>
      </c>
      <c r="C21" s="42" t="n">
        <f aca="false">VLOOKUP(B:B,Sheet3!D:E,2,0)</f>
        <v>235766.43</v>
      </c>
      <c r="D21" s="68" t="n">
        <v>1300000</v>
      </c>
      <c r="E21" s="44" t="n">
        <f aca="false">D21/C21-1</f>
        <v>4.51393173319883</v>
      </c>
      <c r="F21" s="46"/>
      <c r="G21" s="47" t="n">
        <f aca="false">VLOOKUP(B:B,Sheet3!A:B,2,0)</f>
        <v>126337.43</v>
      </c>
      <c r="H21" s="48" t="n">
        <v>650000</v>
      </c>
      <c r="I21" s="48" t="n">
        <f aca="false">VLOOKUP(B:B,Sheet3!A:B,2,1)</f>
        <v>126337.43</v>
      </c>
      <c r="J21" s="50" t="n">
        <f aca="false">H21/D21</f>
        <v>0.5</v>
      </c>
      <c r="K21" s="51" t="n">
        <f aca="false">H21/G21-1</f>
        <v>4.14495189588707</v>
      </c>
      <c r="L21" s="52" t="n">
        <v>60</v>
      </c>
    </row>
    <row r="22" customFormat="false" ht="15" hidden="false" customHeight="false" outlineLevel="0" collapsed="false">
      <c r="A22" s="40" t="n">
        <v>686</v>
      </c>
      <c r="B22" s="41" t="s">
        <v>29</v>
      </c>
      <c r="C22" s="42" t="n">
        <f aca="false">VLOOKUP(B:B,Sheet3!D:E,2,0)</f>
        <v>572306.67</v>
      </c>
      <c r="D22" s="68" t="n">
        <v>5500000</v>
      </c>
      <c r="E22" s="44" t="n">
        <f aca="false">D22/C22-1</f>
        <v>8.61023222042825</v>
      </c>
      <c r="F22" s="46"/>
      <c r="G22" s="47" t="n">
        <f aca="false">VLOOKUP(B:B,Sheet3!A:B,2,0)</f>
        <v>294233.13</v>
      </c>
      <c r="H22" s="48" t="n">
        <v>1500000</v>
      </c>
      <c r="I22" s="48" t="n">
        <f aca="false">VLOOKUP(B:B,Sheet3!A:B,2,1)</f>
        <v>294233.13</v>
      </c>
      <c r="J22" s="50" t="n">
        <f aca="false">H22/D22</f>
        <v>0.272727272727273</v>
      </c>
      <c r="K22" s="51" t="n">
        <f aca="false">H22/G22-1</f>
        <v>4.09799831174688</v>
      </c>
      <c r="L22" s="52" t="n">
        <v>60</v>
      </c>
    </row>
    <row r="23" customFormat="false" ht="15" hidden="false" customHeight="false" outlineLevel="0" collapsed="false">
      <c r="A23" s="40" t="n">
        <v>78</v>
      </c>
      <c r="B23" s="41" t="s">
        <v>30</v>
      </c>
      <c r="C23" s="42" t="n">
        <f aca="false">VLOOKUP(B:B,Sheet3!D:E,2,0)</f>
        <v>220191.63</v>
      </c>
      <c r="D23" s="68" t="n">
        <v>2400000</v>
      </c>
      <c r="E23" s="44" t="n">
        <f aca="false">D23/C23-1</f>
        <v>9.89959686478546</v>
      </c>
      <c r="F23" s="46"/>
      <c r="G23" s="47" t="n">
        <f aca="false">VLOOKUP(B:B,Sheet3!A:B,2,0)</f>
        <v>70145.2</v>
      </c>
      <c r="H23" s="48" t="n">
        <v>1300000</v>
      </c>
      <c r="I23" s="48" t="n">
        <f aca="false">VLOOKUP(B:B,Sheet3!A:B,2,1)</f>
        <v>70145.2</v>
      </c>
      <c r="J23" s="50" t="n">
        <f aca="false">H23/D23</f>
        <v>0.541666666666667</v>
      </c>
      <c r="K23" s="51" t="n">
        <f aca="false">H23/G23-1</f>
        <v>17.5329858636086</v>
      </c>
      <c r="L23" s="52" t="n">
        <v>60</v>
      </c>
    </row>
    <row r="24" customFormat="false" ht="15" hidden="false" customHeight="false" outlineLevel="0" collapsed="false">
      <c r="A24" s="40" t="n">
        <v>848</v>
      </c>
      <c r="B24" s="78" t="s">
        <v>31</v>
      </c>
      <c r="C24" s="42" t="n">
        <v>0</v>
      </c>
      <c r="D24" s="68" t="n">
        <v>1200000</v>
      </c>
      <c r="E24" s="44"/>
      <c r="F24" s="46"/>
      <c r="G24" s="47"/>
      <c r="H24" s="48" t="n">
        <v>400000</v>
      </c>
      <c r="I24" s="48" t="n">
        <f aca="false">VLOOKUP(B:B,Sheet3!A:B,2,1)</f>
        <v>44614.56</v>
      </c>
      <c r="J24" s="50" t="n">
        <f aca="false">H24/D24</f>
        <v>0.333333333333333</v>
      </c>
      <c r="K24" s="51"/>
      <c r="L24" s="52" t="n">
        <v>20</v>
      </c>
    </row>
    <row r="25" customFormat="false" ht="15" hidden="false" customHeight="false" outlineLevel="0" collapsed="false">
      <c r="A25" s="56" t="s">
        <v>32</v>
      </c>
      <c r="B25" s="57"/>
      <c r="C25" s="70" t="n">
        <f aca="false">SUM(C19:C24)</f>
        <v>1694965.8</v>
      </c>
      <c r="D25" s="79" t="n">
        <f aca="false">SUM(D19:D24)</f>
        <v>17300000</v>
      </c>
      <c r="E25" s="25" t="n">
        <f aca="false">D25/C25-1</f>
        <v>9.20669561592334</v>
      </c>
      <c r="F25" s="80"/>
      <c r="G25" s="59" t="n">
        <f aca="false">SUM(G19:G24)</f>
        <v>665680.59</v>
      </c>
      <c r="H25" s="59" t="n">
        <f aca="false">SUM(H19:H24)</f>
        <v>7850000</v>
      </c>
      <c r="I25" s="59"/>
      <c r="J25" s="81" t="n">
        <f aca="false">H25/D25</f>
        <v>0.453757225433526</v>
      </c>
      <c r="K25" s="31" t="n">
        <f aca="false">H25/G25-1</f>
        <v>10.7924423784085</v>
      </c>
      <c r="L25" s="82" t="n">
        <f aca="false">SUM(L19:L24)</f>
        <v>290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L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3" sqref="K:K O:O Q:Q B4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5.01"/>
    <col collapsed="false" customWidth="true" hidden="false" outlineLevel="0" max="3" min="3" style="0" width="36.42"/>
    <col collapsed="false" customWidth="true" hidden="false" outlineLevel="0" max="5" min="4" style="0" width="13.29"/>
    <col collapsed="false" customWidth="true" hidden="false" outlineLevel="0" max="6" min="6" style="0" width="8.67"/>
    <col collapsed="false" customWidth="true" hidden="false" outlineLevel="0" max="7" min="7" style="0" width="9.14"/>
    <col collapsed="false" customWidth="true" hidden="false" outlineLevel="0" max="9" min="8" style="0" width="10.58"/>
    <col collapsed="false" customWidth="true" hidden="false" outlineLevel="0" max="10" min="10" style="0" width="11.71"/>
    <col collapsed="false" customWidth="true" hidden="false" outlineLevel="0" max="11" min="11" style="0" width="8.14"/>
    <col collapsed="false" customWidth="true" hidden="false" outlineLevel="0" max="12" min="12" style="0" width="8.86"/>
    <col collapsed="false" customWidth="true" hidden="false" outlineLevel="0" max="1025" min="13" style="0" width="8.67"/>
  </cols>
  <sheetData>
    <row r="4" customFormat="false" ht="45" hidden="false" customHeight="false" outlineLevel="0" collapsed="false">
      <c r="B4" s="16" t="s">
        <v>2</v>
      </c>
      <c r="C4" s="16" t="s">
        <v>3</v>
      </c>
      <c r="D4" s="16" t="s">
        <v>4</v>
      </c>
      <c r="E4" s="17" t="s">
        <v>5</v>
      </c>
      <c r="F4" s="18"/>
      <c r="G4" s="19" t="s">
        <v>10</v>
      </c>
      <c r="H4" s="19" t="s">
        <v>11</v>
      </c>
      <c r="I4" s="19" t="n">
        <v>2017</v>
      </c>
      <c r="J4" s="20" t="s">
        <v>12</v>
      </c>
      <c r="K4" s="20" t="s">
        <v>6</v>
      </c>
      <c r="L4" s="19" t="s">
        <v>13</v>
      </c>
    </row>
    <row r="5" customFormat="false" ht="15" hidden="false" customHeight="false" outlineLevel="0" collapsed="false">
      <c r="B5" s="34"/>
      <c r="C5" s="35"/>
      <c r="D5" s="35"/>
      <c r="E5" s="36"/>
      <c r="F5" s="27"/>
      <c r="G5" s="37"/>
      <c r="H5" s="37"/>
      <c r="I5" s="37"/>
      <c r="J5" s="37"/>
      <c r="K5" s="37"/>
      <c r="L5" s="39"/>
    </row>
    <row r="6" customFormat="false" ht="15" hidden="false" customHeight="false" outlineLevel="0" collapsed="false">
      <c r="B6" s="40" t="n">
        <v>5343</v>
      </c>
      <c r="C6" s="55" t="s">
        <v>21</v>
      </c>
      <c r="D6" s="42" t="n">
        <v>1864289.8705</v>
      </c>
      <c r="E6" s="43" t="n">
        <v>3000000</v>
      </c>
      <c r="F6" s="46"/>
      <c r="G6" s="47"/>
      <c r="H6" s="48" t="n">
        <v>400000</v>
      </c>
      <c r="I6" s="48" t="n">
        <v>1105747.138</v>
      </c>
      <c r="J6" s="50" t="n">
        <v>0.333333333333333</v>
      </c>
      <c r="K6" s="51"/>
      <c r="L6" s="52" t="n">
        <v>20</v>
      </c>
    </row>
    <row r="7" customFormat="false" ht="15" hidden="false" customHeight="false" outlineLevel="0" collapsed="false">
      <c r="B7" s="114" t="n">
        <v>3807</v>
      </c>
      <c r="C7" s="114" t="s">
        <v>22</v>
      </c>
      <c r="D7" s="112" t="n">
        <v>477131.26</v>
      </c>
      <c r="E7" s="112" t="n">
        <v>3000000</v>
      </c>
    </row>
    <row r="8" customFormat="false" ht="15" hidden="false" customHeight="false" outlineLevel="0" collapsed="false">
      <c r="B8" s="114" t="n">
        <v>496</v>
      </c>
      <c r="C8" s="114" t="s">
        <v>23</v>
      </c>
      <c r="D8" s="112" t="n">
        <v>1145907.39</v>
      </c>
      <c r="E8" s="112" t="n">
        <v>3000000</v>
      </c>
    </row>
    <row r="9" customFormat="false" ht="15" hidden="false" customHeight="false" outlineLevel="0" collapsed="false">
      <c r="B9" s="114" t="n">
        <v>1108</v>
      </c>
      <c r="C9" s="114" t="s">
        <v>68</v>
      </c>
      <c r="D9" s="112" t="n">
        <v>-2260</v>
      </c>
      <c r="E9" s="112" t="n">
        <v>3000000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2017-11-23T00:39:21Z</dcterms:created>
  <dc:creator>Fernando Zaldivar</dc:creator>
  <dc:description/>
  <dc:language>en-US</dc:language>
  <cp:lastModifiedBy/>
  <cp:lastPrinted>2018-04-18T14:41:57Z</cp:lastPrinted>
  <dcterms:modified xsi:type="dcterms:W3CDTF">2018-05-28T18:52:24Z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