
<file path=[Content_Types].xml><?xml version="1.0" encoding="utf-8"?>
<Types xmlns="http://schemas.openxmlformats.org/package/2006/content-types">
  <Default Extension="rels" ContentType="application/vnd.openxmlformats-package.relationships+xml"/>
  <Default Extension="tmp" ContentType="image/jpe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30"/>
  <workbookPr defaultThemeVersion="166925"/>
  <xr:revisionPtr revIDLastSave="0" documentId="8_{A742B575-07A9-43AB-8515-A34C5E48C22D}" xr6:coauthVersionLast="47" xr6:coauthVersionMax="47" xr10:uidLastSave="{00000000-0000-0000-0000-000000000000}"/>
  <bookViews>
    <workbookView xWindow="240" yWindow="105" windowWidth="14805" windowHeight="8010" firstSheet="1" activeTab="1" xr2:uid="{00000000-000D-0000-FFFF-FFFF00000000}"/>
  </bookViews>
  <sheets>
    <sheet name="Financial Impact of the model" sheetId="1" r:id="rId1"/>
    <sheet name="Confusion Matrix" sheetId="5" r:id="rId2"/>
    <sheet name="Usage" sheetId="2" r:id="rId3"/>
    <sheet name="Age vs. Damage Grade" sheetId="3" r:id="rId4"/>
    <sheet name="Features"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3" i="5" l="1"/>
  <c r="L44" i="5"/>
  <c r="J42" i="5"/>
  <c r="L43" i="5"/>
  <c r="K42" i="5"/>
  <c r="J41" i="5"/>
  <c r="K32" i="5"/>
  <c r="I32" i="5"/>
  <c r="J32" i="5"/>
  <c r="P8" i="1"/>
  <c r="H20" i="1"/>
  <c r="L20" i="1" s="1"/>
  <c r="B48" i="5"/>
  <c r="B47" i="5"/>
  <c r="B46" i="5"/>
  <c r="B36" i="5"/>
  <c r="D21" i="1"/>
  <c r="E35" i="5" s="1"/>
  <c r="L16" i="1"/>
  <c r="C34" i="5" s="1"/>
  <c r="N14" i="1"/>
  <c r="H14" i="1"/>
  <c r="D14" i="1"/>
  <c r="F14" i="1"/>
  <c r="N15" i="1"/>
  <c r="H15" i="1"/>
  <c r="J15" i="1"/>
  <c r="D15" i="1"/>
  <c r="F15" i="1" s="1"/>
  <c r="B12" i="1"/>
  <c r="B13" i="1" s="1"/>
  <c r="B14" i="1" s="1"/>
  <c r="B15" i="1" s="1"/>
  <c r="D11" i="1"/>
  <c r="D16" i="1" s="1"/>
  <c r="J20" i="1"/>
  <c r="F20" i="1"/>
  <c r="F19" i="1"/>
  <c r="F21" i="1" s="1"/>
  <c r="H19" i="1"/>
  <c r="H21" i="1" s="1"/>
  <c r="D35" i="5" s="1"/>
  <c r="E41" i="5" s="1"/>
  <c r="F11" i="1"/>
  <c r="F13" i="1"/>
  <c r="F16" i="1"/>
  <c r="F25" i="1" s="1"/>
  <c r="N30" i="1" l="1"/>
  <c r="J30" i="1"/>
  <c r="F30" i="1"/>
  <c r="L41" i="5"/>
  <c r="K41" i="5"/>
  <c r="L42" i="5"/>
  <c r="K43" i="5"/>
  <c r="J43" i="5"/>
  <c r="F31" i="1"/>
  <c r="F42" i="5"/>
  <c r="F41" i="5"/>
  <c r="D23" i="1"/>
  <c r="E34" i="5"/>
  <c r="J14" i="1"/>
  <c r="H16" i="1"/>
  <c r="N20" i="1"/>
  <c r="F23" i="1"/>
  <c r="J19" i="1"/>
  <c r="J21" i="1" s="1"/>
  <c r="L19" i="1"/>
  <c r="J13" i="1"/>
  <c r="J12" i="1"/>
  <c r="J16" i="1" s="1"/>
  <c r="J25" i="1" s="1"/>
  <c r="N13" i="1"/>
  <c r="N12" i="1"/>
  <c r="N16" i="1" s="1"/>
  <c r="N25" i="1" s="1"/>
  <c r="F32" i="1" l="1"/>
  <c r="N31" i="1"/>
  <c r="N32" i="1" s="1"/>
  <c r="J31" i="1"/>
  <c r="P30" i="1"/>
  <c r="H23" i="1"/>
  <c r="D34" i="5"/>
  <c r="E36" i="5"/>
  <c r="F43" i="5" s="1"/>
  <c r="F26" i="1" s="1"/>
  <c r="E43" i="5"/>
  <c r="D43" i="5"/>
  <c r="N19" i="1"/>
  <c r="N21" i="1" s="1"/>
  <c r="N23" i="1" s="1"/>
  <c r="L21" i="1"/>
  <c r="P25" i="1"/>
  <c r="J23" i="1"/>
  <c r="P31" i="1" l="1"/>
  <c r="P32" i="1" s="1"/>
  <c r="J32" i="1"/>
  <c r="L23" i="1"/>
  <c r="C35" i="5"/>
  <c r="C36" i="5" s="1"/>
  <c r="D41" i="5" s="1"/>
  <c r="D36" i="5"/>
  <c r="E42" i="5" s="1"/>
  <c r="J26" i="1" s="1"/>
  <c r="D42" i="5"/>
  <c r="F44" i="5"/>
  <c r="N26" i="1" l="1"/>
  <c r="P26" i="1" s="1"/>
</calcChain>
</file>

<file path=xl/sharedStrings.xml><?xml version="1.0" encoding="utf-8"?>
<sst xmlns="http://schemas.openxmlformats.org/spreadsheetml/2006/main" count="239" uniqueCount="151">
  <si>
    <t>Estimate the Cost of the following:</t>
  </si>
  <si>
    <t>1 Nepalese Rupee (Rs) = 0.011 Canadian Dollar (CAD)</t>
  </si>
  <si>
    <t>Total Data Set</t>
  </si>
  <si>
    <t>Damage 3 - major repair; Prioritized</t>
  </si>
  <si>
    <t>Damage 2 - moderate repair</t>
  </si>
  <si>
    <t>Damage 1 - leave it alone or minor repair</t>
  </si>
  <si>
    <t>Total</t>
  </si>
  <si>
    <t>Notes</t>
  </si>
  <si>
    <t>Unit Cost</t>
  </si>
  <si>
    <t># of Units</t>
  </si>
  <si>
    <t> </t>
  </si>
  <si>
    <t>Cost to Rebuild/Repair post earthquake</t>
  </si>
  <si>
    <t>Cost of Re-Construction (average)</t>
  </si>
  <si>
    <t>Note 1</t>
  </si>
  <si>
    <t>Cost of Repair</t>
  </si>
  <si>
    <t>Cost of furniture's and fixtures</t>
  </si>
  <si>
    <t>Note 2</t>
  </si>
  <si>
    <t>Cost of moving people away and resettling in; Cost of governmental support for people losing their jobs and homes for the period to rebuild</t>
  </si>
  <si>
    <t>Note 3, Note 0</t>
  </si>
  <si>
    <t>Cost of livelihood due to the move (e.g. Stop working)</t>
  </si>
  <si>
    <t>Note 4, Note 0</t>
  </si>
  <si>
    <t xml:space="preserve">Sub-Total Cost to Rebuild/Repair post earthquake (i) </t>
  </si>
  <si>
    <t>Cost of Preventive Retrofit</t>
  </si>
  <si>
    <t>A</t>
  </si>
  <si>
    <t>Cost of Inspection</t>
  </si>
  <si>
    <t>B</t>
  </si>
  <si>
    <t>Cost Retrofit</t>
  </si>
  <si>
    <t>Note 5</t>
  </si>
  <si>
    <t xml:space="preserve">Sub-Total Cost of Preventive Retrofit (ii) </t>
  </si>
  <si>
    <t>Total Cost Savings (i - ii)</t>
  </si>
  <si>
    <t>Note 6</t>
  </si>
  <si>
    <t>Do Nothing (Not to use the Model)</t>
  </si>
  <si>
    <t>Use our Model (numbers adjusted based on Confusion Matrix)</t>
  </si>
  <si>
    <t>Random Action</t>
  </si>
  <si>
    <t>Between $5.349 bn plus to  $2.998 bn</t>
  </si>
  <si>
    <t>Between $5.046 bn plus to  $2.294 bn</t>
  </si>
  <si>
    <t>Between $374 mm to $129 mm plus</t>
  </si>
  <si>
    <t>Depends on Luck</t>
  </si>
  <si>
    <t>Note 7</t>
  </si>
  <si>
    <t>Lives Saved/Injury prevented</t>
  </si>
  <si>
    <t>Use our Model Life Saved &amp; Injury Prevented (numbers adjusted based on Confusion Matrix)</t>
  </si>
  <si>
    <t>Use our Model Life Lost &amp; Injury happened</t>
  </si>
  <si>
    <t>Note</t>
  </si>
  <si>
    <t>0. Key Assumptions: 
Level 3 houses take 3 months to rebuild; Residence must reallocate and not work during the rebuild time
Level 2 houses take 1.5 months to repair; Residence have to reallocate and not work during this repair time
Leve 1 houses take about 2 weeks to repair; Residence don't have to reallocate and can still work during this repair time
For any retrofit houses, all residence may still live in the retrofitting house with no disruption to their daily or working lives</t>
  </si>
  <si>
    <t>1. The figure used is the average cost of building a cement and a reinforced concrete house ($46K is the average of $30K and $62K); If there is an earthquake, Level 3 houses must be rebuilt as it will be too torn to be repaired; Level 2 and Level 3 houses can still be repaired with different degree of costs</t>
  </si>
  <si>
    <t xml:space="preserve">Source:- 1. https://www.housingnepal.com/articles/display/cost-of-building-a-house-in-kathmandu-nepal 2. http://nepalconstructions.com/cost-of-building-a-house-in-kathmandu/  3. https://www.jointread.com/how-much-does-it-cost-to-build-a-house-in-nepal/#:~:text=The%20average%20cost%20of%20building%20a%2030X30%20standard%202%20floored,40%2C00%2C000%2F%2D. </t>
  </si>
  <si>
    <t>2. An educational guess only</t>
  </si>
  <si>
    <t xml:space="preserve">3. On average, it costs about 141,600 NRs monthly for a family of 4 to live in Nepal (equivalent to about CAD $1,500)
Source: https://www.numbeo.com/cost-of-living/country_result.jsp?country=Nepal#:~:text=Family%20of%20four%20estimated%20monthly,lower%20than%20in%20United%20States. </t>
  </si>
  <si>
    <t xml:space="preserve">4. On average, a worker in Nepal's monthly salary is 80,700 NPR, equivalent to CAD $846.87. Assume that per an average family there are 2 workers
Salary Source: 
</t>
  </si>
  <si>
    <t>Source: http://www.salaryexplorer.com/salary-survey.php?loc=151&amp;loctype=1</t>
  </si>
  <si>
    <t>5. The cost of retrofit on average is about 350 to 500 NPR per sq ft, taking the average of 425 NPR per sq ft which translates to about CAD $4.46 per sq ft. While the average size of homes in Nepal is between 1,200 to 4,000 sq ft, the average house size would be 2,600 sq ft. Hence the retrofit cost for an average house is about $11,596 per house
Source: A Case Study of Retrofitting of Stone Masonry in Mud Buildings in Post Gorkha Earthquake Reconstruction, The 17th World Conference on Earthquake Engineering</t>
  </si>
  <si>
    <t>6. Based on our calculation, seems like it costs more money to take action than to leave it as it is for Level 1 buildings, hence, it is not recommended for the government to take any actions for Level 1 buildings</t>
  </si>
  <si>
    <t>7. Depends on luck, the total cost associated with this model can be more or less than "Do Nothing" but likely to be more than "Better Action". If there were many Level 1 houses were selected to be fully repaired and retrofitted (the proposed treatment for Level 3 houses,) while many Level 3 houses were left alone (the proposed treatment for Level 1 houses), the cost would actually be higher than "Do Nothing" scenario due to the misallocation of resources (e.g. the extra cost incurred to repair Level 1 houses that shouldn't have happened under "Do Nothing".) While in the vice versa scenario (e.g. randomly selected many Level 3 houses to be repaired while Level 1 houses to leave alone, close to the "Better Action" scenario,) would lower the total cost compared to "Do Nothing".</t>
  </si>
  <si>
    <t>XGBoost</t>
  </si>
  <si>
    <t>Predicted 1</t>
  </si>
  <si>
    <t>Predicted 2</t>
  </si>
  <si>
    <t>Predicted 3</t>
  </si>
  <si>
    <t>Lives Lost &amp; Injuries</t>
  </si>
  <si>
    <t>Actual 1</t>
  </si>
  <si>
    <t>Actual 2</t>
  </si>
  <si>
    <t>Actual 3</t>
  </si>
  <si>
    <t>Lives saved &amp; injuries prevented (Total Lives Lost &amp; Injuries: 31,000)</t>
  </si>
  <si>
    <t>Damage 1</t>
  </si>
  <si>
    <t>Damage 2</t>
  </si>
  <si>
    <t>Damage 3</t>
  </si>
  <si>
    <t>Financials</t>
  </si>
  <si>
    <t>Lives/Injuries</t>
  </si>
  <si>
    <t>Sum of All TP minus all FP and FN</t>
  </si>
  <si>
    <t>The Sum of all TP and FP minus all FN</t>
  </si>
  <si>
    <t>How the government can use this:</t>
  </si>
  <si>
    <t>1. To predict and prioritize which building to repair and to rebuild to minimize the financial and live losses in the next and future earth quakes</t>
  </si>
  <si>
    <t>e.g. if a building located in x region with the shape of y that is skinny, which has been built in the 1950's with foundation type x and roof type x, using mud to build, and it is a health post, it must be prioritized to be rebuild/repair first</t>
  </si>
  <si>
    <t>Material: Mud Motar</t>
  </si>
  <si>
    <t>Determinant factors include:</t>
  </si>
  <si>
    <t>i) the geographical location of the building (geo level)</t>
  </si>
  <si>
    <t>ii) the shape, size and the height of the building (Floor count, area percentage, height percentage)</t>
  </si>
  <si>
    <t>iii) age of the building</t>
  </si>
  <si>
    <t>iv) Structure of the building (Land surface condition, foundation type, roof type, position, plan configuration)</t>
  </si>
  <si>
    <t>v) the material used to build the building (superstructure using mud, cement, mortar, timber, bamboo, reinforced concrete)</t>
  </si>
  <si>
    <t>vi) value of the building (e.g. usage of the building for the school, industry, health post, etc. Some publicly used buildings such as a health post may have higher value and should be prioritized since if an earthquake happens, health post can save lives; heritage buildings are also high value buildings to attract tourist and as a cultural legacy to be passed on to future generations)</t>
  </si>
  <si>
    <t>2. To formulate better urban planning and enact standards on constructions</t>
  </si>
  <si>
    <t>e.g. In X zones, this is a zone with very high earth quake frequency and magnitude, hence, x structured with y shape and z material should only be allowed and used for the building in order to build the strongest building to withstand earth quakes</t>
  </si>
  <si>
    <t>3. To formulate better overall planning and disastrous preparedness - other than earthquakes, Naple is also prone to flooding, avalanche, and very vulnerable to climate change, hence, using building damage as one of the key metrics for disaster preparedness should also be combined with other disastrous data (e.g. climate change, flood, etc.) to formulate a more holistic approach in fighting disasters and climate change</t>
  </si>
  <si>
    <t>Lack of preparedness triggers life and economic losses, pollution and land degradation. As the climate becomes more extreme, the Nepal government, together with the international communities must do what they could to prevent and to minimize the impact and remedy natural disasters more than ever.</t>
  </si>
  <si>
    <t>Consider this earthquake building damage as a pilot project for future projects in fighting natural disasters</t>
  </si>
  <si>
    <t>4. As Nepal is a "disaster hot spot", hence, if one can fight multiple disasters in such a complicated geographical region, the lesson learned and data collected in Nepal and this project can be used and deployed widely in other parts of the world, this should draw attention to other countries that are prone to disasters (e.g. using earthquakes as an example, China, Indonesia, Iran, Japan, Peru, US, Italy and Turkey are all prone to earthquakes)</t>
  </si>
  <si>
    <t>The success of this prediction and models will not just benefit Nepal, but the international communities</t>
  </si>
  <si>
    <t>Age vs. Damage Grade</t>
  </si>
  <si>
    <t xml:space="preserve"> 0-50 </t>
  </si>
  <si>
    <t xml:space="preserve"> 50-100 </t>
  </si>
  <si>
    <t xml:space="preserve"> 100+ </t>
  </si>
  <si>
    <t xml:space="preserve"> Total </t>
  </si>
  <si>
    <t>Grade 1</t>
  </si>
  <si>
    <t>Grade 2</t>
  </si>
  <si>
    <t>Grade 3</t>
  </si>
  <si>
    <t>MMAI869 - ML and AI</t>
  </si>
  <si>
    <t>Team Assignment</t>
  </si>
  <si>
    <t>Earthquake Challenge - Data Analysis</t>
  </si>
  <si>
    <t>Resources: https://gharpedia.com/blog/configuration-building-affect-earthquakes/</t>
  </si>
  <si>
    <t>Importance (High, Med, Low)</t>
  </si>
  <si>
    <t>Comments</t>
  </si>
  <si>
    <r>
      <t>geo_level_1_id</t>
    </r>
    <r>
      <rPr>
        <sz val="9"/>
        <color rgb="FF17344A"/>
        <rFont val="Open Sans"/>
        <family val="2"/>
      </rPr>
      <t>, </t>
    </r>
    <r>
      <rPr>
        <sz val="8"/>
        <color rgb="FFC7254E"/>
        <rFont val="Consolas"/>
        <family val="3"/>
      </rPr>
      <t>geo_level_2_id</t>
    </r>
    <r>
      <rPr>
        <sz val="9"/>
        <color rgb="FF17344A"/>
        <rFont val="Open Sans"/>
        <family val="2"/>
      </rPr>
      <t>, </t>
    </r>
    <r>
      <rPr>
        <sz val="8"/>
        <color rgb="FFC7254E"/>
        <rFont val="Consolas"/>
        <family val="3"/>
      </rPr>
      <t>geo_level_3_id</t>
    </r>
    <r>
      <rPr>
        <sz val="9"/>
        <color rgb="FF17344A"/>
        <rFont val="Open Sans"/>
        <family val="2"/>
      </rPr>
      <t> (type: int): geographic region in which building exists, from largest (level 1) to most specific sub-region (level 3). Possible values: level 1: 0-30, level 2: 0-1427, level 3: 0-12567.</t>
    </r>
  </si>
  <si>
    <t>High</t>
  </si>
  <si>
    <t>Need to crack the code, what is Geo Level 1, 2, 3?</t>
  </si>
  <si>
    <r>
      <t>count_floors_pre_eq</t>
    </r>
    <r>
      <rPr>
        <sz val="9"/>
        <color rgb="FF17344A"/>
        <rFont val="Open Sans"/>
        <family val="2"/>
      </rPr>
      <t> (type: int): number of floors in the building before the earthquake.</t>
    </r>
  </si>
  <si>
    <t>The higher the building, the easier it falls in an earthquake</t>
  </si>
  <si>
    <r>
      <t>age</t>
    </r>
    <r>
      <rPr>
        <sz val="9"/>
        <color rgb="FF17344A"/>
        <rFont val="Open Sans"/>
        <family val="2"/>
      </rPr>
      <t> (type: int): age of the building in years.</t>
    </r>
  </si>
  <si>
    <t>The older the building the easier it falls</t>
  </si>
  <si>
    <r>
      <t>area_percentage</t>
    </r>
    <r>
      <rPr>
        <sz val="9"/>
        <color rgb="FF17344A"/>
        <rFont val="Open Sans"/>
        <family val="2"/>
      </rPr>
      <t> (type: int): normalized area of the building footprint.
Googled: Divide the square footage of the land parcel by the square footage of the building to arrive at the land to building ratio.</t>
    </r>
  </si>
  <si>
    <t>Low</t>
  </si>
  <si>
    <t>If it is only a description of land own vs. the size of the building (e.g. land = 100K sqft , and the building is 20K sq ft, the area % is 20%), it is not important as the land is the ownership of the land vs. the building area is not a building foundation metrics</t>
  </si>
  <si>
    <r>
      <t>height_percentage</t>
    </r>
    <r>
      <rPr>
        <sz val="9"/>
        <color rgb="FF17344A"/>
        <rFont val="Open Sans"/>
        <family val="2"/>
      </rPr>
      <t> (type: int): normalized height of the building footprint.</t>
    </r>
  </si>
  <si>
    <r>
      <t>land_surface_condition</t>
    </r>
    <r>
      <rPr>
        <sz val="9"/>
        <color rgb="FF17344A"/>
        <rFont val="Open Sans"/>
        <family val="2"/>
      </rPr>
      <t> (type: categorical): surface condition of the land where the building was built. Possible values: n, o, t.</t>
    </r>
  </si>
  <si>
    <t>Important, this determines the foundation that the building resides on</t>
  </si>
  <si>
    <r>
      <t>foundation_type</t>
    </r>
    <r>
      <rPr>
        <sz val="9"/>
        <color rgb="FF17344A"/>
        <rFont val="Open Sans"/>
        <family val="2"/>
      </rPr>
      <t> (type: categorical): type of foundation used while building. Possible values: h, i, r, u, w.</t>
    </r>
  </si>
  <si>
    <t>Good foundation = harder to fall</t>
  </si>
  <si>
    <r>
      <t>roof_type</t>
    </r>
    <r>
      <rPr>
        <sz val="9"/>
        <color rgb="FF17344A"/>
        <rFont val="Open Sans"/>
        <family val="2"/>
      </rPr>
      <t> (type: categorical): type of roof used while building. Possible values: n, q, x.</t>
    </r>
  </si>
  <si>
    <t>The material of the roof should cause more/less damage to the building in an earthquake</t>
  </si>
  <si>
    <r>
      <t>ground_floor_type</t>
    </r>
    <r>
      <rPr>
        <sz val="9"/>
        <color rgb="FF17344A"/>
        <rFont val="Open Sans"/>
        <family val="2"/>
      </rPr>
      <t> (type: categorical): type of the ground floor. Possible values: f, m, v, x, z.</t>
    </r>
  </si>
  <si>
    <r>
      <t>other_floor_type</t>
    </r>
    <r>
      <rPr>
        <sz val="9"/>
        <color rgb="FF17344A"/>
        <rFont val="Open Sans"/>
        <family val="2"/>
      </rPr>
      <t> (type: categorical): type of constructions used in higher than the ground floors (except of roof). Possible values: j, q, s, x.</t>
    </r>
  </si>
  <si>
    <r>
      <t>position</t>
    </r>
    <r>
      <rPr>
        <sz val="9"/>
        <color rgb="FF17344A"/>
        <rFont val="Open Sans"/>
        <family val="2"/>
      </rPr>
      <t> (type: categorical): position of the building. Possible values: j, o, s, t.</t>
    </r>
  </si>
  <si>
    <r>
      <t>plan_configuration</t>
    </r>
    <r>
      <rPr>
        <sz val="9"/>
        <color rgb="FF17344A"/>
        <rFont val="Open Sans"/>
        <family val="2"/>
      </rPr>
      <t> (type: categorical): building plan configuration. Possible values: a, c, d, f, m, n, o, q, s, u.</t>
    </r>
  </si>
  <si>
    <t>Need to introduce ranking and weight for the building material (e.g. RCC --&gt; best)</t>
  </si>
  <si>
    <r>
      <t>has_superstructure_adobe_mud</t>
    </r>
    <r>
      <rPr>
        <sz val="9"/>
        <color rgb="FF17344A"/>
        <rFont val="Open Sans"/>
        <family val="2"/>
      </rPr>
      <t> (type: binary): flag variable that indicates if the superstructure was made of Adobe/Mud.</t>
    </r>
  </si>
  <si>
    <r>
      <t>has_superstructure_mud_mortar_stone</t>
    </r>
    <r>
      <rPr>
        <sz val="9"/>
        <color rgb="FF17344A"/>
        <rFont val="Open Sans"/>
        <family val="2"/>
      </rPr>
      <t> (type: binary): flag variable that indicates if the superstructure was made of Mud Mortar - Stone.</t>
    </r>
  </si>
  <si>
    <r>
      <t>has_superstructure_stone_flag</t>
    </r>
    <r>
      <rPr>
        <sz val="9"/>
        <color rgb="FF17344A"/>
        <rFont val="Open Sans"/>
        <family val="2"/>
      </rPr>
      <t> (type: binary): flag variable that indicates if the superstructure was made of Stone.</t>
    </r>
  </si>
  <si>
    <r>
      <t>has_superstructure_cement_mortar_stone</t>
    </r>
    <r>
      <rPr>
        <sz val="9"/>
        <color rgb="FF17344A"/>
        <rFont val="Open Sans"/>
        <family val="2"/>
      </rPr>
      <t> (type: binary): flag variable that indicates if the superstructure was made of Cement Mortar - Stone.</t>
    </r>
  </si>
  <si>
    <r>
      <t>has_superstructure_mud_mortar_brick</t>
    </r>
    <r>
      <rPr>
        <sz val="9"/>
        <color rgb="FF17344A"/>
        <rFont val="Open Sans"/>
        <family val="2"/>
      </rPr>
      <t> (type: binary): flag variable that indicates if the superstructure was made of Mud Mortar - Brick.</t>
    </r>
  </si>
  <si>
    <r>
      <t>has_superstructure_cement_mortar_brick</t>
    </r>
    <r>
      <rPr>
        <sz val="9"/>
        <color rgb="FF17344A"/>
        <rFont val="Open Sans"/>
        <family val="2"/>
      </rPr>
      <t> (type: binary): flag variable that indicates if the superstructure was made of Cement Mortar - Brick.</t>
    </r>
  </si>
  <si>
    <r>
      <t>has_superstructure_timber</t>
    </r>
    <r>
      <rPr>
        <sz val="9"/>
        <color rgb="FF17344A"/>
        <rFont val="Open Sans"/>
        <family val="2"/>
      </rPr>
      <t> (type: binary): flag variable that indicates if the superstructure was made of Timber.</t>
    </r>
  </si>
  <si>
    <r>
      <t>has_superstructure_bamboo</t>
    </r>
    <r>
      <rPr>
        <sz val="9"/>
        <color rgb="FF17344A"/>
        <rFont val="Open Sans"/>
        <family val="2"/>
      </rPr>
      <t> (type: binary): flag variable that indicates if the superstructure was made of Bamboo.</t>
    </r>
  </si>
  <si>
    <r>
      <t>has_superstructure_rc_non_engineered</t>
    </r>
    <r>
      <rPr>
        <sz val="9"/>
        <color rgb="FF17344A"/>
        <rFont val="Open Sans"/>
        <family val="2"/>
      </rPr>
      <t> (type: binary): flag variable that indicates if the superstructure was made of non-engineered reinforced concrete.</t>
    </r>
  </si>
  <si>
    <r>
      <t>has_superstructure_rc_engineered</t>
    </r>
    <r>
      <rPr>
        <sz val="9"/>
        <color rgb="FF17344A"/>
        <rFont val="Open Sans"/>
        <family val="2"/>
      </rPr>
      <t> (type: binary): flag variable that indicates if the superstructure was made of engineered reinforced concrete.</t>
    </r>
  </si>
  <si>
    <t>Reinfoced concrete is the best</t>
  </si>
  <si>
    <r>
      <t>has_superstructure_other</t>
    </r>
    <r>
      <rPr>
        <sz val="9"/>
        <color rgb="FF17344A"/>
        <rFont val="Open Sans"/>
        <family val="2"/>
      </rPr>
      <t> (type: binary): flag variable that indicates if the superstructure was made of any other material.</t>
    </r>
  </si>
  <si>
    <r>
      <t>legal_ownership_status</t>
    </r>
    <r>
      <rPr>
        <sz val="9"/>
        <color rgb="FF17344A"/>
        <rFont val="Open Sans"/>
        <family val="2"/>
      </rPr>
      <t> (type: categorical): legal ownership status of the land where building was built. Possible values: a, r, v, w.</t>
    </r>
  </si>
  <si>
    <t>Unless if ownership has an impact on maintanance (e.g. a good owner will do more maintaininace and inspection of the buildilng = well kept = harder to fall during an earthquake)</t>
  </si>
  <si>
    <r>
      <t>count_families</t>
    </r>
    <r>
      <rPr>
        <sz val="9"/>
        <color rgb="FF17344A"/>
        <rFont val="Open Sans"/>
        <family val="2"/>
      </rPr>
      <t> (type: int): number of families that live in the building.</t>
    </r>
  </si>
  <si>
    <r>
      <t>has_secondary_use</t>
    </r>
    <r>
      <rPr>
        <sz val="9"/>
        <color rgb="FF17344A"/>
        <rFont val="Open Sans"/>
        <family val="2"/>
      </rPr>
      <t> (type: binary): flag variable that indicates if the building was used for any secondary purpose.</t>
    </r>
  </si>
  <si>
    <r>
      <t>has_secondary_use_agriculture</t>
    </r>
    <r>
      <rPr>
        <sz val="9"/>
        <color rgb="FF17344A"/>
        <rFont val="Open Sans"/>
        <family val="2"/>
      </rPr>
      <t> (type: binary): flag variable that indicates if the building was used for agricultural purposes.</t>
    </r>
  </si>
  <si>
    <t>Medium?</t>
  </si>
  <si>
    <t xml:space="preserve">Argricultuer = water = errsion </t>
  </si>
  <si>
    <r>
      <t>has_secondary_use_hotel</t>
    </r>
    <r>
      <rPr>
        <sz val="9"/>
        <color rgb="FF17344A"/>
        <rFont val="Open Sans"/>
        <family val="2"/>
      </rPr>
      <t> (type: binary): flag variable that indicates if the building was used as a hotel.</t>
    </r>
  </si>
  <si>
    <r>
      <t>has_secondary_use_rental</t>
    </r>
    <r>
      <rPr>
        <sz val="9"/>
        <color rgb="FF17344A"/>
        <rFont val="Open Sans"/>
        <family val="2"/>
      </rPr>
      <t> (type: binary): flag variable that indicates if the building was used for rental purposes.</t>
    </r>
  </si>
  <si>
    <r>
      <t>has_secondary_use_institution</t>
    </r>
    <r>
      <rPr>
        <sz val="9"/>
        <color rgb="FF17344A"/>
        <rFont val="Open Sans"/>
        <family val="2"/>
      </rPr>
      <t> (type: binary): flag variable that indicates if the building was used as a location of any institution.</t>
    </r>
  </si>
  <si>
    <r>
      <t>has_secondary_use_school</t>
    </r>
    <r>
      <rPr>
        <sz val="9"/>
        <color rgb="FF17344A"/>
        <rFont val="Open Sans"/>
        <family val="2"/>
      </rPr>
      <t> (type: binary): flag variable that indicates if the building was used as a school.</t>
    </r>
  </si>
  <si>
    <r>
      <t>has_secondary_use_industry</t>
    </r>
    <r>
      <rPr>
        <sz val="9"/>
        <color rgb="FF17344A"/>
        <rFont val="Open Sans"/>
        <family val="2"/>
      </rPr>
      <t> (type: binary): flag variable that indicates if the building was used for industrial purposes.</t>
    </r>
  </si>
  <si>
    <r>
      <t>has_secondary_use_health_post</t>
    </r>
    <r>
      <rPr>
        <sz val="9"/>
        <color rgb="FF17344A"/>
        <rFont val="Open Sans"/>
        <family val="2"/>
      </rPr>
      <t> (type: binary): flag variable that indicates if the building was used as a health post.</t>
    </r>
  </si>
  <si>
    <r>
      <t>has_secondary_use_gov_office</t>
    </r>
    <r>
      <rPr>
        <sz val="9"/>
        <color rgb="FF17344A"/>
        <rFont val="Open Sans"/>
        <family val="2"/>
      </rPr>
      <t> (type: binary): flag variable that indicates if the building was used fas a government office.</t>
    </r>
  </si>
  <si>
    <r>
      <t>has_secondary_use_use_police</t>
    </r>
    <r>
      <rPr>
        <sz val="9"/>
        <color rgb="FF17344A"/>
        <rFont val="Open Sans"/>
        <family val="2"/>
      </rPr>
      <t> (type: binary): flag variable that indicates if the building was used as a police station.</t>
    </r>
  </si>
  <si>
    <r>
      <t>has_secondary_use_other</t>
    </r>
    <r>
      <rPr>
        <sz val="9"/>
        <color rgb="FF17344A"/>
        <rFont val="Open Sans"/>
        <family val="2"/>
      </rPr>
      <t> (type: binary): flag variable that indicates if the building was secondarily used for other purposes.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</si>
</sst>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_([$$-409]* #,##0_);_([$$-409]* \(#,##0\);_([$$-409]* &quot;-&quot;??_);_(@_)"/>
  </numFmts>
  <fonts count="19">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b/>
      <sz val="11"/>
      <color rgb="FFFF0000"/>
      <name val="Calibri"/>
      <family val="2"/>
      <scheme val="minor"/>
    </font>
    <font>
      <sz val="11"/>
      <color rgb="FFFF0000"/>
      <name val="Calibri"/>
      <family val="2"/>
      <scheme val="minor"/>
    </font>
    <font>
      <b/>
      <u/>
      <sz val="11"/>
      <color rgb="FF000000"/>
      <name val="Calibri"/>
      <family val="2"/>
    </font>
    <font>
      <sz val="8"/>
      <color rgb="FFC7254E"/>
      <name val="Consolas"/>
      <family val="3"/>
    </font>
    <font>
      <sz val="9"/>
      <color rgb="FF17344A"/>
      <name val="Open Sans"/>
      <family val="2"/>
    </font>
    <font>
      <b/>
      <sz val="8"/>
      <color rgb="FFFF0000"/>
      <name val="Consolas"/>
      <family val="3"/>
    </font>
    <font>
      <u/>
      <sz val="11"/>
      <color theme="10"/>
      <name val="Calibri"/>
      <family val="2"/>
      <scheme val="minor"/>
    </font>
    <font>
      <b/>
      <sz val="11"/>
      <color rgb="FF444444"/>
      <name val="Calibri"/>
      <family val="2"/>
      <charset val="1"/>
    </font>
    <font>
      <b/>
      <sz val="11"/>
      <color rgb="FF000000"/>
      <name val="Calibri"/>
      <family val="2"/>
      <scheme val="minor"/>
    </font>
    <font>
      <b/>
      <u/>
      <sz val="11"/>
      <color theme="1"/>
      <name val="Calibri"/>
      <family val="2"/>
      <scheme val="minor"/>
    </font>
    <font>
      <u/>
      <sz val="11"/>
      <color theme="1"/>
      <name val="Calibri"/>
      <family val="2"/>
      <scheme val="minor"/>
    </font>
    <font>
      <b/>
      <sz val="11"/>
      <color rgb="FFFFFFFF"/>
      <name val="Calibri"/>
      <family val="2"/>
      <scheme val="minor"/>
    </font>
    <font>
      <sz val="11"/>
      <color rgb="FF000000"/>
      <name val="Calibri"/>
      <family val="2"/>
      <scheme val="minor"/>
    </font>
    <font>
      <sz val="13.5"/>
      <color rgb="FF000000"/>
      <name val="Times New Roman"/>
      <charset val="1"/>
    </font>
    <font>
      <sz val="11"/>
      <color rgb="FF70AD47"/>
      <name val="Calibri"/>
      <family val="2"/>
      <scheme val="minor"/>
    </font>
  </fonts>
  <fills count="5">
    <fill>
      <patternFill patternType="none"/>
    </fill>
    <fill>
      <patternFill patternType="gray125"/>
    </fill>
    <fill>
      <patternFill patternType="solid">
        <fgColor rgb="FFED7D31"/>
        <bgColor rgb="FF000000"/>
      </patternFill>
    </fill>
    <fill>
      <patternFill patternType="solid">
        <fgColor rgb="FF000000"/>
        <bgColor indexed="64"/>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s>
  <cellStyleXfs count="2">
    <xf numFmtId="0" fontId="0" fillId="0" borderId="0"/>
    <xf numFmtId="0" fontId="10" fillId="0" borderId="0" applyNumberFormat="0" applyFill="0" applyBorder="0" applyAlignment="0" applyProtection="0"/>
  </cellStyleXfs>
  <cellXfs count="92">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1" fillId="0" borderId="0" xfId="0" applyFont="1"/>
    <xf numFmtId="164" fontId="0" fillId="0" borderId="0" xfId="0" applyNumberFormat="1"/>
    <xf numFmtId="164" fontId="1" fillId="0" borderId="0" xfId="0" applyNumberFormat="1" applyFont="1"/>
    <xf numFmtId="0" fontId="2" fillId="0" borderId="1" xfId="0" applyFont="1" applyBorder="1"/>
    <xf numFmtId="0" fontId="4" fillId="0" borderId="0" xfId="0" applyFont="1"/>
    <xf numFmtId="164" fontId="4" fillId="0" borderId="0" xfId="0" applyNumberFormat="1" applyFont="1"/>
    <xf numFmtId="0" fontId="3" fillId="0" borderId="3" xfId="0" applyFont="1" applyBorder="1"/>
    <xf numFmtId="0" fontId="3" fillId="0" borderId="4" xfId="0" applyFont="1" applyBorder="1"/>
    <xf numFmtId="0" fontId="3" fillId="0" borderId="5" xfId="0" applyFont="1" applyBorder="1"/>
    <xf numFmtId="3" fontId="3" fillId="0" borderId="6" xfId="0" applyNumberFormat="1" applyFont="1" applyBorder="1"/>
    <xf numFmtId="9" fontId="3" fillId="0" borderId="6" xfId="0" applyNumberFormat="1" applyFont="1" applyBorder="1"/>
    <xf numFmtId="0" fontId="3" fillId="0" borderId="6" xfId="0" applyFont="1" applyBorder="1"/>
    <xf numFmtId="0" fontId="6" fillId="0" borderId="0" xfId="0" applyFont="1"/>
    <xf numFmtId="0" fontId="3" fillId="0" borderId="0" xfId="0" applyFont="1"/>
    <xf numFmtId="0" fontId="3" fillId="0" borderId="0" xfId="0" applyFont="1" applyAlignment="1">
      <alignment wrapText="1"/>
    </xf>
    <xf numFmtId="0" fontId="3" fillId="0" borderId="1" xfId="0" applyFont="1" applyBorder="1"/>
    <xf numFmtId="0" fontId="2" fillId="0" borderId="1" xfId="0" applyFont="1" applyBorder="1" applyAlignment="1">
      <alignment wrapText="1"/>
    </xf>
    <xf numFmtId="0" fontId="7" fillId="0" borderId="1" xfId="0" applyFont="1" applyBorder="1" applyAlignment="1">
      <alignment wrapText="1"/>
    </xf>
    <xf numFmtId="0" fontId="3" fillId="0" borderId="1" xfId="0" applyFont="1" applyBorder="1" applyAlignment="1">
      <alignment wrapText="1"/>
    </xf>
    <xf numFmtId="0" fontId="7" fillId="2" borderId="1" xfId="0" applyFont="1" applyFill="1" applyBorder="1" applyAlignment="1">
      <alignment wrapText="1"/>
    </xf>
    <xf numFmtId="0" fontId="3" fillId="2" borderId="1" xfId="0" applyFont="1" applyFill="1" applyBorder="1" applyAlignment="1">
      <alignment wrapText="1"/>
    </xf>
    <xf numFmtId="0" fontId="9" fillId="0" borderId="1" xfId="0" applyFont="1" applyBorder="1" applyAlignment="1">
      <alignment wrapText="1"/>
    </xf>
    <xf numFmtId="0" fontId="0" fillId="0" borderId="0" xfId="0" applyAlignment="1">
      <alignment vertical="top"/>
    </xf>
    <xf numFmtId="0" fontId="1" fillId="0" borderId="1" xfId="0" applyFont="1" applyBorder="1" applyAlignment="1">
      <alignment wrapText="1"/>
    </xf>
    <xf numFmtId="0" fontId="12" fillId="0" borderId="0" xfId="0" applyFont="1"/>
    <xf numFmtId="164" fontId="12" fillId="0" borderId="0" xfId="0" applyNumberFormat="1" applyFont="1"/>
    <xf numFmtId="0" fontId="12" fillId="0" borderId="1" xfId="0" applyFont="1" applyBorder="1"/>
    <xf numFmtId="0" fontId="13" fillId="0" borderId="0" xfId="0" applyFont="1"/>
    <xf numFmtId="0" fontId="15" fillId="3" borderId="0" xfId="0" applyFont="1" applyFill="1"/>
    <xf numFmtId="164" fontId="14" fillId="0" borderId="0" xfId="0" applyNumberFormat="1" applyFont="1"/>
    <xf numFmtId="164" fontId="13" fillId="0" borderId="0" xfId="0" applyNumberFormat="1" applyFont="1"/>
    <xf numFmtId="0" fontId="16" fillId="0" borderId="1" xfId="0" applyFont="1" applyBorder="1"/>
    <xf numFmtId="164" fontId="16" fillId="0" borderId="0" xfId="0" applyNumberFormat="1" applyFont="1"/>
    <xf numFmtId="0" fontId="16" fillId="0" borderId="0" xfId="0" applyFont="1"/>
    <xf numFmtId="44" fontId="1" fillId="0" borderId="0" xfId="0" applyNumberFormat="1" applyFont="1" applyAlignment="1">
      <alignment wrapText="1"/>
    </xf>
    <xf numFmtId="43" fontId="0" fillId="0" borderId="0" xfId="0" applyNumberFormat="1"/>
    <xf numFmtId="0" fontId="17" fillId="0" borderId="0" xfId="0" applyFont="1"/>
    <xf numFmtId="0" fontId="0" fillId="0" borderId="0" xfId="0" applyAlignment="1">
      <alignment wrapText="1"/>
    </xf>
    <xf numFmtId="0" fontId="4" fillId="0" borderId="1" xfId="0" applyFont="1" applyBorder="1"/>
    <xf numFmtId="166" fontId="0" fillId="0" borderId="0" xfId="0" applyNumberFormat="1"/>
    <xf numFmtId="166" fontId="18" fillId="0" borderId="0" xfId="0" applyNumberFormat="1" applyFont="1"/>
    <xf numFmtId="164" fontId="18" fillId="0" borderId="0" xfId="0" applyNumberFormat="1" applyFont="1"/>
    <xf numFmtId="165" fontId="0" fillId="0" borderId="0" xfId="0" applyNumberFormat="1" applyAlignment="1">
      <alignment horizontal="right"/>
    </xf>
    <xf numFmtId="165" fontId="1" fillId="0" borderId="1" xfId="0" applyNumberFormat="1" applyFont="1" applyBorder="1" applyAlignment="1">
      <alignment horizontal="right"/>
    </xf>
    <xf numFmtId="164" fontId="1" fillId="0" borderId="1" xfId="0" applyNumberFormat="1" applyFont="1" applyBorder="1" applyAlignment="1">
      <alignment horizontal="right"/>
    </xf>
    <xf numFmtId="164" fontId="2" fillId="0" borderId="1" xfId="0" applyNumberFormat="1" applyFont="1" applyBorder="1" applyAlignment="1">
      <alignment horizontal="right"/>
    </xf>
    <xf numFmtId="165" fontId="2" fillId="0" borderId="1" xfId="0" applyNumberFormat="1" applyFont="1" applyBorder="1" applyAlignment="1">
      <alignment horizontal="right"/>
    </xf>
    <xf numFmtId="165" fontId="3" fillId="0" borderId="1" xfId="0" applyNumberFormat="1" applyFont="1" applyBorder="1" applyAlignment="1">
      <alignment horizontal="right"/>
    </xf>
    <xf numFmtId="165" fontId="0" fillId="0" borderId="1" xfId="0" applyNumberFormat="1" applyBorder="1" applyAlignment="1">
      <alignment horizontal="right"/>
    </xf>
    <xf numFmtId="0" fontId="12" fillId="0" borderId="1" xfId="0" applyFont="1" applyBorder="1" applyAlignment="1">
      <alignment horizontal="right"/>
    </xf>
    <xf numFmtId="165" fontId="12" fillId="0" borderId="1" xfId="0" applyNumberFormat="1" applyFont="1" applyBorder="1" applyAlignment="1">
      <alignment horizontal="right"/>
    </xf>
    <xf numFmtId="0" fontId="4" fillId="0" borderId="0" xfId="0" applyFont="1" applyAlignment="1">
      <alignment horizontal="right"/>
    </xf>
    <xf numFmtId="165" fontId="4" fillId="0" borderId="0" xfId="0" applyNumberFormat="1" applyFont="1" applyAlignment="1">
      <alignment horizontal="right"/>
    </xf>
    <xf numFmtId="165" fontId="4" fillId="0" borderId="0" xfId="0" applyNumberFormat="1" applyFont="1" applyAlignment="1">
      <alignment horizontal="right" wrapText="1"/>
    </xf>
    <xf numFmtId="164" fontId="4" fillId="0" borderId="0" xfId="0" applyNumberFormat="1" applyFont="1" applyAlignment="1">
      <alignment horizontal="right" wrapText="1"/>
    </xf>
    <xf numFmtId="165" fontId="0" fillId="0" borderId="0" xfId="0" applyNumberFormat="1" applyAlignment="1">
      <alignment horizontal="right" vertical="top"/>
    </xf>
    <xf numFmtId="0" fontId="0" fillId="0" borderId="1" xfId="0" applyBorder="1" applyAlignment="1">
      <alignment horizontal="right"/>
    </xf>
    <xf numFmtId="165" fontId="12" fillId="0" borderId="1" xfId="0" applyNumberFormat="1" applyFont="1" applyBorder="1" applyAlignment="1">
      <alignment horizontal="right" wrapText="1"/>
    </xf>
    <xf numFmtId="164" fontId="4" fillId="0" borderId="0" xfId="0" applyNumberFormat="1" applyFont="1" applyAlignment="1">
      <alignment horizontal="right"/>
    </xf>
    <xf numFmtId="164" fontId="4" fillId="0" borderId="1" xfId="0" applyNumberFormat="1" applyFont="1" applyBorder="1"/>
    <xf numFmtId="0" fontId="12" fillId="0" borderId="0" xfId="0" applyFont="1" applyAlignment="1">
      <alignment horizontal="right"/>
    </xf>
    <xf numFmtId="165" fontId="12" fillId="0" borderId="0" xfId="0" applyNumberFormat="1" applyFont="1" applyAlignment="1">
      <alignment horizontal="right"/>
    </xf>
    <xf numFmtId="164" fontId="12" fillId="0" borderId="0" xfId="0" applyNumberFormat="1" applyFont="1" applyAlignment="1">
      <alignment horizontal="right" wrapText="1"/>
    </xf>
    <xf numFmtId="164" fontId="12" fillId="0" borderId="0" xfId="0" applyNumberFormat="1" applyFont="1" applyAlignment="1">
      <alignment horizontal="right"/>
    </xf>
    <xf numFmtId="0" fontId="1" fillId="4" borderId="1" xfId="0" applyFont="1" applyFill="1" applyBorder="1"/>
    <xf numFmtId="44" fontId="1" fillId="0" borderId="1" xfId="0" applyNumberFormat="1" applyFont="1" applyBorder="1" applyAlignment="1">
      <alignment wrapText="1"/>
    </xf>
    <xf numFmtId="166" fontId="18" fillId="0" borderId="1" xfId="0" applyNumberFormat="1" applyFont="1" applyBorder="1"/>
    <xf numFmtId="166" fontId="5" fillId="0" borderId="1" xfId="0" applyNumberFormat="1" applyFont="1" applyBorder="1"/>
    <xf numFmtId="164" fontId="18" fillId="0" borderId="1" xfId="0" applyNumberFormat="1" applyFont="1" applyBorder="1"/>
    <xf numFmtId="164" fontId="5" fillId="0" borderId="1" xfId="0" applyNumberFormat="1" applyFont="1" applyBorder="1"/>
    <xf numFmtId="0" fontId="1" fillId="0" borderId="1" xfId="0" applyFont="1" applyBorder="1" applyAlignment="1">
      <alignment horizontal="left"/>
    </xf>
    <xf numFmtId="0" fontId="11" fillId="0" borderId="1" xfId="0" applyFont="1" applyBorder="1"/>
    <xf numFmtId="165"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164" fontId="0" fillId="0" borderId="1" xfId="0" applyNumberFormat="1" applyBorder="1"/>
    <xf numFmtId="10" fontId="0" fillId="0" borderId="1" xfId="0" applyNumberFormat="1" applyBorder="1"/>
    <xf numFmtId="44" fontId="1" fillId="0" borderId="1" xfId="0" applyNumberFormat="1" applyFont="1" applyBorder="1" applyAlignment="1">
      <alignment horizontal="left" wrapText="1"/>
    </xf>
    <xf numFmtId="44" fontId="1" fillId="0" borderId="2" xfId="0" applyNumberFormat="1" applyFont="1" applyBorder="1" applyAlignment="1">
      <alignment wrapText="1"/>
    </xf>
    <xf numFmtId="10" fontId="0" fillId="0" borderId="2" xfId="0" applyNumberFormat="1" applyBorder="1"/>
    <xf numFmtId="0" fontId="12" fillId="4" borderId="1" xfId="0" applyFont="1" applyFill="1" applyBorder="1" applyAlignment="1">
      <alignment horizontal="left" wrapText="1"/>
    </xf>
    <xf numFmtId="0" fontId="0" fillId="0" borderId="1" xfId="0" applyBorder="1" applyAlignment="1">
      <alignment horizontal="left" wrapText="1"/>
    </xf>
    <xf numFmtId="165" fontId="1" fillId="0" borderId="1" xfId="0" applyNumberFormat="1" applyFont="1" applyBorder="1" applyAlignment="1">
      <alignment horizontal="center" vertical="center" wrapText="1"/>
    </xf>
    <xf numFmtId="165" fontId="1" fillId="0" borderId="1" xfId="0" applyNumberFormat="1" applyFont="1" applyBorder="1" applyAlignment="1">
      <alignment horizontal="center" vertical="center"/>
    </xf>
    <xf numFmtId="0" fontId="0" fillId="0" borderId="7" xfId="0" applyBorder="1" applyAlignment="1">
      <alignment horizontal="left" vertical="top" wrapText="1"/>
    </xf>
    <xf numFmtId="0" fontId="1" fillId="0" borderId="1" xfId="0" applyFont="1" applyBorder="1" applyAlignment="1">
      <alignment horizontal="left"/>
    </xf>
    <xf numFmtId="0" fontId="1" fillId="0" borderId="7" xfId="0" applyFont="1" applyBorder="1" applyAlignment="1">
      <alignment horizontal="left" vertical="top" wrapText="1"/>
    </xf>
    <xf numFmtId="0" fontId="0" fillId="0" borderId="1" xfId="0" applyBorder="1" applyAlignment="1">
      <alignment vertical="top" wrapText="1"/>
    </xf>
    <xf numFmtId="0" fontId="10" fillId="0" borderId="1" xfId="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0</xdr:rowOff>
    </xdr:from>
    <xdr:to>
      <xdr:col>5</xdr:col>
      <xdr:colOff>676275</xdr:colOff>
      <xdr:row>22</xdr:row>
      <xdr:rowOff>180975</xdr:rowOff>
    </xdr:to>
    <xdr:pic>
      <xdr:nvPicPr>
        <xdr:cNvPr id="10" name="Picture 9">
          <a:extLst>
            <a:ext uri="{FF2B5EF4-FFF2-40B4-BE49-F238E27FC236}">
              <a16:creationId xmlns:a16="http://schemas.microsoft.com/office/drawing/2014/main" id="{016DF7CB-FEFB-42E5-B44F-FF51C7376A93}"/>
            </a:ext>
            <a:ext uri="{147F2762-F138-4A5C-976F-8EAC2B608ADB}">
              <a16:predDERef xmlns:a16="http://schemas.microsoft.com/office/drawing/2014/main" pred="{ED87F673-E68A-48FB-8F4D-5B9F3A1CB9F3}"/>
            </a:ext>
          </a:extLst>
        </xdr:cNvPr>
        <xdr:cNvPicPr>
          <a:picLocks noChangeAspect="1"/>
        </xdr:cNvPicPr>
      </xdr:nvPicPr>
      <xdr:blipFill>
        <a:blip xmlns:r="http://schemas.openxmlformats.org/officeDocument/2006/relationships" r:embed="rId1"/>
        <a:stretch>
          <a:fillRect/>
        </a:stretch>
      </xdr:blipFill>
      <xdr:spPr>
        <a:xfrm>
          <a:off x="38100" y="0"/>
          <a:ext cx="5514975" cy="4457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alaryexplorer.com/salary-survey.php?loc=151&amp;loctype=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49"/>
  <sheetViews>
    <sheetView topLeftCell="A6" workbookViewId="0">
      <selection activeCell="D19" sqref="D19:D20"/>
    </sheetView>
  </sheetViews>
  <sheetFormatPr defaultRowHeight="15"/>
  <cols>
    <col min="2" max="2" width="11.42578125" customWidth="1"/>
    <col min="3" max="3" width="33.5703125" customWidth="1"/>
    <col min="4" max="4" width="10.28515625" style="46" bestFit="1" customWidth="1"/>
    <col min="5" max="5" width="10.7109375" style="46" bestFit="1" customWidth="1"/>
    <col min="6" max="6" width="18.7109375" style="46" bestFit="1" customWidth="1"/>
    <col min="7" max="7" width="1.140625" style="46" customWidth="1"/>
    <col min="8" max="8" width="10.28515625" style="46" bestFit="1" customWidth="1"/>
    <col min="9" max="9" width="10.7109375" style="46" bestFit="1" customWidth="1"/>
    <col min="10" max="10" width="19.28515625" style="46" customWidth="1"/>
    <col min="11" max="11" width="1.140625" style="46" customWidth="1"/>
    <col min="12" max="12" width="10.28515625" style="46" bestFit="1" customWidth="1"/>
    <col min="13" max="13" width="10.7109375" style="46" bestFit="1" customWidth="1"/>
    <col min="14" max="14" width="17.5703125" style="46" customWidth="1"/>
    <col min="15" max="15" width="1.42578125" style="46" customWidth="1"/>
    <col min="16" max="16" width="17.42578125" style="46" bestFit="1" customWidth="1"/>
    <col min="17" max="17" width="14" bestFit="1" customWidth="1"/>
    <col min="18" max="18" width="11.85546875" style="5" bestFit="1" customWidth="1"/>
    <col min="19" max="19" width="22" bestFit="1" customWidth="1"/>
  </cols>
  <sheetData>
    <row r="1" spans="2:18">
      <c r="C1" t="s">
        <v>0</v>
      </c>
    </row>
    <row r="2" spans="2:18">
      <c r="C2" t="s">
        <v>1</v>
      </c>
    </row>
    <row r="4" spans="2:18">
      <c r="B4" t="s">
        <v>2</v>
      </c>
      <c r="C4">
        <v>260601</v>
      </c>
    </row>
    <row r="6" spans="2:18" s="4" customFormat="1">
      <c r="B6" s="3"/>
      <c r="C6" s="3"/>
      <c r="D6" s="85" t="s">
        <v>3</v>
      </c>
      <c r="E6" s="86"/>
      <c r="F6" s="86"/>
      <c r="G6" s="76"/>
      <c r="H6" s="85" t="s">
        <v>4</v>
      </c>
      <c r="I6" s="86"/>
      <c r="J6" s="86"/>
      <c r="K6" s="76"/>
      <c r="L6" s="85" t="s">
        <v>5</v>
      </c>
      <c r="M6" s="86"/>
      <c r="N6" s="86"/>
      <c r="O6" s="76"/>
      <c r="P6" s="76" t="s">
        <v>6</v>
      </c>
      <c r="Q6" s="77" t="s">
        <v>7</v>
      </c>
      <c r="R6" s="6"/>
    </row>
    <row r="7" spans="2:18" s="4" customFormat="1">
      <c r="B7" s="3"/>
      <c r="C7" s="3"/>
      <c r="D7" s="47" t="s">
        <v>8</v>
      </c>
      <c r="E7" s="47" t="s">
        <v>9</v>
      </c>
      <c r="F7" s="47" t="s">
        <v>6</v>
      </c>
      <c r="G7" s="47"/>
      <c r="H7" s="47" t="s">
        <v>8</v>
      </c>
      <c r="I7" s="47" t="s">
        <v>9</v>
      </c>
      <c r="J7" s="47" t="s">
        <v>6</v>
      </c>
      <c r="K7" s="47"/>
      <c r="L7" s="47" t="s">
        <v>8</v>
      </c>
      <c r="M7" s="47" t="s">
        <v>9</v>
      </c>
      <c r="N7" s="47" t="s">
        <v>6</v>
      </c>
      <c r="O7" s="47"/>
      <c r="P7" s="47"/>
      <c r="Q7" s="3"/>
      <c r="R7" s="6"/>
    </row>
    <row r="8" spans="2:18" s="4" customFormat="1">
      <c r="B8" s="3"/>
      <c r="C8" s="3"/>
      <c r="D8" s="47"/>
      <c r="E8" s="48">
        <v>87218</v>
      </c>
      <c r="F8" s="48"/>
      <c r="G8" s="48"/>
      <c r="H8" s="48"/>
      <c r="I8" s="49">
        <v>148259</v>
      </c>
      <c r="J8" s="48"/>
      <c r="K8" s="48"/>
      <c r="L8" s="48"/>
      <c r="M8" s="49">
        <v>25124</v>
      </c>
      <c r="N8" s="47"/>
      <c r="O8" s="47"/>
      <c r="P8" s="48">
        <f>E8+I8+M8</f>
        <v>260601</v>
      </c>
      <c r="Q8" s="3"/>
      <c r="R8" s="6"/>
    </row>
    <row r="9" spans="2:18" s="4" customFormat="1">
      <c r="B9" s="3"/>
      <c r="C9" s="3"/>
      <c r="D9" s="50" t="s">
        <v>10</v>
      </c>
      <c r="E9" s="50" t="s">
        <v>10</v>
      </c>
      <c r="F9" s="50" t="s">
        <v>10</v>
      </c>
      <c r="G9" s="50"/>
      <c r="H9" s="50" t="s">
        <v>10</v>
      </c>
      <c r="I9" s="50" t="s">
        <v>10</v>
      </c>
      <c r="J9" s="50" t="s">
        <v>10</v>
      </c>
      <c r="K9" s="50"/>
      <c r="L9" s="50" t="s">
        <v>10</v>
      </c>
      <c r="M9" s="50" t="s">
        <v>10</v>
      </c>
      <c r="N9" s="50" t="s">
        <v>10</v>
      </c>
      <c r="O9" s="50"/>
      <c r="P9" s="49"/>
      <c r="Q9" s="3"/>
      <c r="R9" s="6"/>
    </row>
    <row r="10" spans="2:18" s="4" customFormat="1">
      <c r="B10" s="88" t="s">
        <v>11</v>
      </c>
      <c r="C10" s="88"/>
      <c r="D10" s="50"/>
      <c r="E10" s="50"/>
      <c r="F10" s="50"/>
      <c r="G10" s="50"/>
      <c r="H10" s="50"/>
      <c r="I10" s="50"/>
      <c r="J10" s="50"/>
      <c r="K10" s="50"/>
      <c r="L10" s="50"/>
      <c r="M10" s="50"/>
      <c r="N10" s="50"/>
      <c r="O10" s="50"/>
      <c r="P10" s="49"/>
      <c r="Q10" s="3"/>
      <c r="R10" s="6"/>
    </row>
    <row r="11" spans="2:18">
      <c r="B11" s="19">
        <v>1</v>
      </c>
      <c r="C11" s="19" t="s">
        <v>12</v>
      </c>
      <c r="D11" s="51">
        <f>AVERAGE(30000,62500)</f>
        <v>46250</v>
      </c>
      <c r="E11" s="51"/>
      <c r="F11" s="51">
        <f>D11*$E$8</f>
        <v>4033832500</v>
      </c>
      <c r="G11" s="51"/>
      <c r="H11" s="52"/>
      <c r="I11" s="51"/>
      <c r="J11" s="52"/>
      <c r="K11" s="51"/>
      <c r="L11" s="52">
        <v>0</v>
      </c>
      <c r="M11" s="51"/>
      <c r="N11" s="52"/>
      <c r="O11" s="52"/>
      <c r="P11" s="52"/>
      <c r="Q11" s="1" t="s">
        <v>13</v>
      </c>
    </row>
    <row r="12" spans="2:18" s="37" customFormat="1">
      <c r="B12" s="19">
        <f>B11+1</f>
        <v>2</v>
      </c>
      <c r="C12" s="19" t="s">
        <v>14</v>
      </c>
      <c r="D12" s="51"/>
      <c r="E12" s="51"/>
      <c r="F12" s="51"/>
      <c r="G12" s="51"/>
      <c r="H12" s="51">
        <v>25750</v>
      </c>
      <c r="I12" s="51"/>
      <c r="J12" s="51">
        <f>H12*$I$8</f>
        <v>3817669250</v>
      </c>
      <c r="K12" s="51"/>
      <c r="L12" s="51">
        <v>13400</v>
      </c>
      <c r="M12" s="51"/>
      <c r="N12" s="51">
        <f>L12*$M$8</f>
        <v>336661600</v>
      </c>
      <c r="O12" s="51"/>
      <c r="P12" s="51"/>
      <c r="Q12" s="35" t="s">
        <v>13</v>
      </c>
      <c r="R12" s="36"/>
    </row>
    <row r="13" spans="2:18">
      <c r="B13" s="19">
        <f t="shared" ref="B13:B15" si="0">B12+1</f>
        <v>3</v>
      </c>
      <c r="C13" s="19" t="s">
        <v>15</v>
      </c>
      <c r="D13" s="51">
        <v>5500</v>
      </c>
      <c r="E13" s="51" t="s">
        <v>10</v>
      </c>
      <c r="F13" s="51">
        <f>D13*$E$8</f>
        <v>479699000</v>
      </c>
      <c r="G13" s="51"/>
      <c r="H13" s="51">
        <v>3500</v>
      </c>
      <c r="I13" s="51" t="s">
        <v>10</v>
      </c>
      <c r="J13" s="51">
        <f>H13*$I$8</f>
        <v>518906500</v>
      </c>
      <c r="K13" s="51"/>
      <c r="L13" s="51">
        <v>1500</v>
      </c>
      <c r="M13" s="51" t="s">
        <v>10</v>
      </c>
      <c r="N13" s="51">
        <f>L13*$M$8</f>
        <v>37686000</v>
      </c>
      <c r="O13" s="51"/>
      <c r="P13" s="51"/>
      <c r="Q13" s="1" t="s">
        <v>16</v>
      </c>
    </row>
    <row r="14" spans="2:18" ht="63" customHeight="1">
      <c r="B14" s="19">
        <f t="shared" si="0"/>
        <v>4</v>
      </c>
      <c r="C14" s="2" t="s">
        <v>17</v>
      </c>
      <c r="D14" s="52">
        <f>1500*3</f>
        <v>4500</v>
      </c>
      <c r="E14" s="52"/>
      <c r="F14" s="51">
        <f>D14*$E$8</f>
        <v>392481000</v>
      </c>
      <c r="G14" s="51"/>
      <c r="H14" s="52">
        <f>1500*1.5</f>
        <v>2250</v>
      </c>
      <c r="I14" s="52"/>
      <c r="J14" s="51">
        <f>H14*$I$8</f>
        <v>333582750</v>
      </c>
      <c r="K14" s="51"/>
      <c r="L14" s="52">
        <v>0</v>
      </c>
      <c r="M14" s="52"/>
      <c r="N14" s="51">
        <f>L14*$M$8</f>
        <v>0</v>
      </c>
      <c r="O14" s="51"/>
      <c r="P14" s="51"/>
      <c r="Q14" s="2" t="s">
        <v>18</v>
      </c>
    </row>
    <row r="15" spans="2:18" ht="30">
      <c r="B15" s="19">
        <f t="shared" si="0"/>
        <v>5</v>
      </c>
      <c r="C15" s="2" t="s">
        <v>19</v>
      </c>
      <c r="D15" s="52">
        <f>846.87*2*3</f>
        <v>5081.22</v>
      </c>
      <c r="E15" s="52"/>
      <c r="F15" s="51">
        <f>D15*$E$8</f>
        <v>443173845.96000004</v>
      </c>
      <c r="G15" s="51"/>
      <c r="H15" s="52">
        <f>846.87*2*1.5</f>
        <v>2540.61</v>
      </c>
      <c r="I15" s="52"/>
      <c r="J15" s="51">
        <f>H15*$I$8</f>
        <v>376668297.99000001</v>
      </c>
      <c r="K15" s="51"/>
      <c r="L15" s="52">
        <v>0</v>
      </c>
      <c r="M15" s="52"/>
      <c r="N15" s="51">
        <f>L15*$M$8</f>
        <v>0</v>
      </c>
      <c r="O15" s="51"/>
      <c r="P15" s="51"/>
      <c r="Q15" s="2" t="s">
        <v>20</v>
      </c>
    </row>
    <row r="16" spans="2:18" s="4" customFormat="1">
      <c r="B16" s="3" t="s">
        <v>21</v>
      </c>
      <c r="C16" s="27"/>
      <c r="D16" s="47">
        <f>SUM(D11:D15)</f>
        <v>61331.22</v>
      </c>
      <c r="E16" s="47"/>
      <c r="F16" s="47">
        <f>SUM(F11:F15)</f>
        <v>5349186345.96</v>
      </c>
      <c r="G16" s="47"/>
      <c r="H16" s="47">
        <f>SUM(H11:H15)</f>
        <v>34040.61</v>
      </c>
      <c r="I16" s="47"/>
      <c r="J16" s="47">
        <f>SUM(J12:J15)</f>
        <v>5046826797.9899998</v>
      </c>
      <c r="K16" s="47"/>
      <c r="L16" s="47">
        <f>SUM(L11:L15)</f>
        <v>14900</v>
      </c>
      <c r="M16" s="47"/>
      <c r="N16" s="47">
        <f>SUM(N12:N15)</f>
        <v>374347600</v>
      </c>
      <c r="O16" s="47"/>
      <c r="P16" s="47"/>
      <c r="Q16" s="3"/>
      <c r="R16" s="6"/>
    </row>
    <row r="17" spans="2:18">
      <c r="B17" s="1"/>
      <c r="C17" s="2"/>
      <c r="D17" s="52"/>
      <c r="E17" s="52"/>
      <c r="F17" s="52"/>
      <c r="G17" s="52"/>
      <c r="H17" s="52"/>
      <c r="I17" s="52"/>
      <c r="J17" s="52"/>
      <c r="K17" s="52"/>
      <c r="L17" s="52"/>
      <c r="M17" s="52"/>
      <c r="N17" s="52"/>
      <c r="O17" s="52"/>
      <c r="P17" s="52"/>
      <c r="Q17" s="1"/>
    </row>
    <row r="18" spans="2:18" s="4" customFormat="1">
      <c r="B18" s="3" t="s">
        <v>22</v>
      </c>
      <c r="C18" s="27"/>
      <c r="D18" s="47"/>
      <c r="E18" s="47"/>
      <c r="F18" s="47"/>
      <c r="G18" s="47"/>
      <c r="H18" s="47"/>
      <c r="I18" s="47"/>
      <c r="J18" s="47"/>
      <c r="K18" s="47"/>
      <c r="L18" s="47"/>
      <c r="M18" s="47"/>
      <c r="N18" s="47"/>
      <c r="O18" s="47"/>
      <c r="P18" s="47"/>
      <c r="Q18" s="1"/>
      <c r="R18" s="6"/>
    </row>
    <row r="19" spans="2:18">
      <c r="B19" s="60" t="s">
        <v>23</v>
      </c>
      <c r="C19" s="1" t="s">
        <v>24</v>
      </c>
      <c r="D19" s="52">
        <v>-500</v>
      </c>
      <c r="E19" s="52"/>
      <c r="F19" s="52">
        <f>D19*$E$8</f>
        <v>-43609000</v>
      </c>
      <c r="G19" s="52"/>
      <c r="H19" s="52">
        <f>D19</f>
        <v>-500</v>
      </c>
      <c r="I19" s="52"/>
      <c r="J19" s="52">
        <f>H19*$E$8</f>
        <v>-43609000</v>
      </c>
      <c r="K19" s="52"/>
      <c r="L19" s="52">
        <f>H19</f>
        <v>-500</v>
      </c>
      <c r="M19" s="52"/>
      <c r="N19" s="52">
        <f>L19*$E$8</f>
        <v>-43609000</v>
      </c>
      <c r="O19" s="52"/>
      <c r="P19" s="52"/>
      <c r="Q19" s="1" t="s">
        <v>16</v>
      </c>
    </row>
    <row r="20" spans="2:18">
      <c r="B20" s="60" t="s">
        <v>25</v>
      </c>
      <c r="C20" s="1" t="s">
        <v>26</v>
      </c>
      <c r="D20" s="52">
        <v>-11596</v>
      </c>
      <c r="E20" s="52"/>
      <c r="F20" s="52">
        <f>D20*E8</f>
        <v>-1011379928</v>
      </c>
      <c r="G20" s="52"/>
      <c r="H20" s="52">
        <f>D20/2</f>
        <v>-5798</v>
      </c>
      <c r="I20" s="52"/>
      <c r="J20" s="52">
        <f>H20*I8</f>
        <v>-859605682</v>
      </c>
      <c r="K20" s="52"/>
      <c r="L20" s="52">
        <f>H20/2</f>
        <v>-2899</v>
      </c>
      <c r="M20" s="52"/>
      <c r="N20" s="52">
        <f>L20*M8</f>
        <v>-72834476</v>
      </c>
      <c r="O20" s="52"/>
      <c r="P20" s="52"/>
      <c r="Q20" s="1" t="s">
        <v>27</v>
      </c>
    </row>
    <row r="21" spans="2:18" s="4" customFormat="1">
      <c r="B21" s="3" t="s">
        <v>28</v>
      </c>
      <c r="C21" s="3"/>
      <c r="D21" s="47">
        <f>SUM(D19:D20)</f>
        <v>-12096</v>
      </c>
      <c r="E21" s="47"/>
      <c r="F21" s="47">
        <f>SUM(F19:F20)</f>
        <v>-1054988928</v>
      </c>
      <c r="G21" s="47"/>
      <c r="H21" s="47">
        <f>SUM(H19:H20)</f>
        <v>-6298</v>
      </c>
      <c r="I21" s="47"/>
      <c r="J21" s="47">
        <f>SUM(J19:J20)</f>
        <v>-903214682</v>
      </c>
      <c r="K21" s="47"/>
      <c r="L21" s="47">
        <f>SUM(L19:L20)</f>
        <v>-3399</v>
      </c>
      <c r="M21" s="47"/>
      <c r="N21" s="47">
        <f>SUM(N19:N20)</f>
        <v>-116443476</v>
      </c>
      <c r="O21" s="47"/>
      <c r="P21" s="47"/>
      <c r="Q21" s="3"/>
      <c r="R21" s="6"/>
    </row>
    <row r="22" spans="2:18">
      <c r="B22" s="1"/>
      <c r="C22" s="1"/>
      <c r="D22" s="52"/>
      <c r="E22" s="52"/>
      <c r="F22" s="52"/>
      <c r="G22" s="52"/>
      <c r="H22" s="52"/>
      <c r="I22" s="52"/>
      <c r="J22" s="52"/>
      <c r="K22" s="52"/>
      <c r="L22" s="52"/>
      <c r="M22" s="52"/>
      <c r="N22" s="52"/>
      <c r="O22" s="52"/>
      <c r="P22" s="52"/>
      <c r="Q22" s="1"/>
    </row>
    <row r="23" spans="2:18" s="4" customFormat="1">
      <c r="B23" s="75" t="s">
        <v>29</v>
      </c>
      <c r="C23" s="3"/>
      <c r="D23" s="47">
        <f>D16+D21</f>
        <v>49235.22</v>
      </c>
      <c r="E23" s="47"/>
      <c r="F23" s="47">
        <f>F16+F21</f>
        <v>4294197417.96</v>
      </c>
      <c r="G23" s="47"/>
      <c r="H23" s="47">
        <f>H16+H21</f>
        <v>27742.61</v>
      </c>
      <c r="I23" s="47"/>
      <c r="J23" s="47">
        <f>J16+J21</f>
        <v>4143612115.9899998</v>
      </c>
      <c r="K23" s="47"/>
      <c r="L23" s="47">
        <f>L16+L21</f>
        <v>11501</v>
      </c>
      <c r="M23" s="47"/>
      <c r="N23" s="47">
        <f>N16+N21</f>
        <v>257904124</v>
      </c>
      <c r="O23" s="47"/>
      <c r="P23" s="47"/>
      <c r="Q23" s="3" t="s">
        <v>30</v>
      </c>
      <c r="R23" s="6"/>
    </row>
    <row r="24" spans="2:18">
      <c r="B24" s="1"/>
      <c r="C24" s="1"/>
      <c r="D24" s="52"/>
      <c r="E24" s="52"/>
      <c r="F24" s="52"/>
      <c r="G24" s="52"/>
      <c r="H24" s="52"/>
      <c r="I24" s="52"/>
      <c r="J24" s="52"/>
      <c r="K24" s="52"/>
      <c r="L24" s="52"/>
      <c r="M24" s="52"/>
      <c r="N24" s="52"/>
      <c r="O24" s="52"/>
      <c r="P24" s="52"/>
      <c r="Q24" s="1"/>
    </row>
    <row r="25" spans="2:18" s="28" customFormat="1">
      <c r="B25" s="30" t="s">
        <v>31</v>
      </c>
      <c r="C25" s="30"/>
      <c r="D25" s="53"/>
      <c r="E25" s="54"/>
      <c r="F25" s="54">
        <f>F16</f>
        <v>5349186345.96</v>
      </c>
      <c r="G25" s="54"/>
      <c r="H25" s="54"/>
      <c r="I25" s="54"/>
      <c r="J25" s="54">
        <f>J16</f>
        <v>5046826797.9899998</v>
      </c>
      <c r="K25" s="54"/>
      <c r="L25" s="54"/>
      <c r="M25" s="54"/>
      <c r="N25" s="54">
        <f>N16</f>
        <v>374347600</v>
      </c>
      <c r="O25" s="54"/>
      <c r="P25" s="54">
        <f>F25+J25+N25</f>
        <v>10770360743.950001</v>
      </c>
      <c r="Q25" s="30"/>
      <c r="R25" s="29"/>
    </row>
    <row r="26" spans="2:18" s="28" customFormat="1">
      <c r="B26" s="30" t="s">
        <v>32</v>
      </c>
      <c r="C26" s="30"/>
      <c r="D26" s="53"/>
      <c r="E26" s="54"/>
      <c r="F26" s="54">
        <f>'Confusion Matrix'!F43-'Confusion Matrix'!F42-'Confusion Matrix'!F41</f>
        <v>2998781737.9200001</v>
      </c>
      <c r="G26" s="54"/>
      <c r="H26" s="54"/>
      <c r="I26" s="54"/>
      <c r="J26" s="54">
        <f>'Confusion Matrix'!E42-'Confusion Matrix'!E41-'Confusion Matrix'!E43</f>
        <v>2294538774.0999999</v>
      </c>
      <c r="K26" s="54"/>
      <c r="L26" s="54"/>
      <c r="M26" s="54"/>
      <c r="N26" s="54">
        <f>'Confusion Matrix'!D41-'Confusion Matrix'!D42-'Confusion Matrix'!D43</f>
        <v>129719039.07000001</v>
      </c>
      <c r="O26" s="54"/>
      <c r="P26" s="54">
        <f>F26+J26+N26</f>
        <v>5423039551.0900002</v>
      </c>
      <c r="Q26" s="30"/>
      <c r="R26" s="29"/>
    </row>
    <row r="27" spans="2:18" s="28" customFormat="1" ht="30">
      <c r="B27" s="30" t="s">
        <v>33</v>
      </c>
      <c r="C27" s="30"/>
      <c r="D27" s="53"/>
      <c r="E27" s="54"/>
      <c r="F27" s="61" t="s">
        <v>34</v>
      </c>
      <c r="G27" s="54"/>
      <c r="H27" s="54"/>
      <c r="I27" s="54"/>
      <c r="J27" s="61" t="s">
        <v>35</v>
      </c>
      <c r="K27" s="54"/>
      <c r="L27" s="54"/>
      <c r="M27" s="54"/>
      <c r="N27" s="61" t="s">
        <v>36</v>
      </c>
      <c r="O27" s="54"/>
      <c r="P27" s="54" t="s">
        <v>37</v>
      </c>
      <c r="Q27" s="30" t="s">
        <v>38</v>
      </c>
      <c r="R27" s="29"/>
    </row>
    <row r="28" spans="2:18" s="8" customFormat="1" hidden="1">
      <c r="D28" s="55"/>
      <c r="E28" s="56"/>
      <c r="F28" s="57"/>
      <c r="G28" s="56"/>
      <c r="H28" s="56"/>
      <c r="I28" s="56"/>
      <c r="J28" s="57"/>
      <c r="K28" s="56"/>
      <c r="L28" s="56"/>
      <c r="M28" s="56"/>
      <c r="N28" s="57"/>
      <c r="O28" s="56"/>
      <c r="P28" s="56"/>
      <c r="R28" s="9"/>
    </row>
    <row r="29" spans="2:18" s="8" customFormat="1" hidden="1">
      <c r="B29" s="28" t="s">
        <v>39</v>
      </c>
      <c r="D29" s="55"/>
      <c r="E29" s="56"/>
      <c r="F29" s="58"/>
      <c r="G29" s="56"/>
      <c r="H29" s="56"/>
      <c r="I29" s="56"/>
      <c r="J29" s="58"/>
      <c r="K29" s="56"/>
      <c r="L29" s="56"/>
      <c r="M29" s="56"/>
      <c r="N29" s="58"/>
      <c r="O29" s="56"/>
      <c r="P29" s="56"/>
      <c r="R29" s="9"/>
    </row>
    <row r="30" spans="2:18" s="28" customFormat="1" hidden="1">
      <c r="B30" s="30" t="s">
        <v>31</v>
      </c>
      <c r="D30" s="64"/>
      <c r="E30" s="65"/>
      <c r="F30" s="66">
        <f>E8/$P$8*31000</f>
        <v>10375.086818546359</v>
      </c>
      <c r="G30" s="67"/>
      <c r="H30" s="67"/>
      <c r="I30" s="67"/>
      <c r="J30" s="66">
        <f>I8/$P$8*31000</f>
        <v>17636.267704268208</v>
      </c>
      <c r="K30" s="67"/>
      <c r="L30" s="67"/>
      <c r="M30" s="67"/>
      <c r="N30" s="66">
        <f>M8/$P$8*31000</f>
        <v>2988.6454771854292</v>
      </c>
      <c r="O30" s="67"/>
      <c r="P30" s="67">
        <f>F30+J30+N30</f>
        <v>30999.999999999996</v>
      </c>
      <c r="R30" s="29"/>
    </row>
    <row r="31" spans="2:18" s="8" customFormat="1" hidden="1">
      <c r="B31" s="42" t="s">
        <v>40</v>
      </c>
      <c r="D31" s="55"/>
      <c r="E31" s="56"/>
      <c r="F31" s="58">
        <f>'Confusion Matrix'!L43-'Confusion Matrix'!L42-'Confusion Matrix'!L41</f>
        <v>3316.9999999999995</v>
      </c>
      <c r="G31" s="62"/>
      <c r="H31" s="62"/>
      <c r="I31" s="62"/>
      <c r="J31" s="58">
        <f>'Confusion Matrix'!K42-'Confusion Matrix'!K43</f>
        <v>4001.0666666666671</v>
      </c>
      <c r="K31" s="62"/>
      <c r="L31" s="62"/>
      <c r="M31" s="62"/>
      <c r="N31" s="58">
        <f>'Confusion Matrix'!J41-'Confusion Matrix'!J42-'Confusion Matrix'!J43</f>
        <v>-783.26666666666665</v>
      </c>
      <c r="O31" s="62"/>
      <c r="P31" s="62">
        <f>SUM(F31+J31+N31)</f>
        <v>6534.8</v>
      </c>
      <c r="R31" s="9"/>
    </row>
    <row r="32" spans="2:18" s="9" customFormat="1" hidden="1">
      <c r="B32" s="63" t="s">
        <v>41</v>
      </c>
      <c r="D32" s="62"/>
      <c r="E32" s="62"/>
      <c r="F32" s="9">
        <f>F30-F31</f>
        <v>7058.0868185463587</v>
      </c>
      <c r="J32" s="9">
        <f>J30-J31</f>
        <v>13635.201037601541</v>
      </c>
      <c r="N32" s="9">
        <f>N30-N31</f>
        <v>3771.9121438520961</v>
      </c>
      <c r="P32" s="9">
        <f>P30-P31</f>
        <v>24465.199999999997</v>
      </c>
    </row>
    <row r="33" spans="2:18" s="8" customFormat="1" ht="30" hidden="1">
      <c r="B33" s="30" t="s">
        <v>33</v>
      </c>
      <c r="D33" s="56"/>
      <c r="E33" s="56"/>
      <c r="F33" s="61" t="s">
        <v>34</v>
      </c>
      <c r="G33" s="54"/>
      <c r="H33" s="54"/>
      <c r="I33" s="54"/>
      <c r="J33" s="61" t="s">
        <v>35</v>
      </c>
      <c r="K33" s="54"/>
      <c r="L33" s="54"/>
      <c r="M33" s="54"/>
      <c r="N33" s="61" t="s">
        <v>36</v>
      </c>
      <c r="O33" s="56"/>
      <c r="P33" s="56"/>
      <c r="R33" s="9"/>
    </row>
    <row r="34" spans="2:18" s="8" customFormat="1" hidden="1">
      <c r="D34" s="56"/>
      <c r="E34" s="56"/>
      <c r="F34" s="56"/>
      <c r="G34" s="56"/>
      <c r="H34" s="56"/>
      <c r="I34" s="56"/>
      <c r="J34" s="56"/>
      <c r="K34" s="56"/>
      <c r="L34" s="56"/>
      <c r="M34" s="56"/>
      <c r="N34" s="56"/>
      <c r="O34" s="56"/>
      <c r="P34" s="56"/>
      <c r="R34" s="9"/>
    </row>
    <row r="35" spans="2:18" s="8" customFormat="1" hidden="1">
      <c r="D35" s="56"/>
      <c r="E35" s="56"/>
      <c r="F35" s="56"/>
      <c r="G35" s="56"/>
      <c r="H35" s="56"/>
      <c r="I35" s="56"/>
      <c r="J35" s="56"/>
      <c r="K35" s="56"/>
      <c r="L35" s="56"/>
      <c r="M35" s="56"/>
      <c r="N35" s="56"/>
      <c r="O35" s="56"/>
      <c r="P35" s="56"/>
      <c r="R35" s="9"/>
    </row>
    <row r="36" spans="2:18">
      <c r="B36" s="87"/>
      <c r="C36" s="87"/>
      <c r="D36" s="87"/>
      <c r="E36" s="87"/>
      <c r="F36" s="87"/>
      <c r="G36" s="87"/>
      <c r="H36" s="87"/>
      <c r="I36" s="87"/>
      <c r="J36" s="87"/>
      <c r="K36" s="87"/>
      <c r="L36" s="87"/>
      <c r="M36" s="87"/>
      <c r="N36" s="87"/>
      <c r="O36" s="87"/>
      <c r="P36" s="87"/>
      <c r="Q36" s="87"/>
    </row>
    <row r="37" spans="2:18">
      <c r="B37" s="89" t="s">
        <v>42</v>
      </c>
      <c r="C37" s="89"/>
      <c r="D37" s="89"/>
      <c r="E37" s="89"/>
      <c r="F37" s="89"/>
      <c r="G37" s="89"/>
      <c r="H37" s="89"/>
      <c r="I37" s="89"/>
      <c r="J37" s="89"/>
      <c r="K37" s="89"/>
      <c r="L37" s="89"/>
      <c r="M37" s="89"/>
      <c r="N37" s="89"/>
      <c r="O37" s="89"/>
      <c r="P37" s="89"/>
      <c r="Q37" s="89"/>
    </row>
    <row r="38" spans="2:18" ht="100.5" customHeight="1">
      <c r="B38" s="87" t="s">
        <v>43</v>
      </c>
      <c r="C38" s="87"/>
      <c r="D38" s="87"/>
      <c r="E38" s="87"/>
      <c r="F38" s="87"/>
      <c r="G38" s="87"/>
      <c r="H38" s="87"/>
      <c r="I38" s="87"/>
      <c r="J38" s="87"/>
      <c r="K38" s="87"/>
      <c r="L38" s="87"/>
      <c r="M38" s="87"/>
      <c r="N38" s="87"/>
      <c r="O38" s="87"/>
      <c r="P38" s="87"/>
      <c r="Q38" s="87"/>
    </row>
    <row r="39" spans="2:18" ht="30" customHeight="1">
      <c r="B39" s="84" t="s">
        <v>44</v>
      </c>
      <c r="C39" s="84"/>
      <c r="D39" s="84"/>
      <c r="E39" s="84"/>
      <c r="F39" s="84"/>
      <c r="G39" s="84"/>
      <c r="H39" s="84"/>
      <c r="I39" s="84"/>
      <c r="J39" s="84"/>
      <c r="K39" s="84"/>
      <c r="L39" s="84"/>
      <c r="M39" s="84"/>
      <c r="N39" s="84"/>
      <c r="O39" s="84"/>
      <c r="P39" s="84"/>
      <c r="Q39" s="84"/>
    </row>
    <row r="40" spans="2:18" ht="35.25" customHeight="1">
      <c r="B40" s="84" t="s">
        <v>45</v>
      </c>
      <c r="C40" s="84"/>
      <c r="D40" s="84"/>
      <c r="E40" s="84"/>
      <c r="F40" s="84"/>
      <c r="G40" s="84"/>
      <c r="H40" s="84"/>
      <c r="I40" s="84"/>
      <c r="J40" s="84"/>
      <c r="K40" s="84"/>
      <c r="L40" s="84"/>
      <c r="M40" s="84"/>
      <c r="N40" s="84"/>
      <c r="O40" s="84"/>
      <c r="P40" s="84"/>
      <c r="Q40" s="84"/>
    </row>
    <row r="41" spans="2:18" ht="17.25" customHeight="1">
      <c r="B41" s="84" t="s">
        <v>46</v>
      </c>
      <c r="C41" s="84"/>
      <c r="D41" s="84"/>
      <c r="E41" s="84"/>
      <c r="F41" s="84"/>
      <c r="G41" s="84"/>
      <c r="H41" s="84"/>
      <c r="I41" s="84"/>
      <c r="J41" s="84"/>
      <c r="K41" s="84"/>
      <c r="L41" s="84"/>
      <c r="M41" s="84"/>
      <c r="N41" s="84"/>
      <c r="O41" s="84"/>
      <c r="P41" s="84"/>
      <c r="Q41" s="84"/>
    </row>
    <row r="42" spans="2:18" ht="34.5" customHeight="1">
      <c r="B42" s="84" t="s">
        <v>47</v>
      </c>
      <c r="C42" s="84"/>
      <c r="D42" s="84"/>
      <c r="E42" s="84"/>
      <c r="F42" s="84"/>
      <c r="G42" s="84"/>
      <c r="H42" s="84"/>
      <c r="I42" s="84"/>
      <c r="J42" s="84"/>
      <c r="K42" s="84"/>
      <c r="L42" s="84"/>
      <c r="M42" s="84"/>
      <c r="N42" s="84"/>
      <c r="O42" s="84"/>
      <c r="P42" s="84"/>
      <c r="Q42" s="84"/>
    </row>
    <row r="43" spans="2:18">
      <c r="B43" s="90" t="s">
        <v>48</v>
      </c>
      <c r="C43" s="90"/>
      <c r="D43" s="90"/>
      <c r="E43" s="90"/>
      <c r="F43" s="90"/>
      <c r="G43" s="90"/>
      <c r="H43" s="90"/>
      <c r="I43" s="90"/>
      <c r="J43" s="90"/>
      <c r="K43" s="90"/>
      <c r="L43" s="90"/>
      <c r="M43" s="90"/>
      <c r="N43" s="90"/>
      <c r="O43" s="90"/>
      <c r="P43" s="90"/>
      <c r="Q43" s="90"/>
    </row>
    <row r="44" spans="2:18">
      <c r="B44" s="91" t="s">
        <v>49</v>
      </c>
      <c r="C44" s="91"/>
      <c r="D44" s="91"/>
      <c r="E44" s="91"/>
      <c r="F44" s="91"/>
      <c r="G44" s="91"/>
      <c r="H44" s="91"/>
      <c r="I44" s="91"/>
      <c r="J44" s="91"/>
      <c r="K44" s="91"/>
      <c r="L44" s="91"/>
      <c r="M44" s="91"/>
      <c r="N44" s="91"/>
      <c r="O44" s="91"/>
      <c r="P44" s="91"/>
      <c r="Q44" s="91"/>
    </row>
    <row r="45" spans="2:18" ht="49.5" customHeight="1">
      <c r="B45" s="90" t="s">
        <v>50</v>
      </c>
      <c r="C45" s="90"/>
      <c r="D45" s="90"/>
      <c r="E45" s="90"/>
      <c r="F45" s="90"/>
      <c r="G45" s="90"/>
      <c r="H45" s="90"/>
      <c r="I45" s="90"/>
      <c r="J45" s="90"/>
      <c r="K45" s="90"/>
      <c r="L45" s="90"/>
      <c r="M45" s="90"/>
      <c r="N45" s="90"/>
      <c r="O45" s="90"/>
      <c r="P45" s="90"/>
      <c r="Q45" s="90"/>
    </row>
    <row r="46" spans="2:18">
      <c r="B46" s="90" t="s">
        <v>51</v>
      </c>
      <c r="C46" s="90"/>
      <c r="D46" s="90"/>
      <c r="E46" s="90"/>
      <c r="F46" s="90"/>
      <c r="G46" s="90"/>
      <c r="H46" s="90"/>
      <c r="I46" s="90"/>
      <c r="J46" s="90"/>
      <c r="K46" s="90"/>
      <c r="L46" s="90"/>
      <c r="M46" s="90"/>
      <c r="N46" s="90"/>
      <c r="O46" s="90"/>
      <c r="P46" s="90"/>
      <c r="Q46" s="90"/>
    </row>
    <row r="47" spans="2:18" ht="66.75" customHeight="1">
      <c r="B47" s="90" t="s">
        <v>52</v>
      </c>
      <c r="C47" s="90"/>
      <c r="D47" s="90"/>
      <c r="E47" s="90"/>
      <c r="F47" s="90"/>
      <c r="G47" s="90"/>
      <c r="H47" s="90"/>
      <c r="I47" s="90"/>
      <c r="J47" s="90"/>
      <c r="K47" s="90"/>
      <c r="L47" s="90"/>
      <c r="M47" s="90"/>
      <c r="N47" s="90"/>
      <c r="O47" s="90"/>
      <c r="P47" s="90"/>
      <c r="Q47" s="90"/>
    </row>
    <row r="48" spans="2:18">
      <c r="B48" s="26"/>
      <c r="C48" s="26"/>
      <c r="D48" s="59"/>
      <c r="E48" s="59"/>
    </row>
    <row r="49" spans="2:2">
      <c r="B49" s="26"/>
    </row>
  </sheetData>
  <mergeCells count="16">
    <mergeCell ref="B46:Q46"/>
    <mergeCell ref="B47:Q47"/>
    <mergeCell ref="B43:Q43"/>
    <mergeCell ref="B45:Q45"/>
    <mergeCell ref="B44:Q44"/>
    <mergeCell ref="B42:Q42"/>
    <mergeCell ref="B41:Q41"/>
    <mergeCell ref="D6:F6"/>
    <mergeCell ref="H6:J6"/>
    <mergeCell ref="L6:N6"/>
    <mergeCell ref="B38:Q38"/>
    <mergeCell ref="B39:Q39"/>
    <mergeCell ref="B40:Q40"/>
    <mergeCell ref="B10:C10"/>
    <mergeCell ref="B37:Q37"/>
    <mergeCell ref="B36:Q36"/>
  </mergeCells>
  <hyperlinks>
    <hyperlink ref="B44" r:id="rId1" display="http://www.salaryexplorer.com/salary-survey.php?loc=151&amp;loctype=1" xr:uid="{B47BA2F4-C336-4ED0-A0BD-A10B9811E7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63A2B-DE3B-43BB-8BAA-35DD14AB2A11}">
  <dimension ref="B1:O48"/>
  <sheetViews>
    <sheetView tabSelected="1" topLeftCell="A29" workbookViewId="0">
      <selection activeCell="K37" sqref="K37"/>
    </sheetView>
  </sheetViews>
  <sheetFormatPr defaultRowHeight="15"/>
  <cols>
    <col min="2" max="2" width="25" customWidth="1"/>
    <col min="3" max="3" width="16.42578125" bestFit="1" customWidth="1"/>
    <col min="4" max="5" width="15.85546875" bestFit="1" customWidth="1"/>
    <col min="6" max="6" width="14.7109375" customWidth="1"/>
    <col min="8" max="8" width="16.7109375" bestFit="1" customWidth="1"/>
    <col min="9" max="9" width="12.140625" customWidth="1"/>
    <col min="10" max="10" width="13.28515625" bestFit="1" customWidth="1"/>
    <col min="11" max="11" width="13.85546875" bestFit="1" customWidth="1"/>
    <col min="12" max="12" width="12.42578125" customWidth="1"/>
    <col min="13" max="13" width="16.42578125" bestFit="1" customWidth="1"/>
    <col min="14" max="14" width="13.28515625" bestFit="1" customWidth="1"/>
    <col min="15" max="15" width="13.85546875" bestFit="1" customWidth="1"/>
  </cols>
  <sheetData>
    <row r="1" spans="2:10" ht="17.25">
      <c r="B1" s="40" t="s">
        <v>10</v>
      </c>
      <c r="J1" s="40" t="s">
        <v>10</v>
      </c>
    </row>
    <row r="5" spans="2:10" ht="17.25">
      <c r="B5" s="40" t="s">
        <v>10</v>
      </c>
    </row>
    <row r="12" spans="2:10" ht="17.25">
      <c r="D12" s="40" t="s">
        <v>10</v>
      </c>
    </row>
    <row r="24" spans="2:15">
      <c r="G24" s="5"/>
      <c r="H24" s="5"/>
      <c r="I24" s="5"/>
      <c r="J24" s="5"/>
      <c r="K24" s="5"/>
      <c r="L24" s="5"/>
      <c r="M24" s="5"/>
      <c r="N24" s="5"/>
      <c r="O24" s="5"/>
    </row>
    <row r="25" spans="2:15">
      <c r="B25" s="32" t="s">
        <v>53</v>
      </c>
      <c r="C25" s="31"/>
      <c r="D25" s="33"/>
      <c r="E25" s="33"/>
      <c r="F25" s="33"/>
      <c r="G25" s="33"/>
      <c r="H25" s="33"/>
      <c r="I25" s="34"/>
      <c r="J25" s="33"/>
      <c r="K25" s="33"/>
      <c r="L25" s="33"/>
      <c r="M25" s="34"/>
      <c r="N25" s="5"/>
      <c r="O25" s="5"/>
    </row>
    <row r="26" spans="2:15">
      <c r="C26" s="4"/>
      <c r="D26" s="5"/>
      <c r="E26" s="5"/>
      <c r="F26" s="5"/>
      <c r="G26" s="5"/>
      <c r="H26" s="5"/>
      <c r="I26" s="6"/>
      <c r="J26" s="5"/>
      <c r="K26" s="5"/>
      <c r="L26" s="5"/>
      <c r="M26" s="6"/>
      <c r="N26" s="5"/>
      <c r="O26" s="5"/>
    </row>
    <row r="27" spans="2:15" ht="30">
      <c r="C27" s="3"/>
      <c r="D27" s="69" t="s">
        <v>54</v>
      </c>
      <c r="E27" s="69" t="s">
        <v>55</v>
      </c>
      <c r="F27" s="3" t="s">
        <v>56</v>
      </c>
      <c r="G27" s="5"/>
      <c r="H27" s="83" t="s">
        <v>57</v>
      </c>
      <c r="I27" s="69" t="s">
        <v>54</v>
      </c>
      <c r="J27" s="69" t="s">
        <v>55</v>
      </c>
      <c r="K27" s="3" t="s">
        <v>56</v>
      </c>
      <c r="L27" s="38"/>
      <c r="M27" s="38"/>
      <c r="N27" s="4"/>
      <c r="O27" s="6"/>
    </row>
    <row r="28" spans="2:15">
      <c r="C28" s="3" t="s">
        <v>58</v>
      </c>
      <c r="D28" s="78">
        <v>17970</v>
      </c>
      <c r="E28" s="78">
        <v>6922</v>
      </c>
      <c r="F28" s="78">
        <v>232</v>
      </c>
      <c r="G28" s="5"/>
      <c r="H28" s="3" t="s">
        <v>58</v>
      </c>
      <c r="I28" s="79">
        <v>6.9000000000000006E-2</v>
      </c>
      <c r="J28" s="79">
        <v>2.6599999999999999E-2</v>
      </c>
      <c r="K28" s="79">
        <v>8.9999999999999993E-3</v>
      </c>
      <c r="L28" s="5"/>
      <c r="M28" s="5"/>
      <c r="N28" s="5"/>
      <c r="O28" s="5"/>
    </row>
    <row r="29" spans="2:15">
      <c r="C29" s="69" t="s">
        <v>59</v>
      </c>
      <c r="D29" s="78">
        <v>1785</v>
      </c>
      <c r="E29" s="78">
        <v>136006</v>
      </c>
      <c r="F29" s="78">
        <v>10468</v>
      </c>
      <c r="G29" s="5"/>
      <c r="H29" s="69" t="s">
        <v>59</v>
      </c>
      <c r="I29" s="79">
        <v>6.7999999999999996E-3</v>
      </c>
      <c r="J29" s="79">
        <v>0.52190000000000003</v>
      </c>
      <c r="K29" s="79">
        <v>4.02E-2</v>
      </c>
      <c r="L29" s="5"/>
      <c r="M29" s="5"/>
      <c r="N29" s="5"/>
      <c r="O29" s="5"/>
    </row>
    <row r="30" spans="2:15">
      <c r="C30" s="69" t="s">
        <v>60</v>
      </c>
      <c r="D30" s="78">
        <v>264</v>
      </c>
      <c r="E30" s="78">
        <v>23398</v>
      </c>
      <c r="F30" s="78">
        <v>63536</v>
      </c>
      <c r="H30" s="81" t="s">
        <v>60</v>
      </c>
      <c r="I30" s="82">
        <v>1.1000000000000001E-3</v>
      </c>
      <c r="J30" s="82">
        <v>8.9800000000000005E-2</v>
      </c>
      <c r="K30" s="82">
        <v>0.24379999999999999</v>
      </c>
      <c r="L30" s="5"/>
      <c r="M30" s="5"/>
      <c r="N30" s="5"/>
    </row>
    <row r="31" spans="2:15" ht="6" customHeight="1">
      <c r="C31" s="38"/>
      <c r="D31" s="5"/>
      <c r="E31" s="5"/>
      <c r="F31" s="5"/>
      <c r="H31" s="81"/>
      <c r="I31" s="82"/>
      <c r="J31" s="82"/>
      <c r="K31" s="82"/>
      <c r="L31" s="5"/>
      <c r="M31" s="5"/>
      <c r="N31" s="5"/>
    </row>
    <row r="32" spans="2:15" ht="60">
      <c r="H32" s="27" t="s">
        <v>61</v>
      </c>
      <c r="I32" s="78">
        <f>31000/6*1</f>
        <v>5166.666666666667</v>
      </c>
      <c r="J32" s="78">
        <f>31000/6*2</f>
        <v>10333.333333333334</v>
      </c>
      <c r="K32" s="78">
        <f>31000/6*3</f>
        <v>15500</v>
      </c>
    </row>
    <row r="33" spans="2:12">
      <c r="C33" s="4" t="s">
        <v>62</v>
      </c>
      <c r="D33" s="4" t="s">
        <v>63</v>
      </c>
      <c r="E33" s="4" t="s">
        <v>64</v>
      </c>
      <c r="I33">
        <v>1</v>
      </c>
      <c r="J33">
        <v>2</v>
      </c>
      <c r="K33">
        <v>3</v>
      </c>
      <c r="L33">
        <f>SUM(I33:K33)</f>
        <v>6</v>
      </c>
    </row>
    <row r="34" spans="2:12" ht="29.25" customHeight="1">
      <c r="B34" s="41" t="s">
        <v>11</v>
      </c>
      <c r="C34" s="43">
        <f>'Financial Impact of the model'!L16</f>
        <v>14900</v>
      </c>
      <c r="D34" s="43">
        <f>'Financial Impact of the model'!H16</f>
        <v>34040.61</v>
      </c>
      <c r="E34" s="43">
        <f>'Financial Impact of the model'!D16</f>
        <v>61331.22</v>
      </c>
    </row>
    <row r="35" spans="2:12">
      <c r="B35" t="s">
        <v>22</v>
      </c>
      <c r="C35" s="43">
        <f>-'Financial Impact of the model'!L21</f>
        <v>3399</v>
      </c>
      <c r="D35" s="43">
        <f>-'Financial Impact of the model'!H21</f>
        <v>6298</v>
      </c>
      <c r="E35" s="43">
        <f>-'Financial Impact of the model'!D21</f>
        <v>12096</v>
      </c>
    </row>
    <row r="36" spans="2:12">
      <c r="B36" t="str">
        <f>'Financial Impact of the model'!B23</f>
        <v>Total Cost Savings (i - ii)</v>
      </c>
      <c r="C36" s="43">
        <f>C34-C35</f>
        <v>11501</v>
      </c>
      <c r="D36" s="43">
        <f>D34-D35</f>
        <v>27742.61</v>
      </c>
      <c r="E36" s="43">
        <f>E34-E35</f>
        <v>49235.22</v>
      </c>
    </row>
    <row r="37" spans="2:12">
      <c r="C37" s="39"/>
    </row>
    <row r="40" spans="2:12">
      <c r="C40" s="68" t="s">
        <v>65</v>
      </c>
      <c r="D40" s="69" t="s">
        <v>54</v>
      </c>
      <c r="E40" s="69" t="s">
        <v>55</v>
      </c>
      <c r="F40" s="3" t="s">
        <v>56</v>
      </c>
      <c r="H40" s="4"/>
      <c r="I40" s="68" t="s">
        <v>66</v>
      </c>
      <c r="J40" s="69" t="s">
        <v>54</v>
      </c>
      <c r="K40" s="69" t="s">
        <v>55</v>
      </c>
      <c r="L40" s="3" t="s">
        <v>56</v>
      </c>
    </row>
    <row r="41" spans="2:12">
      <c r="C41" s="74" t="s">
        <v>58</v>
      </c>
      <c r="D41" s="70">
        <f>D28*C36</f>
        <v>206672970</v>
      </c>
      <c r="E41" s="71">
        <f>E28*D35</f>
        <v>43594756</v>
      </c>
      <c r="F41" s="71">
        <f>F28*E35</f>
        <v>2806272</v>
      </c>
      <c r="I41" s="74" t="s">
        <v>58</v>
      </c>
      <c r="J41" s="72">
        <f>I28*I32</f>
        <v>356.50000000000006</v>
      </c>
      <c r="K41" s="72">
        <f>J28*I32</f>
        <v>137.43333333333334</v>
      </c>
      <c r="L41" s="72">
        <f>K28*I32</f>
        <v>46.5</v>
      </c>
    </row>
    <row r="42" spans="2:12">
      <c r="C42" s="80" t="s">
        <v>59</v>
      </c>
      <c r="D42" s="71">
        <f>D34*D29</f>
        <v>60762488.850000001</v>
      </c>
      <c r="E42" s="70">
        <f>E29*D36</f>
        <v>3773161415.6599998</v>
      </c>
      <c r="F42" s="71">
        <f>F29*E35</f>
        <v>126620928</v>
      </c>
      <c r="I42" s="80" t="s">
        <v>59</v>
      </c>
      <c r="J42" s="73">
        <f>I29*J32</f>
        <v>70.266666666666666</v>
      </c>
      <c r="K42" s="72">
        <f>J29*J32</f>
        <v>5392.9666666666672</v>
      </c>
      <c r="L42" s="72">
        <f>K29*J32</f>
        <v>415.40000000000003</v>
      </c>
    </row>
    <row r="43" spans="2:12">
      <c r="C43" s="80" t="s">
        <v>60</v>
      </c>
      <c r="D43" s="71">
        <f>D30*E34</f>
        <v>16191442.08</v>
      </c>
      <c r="E43" s="71">
        <f>E30*E34</f>
        <v>1435027885.5599999</v>
      </c>
      <c r="F43" s="70">
        <f>F30*E36</f>
        <v>3128208937.9200001</v>
      </c>
      <c r="I43" s="80" t="s">
        <v>60</v>
      </c>
      <c r="J43" s="73">
        <f>I28*K32</f>
        <v>1069.5</v>
      </c>
      <c r="K43" s="73">
        <f>J30*K32</f>
        <v>1391.9</v>
      </c>
      <c r="L43" s="72">
        <f>K30*K32</f>
        <v>3778.8999999999996</v>
      </c>
    </row>
    <row r="44" spans="2:12">
      <c r="C44" s="3" t="s">
        <v>67</v>
      </c>
      <c r="D44" s="1"/>
      <c r="E44" s="1"/>
      <c r="F44" s="70">
        <f>SUM(D41+E42+F43)-SUM(E41+F41+F42+D42+D43+E43)</f>
        <v>5423039551.0900002</v>
      </c>
      <c r="I44" s="3" t="s">
        <v>68</v>
      </c>
      <c r="J44" s="1"/>
      <c r="K44" s="1"/>
      <c r="L44" s="72">
        <f>(J41+K42+L43+K41+L41+L42)-(J42+J43+K43)</f>
        <v>7596.0333333333319</v>
      </c>
    </row>
    <row r="45" spans="2:12">
      <c r="C45" s="4"/>
      <c r="F45" s="44"/>
      <c r="I45" s="4"/>
      <c r="L45" s="45"/>
    </row>
    <row r="46" spans="2:12" ht="63.75" customHeight="1">
      <c r="B46" s="41" t="str">
        <f>'Financial Impact of the model'!B25</f>
        <v>Do Nothing (Not to use the Model)</v>
      </c>
    </row>
    <row r="47" spans="2:12">
      <c r="B47" t="str">
        <f>'Financial Impact of the model'!B26</f>
        <v>Use our Model (numbers adjusted based on Confusion Matrix)</v>
      </c>
    </row>
    <row r="48" spans="2:12">
      <c r="B48" t="str">
        <f>'Financial Impact of the model'!B27</f>
        <v>Random Action</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D63C2-F6BE-4834-BB4C-A48BE84BDB7A}">
  <dimension ref="A1:C28"/>
  <sheetViews>
    <sheetView workbookViewId="0">
      <selection activeCell="B6" sqref="B6"/>
    </sheetView>
  </sheetViews>
  <sheetFormatPr defaultRowHeight="15"/>
  <sheetData>
    <row r="1" spans="1:3">
      <c r="A1" t="s">
        <v>69</v>
      </c>
    </row>
    <row r="3" spans="1:3">
      <c r="A3" t="s">
        <v>70</v>
      </c>
    </row>
    <row r="4" spans="1:3">
      <c r="A4" t="s">
        <v>71</v>
      </c>
    </row>
    <row r="5" spans="1:3">
      <c r="B5" t="s">
        <v>72</v>
      </c>
    </row>
    <row r="9" spans="1:3">
      <c r="B9" t="s">
        <v>73</v>
      </c>
    </row>
    <row r="10" spans="1:3">
      <c r="C10" t="s">
        <v>74</v>
      </c>
    </row>
    <row r="11" spans="1:3">
      <c r="C11" t="s">
        <v>75</v>
      </c>
    </row>
    <row r="12" spans="1:3">
      <c r="C12" t="s">
        <v>76</v>
      </c>
    </row>
    <row r="13" spans="1:3">
      <c r="C13" t="s">
        <v>77</v>
      </c>
    </row>
    <row r="14" spans="1:3">
      <c r="C14" t="s">
        <v>78</v>
      </c>
    </row>
    <row r="15" spans="1:3">
      <c r="C15" t="s">
        <v>79</v>
      </c>
    </row>
    <row r="17" spans="1:1">
      <c r="A17" t="s">
        <v>80</v>
      </c>
    </row>
    <row r="18" spans="1:1">
      <c r="A18" t="s">
        <v>81</v>
      </c>
    </row>
    <row r="23" spans="1:1">
      <c r="A23" t="s">
        <v>82</v>
      </c>
    </row>
    <row r="24" spans="1:1">
      <c r="A24" t="s">
        <v>83</v>
      </c>
    </row>
    <row r="25" spans="1:1">
      <c r="A25" t="s">
        <v>84</v>
      </c>
    </row>
    <row r="27" spans="1:1">
      <c r="A27" t="s">
        <v>85</v>
      </c>
    </row>
    <row r="28" spans="1:1">
      <c r="A28"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1A92-F130-41EE-A7A4-335099F5ABDA}">
  <dimension ref="A1:I6"/>
  <sheetViews>
    <sheetView workbookViewId="0">
      <selection activeCell="F10" sqref="F10"/>
    </sheetView>
  </sheetViews>
  <sheetFormatPr defaultRowHeight="15"/>
  <sheetData>
    <row r="1" spans="1:9">
      <c r="A1" s="4" t="s">
        <v>87</v>
      </c>
    </row>
    <row r="2" spans="1:9">
      <c r="B2" s="10" t="s">
        <v>10</v>
      </c>
      <c r="C2" s="11" t="s">
        <v>88</v>
      </c>
      <c r="D2" s="11" t="s">
        <v>10</v>
      </c>
      <c r="E2" s="11" t="s">
        <v>89</v>
      </c>
      <c r="F2" s="11" t="s">
        <v>10</v>
      </c>
      <c r="G2" s="11" t="s">
        <v>90</v>
      </c>
      <c r="H2" s="11" t="s">
        <v>10</v>
      </c>
      <c r="I2" s="11" t="s">
        <v>91</v>
      </c>
    </row>
    <row r="3" spans="1:9">
      <c r="B3" s="12" t="s">
        <v>92</v>
      </c>
      <c r="C3" s="13">
        <v>17478</v>
      </c>
      <c r="D3" s="14">
        <v>0.08</v>
      </c>
      <c r="E3" s="15">
        <v>244</v>
      </c>
      <c r="F3" s="14">
        <v>0.02</v>
      </c>
      <c r="G3" s="15">
        <v>189</v>
      </c>
      <c r="H3" s="14">
        <v>0.09</v>
      </c>
      <c r="I3" s="13">
        <v>17911</v>
      </c>
    </row>
    <row r="4" spans="1:9">
      <c r="B4" s="12" t="s">
        <v>93</v>
      </c>
      <c r="C4" s="13">
        <v>124579</v>
      </c>
      <c r="D4" s="14">
        <v>0.57999999999999996</v>
      </c>
      <c r="E4" s="13">
        <v>9682</v>
      </c>
      <c r="F4" s="14">
        <v>0.6</v>
      </c>
      <c r="G4" s="13">
        <v>1277</v>
      </c>
      <c r="H4" s="14">
        <v>0.6</v>
      </c>
      <c r="I4" s="13">
        <v>135539</v>
      </c>
    </row>
    <row r="5" spans="1:9">
      <c r="B5" s="12" t="s">
        <v>94</v>
      </c>
      <c r="C5" s="13">
        <v>74359</v>
      </c>
      <c r="D5" s="14">
        <v>0.34</v>
      </c>
      <c r="E5" s="13">
        <v>6094</v>
      </c>
      <c r="F5" s="14">
        <v>0.38</v>
      </c>
      <c r="G5" s="15">
        <v>658</v>
      </c>
      <c r="H5" s="14">
        <v>0.31</v>
      </c>
      <c r="I5" s="13">
        <v>81112</v>
      </c>
    </row>
    <row r="6" spans="1:9">
      <c r="B6" s="12" t="s">
        <v>6</v>
      </c>
      <c r="C6" s="13">
        <v>216416</v>
      </c>
      <c r="D6" s="14">
        <v>1</v>
      </c>
      <c r="E6" s="13">
        <v>16020</v>
      </c>
      <c r="F6" s="14">
        <v>1</v>
      </c>
      <c r="G6" s="13">
        <v>2124</v>
      </c>
      <c r="H6" s="14">
        <v>1</v>
      </c>
      <c r="I6" s="13">
        <v>234562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D10C8-6702-42D8-AB60-C77791A67217}">
  <dimension ref="A1:C50"/>
  <sheetViews>
    <sheetView topLeftCell="A10" workbookViewId="0">
      <selection activeCell="A18" sqref="A18"/>
    </sheetView>
  </sheetViews>
  <sheetFormatPr defaultRowHeight="15"/>
  <cols>
    <col min="1" max="1" width="75.85546875" bestFit="1" customWidth="1"/>
    <col min="2" max="2" width="28.85546875" customWidth="1"/>
    <col min="3" max="3" width="88.5703125" customWidth="1"/>
  </cols>
  <sheetData>
    <row r="1" spans="1:3">
      <c r="A1" s="16" t="s">
        <v>95</v>
      </c>
      <c r="B1" s="17"/>
      <c r="C1" s="18"/>
    </row>
    <row r="2" spans="1:3">
      <c r="A2" s="16" t="s">
        <v>96</v>
      </c>
      <c r="B2" s="17"/>
      <c r="C2" s="18"/>
    </row>
    <row r="3" spans="1:3">
      <c r="A3" s="16" t="s">
        <v>97</v>
      </c>
      <c r="B3" s="17"/>
      <c r="C3" s="18"/>
    </row>
    <row r="4" spans="1:3">
      <c r="A4" s="17"/>
      <c r="B4" s="17"/>
      <c r="C4" s="18"/>
    </row>
    <row r="5" spans="1:3">
      <c r="A5" s="17" t="s">
        <v>98</v>
      </c>
      <c r="B5" s="17"/>
      <c r="C5" s="18"/>
    </row>
    <row r="6" spans="1:3">
      <c r="A6" s="17"/>
      <c r="B6" s="17"/>
      <c r="C6" s="18"/>
    </row>
    <row r="7" spans="1:3">
      <c r="A7" s="19"/>
      <c r="B7" s="7" t="s">
        <v>99</v>
      </c>
      <c r="C7" s="20" t="s">
        <v>100</v>
      </c>
    </row>
    <row r="8" spans="1:3" ht="27" customHeight="1">
      <c r="A8" s="21" t="s">
        <v>101</v>
      </c>
      <c r="B8" s="21" t="s">
        <v>102</v>
      </c>
      <c r="C8" s="22" t="s">
        <v>103</v>
      </c>
    </row>
    <row r="9" spans="1:3" ht="27" customHeight="1">
      <c r="A9" s="21" t="s">
        <v>104</v>
      </c>
      <c r="B9" s="21" t="s">
        <v>102</v>
      </c>
      <c r="C9" s="22" t="s">
        <v>105</v>
      </c>
    </row>
    <row r="10" spans="1:3" ht="27" customHeight="1">
      <c r="A10" s="21" t="s">
        <v>106</v>
      </c>
      <c r="B10" s="21" t="s">
        <v>102</v>
      </c>
      <c r="C10" s="22" t="s">
        <v>107</v>
      </c>
    </row>
    <row r="11" spans="1:3" ht="27" customHeight="1">
      <c r="A11" s="23" t="s">
        <v>108</v>
      </c>
      <c r="B11" s="23" t="s">
        <v>109</v>
      </c>
      <c r="C11" s="24" t="s">
        <v>110</v>
      </c>
    </row>
    <row r="12" spans="1:3" ht="27" customHeight="1">
      <c r="A12" s="23" t="s">
        <v>111</v>
      </c>
      <c r="B12" s="23" t="s">
        <v>10</v>
      </c>
      <c r="C12" s="24" t="s">
        <v>10</v>
      </c>
    </row>
    <row r="13" spans="1:3" ht="27" customHeight="1">
      <c r="A13" s="21" t="s">
        <v>112</v>
      </c>
      <c r="B13" s="21" t="s">
        <v>102</v>
      </c>
      <c r="C13" s="22" t="s">
        <v>113</v>
      </c>
    </row>
    <row r="14" spans="1:3" ht="27" customHeight="1">
      <c r="A14" s="21" t="s">
        <v>114</v>
      </c>
      <c r="B14" s="21" t="s">
        <v>102</v>
      </c>
      <c r="C14" s="22" t="s">
        <v>115</v>
      </c>
    </row>
    <row r="15" spans="1:3" ht="27" customHeight="1">
      <c r="A15" s="21" t="s">
        <v>116</v>
      </c>
      <c r="B15" s="21" t="s">
        <v>102</v>
      </c>
      <c r="C15" s="22" t="s">
        <v>117</v>
      </c>
    </row>
    <row r="16" spans="1:3" ht="27" customHeight="1">
      <c r="A16" s="21" t="s">
        <v>118</v>
      </c>
      <c r="B16" s="21" t="s">
        <v>102</v>
      </c>
      <c r="C16" s="22"/>
    </row>
    <row r="17" spans="1:3" ht="27" customHeight="1">
      <c r="A17" s="21" t="s">
        <v>119</v>
      </c>
      <c r="B17" s="21" t="s">
        <v>102</v>
      </c>
      <c r="C17" s="22"/>
    </row>
    <row r="18" spans="1:3" ht="27" customHeight="1">
      <c r="A18" s="21" t="s">
        <v>120</v>
      </c>
      <c r="B18" s="21" t="s">
        <v>102</v>
      </c>
      <c r="C18" s="22"/>
    </row>
    <row r="19" spans="1:3" ht="27" customHeight="1">
      <c r="A19" s="21" t="s">
        <v>121</v>
      </c>
      <c r="B19" s="21" t="s">
        <v>102</v>
      </c>
      <c r="C19" s="22"/>
    </row>
    <row r="20" spans="1:3" ht="27" customHeight="1">
      <c r="A20" s="21"/>
      <c r="B20" s="21"/>
      <c r="C20" s="22"/>
    </row>
    <row r="21" spans="1:3" ht="27" customHeight="1">
      <c r="A21" s="25" t="s">
        <v>122</v>
      </c>
      <c r="B21" s="21"/>
      <c r="C21" s="22"/>
    </row>
    <row r="22" spans="1:3" ht="27" customHeight="1">
      <c r="A22" s="21" t="s">
        <v>123</v>
      </c>
      <c r="B22" s="21" t="s">
        <v>102</v>
      </c>
      <c r="C22" s="22"/>
    </row>
    <row r="23" spans="1:3" ht="27" customHeight="1">
      <c r="A23" s="21" t="s">
        <v>124</v>
      </c>
      <c r="B23" s="21" t="s">
        <v>102</v>
      </c>
      <c r="C23" s="22"/>
    </row>
    <row r="24" spans="1:3" ht="27" customHeight="1">
      <c r="A24" s="21" t="s">
        <v>125</v>
      </c>
      <c r="B24" s="21" t="s">
        <v>102</v>
      </c>
      <c r="C24" s="22"/>
    </row>
    <row r="25" spans="1:3" ht="27" customHeight="1">
      <c r="A25" s="21" t="s">
        <v>126</v>
      </c>
      <c r="B25" s="21" t="s">
        <v>102</v>
      </c>
      <c r="C25" s="22"/>
    </row>
    <row r="26" spans="1:3" ht="27" customHeight="1">
      <c r="A26" s="21" t="s">
        <v>127</v>
      </c>
      <c r="B26" s="21" t="s">
        <v>102</v>
      </c>
      <c r="C26" s="22"/>
    </row>
    <row r="27" spans="1:3" ht="27" customHeight="1">
      <c r="A27" s="21" t="s">
        <v>128</v>
      </c>
      <c r="B27" s="21" t="s">
        <v>102</v>
      </c>
      <c r="C27" s="22"/>
    </row>
    <row r="28" spans="1:3" ht="27" customHeight="1">
      <c r="A28" s="21" t="s">
        <v>129</v>
      </c>
      <c r="B28" s="21" t="s">
        <v>102</v>
      </c>
      <c r="C28" s="22"/>
    </row>
    <row r="29" spans="1:3" ht="27" customHeight="1">
      <c r="A29" s="21" t="s">
        <v>130</v>
      </c>
      <c r="B29" s="21" t="s">
        <v>102</v>
      </c>
      <c r="C29" s="22"/>
    </row>
    <row r="30" spans="1:3" ht="27" customHeight="1">
      <c r="A30" s="21" t="s">
        <v>131</v>
      </c>
      <c r="B30" s="21" t="s">
        <v>102</v>
      </c>
      <c r="C30" s="22"/>
    </row>
    <row r="31" spans="1:3" ht="27" customHeight="1">
      <c r="A31" s="21" t="s">
        <v>132</v>
      </c>
      <c r="B31" s="21" t="s">
        <v>102</v>
      </c>
      <c r="C31" s="22" t="s">
        <v>133</v>
      </c>
    </row>
    <row r="32" spans="1:3" ht="27" customHeight="1">
      <c r="A32" s="21" t="s">
        <v>134</v>
      </c>
      <c r="B32" s="21" t="s">
        <v>102</v>
      </c>
      <c r="C32" s="22"/>
    </row>
    <row r="33" spans="1:3" ht="27" customHeight="1">
      <c r="A33" s="21"/>
      <c r="B33" s="21"/>
      <c r="C33" s="22"/>
    </row>
    <row r="34" spans="1:3" ht="27" customHeight="1">
      <c r="A34" s="21" t="s">
        <v>135</v>
      </c>
      <c r="B34" s="21" t="s">
        <v>109</v>
      </c>
      <c r="C34" s="22" t="s">
        <v>136</v>
      </c>
    </row>
    <row r="35" spans="1:3" ht="27" customHeight="1">
      <c r="A35" s="21" t="s">
        <v>137</v>
      </c>
      <c r="B35" s="21" t="s">
        <v>109</v>
      </c>
      <c r="C35" s="22"/>
    </row>
    <row r="36" spans="1:3" ht="27" customHeight="1">
      <c r="A36" s="21" t="s">
        <v>138</v>
      </c>
      <c r="B36" s="21" t="s">
        <v>109</v>
      </c>
      <c r="C36" s="22"/>
    </row>
    <row r="37" spans="1:3" ht="27" customHeight="1">
      <c r="A37" s="21" t="s">
        <v>139</v>
      </c>
      <c r="B37" s="21" t="s">
        <v>140</v>
      </c>
      <c r="C37" s="22" t="s">
        <v>141</v>
      </c>
    </row>
    <row r="38" spans="1:3" ht="27" customHeight="1">
      <c r="A38" s="21" t="s">
        <v>142</v>
      </c>
      <c r="B38" s="21" t="s">
        <v>109</v>
      </c>
      <c r="C38" s="22"/>
    </row>
    <row r="39" spans="1:3" ht="27" customHeight="1">
      <c r="A39" s="21" t="s">
        <v>143</v>
      </c>
      <c r="B39" s="21" t="s">
        <v>109</v>
      </c>
      <c r="C39" s="22"/>
    </row>
    <row r="40" spans="1:3" ht="27" customHeight="1">
      <c r="A40" s="21" t="s">
        <v>144</v>
      </c>
      <c r="B40" s="21" t="s">
        <v>109</v>
      </c>
      <c r="C40" s="22"/>
    </row>
    <row r="41" spans="1:3" ht="27" customHeight="1">
      <c r="A41" s="21" t="s">
        <v>145</v>
      </c>
      <c r="B41" s="21" t="s">
        <v>109</v>
      </c>
      <c r="C41" s="22"/>
    </row>
    <row r="42" spans="1:3" ht="27" customHeight="1">
      <c r="A42" s="21" t="s">
        <v>146</v>
      </c>
      <c r="B42" s="21" t="s">
        <v>109</v>
      </c>
      <c r="C42" s="22"/>
    </row>
    <row r="43" spans="1:3" ht="27" customHeight="1">
      <c r="A43" s="21" t="s">
        <v>147</v>
      </c>
      <c r="B43" s="21" t="s">
        <v>109</v>
      </c>
      <c r="C43" s="22"/>
    </row>
    <row r="44" spans="1:3" ht="27" customHeight="1">
      <c r="A44" s="21" t="s">
        <v>148</v>
      </c>
      <c r="B44" s="21" t="s">
        <v>109</v>
      </c>
      <c r="C44" s="22"/>
    </row>
    <row r="45" spans="1:3" ht="27" customHeight="1">
      <c r="A45" s="21" t="s">
        <v>149</v>
      </c>
      <c r="B45" s="21" t="s">
        <v>109</v>
      </c>
      <c r="C45" s="22"/>
    </row>
    <row r="46" spans="1:3" ht="27" customHeight="1">
      <c r="A46" s="21" t="s">
        <v>150</v>
      </c>
      <c r="B46" s="21" t="s">
        <v>109</v>
      </c>
      <c r="C46" s="22"/>
    </row>
    <row r="47" spans="1:3" ht="27" customHeight="1"/>
    <row r="48" spans="1:3" ht="27" customHeight="1"/>
    <row r="49" ht="27" customHeight="1"/>
    <row r="50" ht="27"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7986ECD2CA7D64D83B812753B1DE2EB" ma:contentTypeVersion="16" ma:contentTypeDescription="Create a new document." ma:contentTypeScope="" ma:versionID="59caa314dca56bf33ceab1517837490e">
  <xsd:schema xmlns:xsd="http://www.w3.org/2001/XMLSchema" xmlns:xs="http://www.w3.org/2001/XMLSchema" xmlns:p="http://schemas.microsoft.com/office/2006/metadata/properties" xmlns:ns2="12fd4fa1-f27d-46bd-8482-9b0f7fcb32a7" xmlns:ns3="b0e59adf-2dca-4985-875a-844145bd8369" targetNamespace="http://schemas.microsoft.com/office/2006/metadata/properties" ma:root="true" ma:fieldsID="f6f46a1480eb96285bebc001f14b4c22" ns2:_="" ns3:_="">
    <xsd:import namespace="12fd4fa1-f27d-46bd-8482-9b0f7fcb32a7"/>
    <xsd:import namespace="b0e59adf-2dca-4985-875a-844145bd836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fd4fa1-f27d-46bd-8482-9b0f7fcb32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bd2e69d-a885-47d9-a849-8bc90acf94ca"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0e59adf-2dca-4985-875a-844145bd836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7d88596-8fdb-4ebf-8977-fe49c7173d50}" ma:internalName="TaxCatchAll" ma:showField="CatchAllData" ma:web="b0e59adf-2dca-4985-875a-844145bd83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0e59adf-2dca-4985-875a-844145bd8369" xsi:nil="true"/>
    <lcf76f155ced4ddcb4097134ff3c332f xmlns="12fd4fa1-f27d-46bd-8482-9b0f7fcb32a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A6260ED-51D8-4D13-A129-21007DD136FB}"/>
</file>

<file path=customXml/itemProps2.xml><?xml version="1.0" encoding="utf-8"?>
<ds:datastoreItem xmlns:ds="http://schemas.openxmlformats.org/officeDocument/2006/customXml" ds:itemID="{44ADDCA9-4CED-4E67-95DC-429444324BB5}"/>
</file>

<file path=customXml/itemProps3.xml><?xml version="1.0" encoding="utf-8"?>
<ds:datastoreItem xmlns:ds="http://schemas.openxmlformats.org/officeDocument/2006/customXml" ds:itemID="{9A566BB5-4FC5-4CB0-9F16-10FE35B3FFF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2021-11-23T22:35:07Z</dcterms:created>
  <dcterms:modified xsi:type="dcterms:W3CDTF">2023-04-04T16:33:57Z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0x010100A7986ECD2CA7D64D83B812753B1DE2EB</vt:lpwstr>
  </property>
</Properties>
</file>