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01\state assignment\"/>
    </mc:Choice>
  </mc:AlternateContent>
  <xr:revisionPtr revIDLastSave="0" documentId="13_ncr:1_{1692AC2D-BF93-4041-A5C8-D7A20FD9D041}" xr6:coauthVersionLast="47" xr6:coauthVersionMax="47" xr10:uidLastSave="{00000000-0000-0000-0000-000000000000}"/>
  <bookViews>
    <workbookView xWindow="-120" yWindow="-120" windowWidth="20730" windowHeight="11160" firstSheet="7" activeTab="8" xr2:uid="{3C6498A7-432D-4B2E-AFA2-528985E433D1}"/>
  </bookViews>
  <sheets>
    <sheet name="measure of central tendency" sheetId="1" r:id="rId1"/>
    <sheet name=" measure of dispersion" sheetId="2" r:id="rId2"/>
    <sheet name=" More Statistics Question " sheetId="3" r:id="rId3"/>
    <sheet name=" Measure of Skewness and Kurtos" sheetId="4" r:id="rId4"/>
    <sheet name="Percentile and Quartiles" sheetId="5" r:id="rId5"/>
    <sheet name="Correlation and Covariance" sheetId="6" r:id="rId6"/>
    <sheet name="discrete and continuous random " sheetId="7" r:id="rId7"/>
    <sheet name=" Discrete Distribution and Cont" sheetId="8" r:id="rId8"/>
    <sheet name="Confidence Interval and Hypothe" sheetId="9" r:id="rId9"/>
  </sheets>
  <definedNames>
    <definedName name="_xlchart.v1.0" hidden="1">' More Statistics Question '!$A$186:$J$186</definedName>
    <definedName name="_xlchart.v1.1" hidden="1">' More Statistics Question '!$A$187:$J$187</definedName>
    <definedName name="_xlchart.v1.10" hidden="1">' More Statistics Question '!$A$132:$J$132</definedName>
    <definedName name="_xlchart.v1.11" hidden="1">' More Statistics Question '!$A$133:$J$133</definedName>
    <definedName name="_xlchart.v1.12" hidden="1">' More Statistics Question '!$A$134:$J$134</definedName>
    <definedName name="_xlchart.v1.13" hidden="1">' More Statistics Question '!$A$135:$J$135</definedName>
    <definedName name="_xlchart.v1.14" hidden="1">' More Statistics Question '!$A$136:$J$136</definedName>
    <definedName name="_xlchart.v1.15" hidden="1">' More Statistics Question '!$A$137:$J$137</definedName>
    <definedName name="_xlchart.v1.16" hidden="1">' More Statistics Question '!$A$138:$J$138</definedName>
    <definedName name="_xlchart.v1.17" hidden="1">' More Statistics Question '!$A$139:$J$139</definedName>
    <definedName name="_xlchart.v1.18" hidden="1">' More Statistics Question '!$A$255:$J$255</definedName>
    <definedName name="_xlchart.v1.19" hidden="1">' More Statistics Question '!$A$256:$J$256</definedName>
    <definedName name="_xlchart.v1.2" hidden="1">' More Statistics Question '!$A$188:$J$188</definedName>
    <definedName name="_xlchart.v1.20" hidden="1">' More Statistics Question '!$A$257:$J$257</definedName>
    <definedName name="_xlchart.v1.21" hidden="1">' More Statistics Question '!$A$258:$J$258</definedName>
    <definedName name="_xlchart.v1.22" hidden="1">' More Statistics Question '!$A$259:$J$259</definedName>
    <definedName name="_xlchart.v1.23" hidden="1">' More Statistics Question '!$A$260:$J$260</definedName>
    <definedName name="_xlchart.v1.24" hidden="1">' More Statistics Question '!$A$261:$J$261</definedName>
    <definedName name="_xlchart.v1.25" hidden="1">' More Statistics Question '!$A$262:$J$262</definedName>
    <definedName name="_xlchart.v1.26" hidden="1">' More Statistics Question '!$A$263:$J$263</definedName>
    <definedName name="_xlchart.v1.27" hidden="1">' More Statistics Question '!$A$264:$J$264</definedName>
    <definedName name="_xlchart.v1.3" hidden="1">' More Statistics Question '!$A$189:$J$189</definedName>
    <definedName name="_xlchart.v1.4" hidden="1">' More Statistics Question '!$A$190:$J$190</definedName>
    <definedName name="_xlchart.v1.5" hidden="1">' More Statistics Question '!$A$94</definedName>
    <definedName name="_xlchart.v1.6" hidden="1">' More Statistics Question '!$B$93:$H$93</definedName>
    <definedName name="_xlchart.v1.7" hidden="1">' More Statistics Question '!$B$94:$H$94</definedName>
    <definedName name="_xlchart.v1.8" hidden="1">' More Statistics Question '!$A$130:$J$130</definedName>
    <definedName name="_xlchart.v1.9" hidden="1">' More Statistics Question '!$A$131:$J$131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7" l="1"/>
  <c r="B16" i="8"/>
  <c r="C23" i="5"/>
  <c r="C22" i="5"/>
  <c r="C19" i="5"/>
  <c r="C18" i="5"/>
  <c r="C17" i="5"/>
  <c r="H344" i="3"/>
  <c r="H342" i="3"/>
  <c r="B291" i="3"/>
  <c r="B292" i="3"/>
  <c r="B293" i="3"/>
  <c r="B294" i="3"/>
  <c r="B295" i="3"/>
  <c r="B296" i="3"/>
  <c r="B297" i="3"/>
  <c r="B298" i="3"/>
  <c r="B299" i="3"/>
  <c r="B300" i="3"/>
  <c r="B301" i="3"/>
  <c r="B302" i="3"/>
  <c r="B303" i="3"/>
  <c r="B304" i="3"/>
  <c r="B305" i="3"/>
  <c r="B306" i="3"/>
  <c r="B307" i="3"/>
  <c r="B308" i="3"/>
  <c r="B309" i="3"/>
  <c r="B310" i="3"/>
  <c r="B311" i="3"/>
  <c r="B312" i="3"/>
  <c r="B313" i="3"/>
  <c r="B290" i="3"/>
  <c r="G285" i="3"/>
  <c r="B27" i="9"/>
  <c r="B234" i="3"/>
  <c r="B217" i="3"/>
  <c r="B218" i="3"/>
  <c r="B219" i="3"/>
  <c r="B220" i="3"/>
  <c r="B221" i="3"/>
  <c r="B222" i="3"/>
  <c r="B223" i="3"/>
  <c r="B224" i="3"/>
  <c r="B225" i="3"/>
  <c r="B226" i="3"/>
  <c r="B227" i="3"/>
  <c r="B228" i="3"/>
  <c r="B229" i="3"/>
  <c r="B230" i="3"/>
  <c r="B231" i="3"/>
  <c r="B232" i="3"/>
  <c r="B233" i="3"/>
  <c r="B216" i="3"/>
  <c r="H211" i="3"/>
  <c r="C142" i="5"/>
  <c r="C141" i="5"/>
  <c r="C140" i="5"/>
  <c r="C137" i="5"/>
  <c r="C136" i="5"/>
  <c r="C135" i="5"/>
  <c r="B163" i="3"/>
  <c r="B164" i="3"/>
  <c r="B165" i="3"/>
  <c r="B162" i="3"/>
  <c r="B56" i="3"/>
  <c r="B57" i="3"/>
  <c r="B58" i="3"/>
  <c r="B59" i="3"/>
  <c r="B60" i="3"/>
  <c r="B61" i="3"/>
  <c r="B62" i="3"/>
  <c r="B63" i="3"/>
  <c r="B64" i="3"/>
  <c r="B65" i="3"/>
  <c r="B66" i="3"/>
  <c r="B67" i="3"/>
  <c r="B68" i="3"/>
  <c r="B69" i="3"/>
  <c r="B70" i="3"/>
  <c r="B71" i="3"/>
  <c r="B72" i="3"/>
  <c r="B73" i="3"/>
  <c r="B74" i="3"/>
  <c r="B75" i="3"/>
  <c r="B76" i="3"/>
  <c r="B77" i="3"/>
  <c r="B78" i="3"/>
  <c r="B79" i="3"/>
  <c r="B80" i="3"/>
  <c r="B81" i="3"/>
  <c r="B82" i="3"/>
  <c r="B55" i="3"/>
  <c r="J85" i="3"/>
  <c r="J86" i="3"/>
  <c r="J87" i="3"/>
  <c r="B19" i="3"/>
  <c r="B20" i="3"/>
  <c r="B21" i="3"/>
  <c r="B22" i="3"/>
  <c r="B23" i="3"/>
  <c r="B24" i="3"/>
  <c r="B25" i="3"/>
  <c r="B26" i="3"/>
  <c r="B27" i="3"/>
  <c r="B28" i="3"/>
  <c r="B29" i="3"/>
  <c r="B30" i="3"/>
  <c r="B31" i="3"/>
  <c r="B32" i="3"/>
  <c r="B33" i="3"/>
  <c r="B34" i="3"/>
  <c r="B35" i="3"/>
  <c r="B36" i="3"/>
  <c r="B18" i="3"/>
  <c r="B14" i="9"/>
  <c r="B12" i="9"/>
  <c r="B13" i="9" s="1"/>
  <c r="B6" i="9"/>
  <c r="B8" i="9" s="1"/>
  <c r="B16" i="9" l="1"/>
  <c r="B15" i="9"/>
  <c r="B7" i="9"/>
  <c r="B29" i="8" l="1"/>
  <c r="B24" i="8"/>
  <c r="B11" i="8"/>
  <c r="B6" i="8"/>
  <c r="B56" i="7"/>
  <c r="B48" i="7"/>
  <c r="B43" i="7"/>
  <c r="B38" i="7"/>
  <c r="B33" i="7"/>
  <c r="B25" i="7"/>
  <c r="B5" i="7"/>
  <c r="B10" i="7"/>
  <c r="B20" i="7"/>
  <c r="B31" i="6"/>
  <c r="B20" i="6"/>
  <c r="B9" i="6"/>
  <c r="H38" i="3"/>
  <c r="H39" i="3"/>
  <c r="C112" i="5"/>
  <c r="C111" i="5"/>
  <c r="C110" i="5"/>
  <c r="C107" i="5"/>
  <c r="C106" i="5"/>
  <c r="C105" i="5"/>
  <c r="C82" i="5"/>
  <c r="C81" i="5"/>
  <c r="C80" i="5"/>
  <c r="C77" i="5"/>
  <c r="C76" i="5"/>
  <c r="C75" i="5"/>
  <c r="C53" i="5"/>
  <c r="C52" i="5"/>
  <c r="C51" i="5"/>
  <c r="C48" i="5"/>
  <c r="C25" i="5"/>
  <c r="C24" i="5"/>
  <c r="C47" i="5"/>
  <c r="C46" i="5"/>
  <c r="H100" i="4"/>
  <c r="H99" i="4"/>
  <c r="H78" i="4"/>
  <c r="H77" i="4"/>
  <c r="G56" i="4"/>
  <c r="H55" i="4"/>
  <c r="G34" i="4"/>
  <c r="H33" i="4"/>
  <c r="G12" i="4"/>
  <c r="G11" i="4"/>
  <c r="G157" i="3"/>
  <c r="H110" i="3" l="1"/>
  <c r="L97" i="2"/>
  <c r="L96" i="2"/>
  <c r="L95" i="2"/>
  <c r="M83" i="2"/>
  <c r="M82" i="2"/>
  <c r="M81" i="2"/>
  <c r="K64" i="2"/>
  <c r="K63" i="2"/>
  <c r="K51" i="2"/>
  <c r="K50" i="2"/>
  <c r="J43" i="2"/>
  <c r="J42" i="2"/>
  <c r="J41" i="2"/>
  <c r="J29" i="2"/>
  <c r="J28" i="2"/>
  <c r="J27" i="2"/>
  <c r="L15" i="2"/>
  <c r="L17" i="2"/>
  <c r="L16" i="2"/>
  <c r="K36" i="1"/>
  <c r="K35" i="1"/>
  <c r="K34" i="1"/>
  <c r="K22" i="1"/>
  <c r="K21" i="1"/>
  <c r="K20" i="1"/>
  <c r="L11" i="1"/>
  <c r="L10" i="1"/>
  <c r="L9" i="1"/>
  <c r="H40" i="3" l="1"/>
</calcChain>
</file>

<file path=xl/sharedStrings.xml><?xml version="1.0" encoding="utf-8"?>
<sst xmlns="http://schemas.openxmlformats.org/spreadsheetml/2006/main" count="356" uniqueCount="301">
  <si>
    <t>1) Business Problem: A retail store wants to analyze the sales data of a particular product category to understand the typical sales performance and make strategic decisions</t>
  </si>
  <si>
    <t>Data: Let's consider the weekly sales data (in units) for the past month for a specific product category</t>
  </si>
  <si>
    <t>Week 1</t>
  </si>
  <si>
    <t>Week 2</t>
  </si>
  <si>
    <t>Week 3</t>
  </si>
  <si>
    <t>Week 4</t>
  </si>
  <si>
    <t>Question: 1. Mean: What is the average weekly sales of the product category?</t>
  </si>
  <si>
    <t xml:space="preserve">                     2. Median: What is the typical or central sales value for the product category</t>
  </si>
  <si>
    <t xml:space="preserve">                     3. Mode: Are there any recurring or most frequently occurring sales figures for the product category?</t>
  </si>
  <si>
    <t xml:space="preserve">2)  Business Problem: A restaurant wants to analyze the waiting times of its customers to understand the typical waiting experience and improve service efficiency.                            </t>
  </si>
  <si>
    <t xml:space="preserve">Data: Let's consider the waiting times (in minutes) for the past 20 customers: </t>
  </si>
  <si>
    <t xml:space="preserve">Question: 1. Mean: What is the average waiting time for customers at the restaurant? </t>
  </si>
  <si>
    <t xml:space="preserve">                     2. Median: What is the typical or central waiting time experienced by customers</t>
  </si>
  <si>
    <t xml:space="preserve">                    3. Mode: Are there any recurring or most frequently occurring waiting times for customers</t>
  </si>
  <si>
    <t xml:space="preserve"> </t>
  </si>
  <si>
    <t>3) Business Problem: A car rental company wants to analyze the rental durations of its customers to understand the typical rental period and optimize its pricing and fleet management strategies</t>
  </si>
  <si>
    <t>Data: Let's consider the rental durations (in days) for a sample of 50 customers:</t>
  </si>
  <si>
    <t>Question: 1. Mean: What is the average rental duration for customers at the car rental company?</t>
  </si>
  <si>
    <t xml:space="preserve">                    2. Median: What is the typical or central rental duration experienced by customers?</t>
  </si>
  <si>
    <t xml:space="preserve">                   3. Mode: Are there any recurring or most frequently occurring rental durations for customers</t>
  </si>
  <si>
    <t>1) Problem: A manufacturing company wants to analyze the production output of a specific machine to understand the variability or spread in its performance.</t>
  </si>
  <si>
    <t>Data: Let's consider the number of units produced per hour by the machine for a sample of 10 working days:</t>
  </si>
  <si>
    <t>Day 1:</t>
  </si>
  <si>
    <t>Day 2:</t>
  </si>
  <si>
    <t>Day 3:</t>
  </si>
  <si>
    <t>Day 4:</t>
  </si>
  <si>
    <t>Day 5:</t>
  </si>
  <si>
    <t>Day 6:</t>
  </si>
  <si>
    <t>Day 7:</t>
  </si>
  <si>
    <t>Day 8:</t>
  </si>
  <si>
    <t>Day 9:</t>
  </si>
  <si>
    <t>Day 10:</t>
  </si>
  <si>
    <t>Question: 1. Range: What is the range of the production output for the machine?</t>
  </si>
  <si>
    <t xml:space="preserve">                    2. Variance: What is the variance of the production output for the machine</t>
  </si>
  <si>
    <t xml:space="preserve">                   3. Standard Deviation: What is the standard deviation of the production output for the machine?</t>
  </si>
  <si>
    <t>Data: Let's consider the daily sales (in dollars) for the past 30 days:</t>
  </si>
  <si>
    <t>Questions: 1. Range: What is the range of the daily sales?</t>
  </si>
  <si>
    <t xml:space="preserve">                       2. Variance: What is the variance of the daily sales?</t>
  </si>
  <si>
    <t xml:space="preserve">                      3. Standard Deviation: What is the standard deviation of the daily sales?</t>
  </si>
  <si>
    <t>3) Problem: An e-commerce platform wants to analyze the delivery times of its shipments to understand the variability in order fulfillment and optimize its logistics operations</t>
  </si>
  <si>
    <t>Data: Let's consider the delivery times (in days) for a sample of 50 shipments:</t>
  </si>
  <si>
    <t>Questions: 1. Range: What is the range of the delivery times?</t>
  </si>
  <si>
    <t xml:space="preserve">                      2. Variance: What is the variance of the delivery times</t>
  </si>
  <si>
    <t xml:space="preserve">                       3. Standard Deviation: What is the standard deviation of the delivery times?</t>
  </si>
  <si>
    <t>4) Problem : A company wants to analyze the monthly revenue generated by one of its products to understand its performance and variability.</t>
  </si>
  <si>
    <t>Data: Let's consider the monthly revenue (in thousands of dollars) for the past 12 months:</t>
  </si>
  <si>
    <t>Questions: 1. Measure of Central Tendency: What is the average monthly revenue for the product?</t>
  </si>
  <si>
    <t xml:space="preserve">                      2. Measure of Dispersion: What is the range of monthly revenue for the product?</t>
  </si>
  <si>
    <t>5) Problem : A survey was conducted to gather feedback from customers regarding their satisfaction with a particular service on a scale of 1 to 10</t>
  </si>
  <si>
    <t>Data: Let's consider the satisfaction ratings from 50 customers:</t>
  </si>
  <si>
    <t>Questions: 1. Measure of Central Tendency: What is the average satisfaction rating?</t>
  </si>
  <si>
    <t xml:space="preserve">                       2. Measure of Dispersion: What is the standard deviation of the satisfaction ratings?</t>
  </si>
  <si>
    <t>6) Problem :A company wants to analyze the customer wait times at its call center to assess the efficiency of its customer service operations.</t>
  </si>
  <si>
    <t>Data: Let's consider the wait times (in minutes) for a sample of 100 randomly selected customer calls:</t>
  </si>
  <si>
    <t>Questions: 1. Measure of Central Tendency: What is the average wait time for customers at the call center?</t>
  </si>
  <si>
    <t xml:space="preserve">                       2. Measure of Dispersion: What is the range of wait times for customers at the call center?</t>
  </si>
  <si>
    <t xml:space="preserve">                       3. Measure of Dispersion: What is the standard deviation of the wait times for customers at the call center?</t>
  </si>
  <si>
    <t>7) Problem : A transportation company wants to analyze the fuel efficiency of its vehicle fleet to identify any variations across different vehicle models.</t>
  </si>
  <si>
    <t>Model A:</t>
  </si>
  <si>
    <t>Model B:</t>
  </si>
  <si>
    <t>Model C:</t>
  </si>
  <si>
    <t>Model D:</t>
  </si>
  <si>
    <t>Model E:</t>
  </si>
  <si>
    <t>Questions: 1. Measure of Central Tendency: What is the average fuel efficiency for each vehicle model?</t>
  </si>
  <si>
    <t xml:space="preserve">                       2. Measure of Dispersion: What is the range of fuel efficiency for each vehicle model?</t>
  </si>
  <si>
    <t xml:space="preserve">                      3. Measure of Dispersion: What is the variance of the fuel efficiency for each vehicle model?</t>
  </si>
  <si>
    <t>Data: Let's consider the fuel efficiency (in miles per gallon mpg) for a sample of 50 vehicles:</t>
  </si>
  <si>
    <t>8) Problem : A company wants to analyze the ages of its employees to understand the age distribution and demographics within the organization</t>
  </si>
  <si>
    <t>Data: Let's consider the ages of 100 employees.</t>
  </si>
  <si>
    <t>Questions: 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</si>
  <si>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</si>
  <si>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</si>
  <si>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</si>
  <si>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9) Problem :A retail store wants to analyze the purchase amounts made by customers to understand their spending habits.</t>
  </si>
  <si>
    <t>Data: Let's consider the purchase amounts (in dollars) for a sample of 50 customers:</t>
  </si>
  <si>
    <t>Questions: 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</si>
  <si>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</si>
  <si>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</si>
  <si>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</si>
  <si>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10)Problem : A manufacturing company wants to analyze the defect rates of its production line to identify the frequency of different types of defects.</t>
  </si>
  <si>
    <t>Data: Let's consider the types of defects and their corresponding frequencies observed in a sample of 200 products:</t>
  </si>
  <si>
    <t>Questions: 1. Bar Chart: Create a bar chart to visualize the frequency of different defect types.</t>
  </si>
  <si>
    <t xml:space="preserve"> B</t>
  </si>
  <si>
    <t xml:space="preserve"> C</t>
  </si>
  <si>
    <t xml:space="preserve"> D</t>
  </si>
  <si>
    <t xml:space="preserve"> E</t>
  </si>
  <si>
    <t xml:space="preserve"> F</t>
  </si>
  <si>
    <t xml:space="preserve"> G</t>
  </si>
  <si>
    <t>Defect Type</t>
  </si>
  <si>
    <t xml:space="preserve"> A</t>
  </si>
  <si>
    <t>Frequency</t>
  </si>
  <si>
    <t>2. Most Common Defect: Which defect type has the highest frequency?</t>
  </si>
  <si>
    <t>3. Histogram: Create a histogram to represent the defect frequencies.</t>
  </si>
  <si>
    <t>11) Problem : A survey was conducted to gather feedback from customers about their satisfaction levels with a specific service on a scale of 1 to 5.</t>
  </si>
  <si>
    <t>Data: Let's consider the satisfaction ratings from 100 customers:</t>
  </si>
  <si>
    <t>Questions: 1. Histogram: Create a histogram to visualize the distribution of satisfaction ratings.</t>
  </si>
  <si>
    <t>2. Mode: Which satisfaction rating has the highest frequency?</t>
  </si>
  <si>
    <t>3. Bar Chart: Create a bar chart to display the frequency of each satisfaction rating</t>
  </si>
  <si>
    <t>1) Question : A company wants to analyze the monthly returns of its investment portfolio to understand the distribution and risk associated with the returns.</t>
  </si>
  <si>
    <t>Data: Let's consider the monthly returns (%) for the portfolio over a one-year period:</t>
  </si>
  <si>
    <t>Returns:</t>
  </si>
  <si>
    <t>Questions</t>
  </si>
  <si>
    <t>1. Skewness: Calculate the skewness of the monthly returns.</t>
  </si>
  <si>
    <t>2. Kurtosis: Calculate the kurtosis of the monthly returns.</t>
  </si>
  <si>
    <t>3. Interpretation: Based on the skewness and kurtosis values, what can be said about the distribution of returns?</t>
  </si>
  <si>
    <t>2) Question : A research study wants to analyze the income distribution of a population to understand the level of income inequality.</t>
  </si>
  <si>
    <t>Data: Let's consider the monthly incomes (in thousands of dollars) of a sample of 100 individuals:</t>
  </si>
  <si>
    <t>Incomes:</t>
  </si>
  <si>
    <t>Questions:</t>
  </si>
  <si>
    <t>1. Skewness: Calculate the skewness of the income distribution.</t>
  </si>
  <si>
    <t>2. Kurtosis: Calculate the kurtosis of the income distribution.</t>
  </si>
  <si>
    <t xml:space="preserve"> 3. Interpretation: Based on the skewness and kurtosis values, what can be inferred about the income inequality?</t>
  </si>
  <si>
    <t>3) Question : A survey was conducted to analyze the satisfaction ratings of customers on a scale of 1 to 5 for a specific product.</t>
  </si>
  <si>
    <t>Data: Let's consider the satisfaction ratings from 200 customers:</t>
  </si>
  <si>
    <t>Ratings: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</si>
  <si>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</si>
  <si>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</si>
  <si>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</si>
  <si>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4) Question : A study wants to analyze the distribution of house prices in a specific city to understand the market trends.</t>
  </si>
  <si>
    <t>Data: Let's consider the house prices (in thousands of dollars) for a sample of 150 houses:</t>
  </si>
  <si>
    <t>House Prices: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</si>
  <si>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</si>
  <si>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</si>
  <si>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</si>
  <si>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5) Question : A company wants to analyze the waiting times of customers at a service center to improve operational efficiency.</t>
  </si>
  <si>
    <t>Data: Let's consider the waiting times (in minutes) for a sample of 100 customers:</t>
  </si>
  <si>
    <t>Waiting Times: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</si>
  <si>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</si>
  <si>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</si>
  <si>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</si>
  <si>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1) Question : A company wants to analyze the salary distribution of its employees to determine the income levels at different percentiles.</t>
  </si>
  <si>
    <t>Data: Let's consider the monthly salaries (in thousands of dollars) of a sample of 200 employees:</t>
  </si>
  <si>
    <t>Salaries:</t>
  </si>
  <si>
    <t>1. Quartiles: Calculate the first quartile (Q1), median (Q2), and third quartile (Q3) of the salary distribution.</t>
  </si>
  <si>
    <t>first quartile</t>
  </si>
  <si>
    <t>median</t>
  </si>
  <si>
    <t>third quartile</t>
  </si>
  <si>
    <t>2. Percentiles: Calculate the 10th percentile, 25th percentile, 75th percentile, and 90th percentile of the salary distribution.</t>
  </si>
  <si>
    <t>10th percentile</t>
  </si>
  <si>
    <t>25th percentile</t>
  </si>
  <si>
    <t>75th percentile</t>
  </si>
  <si>
    <t>90th percentile</t>
  </si>
  <si>
    <t>3. Interpretation: Based on the quartiles and percentiles, what can be inferred about the income distribution of the employees?</t>
  </si>
  <si>
    <t>2) Question : A research study wants to analyze the weight distribution of a sample of individuals to assess their health and body composition.</t>
  </si>
  <si>
    <t>Data: Let's consider the weights (in kilograms) of a sample of 100 individuals:</t>
  </si>
  <si>
    <t>Weights:</t>
  </si>
  <si>
    <t>1. Quartiles: Calculate the first quartile (Q1), median (Q2), and third quartile (Q3) of the weight distribution.</t>
  </si>
  <si>
    <t xml:space="preserve">median </t>
  </si>
  <si>
    <t>2. Percentiles: Calculate the 15th percentile, 50th percentile, and 85th percentile of the weight distribution.</t>
  </si>
  <si>
    <t>15th percentile</t>
  </si>
  <si>
    <t>50th percentile</t>
  </si>
  <si>
    <t>85th percentile</t>
  </si>
  <si>
    <t>3. Interpretation: Based on the quartiles and percentiles, what can be inferred about the weight distribution of the individuals?</t>
  </si>
  <si>
    <t>3) Question : A retail store wants to analyze the distribution of customer purchase amounts to identify their spending patterns.</t>
  </si>
  <si>
    <t>Data: Let's consider the purchase amounts (in dollars) of a sample of 150 customers:</t>
  </si>
  <si>
    <t>Purchase Amounts:</t>
  </si>
  <si>
    <t>1. Quartiles: Calculate the first quartile (Q1), median (Q2), and third quartile (Q3) of the purchase amount distribution.</t>
  </si>
  <si>
    <t>2. Percentiles: Calculate the 20th percentile, 40th percentile, and 80th percentile of the purchase amount distribution.</t>
  </si>
  <si>
    <t>20th percentile</t>
  </si>
  <si>
    <t>40th percentile</t>
  </si>
  <si>
    <t>80th percentile</t>
  </si>
  <si>
    <t>3. Interpretation: Based on the quartiles and percentiles, what can be inferred about the spending patterns of the customers?</t>
  </si>
  <si>
    <t>4) Question : A study wants to analyze the distribution of commute times of employees to determine the average time spent traveling to work.</t>
  </si>
  <si>
    <t>Data: Let's consider the commute times (in minutes) of a sample of 250 employees:</t>
  </si>
  <si>
    <t>Commute Times: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</si>
  <si>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</si>
  <si>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</si>
  <si>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</si>
  <si>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</si>
  <si>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3. Interpretation: Based on the quartiles and percentiles, what can be inferred about the average commute time of the employees?</t>
  </si>
  <si>
    <t>5) Question : A manufacturing company wants to analyze the defect rates in its production process to evaluate product quality.</t>
  </si>
  <si>
    <t>Data: Let's consider the defect rates (in percentage) for a sample of 300 products:</t>
  </si>
  <si>
    <t>Defect Rates:</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</si>
  <si>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</si>
  <si>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</si>
  <si>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</si>
  <si>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1) 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</si>
  <si>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</si>
  <si>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Advertising Expenditure</t>
  </si>
  <si>
    <t>Sales Revenue</t>
  </si>
  <si>
    <t>Question: Calculate the correlation coefficient between advertising expenditure and sales revenue. Interpret the value of the correlation coefficient and explain the nature of the relationship between advertising expenditure and sales revenue.</t>
  </si>
  <si>
    <t>Answer:</t>
  </si>
  <si>
    <t xml:space="preserve"> correlation coeffcient of 0.99921 a positive relationship between advertising expenditure and sales revenue.</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</si>
  <si>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</si>
  <si>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</si>
  <si>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</si>
  <si>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</si>
  <si>
    <t>Question: Calculate the covariance between the stock prices of Company A and Company B. Interpret the value of the covariance and explain the nature of the relationship between the two stocks</t>
  </si>
  <si>
    <t>answer:</t>
  </si>
  <si>
    <t>explain</t>
  </si>
  <si>
    <t>covariance of 83.47645 a postive relationship between the two stocks.</t>
  </si>
  <si>
    <t>3) Question : A researcher wants to examine the relationship between the hours spent studying and the exam scores of a group of students</t>
  </si>
  <si>
    <t>Data: Let's consider the number of hours spent studying and the corresponding exam scores for a sample of 30 students:</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</si>
  <si>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</si>
  <si>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</si>
  <si>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</si>
  <si>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t xml:space="preserve"> correlation coeffcient of 0.977295 a positive relationship between studying hours and exam scores</t>
  </si>
  <si>
    <t>explain:</t>
  </si>
  <si>
    <t>Discrete Random Variable</t>
  </si>
  <si>
    <t>1. Problem: A fair six-sided die is rolled 100 times. What is the probability of rolling exactly five 3's? Data: Number of rolls (n) = 100</t>
  </si>
  <si>
    <t>2. Problem: In a deck of 52 playing cards, five cards are randomly drawn without replacement. What is the probability of getting two hearts?</t>
  </si>
  <si>
    <t>Data: Number of hearts in the deck (N) = 13, Number of cards drawn (n) = 5</t>
  </si>
  <si>
    <t>3. Problem: A multiple-choice test consists of 10 questions, each with four possible answers. If a student randomly guesses on each question, what is the probability of getting at least 8 questions correct?</t>
  </si>
  <si>
    <t>Data: Number of questions (n) = 10, Number of possible answers per question (k) = 4</t>
  </si>
  <si>
    <t>4. Problem: A bag contains 30 red balls, 20 blue balls, and 10 green balls. Three balls are drawn without replacement. What is the probability that all three balls are blue?</t>
  </si>
  <si>
    <t>Data: Number of blue balls in the bag (N) = 20, Number of balls drawn (n) = 3</t>
  </si>
  <si>
    <t>5. Problem: In a football match, a player scores a goal with a 0.3 probability per shot. If the player takes 10 shots, what is the probability of scoring exactly three goals?</t>
  </si>
  <si>
    <t>Data: Number of shots (n) = 10, Probability of scoring per shot (p) = 0.3</t>
  </si>
  <si>
    <t>Continuous Random Variable:</t>
  </si>
  <si>
    <t>1. Problem: The heights of students in a class are normally distributed with a mean of 165 cm and a standard deviation of 10 cm. What is the probability that a randomly selected student is taller than 180 cm?</t>
  </si>
  <si>
    <t>Data: Mean height (μ) = 165 cm, Standard deviation (σ) = 10 cm, Height threshold (x) = 180 cm</t>
  </si>
  <si>
    <t>2. Problem: The waiting times at a coffee shop are exponentially distributed with a mean of 5 minutes. What is the probability that a customer waits less than 3 minutes?</t>
  </si>
  <si>
    <t>Data: Mean waiting time (μ) = 5 minutes, Waiting time threshold (x) = 3 minutes</t>
  </si>
  <si>
    <t>3. Problem: The lifetimes of a certain brand of light bulbs are normally distributed with a mean of 1000 hours and a standard deviation of 100 hours. What is the probability that a randomly selected light bulb lasts between 900 and 1100 hours?</t>
  </si>
  <si>
    <t>Data: Mean lifetime (μ) = 1000 hours, Standard deviation (σ) = 100 hours, Lifetime range (lower limit x1, upper limit x2)</t>
  </si>
  <si>
    <t>4. Problem: The weights of apples in a basket follow a uniform distribution between 100 grams and 200 grams. What is the probability that a randomly selected apple weighs between 150 and 170 grams?</t>
  </si>
  <si>
    <t>Data: Weight range (lower limit x1, upper limit x2)</t>
  </si>
  <si>
    <t>a=100</t>
  </si>
  <si>
    <t>b=200</t>
  </si>
  <si>
    <t>c=150</t>
  </si>
  <si>
    <t>d=170</t>
  </si>
  <si>
    <t>5. Problem: The time taken to complete a task is exponentially distributed with a mean of 20 minutes. What is the probability that the task is completed in less than 15 minutes?</t>
  </si>
  <si>
    <t>Data: Mean time (μ) = 20 minutes, Time threshold (x) = 15 minutes</t>
  </si>
  <si>
    <t>Discrete Distribution:</t>
  </si>
  <si>
    <t>1. Problem: A company sells smartphones, and the number of defects per batch follows a Poisson distribution with a mean of 2 defects. What is the probability of having exactly 3 defects in a randomly selected batch?</t>
  </si>
  <si>
    <t>Data: Mean number of defects (λ) = 2, Number of defects (x) = 3</t>
  </si>
  <si>
    <t>2. Problem: In a game, a player has a 0.3 probability of winning each round. If the player plays 10 rounds, what is the probability of winning exactly 3 rounds?</t>
  </si>
  <si>
    <t>Data: Probability of winning (p) = 0.3, Number of rounds (n) = 10, Number of wins (x) = 3</t>
  </si>
  <si>
    <t>3. Problem: A six-sided fair die is rolled three times. What is the probability of obtaining at least one 6?</t>
  </si>
  <si>
    <t>Data: Number of rolls (n) = 3</t>
  </si>
  <si>
    <t>Continuous Distribution:</t>
  </si>
  <si>
    <t>1. Problem: The weights of apples in a basket follow a normal distribution with a mean of 150 grams and a standard deviation of 10 grams. What is the probability that a randomly selected apple weighs between 140 and 160 grams?</t>
  </si>
  <si>
    <t>Data: Mean weight (μ) = 150 grams, Standard deviation (σ) = 10 grams, Weight range (lower limit x1, upper limit x2)</t>
  </si>
  <si>
    <t>2. Problem: The lifetimes of a certain brand of light bulbs are exponentially distributed with a mean of 1000 hours. What is the probability that a randomly selected light bulb lasts more than 900 hours?</t>
  </si>
  <si>
    <t>Data: Mean lifetime (μ) = 1000 hours, Lifetime threshold (x) = 900 hours</t>
  </si>
  <si>
    <t>Confidence Interval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</si>
  <si>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</si>
  <si>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170 cm, Sample standard deviation (s) = 8 cm, Confidence level = 95%</t>
  </si>
  <si>
    <t>lower limit</t>
  </si>
  <si>
    <t>upper limit</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</si>
  <si>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</si>
  <si>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</si>
  <si>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(1-90%=0.1)</t>
  </si>
  <si>
    <t>s.d</t>
  </si>
  <si>
    <t>mean</t>
  </si>
  <si>
    <t>Hypothesis Testing Problems:</t>
  </si>
  <si>
    <t>employee</t>
  </si>
  <si>
    <t xml:space="preserve">frequency </t>
  </si>
  <si>
    <t>customers</t>
  </si>
  <si>
    <t>frequency</t>
  </si>
  <si>
    <t>satisfaction rating</t>
  </si>
  <si>
    <t xml:space="preserve"> skewness = The skewness values of 0.054546 indicates a moderately skewd distribuation learning toward postive skewness.</t>
  </si>
  <si>
    <t xml:space="preserve">kurtosis = </t>
  </si>
  <si>
    <t>The kurtosis values of -1.30425 indicates while negative kurtosis means a flatter distribution.</t>
  </si>
  <si>
    <t xml:space="preserve"> skewness = The skewness values of 0.224025  indicates a moderately skewd distribuation learning  weakly postive skewness.</t>
  </si>
  <si>
    <t>The kurtosis values of -0.93121 indicates while negative kurtosis means a flatter distribution.</t>
  </si>
  <si>
    <t xml:space="preserve"> skewness = The skewness values of -0.21091  indicates a moderately skewd distribuation learning  negative  skewness.</t>
  </si>
  <si>
    <t xml:space="preserve"> skewness = The skewness values of 0.202919 indicates a moderately skewd distribuation learning  postive skewness.</t>
  </si>
  <si>
    <t>The kurtosis values of -0.74526 indicates while negative kurtosis means a flatter distribution.</t>
  </si>
  <si>
    <t>The kurtosis values of -1.03742 indicates while negative kurtosis means a flatter distribution.</t>
  </si>
  <si>
    <t xml:space="preserve"> skewness = The skewness values of -0.33501  indicates a moderately skewd distribuation learning  negative  skewness.</t>
  </si>
  <si>
    <t>The kurtosis values of -0.88101 indicates while negative kurtosis means a flatter distribution.</t>
  </si>
  <si>
    <t>12)Problem : A company wants to analyze the monthly sales figures of its products to understand the sales distribution across different price ranges.</t>
  </si>
  <si>
    <t>Data: Let's consider the monthly sales figures (in thousands of dollars) for a sample of 50 products:</t>
  </si>
  <si>
    <t>Sales: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</si>
  <si>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</si>
  <si>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</si>
  <si>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</si>
  <si>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sales</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</si>
  <si>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</si>
  <si>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</si>
  <si>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t cal</t>
  </si>
  <si>
    <t>df</t>
  </si>
  <si>
    <t>p value</t>
  </si>
  <si>
    <t>alpha</t>
  </si>
  <si>
    <t>&gt;</t>
  </si>
  <si>
    <t xml:space="preserve">concussion </t>
  </si>
  <si>
    <t>"Here our p value &gt; alpha value [ 2.064 &gt; 0.05 } so we fail reject null hypothesis is no significant different sample mean and population mean.</t>
  </si>
  <si>
    <t>ho=there is no significant difference between population mean and sample mean.</t>
  </si>
  <si>
    <t>h1=there is significant difference between population mean and sample mean.</t>
  </si>
  <si>
    <t>2) Problem: A retail store wants to analyze the sales of a specific product to understand the variability in daily sales and assess its inventory management.</t>
  </si>
  <si>
    <t>13)Problem : A study was conducted to analyze the response times of a website for different user locations.</t>
  </si>
  <si>
    <t>Data: Let's consider the response times (in milliseconds) for a sample of 200 user requests:</t>
  </si>
  <si>
    <t>Response Times:</t>
  </si>
  <si>
    <t>1. Histogram: Create a histogram to visualize the distribution of response times</t>
  </si>
  <si>
    <t>2. Measure of Central Tendency: What is the median response time?</t>
  </si>
  <si>
    <t>3. Bar Chart: Create a bar chart to display the frequency of response times within different ranges.</t>
  </si>
  <si>
    <t>respons time</t>
  </si>
  <si>
    <t>14)Problem : A company wants to analyze the sales performance of its products across different regions.</t>
  </si>
  <si>
    <t>Data: Let's consider the sales figures (in thousands of dollars) for a sample of 50 products in three regions: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</si>
  <si>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</si>
  <si>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</si>
  <si>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</si>
  <si>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</si>
  <si>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</si>
  <si>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</si>
  <si>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the distribution is positively skewed(right-skewed), means more individuals have lower weights,while a samller numbers have much higher weights.</t>
  </si>
  <si>
    <t>the distribution is positively skewed(right-skewed) means indicating a small group of high-income earners that pull the upper values upward.</t>
  </si>
  <si>
    <t>the distribution is positively skewed(right-skewed) means indicating a small group of high spending customers  that pull the upper value percentiles.</t>
  </si>
  <si>
    <t>the distribution is positively skewed(right-skewed) means indicating a employee have much longer commute times that pull the upper values percentile.</t>
  </si>
  <si>
    <t>the distribution is positively skewed(right-skewed) means indicating a product have low to moderate defect rates a small group of procts with high rates earners th values upward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</si>
</sst>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s>
  <cellStyleXfs count="1">
    <xf numFmtId="0" fontId="0" fillId="0" borderId="0"/>
  </cellStyleXfs>
  <cellXfs count="35">
    <xf numFmtId="0" fontId="0" fillId="0" borderId="0" xfId="0"/>
    <xf numFmtId="0" fontId="2" fillId="0" borderId="0" xfId="0" applyFont="1"/>
    <xf numFmtId="0" fontId="0" fillId="0" borderId="0" xfId="0" applyAlignment="1">
      <alignment horizontal="right"/>
    </xf>
    <xf numFmtId="17" fontId="0" fillId="0" borderId="0" xfId="0" applyNumberFormat="1"/>
    <xf numFmtId="2" fontId="0" fillId="0" borderId="0" xfId="0" applyNumberFormat="1"/>
    <xf numFmtId="49" fontId="0" fillId="0" borderId="0" xfId="0" applyNumberFormat="1"/>
    <xf numFmtId="0" fontId="0" fillId="2" borderId="1" xfId="0" applyFill="1" applyBorder="1"/>
    <xf numFmtId="0" fontId="0" fillId="2" borderId="2" xfId="0" applyFill="1" applyBorder="1"/>
    <xf numFmtId="0" fontId="0" fillId="2" borderId="3" xfId="0" applyFill="1" applyBorder="1"/>
    <xf numFmtId="0" fontId="3" fillId="0" borderId="0" xfId="0" applyFont="1"/>
    <xf numFmtId="0" fontId="0" fillId="2" borderId="4" xfId="0" applyFill="1" applyBorder="1"/>
    <xf numFmtId="0" fontId="0" fillId="2" borderId="5" xfId="0" applyFill="1" applyBorder="1"/>
    <xf numFmtId="0" fontId="0" fillId="2" borderId="6" xfId="0" applyFill="1" applyBorder="1"/>
    <xf numFmtId="0" fontId="4" fillId="0" borderId="0" xfId="0" applyFont="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3" fillId="2" borderId="3" xfId="0" applyFont="1" applyFill="1" applyBorder="1"/>
    <xf numFmtId="0" fontId="3" fillId="2" borderId="1" xfId="0" applyFont="1" applyFill="1" applyBorder="1"/>
    <xf numFmtId="0" fontId="3" fillId="2" borderId="6" xfId="0" applyFont="1" applyFill="1" applyBorder="1"/>
    <xf numFmtId="0" fontId="0" fillId="3" borderId="0" xfId="0" applyFill="1"/>
    <xf numFmtId="0" fontId="0" fillId="2" borderId="11" xfId="0" applyFill="1" applyBorder="1"/>
    <xf numFmtId="0" fontId="0" fillId="2" borderId="12" xfId="0" applyFill="1" applyBorder="1"/>
    <xf numFmtId="0" fontId="0" fillId="2" borderId="13" xfId="0" applyFill="1" applyBorder="1"/>
    <xf numFmtId="0" fontId="0" fillId="2" borderId="0" xfId="0" applyFill="1"/>
    <xf numFmtId="0" fontId="3" fillId="2" borderId="9" xfId="0" applyFont="1" applyFill="1" applyBorder="1"/>
    <xf numFmtId="0" fontId="0" fillId="0" borderId="7" xfId="0" applyBorder="1"/>
    <xf numFmtId="0" fontId="0" fillId="0" borderId="14" xfId="0" applyBorder="1"/>
    <xf numFmtId="0" fontId="0" fillId="2" borderId="1" xfId="0" applyFill="1" applyBorder="1" applyAlignment="1">
      <alignment horizontal="center"/>
    </xf>
    <xf numFmtId="0" fontId="0" fillId="2" borderId="15" xfId="0" applyFill="1" applyBorder="1"/>
    <xf numFmtId="0" fontId="0" fillId="2" borderId="14" xfId="0" applyFill="1" applyBorder="1"/>
    <xf numFmtId="0" fontId="3" fillId="2" borderId="0" xfId="0" applyFont="1" applyFill="1"/>
    <xf numFmtId="0" fontId="0" fillId="2" borderId="0"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 More Statistics Question '!$A$94</c:f>
              <c:strCache>
                <c:ptCount val="1"/>
                <c:pt idx="0">
                  <c:v>Frequency</c:v>
                </c:pt>
              </c:strCache>
            </c:strRef>
          </c:tx>
          <c:spPr>
            <a:solidFill>
              <a:srgbClr val="FFFF00"/>
            </a:solidFill>
            <a:ln>
              <a:noFill/>
            </a:ln>
            <a:effectLst/>
          </c:spPr>
          <c:invertIfNegative val="0"/>
          <c:cat>
            <c:strRef>
              <c:f>' More Statistics Question '!$B$93:$H$93</c:f>
              <c:strCache>
                <c:ptCount val="7"/>
                <c:pt idx="0">
                  <c:v> A</c:v>
                </c:pt>
                <c:pt idx="1">
                  <c:v> B</c:v>
                </c:pt>
                <c:pt idx="2">
                  <c:v> C</c:v>
                </c:pt>
                <c:pt idx="3">
                  <c:v> D</c:v>
                </c:pt>
                <c:pt idx="4">
                  <c:v> E</c:v>
                </c:pt>
                <c:pt idx="5">
                  <c:v> F</c:v>
                </c:pt>
                <c:pt idx="6">
                  <c:v> G</c:v>
                </c:pt>
              </c:strCache>
            </c:strRef>
          </c:cat>
          <c:val>
            <c:numRef>
              <c:f>' More Statistics Question '!$B$94:$H$94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0D83-4035-8F23-8C5992CF643D}"/>
            </c:ext>
          </c:extLst>
        </c:ser>
        <c:dLbls>
          <c:showLegendKey val="0"/>
          <c:showVal val="0"/>
          <c:showCatName val="0"/>
          <c:showSerName val="0"/>
          <c:showPercent val="0"/>
          <c:showBubbleSize val="0"/>
        </c:dLbls>
        <c:gapWidth val="100"/>
        <c:axId val="1989713312"/>
        <c:axId val="1989742592"/>
      </c:barChart>
      <c:catAx>
        <c:axId val="1989713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742592"/>
        <c:crosses val="autoZero"/>
        <c:auto val="1"/>
        <c:lblAlgn val="ctr"/>
        <c:lblOffset val="100"/>
        <c:noMultiLvlLbl val="0"/>
      </c:catAx>
      <c:valAx>
        <c:axId val="19897425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71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 More Statistics Question '!$A$161</c:f>
              <c:strCache>
                <c:ptCount val="1"/>
                <c:pt idx="0">
                  <c:v>satisfaction rating</c:v>
                </c:pt>
              </c:strCache>
            </c:strRef>
          </c:tx>
          <c:spPr>
            <a:solidFill>
              <a:schemeClr val="accent1"/>
            </a:solidFill>
            <a:ln>
              <a:noFill/>
            </a:ln>
            <a:effectLst/>
          </c:spPr>
          <c:invertIfNegative val="0"/>
          <c:val>
            <c:numRef>
              <c:f>' More Statistics Question '!$A$162:$A$165</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F345-4450-8643-EF25BA2BF19D}"/>
            </c:ext>
          </c:extLst>
        </c:ser>
        <c:ser>
          <c:idx val="1"/>
          <c:order val="1"/>
          <c:tx>
            <c:strRef>
              <c:f>' More Statistics Question '!$B$161</c:f>
              <c:strCache>
                <c:ptCount val="1"/>
                <c:pt idx="0">
                  <c:v>frequency</c:v>
                </c:pt>
              </c:strCache>
            </c:strRef>
          </c:tx>
          <c:spPr>
            <a:solidFill>
              <a:srgbClr val="FFFF00"/>
            </a:solidFill>
            <a:ln>
              <a:noFill/>
            </a:ln>
            <a:effectLst/>
          </c:spPr>
          <c:invertIfNegative val="0"/>
          <c:val>
            <c:numRef>
              <c:f>' More Statistics Question '!$B$162:$B$165</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F345-4450-8643-EF25BA2BF19D}"/>
            </c:ext>
          </c:extLst>
        </c:ser>
        <c:dLbls>
          <c:showLegendKey val="0"/>
          <c:showVal val="0"/>
          <c:showCatName val="0"/>
          <c:showSerName val="0"/>
          <c:showPercent val="0"/>
          <c:showBubbleSize val="0"/>
        </c:dLbls>
        <c:gapWidth val="182"/>
        <c:axId val="1639701440"/>
        <c:axId val="1639701920"/>
      </c:barChart>
      <c:catAx>
        <c:axId val="163970144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01920"/>
        <c:crosses val="autoZero"/>
        <c:auto val="1"/>
        <c:lblAlgn val="ctr"/>
        <c:lblOffset val="100"/>
        <c:noMultiLvlLbl val="0"/>
      </c:catAx>
      <c:valAx>
        <c:axId val="16397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0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 More Statistics Question '!$A$215</c:f>
              <c:strCache>
                <c:ptCount val="1"/>
                <c:pt idx="0">
                  <c:v>sales</c:v>
                </c:pt>
              </c:strCache>
            </c:strRef>
          </c:tx>
          <c:spPr>
            <a:solidFill>
              <a:schemeClr val="accent1"/>
            </a:solidFill>
            <a:ln>
              <a:noFill/>
            </a:ln>
            <a:effectLst/>
          </c:spPr>
          <c:invertIfNegative val="0"/>
          <c:val>
            <c:numRef>
              <c:f>' More Statistics Question '!$A$216:$A$234</c:f>
              <c:numCache>
                <c:formatCode>General</c:formatCode>
                <c:ptCount val="19"/>
                <c:pt idx="0">
                  <c:v>35</c:v>
                </c:pt>
                <c:pt idx="1">
                  <c:v>47</c:v>
                </c:pt>
                <c:pt idx="2">
                  <c:v>36</c:v>
                </c:pt>
                <c:pt idx="3">
                  <c:v>37</c:v>
                </c:pt>
                <c:pt idx="4">
                  <c:v>31</c:v>
                </c:pt>
                <c:pt idx="5">
                  <c:v>28</c:v>
                </c:pt>
                <c:pt idx="6">
                  <c:v>40</c:v>
                </c:pt>
                <c:pt idx="7">
                  <c:v>34</c:v>
                </c:pt>
                <c:pt idx="8">
                  <c:v>32</c:v>
                </c:pt>
                <c:pt idx="9">
                  <c:v>39</c:v>
                </c:pt>
                <c:pt idx="10">
                  <c:v>42</c:v>
                </c:pt>
                <c:pt idx="11">
                  <c:v>46</c:v>
                </c:pt>
                <c:pt idx="12">
                  <c:v>45</c:v>
                </c:pt>
                <c:pt idx="13">
                  <c:v>43</c:v>
                </c:pt>
                <c:pt idx="14">
                  <c:v>29</c:v>
                </c:pt>
                <c:pt idx="15">
                  <c:v>30</c:v>
                </c:pt>
                <c:pt idx="16">
                  <c:v>38</c:v>
                </c:pt>
                <c:pt idx="17">
                  <c:v>33</c:v>
                </c:pt>
                <c:pt idx="18">
                  <c:v>41</c:v>
                </c:pt>
              </c:numCache>
            </c:numRef>
          </c:val>
          <c:extLst>
            <c:ext xmlns:c16="http://schemas.microsoft.com/office/drawing/2014/chart" uri="{C3380CC4-5D6E-409C-BE32-E72D297353CC}">
              <c16:uniqueId val="{00000000-739B-4609-A9FE-F9BB3C423491}"/>
            </c:ext>
          </c:extLst>
        </c:ser>
        <c:ser>
          <c:idx val="1"/>
          <c:order val="1"/>
          <c:tx>
            <c:strRef>
              <c:f>' More Statistics Question '!$B$215</c:f>
              <c:strCache>
                <c:ptCount val="1"/>
                <c:pt idx="0">
                  <c:v>frequency</c:v>
                </c:pt>
              </c:strCache>
            </c:strRef>
          </c:tx>
          <c:spPr>
            <a:solidFill>
              <a:srgbClr val="FFFF00"/>
            </a:solidFill>
            <a:ln>
              <a:noFill/>
            </a:ln>
            <a:effectLst/>
          </c:spPr>
          <c:invertIfNegative val="0"/>
          <c:val>
            <c:numRef>
              <c:f>' More Statistics Question '!$B$216:$B$234</c:f>
              <c:numCache>
                <c:formatCode>General</c:formatCode>
                <c:ptCount val="19"/>
                <c:pt idx="0">
                  <c:v>3</c:v>
                </c:pt>
                <c:pt idx="1">
                  <c:v>1</c:v>
                </c:pt>
                <c:pt idx="2">
                  <c:v>3</c:v>
                </c:pt>
                <c:pt idx="3">
                  <c:v>3</c:v>
                </c:pt>
                <c:pt idx="4">
                  <c:v>3</c:v>
                </c:pt>
                <c:pt idx="5">
                  <c:v>4</c:v>
                </c:pt>
                <c:pt idx="6">
                  <c:v>2</c:v>
                </c:pt>
                <c:pt idx="7">
                  <c:v>2</c:v>
                </c:pt>
                <c:pt idx="8">
                  <c:v>2</c:v>
                </c:pt>
                <c:pt idx="9">
                  <c:v>4</c:v>
                </c:pt>
                <c:pt idx="10">
                  <c:v>3</c:v>
                </c:pt>
                <c:pt idx="11">
                  <c:v>1</c:v>
                </c:pt>
                <c:pt idx="12">
                  <c:v>2</c:v>
                </c:pt>
                <c:pt idx="13">
                  <c:v>3</c:v>
                </c:pt>
                <c:pt idx="14">
                  <c:v>3</c:v>
                </c:pt>
                <c:pt idx="15">
                  <c:v>3</c:v>
                </c:pt>
                <c:pt idx="16">
                  <c:v>3</c:v>
                </c:pt>
                <c:pt idx="17">
                  <c:v>3</c:v>
                </c:pt>
                <c:pt idx="18">
                  <c:v>2</c:v>
                </c:pt>
              </c:numCache>
            </c:numRef>
          </c:val>
          <c:extLst>
            <c:ext xmlns:c16="http://schemas.microsoft.com/office/drawing/2014/chart" uri="{C3380CC4-5D6E-409C-BE32-E72D297353CC}">
              <c16:uniqueId val="{00000001-739B-4609-A9FE-F9BB3C423491}"/>
            </c:ext>
          </c:extLst>
        </c:ser>
        <c:dLbls>
          <c:showLegendKey val="0"/>
          <c:showVal val="0"/>
          <c:showCatName val="0"/>
          <c:showSerName val="0"/>
          <c:showPercent val="0"/>
          <c:showBubbleSize val="0"/>
        </c:dLbls>
        <c:gapWidth val="150"/>
        <c:overlap val="100"/>
        <c:axId val="736306304"/>
        <c:axId val="736309664"/>
      </c:barChart>
      <c:catAx>
        <c:axId val="73630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9664"/>
        <c:crosses val="autoZero"/>
        <c:auto val="1"/>
        <c:lblAlgn val="ctr"/>
        <c:lblOffset val="100"/>
        <c:noMultiLvlLbl val="0"/>
      </c:catAx>
      <c:valAx>
        <c:axId val="73630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IN">
                <a:solidFill>
                  <a:schemeClr val="accent5">
                    <a:lumMod val="50000"/>
                  </a:schemeClr>
                </a:solidFill>
              </a:rPr>
              <a:t>bar</a:t>
            </a:r>
            <a:r>
              <a:rPr lang="en-IN" baseline="0">
                <a:solidFill>
                  <a:schemeClr val="accent5">
                    <a:lumMod val="50000"/>
                  </a:schemeClr>
                </a:solidFill>
              </a:rPr>
              <a:t> charts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IN"/>
        </a:p>
      </c:txPr>
    </c:title>
    <c:autoTitleDeleted val="0"/>
    <c:plotArea>
      <c:layout/>
      <c:barChart>
        <c:barDir val="col"/>
        <c:grouping val="stacked"/>
        <c:varyColors val="0"/>
        <c:ser>
          <c:idx val="0"/>
          <c:order val="0"/>
          <c:tx>
            <c:strRef>
              <c:f>' More Statistics Question '!$A$289</c:f>
              <c:strCache>
                <c:ptCount val="1"/>
                <c:pt idx="0">
                  <c:v>respons time</c:v>
                </c:pt>
              </c:strCache>
            </c:strRef>
          </c:tx>
          <c:spPr>
            <a:solidFill>
              <a:schemeClr val="accent1"/>
            </a:solidFill>
            <a:ln>
              <a:noFill/>
            </a:ln>
            <a:effectLst/>
          </c:spPr>
          <c:invertIfNegative val="0"/>
          <c:val>
            <c:numRef>
              <c:f>' More Statistics Question '!$A$290:$A$313</c:f>
              <c:numCache>
                <c:formatCode>General</c:formatCode>
                <c:ptCount val="24"/>
                <c:pt idx="0">
                  <c:v>125</c:v>
                </c:pt>
                <c:pt idx="1">
                  <c:v>118</c:v>
                </c:pt>
                <c:pt idx="2">
                  <c:v>136</c:v>
                </c:pt>
                <c:pt idx="3">
                  <c:v>130</c:v>
                </c:pt>
                <c:pt idx="4">
                  <c:v>148</c:v>
                </c:pt>
                <c:pt idx="5">
                  <c:v>127</c:v>
                </c:pt>
                <c:pt idx="6">
                  <c:v>134</c:v>
                </c:pt>
                <c:pt idx="7">
                  <c:v>137</c:v>
                </c:pt>
                <c:pt idx="8">
                  <c:v>132</c:v>
                </c:pt>
                <c:pt idx="9">
                  <c:v>141</c:v>
                </c:pt>
                <c:pt idx="10">
                  <c:v>120</c:v>
                </c:pt>
                <c:pt idx="11">
                  <c:v>122</c:v>
                </c:pt>
                <c:pt idx="12">
                  <c:v>119</c:v>
                </c:pt>
                <c:pt idx="13">
                  <c:v>135</c:v>
                </c:pt>
                <c:pt idx="14">
                  <c:v>128</c:v>
                </c:pt>
                <c:pt idx="15">
                  <c:v>123</c:v>
                </c:pt>
                <c:pt idx="16">
                  <c:v>133</c:v>
                </c:pt>
                <c:pt idx="17">
                  <c:v>131</c:v>
                </c:pt>
                <c:pt idx="18">
                  <c:v>145</c:v>
                </c:pt>
                <c:pt idx="19">
                  <c:v>140</c:v>
                </c:pt>
                <c:pt idx="20">
                  <c:v>138</c:v>
                </c:pt>
                <c:pt idx="21">
                  <c:v>126</c:v>
                </c:pt>
                <c:pt idx="22">
                  <c:v>124</c:v>
                </c:pt>
                <c:pt idx="23">
                  <c:v>129</c:v>
                </c:pt>
              </c:numCache>
            </c:numRef>
          </c:val>
          <c:extLst>
            <c:ext xmlns:c16="http://schemas.microsoft.com/office/drawing/2014/chart" uri="{C3380CC4-5D6E-409C-BE32-E72D297353CC}">
              <c16:uniqueId val="{00000000-24C9-42FB-936A-024F4D84E84B}"/>
            </c:ext>
          </c:extLst>
        </c:ser>
        <c:ser>
          <c:idx val="1"/>
          <c:order val="1"/>
          <c:tx>
            <c:strRef>
              <c:f>' More Statistics Question '!$B$289</c:f>
              <c:strCache>
                <c:ptCount val="1"/>
                <c:pt idx="0">
                  <c:v>frequency</c:v>
                </c:pt>
              </c:strCache>
            </c:strRef>
          </c:tx>
          <c:spPr>
            <a:solidFill>
              <a:srgbClr val="FFFF00"/>
            </a:solidFill>
            <a:ln>
              <a:noFill/>
            </a:ln>
            <a:effectLst/>
          </c:spPr>
          <c:invertIfNegative val="0"/>
          <c:val>
            <c:numRef>
              <c:f>' More Statistics Question '!$B$290:$B$313</c:f>
              <c:numCache>
                <c:formatCode>General</c:formatCode>
                <c:ptCount val="24"/>
                <c:pt idx="0">
                  <c:v>10</c:v>
                </c:pt>
                <c:pt idx="1">
                  <c:v>1</c:v>
                </c:pt>
                <c:pt idx="2">
                  <c:v>9</c:v>
                </c:pt>
                <c:pt idx="3">
                  <c:v>9</c:v>
                </c:pt>
                <c:pt idx="4">
                  <c:v>1</c:v>
                </c:pt>
                <c:pt idx="5">
                  <c:v>4</c:v>
                </c:pt>
                <c:pt idx="6">
                  <c:v>4</c:v>
                </c:pt>
                <c:pt idx="7">
                  <c:v>1</c:v>
                </c:pt>
                <c:pt idx="8">
                  <c:v>7</c:v>
                </c:pt>
                <c:pt idx="9">
                  <c:v>5</c:v>
                </c:pt>
                <c:pt idx="10">
                  <c:v>1</c:v>
                </c:pt>
                <c:pt idx="11">
                  <c:v>5</c:v>
                </c:pt>
                <c:pt idx="12">
                  <c:v>4</c:v>
                </c:pt>
                <c:pt idx="13">
                  <c:v>5</c:v>
                </c:pt>
                <c:pt idx="14">
                  <c:v>5</c:v>
                </c:pt>
                <c:pt idx="15">
                  <c:v>1</c:v>
                </c:pt>
                <c:pt idx="16">
                  <c:v>8</c:v>
                </c:pt>
                <c:pt idx="17">
                  <c:v>4</c:v>
                </c:pt>
                <c:pt idx="18">
                  <c:v>1</c:v>
                </c:pt>
                <c:pt idx="19">
                  <c:v>4</c:v>
                </c:pt>
                <c:pt idx="20">
                  <c:v>1</c:v>
                </c:pt>
                <c:pt idx="21">
                  <c:v>5</c:v>
                </c:pt>
                <c:pt idx="22">
                  <c:v>4</c:v>
                </c:pt>
                <c:pt idx="23">
                  <c:v>1</c:v>
                </c:pt>
              </c:numCache>
            </c:numRef>
          </c:val>
          <c:extLst>
            <c:ext xmlns:c16="http://schemas.microsoft.com/office/drawing/2014/chart" uri="{C3380CC4-5D6E-409C-BE32-E72D297353CC}">
              <c16:uniqueId val="{00000001-24C9-42FB-936A-024F4D84E84B}"/>
            </c:ext>
          </c:extLst>
        </c:ser>
        <c:dLbls>
          <c:showLegendKey val="0"/>
          <c:showVal val="0"/>
          <c:showCatName val="0"/>
          <c:showSerName val="0"/>
          <c:showPercent val="0"/>
          <c:showBubbleSize val="0"/>
        </c:dLbls>
        <c:gapWidth val="150"/>
        <c:overlap val="100"/>
        <c:axId val="686314912"/>
        <c:axId val="686340352"/>
      </c:barChart>
      <c:catAx>
        <c:axId val="686314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86340352"/>
        <c:crosses val="autoZero"/>
        <c:auto val="1"/>
        <c:lblAlgn val="ctr"/>
        <c:lblOffset val="100"/>
        <c:noMultiLvlLbl val="0"/>
      </c:catAx>
      <c:valAx>
        <c:axId val="6863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863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IN">
                <a:solidFill>
                  <a:schemeClr val="accent5">
                    <a:lumMod val="50000"/>
                  </a:schemeClr>
                </a:solidFill>
              </a:rPr>
              <a:t>bar</a:t>
            </a:r>
            <a:r>
              <a:rPr lang="en-IN" baseline="0">
                <a:solidFill>
                  <a:schemeClr val="accent5">
                    <a:lumMod val="50000"/>
                  </a:schemeClr>
                </a:solidFill>
              </a:rPr>
              <a:t>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 More Statistics Question '!$A$319</c:f>
              <c:strCache>
                <c:ptCount val="1"/>
                <c:pt idx="0">
                  <c:v>Region 1</c:v>
                </c:pt>
              </c:strCache>
            </c:strRef>
          </c:tx>
          <c:spPr>
            <a:solidFill>
              <a:schemeClr val="accent1"/>
            </a:solidFill>
            <a:ln>
              <a:noFill/>
            </a:ln>
            <a:effectLst/>
          </c:spPr>
          <c:invertIfNegative val="0"/>
          <c:val>
            <c:numRef>
              <c:f>' More Statistics Question '!$B$319:$K$319</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5AB8-40E3-8FD7-5DC4D32878A6}"/>
            </c:ext>
          </c:extLst>
        </c:ser>
        <c:ser>
          <c:idx val="1"/>
          <c:order val="1"/>
          <c:tx>
            <c:strRef>
              <c:f>' More Statistics Question '!$A$320</c:f>
              <c:strCache>
                <c:ptCount val="1"/>
                <c:pt idx="0">
                  <c:v>Region 2</c:v>
                </c:pt>
              </c:strCache>
            </c:strRef>
          </c:tx>
          <c:spPr>
            <a:solidFill>
              <a:schemeClr val="accent2"/>
            </a:solidFill>
            <a:ln>
              <a:noFill/>
            </a:ln>
            <a:effectLst/>
          </c:spPr>
          <c:invertIfNegative val="0"/>
          <c:val>
            <c:numRef>
              <c:f>' More Statistics Question '!$B$320:$K$320</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5AB8-40E3-8FD7-5DC4D32878A6}"/>
            </c:ext>
          </c:extLst>
        </c:ser>
        <c:ser>
          <c:idx val="2"/>
          <c:order val="2"/>
          <c:tx>
            <c:strRef>
              <c:f>' More Statistics Question '!$A$321</c:f>
              <c:strCache>
                <c:ptCount val="1"/>
                <c:pt idx="0">
                  <c:v>Region 3</c:v>
                </c:pt>
              </c:strCache>
            </c:strRef>
          </c:tx>
          <c:spPr>
            <a:solidFill>
              <a:srgbClr val="FFFF00"/>
            </a:solidFill>
            <a:ln>
              <a:noFill/>
            </a:ln>
            <a:effectLst/>
          </c:spPr>
          <c:invertIfNegative val="0"/>
          <c:val>
            <c:numRef>
              <c:f>' More Statistics Question '!$B$321:$K$321</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5AB8-40E3-8FD7-5DC4D32878A6}"/>
            </c:ext>
          </c:extLst>
        </c:ser>
        <c:dLbls>
          <c:showLegendKey val="0"/>
          <c:showVal val="0"/>
          <c:showCatName val="0"/>
          <c:showSerName val="0"/>
          <c:showPercent val="0"/>
          <c:showBubbleSize val="0"/>
        </c:dLbls>
        <c:gapWidth val="219"/>
        <c:overlap val="-27"/>
        <c:axId val="736320224"/>
        <c:axId val="736308224"/>
      </c:barChart>
      <c:catAx>
        <c:axId val="736320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8224"/>
        <c:crosses val="autoZero"/>
        <c:auto val="1"/>
        <c:lblAlgn val="ctr"/>
        <c:lblOffset val="100"/>
        <c:noMultiLvlLbl val="0"/>
      </c:catAx>
      <c:valAx>
        <c:axId val="7363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3632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_xlchart.v1.6</cx:f>
      </cx:strDim>
      <cx:numDim type="val">
        <cx:f dir="row">_xlchart.v1.7</cx:f>
      </cx:numDim>
    </cx:data>
  </cx:chartData>
  <cx:chart>
    <cx:title pos="t" align="ctr" overlay="0">
      <cx:tx>
        <cx:txData>
          <cx:v>histrogram</cx:v>
        </cx:txData>
      </cx:tx>
      <cx:spPr>
        <a:solidFill>
          <a:schemeClr val="tx2">
            <a:lumMod val="20000"/>
            <a:lumOff val="8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histrogram</a:t>
          </a:r>
        </a:p>
      </cx:txPr>
    </cx:title>
    <cx:plotArea>
      <cx:plotAreaRegion>
        <cx:series layoutId="clusteredColumn" uniqueId="{0FE40F46-2685-483E-AF74-11FBD1F621D5}">
          <cx:tx>
            <cx:txData>
              <cx:f>_xlchart.v1.5</cx:f>
              <cx:v>Frequency</cx:v>
            </cx:txData>
          </cx:tx>
          <cx:dataPt idx="0">
            <cx:spPr>
              <a:solidFill>
                <a:srgbClr val="FFFF00"/>
              </a:solidFill>
            </cx:spPr>
          </cx:dataPt>
          <cx:dataPt idx="1">
            <cx:spPr>
              <a:solidFill>
                <a:srgbClr val="FFFF00"/>
              </a:solidFill>
            </cx:spPr>
          </cx:dataPt>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1">
                    <a:lumMod val="50000"/>
                  </a:schemeClr>
                </a:solidFill>
              </a:defRPr>
            </a:pPr>
            <a:endParaRPr lang="en-US" sz="900" b="0" i="0" u="none" strike="noStrike" baseline="0">
              <a:solidFill>
                <a:schemeClr val="accent1">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data id="1">
      <cx:numDim type="val">
        <cx:f dir="row">_xlchart.v1.9</cx:f>
      </cx:numDim>
    </cx:data>
    <cx:data id="2">
      <cx:numDim type="val">
        <cx:f dir="row">_xlchart.v1.10</cx:f>
      </cx:numDim>
    </cx:data>
    <cx:data id="3">
      <cx:numDim type="val">
        <cx:f dir="row">_xlchart.v1.11</cx:f>
      </cx:numDim>
    </cx:data>
    <cx:data id="4">
      <cx:numDim type="val">
        <cx:f dir="row">_xlchart.v1.12</cx:f>
      </cx:numDim>
    </cx:data>
    <cx:data id="5">
      <cx:numDim type="val">
        <cx:f dir="row">_xlchart.v1.13</cx:f>
      </cx:numDim>
    </cx:data>
    <cx:data id="6">
      <cx:numDim type="val">
        <cx:f dir="row">_xlchart.v1.14</cx:f>
      </cx:numDim>
    </cx:data>
    <cx:data id="7">
      <cx:numDim type="val">
        <cx:f dir="row">_xlchart.v1.15</cx:f>
      </cx:numDim>
    </cx:data>
    <cx:data id="8">
      <cx:numDim type="val">
        <cx:f dir="row">_xlchart.v1.16</cx:f>
      </cx:numDim>
    </cx:data>
    <cx:data id="9">
      <cx:numDim type="val">
        <cx:f dir="row">_xlchart.v1.17</cx:f>
      </cx:numDim>
    </cx:data>
  </cx:chartData>
  <cx:chart>
    <cx:title pos="t" align="ctr" overlay="0">
      <cx:tx>
        <cx:txData>
          <cx:v>histrogram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histrogram</a:t>
          </a:r>
        </a:p>
      </cx:txPr>
    </cx:title>
    <cx:plotArea>
      <cx:plotAreaRegion>
        <cx:series layoutId="clusteredColumn" uniqueId="{42BF0DCF-C0E4-4A7A-8D52-F9DAEDF49B9F}" formatIdx="0">
          <cx:spPr>
            <a:solidFill>
              <a:srgbClr val="FFFF00"/>
            </a:solidFill>
          </cx:spPr>
          <cx:dataId val="0"/>
          <cx:layoutPr>
            <cx:binning intervalClosed="r"/>
          </cx:layoutPr>
        </cx:series>
        <cx:series layoutId="clusteredColumn" hidden="1" uniqueId="{99CDE53C-5286-4EF6-B007-1C900041077E}" formatIdx="1">
          <cx:dataId val="1"/>
          <cx:layoutPr>
            <cx:binning intervalClosed="r"/>
          </cx:layoutPr>
        </cx:series>
        <cx:series layoutId="clusteredColumn" hidden="1" uniqueId="{FF8AB8C1-BA4D-48E3-BAC1-9C32D71CFA30}" formatIdx="2">
          <cx:dataId val="2"/>
          <cx:layoutPr>
            <cx:binning intervalClosed="r"/>
          </cx:layoutPr>
        </cx:series>
        <cx:series layoutId="clusteredColumn" hidden="1" uniqueId="{A990F123-BE35-4FBB-BBBD-BD22C2CAD26A}" formatIdx="3">
          <cx:dataId val="3"/>
          <cx:layoutPr>
            <cx:binning intervalClosed="r"/>
          </cx:layoutPr>
        </cx:series>
        <cx:series layoutId="clusteredColumn" hidden="1" uniqueId="{7012C072-2D92-4E03-A1F5-CE9B319ABAEB}" formatIdx="4">
          <cx:dataId val="4"/>
          <cx:layoutPr>
            <cx:binning intervalClosed="r"/>
          </cx:layoutPr>
        </cx:series>
        <cx:series layoutId="clusteredColumn" hidden="1" uniqueId="{F847B0EB-21A7-4DE9-8F4A-A204D46ED97E}" formatIdx="5">
          <cx:dataId val="5"/>
          <cx:layoutPr>
            <cx:binning intervalClosed="r"/>
          </cx:layoutPr>
        </cx:series>
        <cx:series layoutId="clusteredColumn" hidden="1" uniqueId="{DA70F7F3-D4EF-496F-A0A9-6DC8B45A2715}" formatIdx="6">
          <cx:dataId val="6"/>
          <cx:layoutPr>
            <cx:binning intervalClosed="r"/>
          </cx:layoutPr>
        </cx:series>
        <cx:series layoutId="clusteredColumn" hidden="1" uniqueId="{F9D9F33C-5955-4AE8-828B-76120206B627}" formatIdx="7">
          <cx:dataId val="7"/>
          <cx:layoutPr>
            <cx:binning intervalClosed="r"/>
          </cx:layoutPr>
        </cx:series>
        <cx:series layoutId="clusteredColumn" hidden="1" uniqueId="{41C4D733-5100-4436-AB8C-84E156235018}" formatIdx="8">
          <cx:dataId val="8"/>
          <cx:layoutPr>
            <cx:binning intervalClosed="r"/>
          </cx:layoutPr>
        </cx:series>
        <cx:series layoutId="clusteredColumn" hidden="1" uniqueId="{BCA5746D-D811-440D-967A-7ED635904E1C}" formatIdx="9">
          <cx:dataId val="9"/>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data id="3">
      <cx:numDim type="val">
        <cx:f dir="row">_xlchart.v1.3</cx:f>
      </cx:numDim>
    </cx:data>
    <cx:data id="4">
      <cx:numDim type="val">
        <cx:f dir="row">_xlchart.v1.4</cx:f>
      </cx:numDim>
    </cx:data>
  </cx:chartData>
  <cx:chart>
    <cx:title pos="t" align="ctr" overlay="0">
      <cx:tx>
        <cx:txData>
          <cx:v>histrogram </cx:v>
        </cx:txData>
      </cx:tx>
      <cx:txPr>
        <a:bodyPr spcFirstLastPara="1" vertOverflow="ellipsis" horzOverflow="overflow" wrap="square" lIns="0" tIns="0" rIns="0" bIns="0" anchor="ctr" anchorCtr="1"/>
        <a:lstStyle/>
        <a:p>
          <a:pPr algn="ctr" rtl="0">
            <a:defRPr>
              <a:solidFill>
                <a:schemeClr val="accent5">
                  <a:lumMod val="50000"/>
                </a:schemeClr>
              </a:solidFill>
            </a:defRPr>
          </a:pPr>
          <a:r>
            <a:rPr lang="en-US" sz="1400" b="0" i="0" u="none" strike="noStrike" baseline="0">
              <a:solidFill>
                <a:schemeClr val="accent5">
                  <a:lumMod val="50000"/>
                </a:schemeClr>
              </a:solidFill>
              <a:latin typeface="Calibri" panose="020F0502020204030204"/>
            </a:rPr>
            <a:t>histrogram </a:t>
          </a:r>
        </a:p>
      </cx:txPr>
    </cx:title>
    <cx:plotArea>
      <cx:plotAreaRegion>
        <cx:series layoutId="clusteredColumn" uniqueId="{8A62F933-FB99-466B-9141-B1DC700E3FD9}" formatIdx="0">
          <cx:spPr>
            <a:solidFill>
              <a:srgbClr val="FFFF00"/>
            </a:solidFill>
          </cx:spPr>
          <cx:dataId val="0"/>
          <cx:layoutPr>
            <cx:binning intervalClosed="r"/>
          </cx:layoutPr>
        </cx:series>
        <cx:series layoutId="clusteredColumn" hidden="1" uniqueId="{BFA54F57-58F2-4911-BD9E-24FF7A91C88D}" formatIdx="1">
          <cx:dataId val="1"/>
          <cx:layoutPr>
            <cx:binning intervalClosed="r"/>
          </cx:layoutPr>
        </cx:series>
        <cx:series layoutId="clusteredColumn" hidden="1" uniqueId="{1560C33F-4794-487E-A980-BB026886F3E6}" formatIdx="2">
          <cx:dataId val="2"/>
          <cx:layoutPr>
            <cx:binning intervalClosed="r"/>
          </cx:layoutPr>
        </cx:series>
        <cx:series layoutId="clusteredColumn" hidden="1" uniqueId="{B1978EEA-072C-4A74-8BEC-05162AC639DD}" formatIdx="3">
          <cx:dataId val="3"/>
          <cx:layoutPr>
            <cx:binning intervalClosed="r"/>
          </cx:layoutPr>
        </cx:series>
        <cx:series layoutId="clusteredColumn" hidden="1" uniqueId="{0DB83891-3934-4BF7-A3E3-BFBDB3A71255}" formatIdx="4">
          <cx:dataId val="4"/>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_xlchart.v1.18</cx:f>
      </cx:numDim>
    </cx:data>
    <cx:data id="1">
      <cx:numDim type="val">
        <cx:f dir="row">_xlchart.v1.19</cx:f>
      </cx:numDim>
    </cx:data>
    <cx:data id="2">
      <cx:numDim type="val">
        <cx:f dir="row">_xlchart.v1.20</cx:f>
      </cx:numDim>
    </cx:data>
    <cx:data id="3">
      <cx:numDim type="val">
        <cx:f dir="row">_xlchart.v1.21</cx:f>
      </cx:numDim>
    </cx:data>
    <cx:data id="4">
      <cx:numDim type="val">
        <cx:f dir="row">_xlchart.v1.22</cx:f>
      </cx:numDim>
    </cx:data>
    <cx:data id="5">
      <cx:numDim type="val">
        <cx:f dir="row">_xlchart.v1.23</cx:f>
      </cx:numDim>
    </cx:data>
    <cx:data id="6">
      <cx:numDim type="val">
        <cx:f dir="row">_xlchart.v1.24</cx:f>
      </cx:numDim>
    </cx:data>
    <cx:data id="7">
      <cx:numDim type="val">
        <cx:f dir="row">_xlchart.v1.25</cx:f>
      </cx:numDim>
    </cx:data>
    <cx:data id="8">
      <cx:numDim type="val">
        <cx:f dir="row">_xlchart.v1.26</cx:f>
      </cx:numDim>
    </cx:data>
    <cx:data id="9">
      <cx:numDim type="val">
        <cx:f dir="row">_xlchart.v1.27</cx:f>
      </cx:numDim>
    </cx:data>
  </cx:chartData>
  <cx:chart>
    <cx:title pos="t" align="ctr" overlay="0">
      <cx:tx>
        <cx:txData>
          <cx:v>histrogram</cx:v>
        </cx:txData>
      </cx:tx>
      <cx:txPr>
        <a:bodyPr spcFirstLastPara="1" vertOverflow="ellipsis" horzOverflow="overflow" wrap="square" lIns="0" tIns="0" rIns="0" bIns="0" anchor="ctr" anchorCtr="1"/>
        <a:lstStyle/>
        <a:p>
          <a:pPr algn="ctr" rtl="0">
            <a:defRPr>
              <a:solidFill>
                <a:schemeClr val="accent5">
                  <a:lumMod val="50000"/>
                </a:schemeClr>
              </a:solidFill>
            </a:defRPr>
          </a:pPr>
          <a:r>
            <a:rPr lang="en-US" sz="1400" b="0" i="0" u="none" strike="noStrike" baseline="0">
              <a:solidFill>
                <a:schemeClr val="accent5">
                  <a:lumMod val="50000"/>
                </a:schemeClr>
              </a:solidFill>
              <a:latin typeface="Calibri" panose="020F0502020204030204"/>
            </a:rPr>
            <a:t>histrogram</a:t>
          </a:r>
        </a:p>
      </cx:txPr>
    </cx:title>
    <cx:plotArea>
      <cx:plotAreaRegion>
        <cx:series layoutId="clusteredColumn" uniqueId="{0CA8554D-994A-47B0-9945-56A2FD900723}" formatIdx="0">
          <cx:dataPt idx="0">
            <cx:spPr>
              <a:solidFill>
                <a:srgbClr val="FFFF00"/>
              </a:solidFill>
            </cx:spPr>
          </cx:dataPt>
          <cx:dataPt idx="1">
            <cx:spPr>
              <a:solidFill>
                <a:srgbClr val="FFFF00"/>
              </a:solidFill>
            </cx:spPr>
          </cx:dataPt>
          <cx:dataId val="0"/>
          <cx:layoutPr>
            <cx:binning intervalClosed="r"/>
          </cx:layoutPr>
        </cx:series>
        <cx:series layoutId="clusteredColumn" hidden="1" uniqueId="{04FB7E5D-1634-4D46-83B2-0BC8B7ACFFF9}" formatIdx="1">
          <cx:dataId val="1"/>
          <cx:layoutPr>
            <cx:binning intervalClosed="r"/>
          </cx:layoutPr>
        </cx:series>
        <cx:series layoutId="clusteredColumn" hidden="1" uniqueId="{B7DBF0D5-54CF-4099-89B0-D701EFAEA83D}" formatIdx="2">
          <cx:dataId val="2"/>
          <cx:layoutPr>
            <cx:binning intervalClosed="r"/>
          </cx:layoutPr>
        </cx:series>
        <cx:series layoutId="clusteredColumn" hidden="1" uniqueId="{FB22EFB9-34B3-4698-8090-C1DA153FA64D}" formatIdx="3">
          <cx:dataId val="3"/>
          <cx:layoutPr>
            <cx:binning intervalClosed="r"/>
          </cx:layoutPr>
        </cx:series>
        <cx:series layoutId="clusteredColumn" hidden="1" uniqueId="{921BAA07-B1A1-4619-88A1-C77E71B89A42}" formatIdx="4">
          <cx:dataId val="4"/>
          <cx:layoutPr>
            <cx:binning intervalClosed="r"/>
          </cx:layoutPr>
        </cx:series>
        <cx:series layoutId="clusteredColumn" hidden="1" uniqueId="{8D2B8E92-D957-4AC7-8B28-E376BF5EF312}" formatIdx="5">
          <cx:dataId val="5"/>
          <cx:layoutPr>
            <cx:binning intervalClosed="r"/>
          </cx:layoutPr>
        </cx:series>
        <cx:series layoutId="clusteredColumn" hidden="1" uniqueId="{A1E0EA91-90D7-4B94-A863-7C25AAE646E7}" formatIdx="6">
          <cx:dataId val="6"/>
          <cx:layoutPr>
            <cx:binning intervalClosed="r"/>
          </cx:layoutPr>
        </cx:series>
        <cx:series layoutId="clusteredColumn" hidden="1" uniqueId="{BF93EAE4-E49E-4534-88F9-CF7166E4258A}" formatIdx="7">
          <cx:dataId val="7"/>
          <cx:layoutPr>
            <cx:binning intervalClosed="r"/>
          </cx:layoutPr>
        </cx:series>
        <cx:series layoutId="clusteredColumn" hidden="1" uniqueId="{1D7CE771-703D-4E24-A745-C0BFED09C024}" formatIdx="8">
          <cx:dataId val="8"/>
          <cx:layoutPr>
            <cx:binning intervalClosed="r"/>
          </cx:layoutPr>
        </cx:series>
        <cx:series layoutId="clusteredColumn" hidden="1" uniqueId="{ED95B34E-6AF7-4A0C-8B63-32D1423F2E66}" formatIdx="9">
          <cx:dataId val="9"/>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2.xml"/><Relationship Id="rId7" Type="http://schemas.microsoft.com/office/2014/relationships/chartEx" Target="../charts/chartEx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openxmlformats.org/officeDocument/2006/relationships/chart" Target="../charts/chart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590550</xdr:colOff>
      <xdr:row>96</xdr:row>
      <xdr:rowOff>133349</xdr:rowOff>
    </xdr:from>
    <xdr:to>
      <xdr:col>6</xdr:col>
      <xdr:colOff>552450</xdr:colOff>
      <xdr:row>107</xdr:row>
      <xdr:rowOff>14286</xdr:rowOff>
    </xdr:to>
    <xdr:graphicFrame macro="">
      <xdr:nvGraphicFramePr>
        <xdr:cNvPr id="2" name="Chart 1">
          <a:extLst>
            <a:ext uri="{FF2B5EF4-FFF2-40B4-BE49-F238E27FC236}">
              <a16:creationId xmlns:a16="http://schemas.microsoft.com/office/drawing/2014/main" id="{13C13868-3110-EBE2-28C1-C9653E8FF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112</xdr:row>
      <xdr:rowOff>71437</xdr:rowOff>
    </xdr:from>
    <xdr:to>
      <xdr:col>7</xdr:col>
      <xdr:colOff>19050</xdr:colOff>
      <xdr:row>125</xdr:row>
      <xdr:rowOff>142875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C8CF061-1881-11B5-BF76-D6C376B2A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7175" y="22017037"/>
              <a:ext cx="4667250" cy="2547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304800</xdr:colOff>
      <xdr:row>141</xdr:row>
      <xdr:rowOff>66675</xdr:rowOff>
    </xdr:from>
    <xdr:to>
      <xdr:col>7</xdr:col>
      <xdr:colOff>295275</xdr:colOff>
      <xdr:row>155</xdr:row>
      <xdr:rowOff>9525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0ED755E-5995-160E-B62B-0EF4888A34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800" y="27546300"/>
              <a:ext cx="4895850" cy="2609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161925</xdr:colOff>
      <xdr:row>165</xdr:row>
      <xdr:rowOff>166687</xdr:rowOff>
    </xdr:from>
    <xdr:to>
      <xdr:col>6</xdr:col>
      <xdr:colOff>57150</xdr:colOff>
      <xdr:row>180</xdr:row>
      <xdr:rowOff>52387</xdr:rowOff>
    </xdr:to>
    <xdr:graphicFrame macro="">
      <xdr:nvGraphicFramePr>
        <xdr:cNvPr id="3" name="Chart 2">
          <a:extLst>
            <a:ext uri="{FF2B5EF4-FFF2-40B4-BE49-F238E27FC236}">
              <a16:creationId xmlns:a16="http://schemas.microsoft.com/office/drawing/2014/main" id="{3BB66045-4289-7AB2-9F6B-C45915DA2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193</xdr:row>
      <xdr:rowOff>109537</xdr:rowOff>
    </xdr:from>
    <xdr:to>
      <xdr:col>7</xdr:col>
      <xdr:colOff>238125</xdr:colOff>
      <xdr:row>207</xdr:row>
      <xdr:rowOff>185737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D0523AC-AF01-C3C2-E575-C17B5D02E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71500" y="375808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314325</xdr:colOff>
      <xdr:row>234</xdr:row>
      <xdr:rowOff>142875</xdr:rowOff>
    </xdr:from>
    <xdr:to>
      <xdr:col>6</xdr:col>
      <xdr:colOff>590550</xdr:colOff>
      <xdr:row>249</xdr:row>
      <xdr:rowOff>9525</xdr:rowOff>
    </xdr:to>
    <xdr:graphicFrame macro="">
      <xdr:nvGraphicFramePr>
        <xdr:cNvPr id="8" name="Chart 7">
          <a:extLst>
            <a:ext uri="{FF2B5EF4-FFF2-40B4-BE49-F238E27FC236}">
              <a16:creationId xmlns:a16="http://schemas.microsoft.com/office/drawing/2014/main" id="{4C6E8C0A-9818-6CD7-BC8F-285D45003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590550</xdr:colOff>
      <xdr:row>268</xdr:row>
      <xdr:rowOff>14287</xdr:rowOff>
    </xdr:from>
    <xdr:to>
      <xdr:col>7</xdr:col>
      <xdr:colOff>257175</xdr:colOff>
      <xdr:row>282</xdr:row>
      <xdr:rowOff>90487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46D4525-727B-3942-D110-987E6FE6F1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0550" y="518207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638175</xdr:colOff>
      <xdr:row>288</xdr:row>
      <xdr:rowOff>61912</xdr:rowOff>
    </xdr:from>
    <xdr:to>
      <xdr:col>10</xdr:col>
      <xdr:colOff>276225</xdr:colOff>
      <xdr:row>302</xdr:row>
      <xdr:rowOff>138112</xdr:rowOff>
    </xdr:to>
    <xdr:graphicFrame macro="">
      <xdr:nvGraphicFramePr>
        <xdr:cNvPr id="10" name="Chart 9">
          <a:extLst>
            <a:ext uri="{FF2B5EF4-FFF2-40B4-BE49-F238E27FC236}">
              <a16:creationId xmlns:a16="http://schemas.microsoft.com/office/drawing/2014/main" id="{35A9A833-B53B-06C3-72E6-34FC7858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171450</xdr:colOff>
      <xdr:row>325</xdr:row>
      <xdr:rowOff>33337</xdr:rowOff>
    </xdr:from>
    <xdr:to>
      <xdr:col>6</xdr:col>
      <xdr:colOff>447675</xdr:colOff>
      <xdr:row>339</xdr:row>
      <xdr:rowOff>109537</xdr:rowOff>
    </xdr:to>
    <xdr:graphicFrame macro="">
      <xdr:nvGraphicFramePr>
        <xdr:cNvPr id="11" name="Chart 10">
          <a:extLst>
            <a:ext uri="{FF2B5EF4-FFF2-40B4-BE49-F238E27FC236}">
              <a16:creationId xmlns:a16="http://schemas.microsoft.com/office/drawing/2014/main" id="{5ADA72AB-C001-2E43-13A0-8F56C3C33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2F81-6139-4B33-95E0-51D65FC083B6}">
  <dimension ref="A1:S36"/>
  <sheetViews>
    <sheetView topLeftCell="A18" workbookViewId="0">
      <selection activeCell="P28" sqref="P28"/>
    </sheetView>
  </sheetViews>
  <sheetFormatPr defaultRowHeight="15" x14ac:dyDescent="0.25"/>
  <cols>
    <col min="2" max="2" width="8.28515625" bestFit="1" customWidth="1"/>
  </cols>
  <sheetData>
    <row r="1" spans="1:17" ht="15.75" x14ac:dyDescent="0.25">
      <c r="A1" s="1" t="s">
        <v>0</v>
      </c>
      <c r="B1" s="1"/>
      <c r="C1" s="1"/>
      <c r="D1" s="1"/>
      <c r="E1" s="1"/>
      <c r="F1" s="1"/>
      <c r="G1" s="1"/>
      <c r="H1" s="1"/>
      <c r="I1" s="1"/>
      <c r="J1" s="1"/>
      <c r="K1" s="1"/>
      <c r="L1" s="1"/>
      <c r="M1" s="1"/>
      <c r="N1" s="1"/>
      <c r="O1" s="1"/>
      <c r="P1" s="1"/>
      <c r="Q1" s="1"/>
    </row>
    <row r="2" spans="1:17" x14ac:dyDescent="0.25">
      <c r="A2" t="s">
        <v>1</v>
      </c>
    </row>
    <row r="4" spans="1:17" x14ac:dyDescent="0.25">
      <c r="A4" t="s">
        <v>2</v>
      </c>
      <c r="B4">
        <v>50</v>
      </c>
    </row>
    <row r="5" spans="1:17" x14ac:dyDescent="0.25">
      <c r="A5" t="s">
        <v>3</v>
      </c>
      <c r="B5">
        <v>60</v>
      </c>
    </row>
    <row r="6" spans="1:17" x14ac:dyDescent="0.25">
      <c r="A6" t="s">
        <v>4</v>
      </c>
      <c r="B6">
        <v>55</v>
      </c>
    </row>
    <row r="7" spans="1:17" x14ac:dyDescent="0.25">
      <c r="A7" t="s">
        <v>5</v>
      </c>
      <c r="B7">
        <v>70</v>
      </c>
    </row>
    <row r="8" spans="1:17" ht="15.75" thickBot="1" x14ac:dyDescent="0.3"/>
    <row r="9" spans="1:17" ht="15.75" thickBot="1" x14ac:dyDescent="0.3">
      <c r="A9" t="s">
        <v>6</v>
      </c>
      <c r="L9" s="6">
        <f>AVERAGE(B4:B7)</f>
        <v>58.75</v>
      </c>
    </row>
    <row r="10" spans="1:17" ht="15.75" thickBot="1" x14ac:dyDescent="0.3">
      <c r="A10" t="s">
        <v>7</v>
      </c>
      <c r="L10" s="6">
        <f>MEDIAN(B4:B7)</f>
        <v>57.5</v>
      </c>
    </row>
    <row r="11" spans="1:17" ht="15.75" thickBot="1" x14ac:dyDescent="0.3">
      <c r="A11" t="s">
        <v>8</v>
      </c>
      <c r="L11" s="7" t="e">
        <f>_xlfn.MODE.SNGL(B4:B7)</f>
        <v>#N/A</v>
      </c>
    </row>
    <row r="14" spans="1:17" ht="15.75" x14ac:dyDescent="0.25">
      <c r="A14" s="1" t="s">
        <v>9</v>
      </c>
      <c r="B14" s="1"/>
      <c r="C14" s="1"/>
      <c r="D14" s="1"/>
      <c r="E14" s="1"/>
      <c r="F14" s="1"/>
      <c r="G14" s="1"/>
      <c r="H14" s="1"/>
      <c r="I14" s="1"/>
      <c r="J14" s="1"/>
      <c r="K14" s="1"/>
      <c r="L14" s="1"/>
      <c r="M14" s="1"/>
      <c r="N14" s="1"/>
      <c r="O14" s="1"/>
      <c r="P14" s="1"/>
    </row>
    <row r="15" spans="1:17" x14ac:dyDescent="0.25">
      <c r="A15" t="s">
        <v>10</v>
      </c>
    </row>
    <row r="17" spans="1:19" x14ac:dyDescent="0.25">
      <c r="A17">
        <v>15</v>
      </c>
      <c r="B17">
        <v>10</v>
      </c>
      <c r="C17">
        <v>20</v>
      </c>
      <c r="D17">
        <v>25</v>
      </c>
      <c r="E17">
        <v>15</v>
      </c>
      <c r="F17">
        <v>10</v>
      </c>
      <c r="G17">
        <v>30</v>
      </c>
      <c r="H17">
        <v>20</v>
      </c>
      <c r="I17">
        <v>15</v>
      </c>
      <c r="J17">
        <v>10</v>
      </c>
      <c r="K17" t="s">
        <v>14</v>
      </c>
    </row>
    <row r="18" spans="1:19" x14ac:dyDescent="0.25">
      <c r="A18">
        <v>10</v>
      </c>
      <c r="B18">
        <v>25</v>
      </c>
      <c r="C18">
        <v>15</v>
      </c>
      <c r="D18">
        <v>20</v>
      </c>
      <c r="E18">
        <v>20</v>
      </c>
      <c r="F18">
        <v>15</v>
      </c>
      <c r="G18">
        <v>10</v>
      </c>
      <c r="H18">
        <v>10</v>
      </c>
      <c r="I18">
        <v>20</v>
      </c>
      <c r="J18">
        <v>25</v>
      </c>
    </row>
    <row r="19" spans="1:19" ht="15.75" thickBot="1" x14ac:dyDescent="0.3"/>
    <row r="20" spans="1:19" ht="15.75" thickBot="1" x14ac:dyDescent="0.3">
      <c r="A20" t="s">
        <v>11</v>
      </c>
      <c r="K20" s="6">
        <f>AVERAGE(A17:J18)</f>
        <v>17</v>
      </c>
    </row>
    <row r="21" spans="1:19" ht="15.75" thickBot="1" x14ac:dyDescent="0.3">
      <c r="A21" t="s">
        <v>12</v>
      </c>
      <c r="K21" s="6">
        <f>MEDIAN(A17:J18)</f>
        <v>15</v>
      </c>
    </row>
    <row r="22" spans="1:19" ht="15.75" thickBot="1" x14ac:dyDescent="0.3">
      <c r="A22" t="s">
        <v>13</v>
      </c>
      <c r="K22" s="6">
        <f>_xlfn.MODE.SNGL(A17:J18)</f>
        <v>10</v>
      </c>
    </row>
    <row r="25" spans="1:19" ht="15.75" x14ac:dyDescent="0.25">
      <c r="A25" s="1" t="s">
        <v>15</v>
      </c>
      <c r="B25" s="1"/>
      <c r="C25" s="1"/>
      <c r="D25" s="1"/>
      <c r="E25" s="1"/>
      <c r="F25" s="1"/>
      <c r="G25" s="1"/>
      <c r="H25" s="1"/>
      <c r="I25" s="1"/>
      <c r="J25" s="1"/>
      <c r="K25" s="1"/>
      <c r="L25" s="1"/>
      <c r="M25" s="1"/>
      <c r="N25" s="1"/>
      <c r="O25" s="1"/>
      <c r="P25" s="1"/>
      <c r="Q25" s="1"/>
      <c r="R25" s="1"/>
      <c r="S25" s="1"/>
    </row>
    <row r="26" spans="1:19" x14ac:dyDescent="0.25">
      <c r="A26" t="s">
        <v>16</v>
      </c>
    </row>
    <row r="28" spans="1:19" x14ac:dyDescent="0.25">
      <c r="A28">
        <v>3</v>
      </c>
      <c r="B28">
        <v>2</v>
      </c>
      <c r="C28">
        <v>5</v>
      </c>
      <c r="D28">
        <v>4</v>
      </c>
      <c r="E28">
        <v>7</v>
      </c>
      <c r="F28">
        <v>2</v>
      </c>
      <c r="G28">
        <v>3</v>
      </c>
      <c r="H28">
        <v>3</v>
      </c>
      <c r="I28">
        <v>1</v>
      </c>
      <c r="J28">
        <v>6</v>
      </c>
    </row>
    <row r="29" spans="1:19" x14ac:dyDescent="0.25">
      <c r="A29">
        <v>4</v>
      </c>
      <c r="B29">
        <v>2</v>
      </c>
      <c r="C29">
        <v>3</v>
      </c>
      <c r="D29">
        <v>5</v>
      </c>
      <c r="E29">
        <v>2</v>
      </c>
      <c r="F29">
        <v>4</v>
      </c>
      <c r="G29">
        <v>2</v>
      </c>
      <c r="H29">
        <v>1</v>
      </c>
      <c r="I29">
        <v>3</v>
      </c>
      <c r="J29">
        <v>5</v>
      </c>
    </row>
    <row r="30" spans="1:19" x14ac:dyDescent="0.25">
      <c r="A30">
        <v>6</v>
      </c>
      <c r="B30">
        <v>3</v>
      </c>
      <c r="C30">
        <v>2</v>
      </c>
      <c r="D30">
        <v>1</v>
      </c>
      <c r="E30">
        <v>4</v>
      </c>
      <c r="F30">
        <v>2</v>
      </c>
      <c r="G30">
        <v>4</v>
      </c>
      <c r="H30">
        <v>5</v>
      </c>
      <c r="I30">
        <v>3</v>
      </c>
      <c r="J30">
        <v>2</v>
      </c>
    </row>
    <row r="31" spans="1:19" x14ac:dyDescent="0.25">
      <c r="A31">
        <v>7</v>
      </c>
      <c r="B31">
        <v>2</v>
      </c>
      <c r="C31">
        <v>3</v>
      </c>
      <c r="D31">
        <v>4</v>
      </c>
      <c r="E31">
        <v>5</v>
      </c>
      <c r="F31">
        <v>1</v>
      </c>
      <c r="G31">
        <v>6</v>
      </c>
      <c r="H31">
        <v>2</v>
      </c>
      <c r="I31">
        <v>4</v>
      </c>
      <c r="J31">
        <v>3</v>
      </c>
    </row>
    <row r="32" spans="1:19" x14ac:dyDescent="0.25">
      <c r="A32">
        <v>5</v>
      </c>
      <c r="B32">
        <v>3</v>
      </c>
      <c r="C32">
        <v>2</v>
      </c>
      <c r="D32">
        <v>4</v>
      </c>
      <c r="E32">
        <v>2</v>
      </c>
      <c r="F32">
        <v>6</v>
      </c>
      <c r="G32">
        <v>3</v>
      </c>
      <c r="H32">
        <v>2</v>
      </c>
      <c r="I32">
        <v>4</v>
      </c>
      <c r="J32">
        <v>5</v>
      </c>
    </row>
    <row r="33" spans="1:11" ht="15.75" thickBot="1" x14ac:dyDescent="0.3"/>
    <row r="34" spans="1:11" ht="15.75" thickBot="1" x14ac:dyDescent="0.3">
      <c r="A34" t="s">
        <v>17</v>
      </c>
      <c r="K34" s="6">
        <f>AVERAGE(A28:J32)</f>
        <v>3.44</v>
      </c>
    </row>
    <row r="35" spans="1:11" ht="15.75" thickBot="1" x14ac:dyDescent="0.3">
      <c r="A35" t="s">
        <v>18</v>
      </c>
      <c r="K35" s="6">
        <f>MEDIAN(A28:J32)</f>
        <v>3</v>
      </c>
    </row>
    <row r="36" spans="1:11" ht="15.75" thickBot="1" x14ac:dyDescent="0.3">
      <c r="A36" t="s">
        <v>19</v>
      </c>
      <c r="K36" s="6">
        <f>_xlfn.MODE.SNGL(A28:J32)</f>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2EEE-D7B3-4645-B3CB-EC34C96BF5C2}">
  <dimension ref="A1:M97"/>
  <sheetViews>
    <sheetView workbookViewId="0">
      <selection activeCell="A21" sqref="A21"/>
    </sheetView>
  </sheetViews>
  <sheetFormatPr defaultRowHeight="15" x14ac:dyDescent="0.25"/>
  <sheetData>
    <row r="1" spans="1:12" ht="15.75" x14ac:dyDescent="0.25">
      <c r="A1" s="1" t="s">
        <v>20</v>
      </c>
    </row>
    <row r="2" spans="1:12" x14ac:dyDescent="0.25">
      <c r="A2" t="s">
        <v>21</v>
      </c>
    </row>
    <row r="4" spans="1:12" x14ac:dyDescent="0.25">
      <c r="A4" t="s">
        <v>22</v>
      </c>
      <c r="B4">
        <v>120</v>
      </c>
    </row>
    <row r="5" spans="1:12" x14ac:dyDescent="0.25">
      <c r="A5" t="s">
        <v>23</v>
      </c>
      <c r="B5">
        <v>110</v>
      </c>
    </row>
    <row r="6" spans="1:12" x14ac:dyDescent="0.25">
      <c r="A6" t="s">
        <v>24</v>
      </c>
      <c r="B6">
        <v>130</v>
      </c>
    </row>
    <row r="7" spans="1:12" x14ac:dyDescent="0.25">
      <c r="A7" t="s">
        <v>25</v>
      </c>
      <c r="B7">
        <v>115</v>
      </c>
    </row>
    <row r="8" spans="1:12" x14ac:dyDescent="0.25">
      <c r="A8" t="s">
        <v>26</v>
      </c>
      <c r="B8">
        <v>125</v>
      </c>
    </row>
    <row r="9" spans="1:12" x14ac:dyDescent="0.25">
      <c r="A9" t="s">
        <v>27</v>
      </c>
      <c r="B9">
        <v>105</v>
      </c>
    </row>
    <row r="10" spans="1:12" x14ac:dyDescent="0.25">
      <c r="A10" t="s">
        <v>28</v>
      </c>
      <c r="B10">
        <v>135</v>
      </c>
    </row>
    <row r="11" spans="1:12" x14ac:dyDescent="0.25">
      <c r="A11" t="s">
        <v>29</v>
      </c>
      <c r="B11">
        <v>115</v>
      </c>
    </row>
    <row r="12" spans="1:12" x14ac:dyDescent="0.25">
      <c r="A12" t="s">
        <v>30</v>
      </c>
      <c r="B12">
        <v>125</v>
      </c>
    </row>
    <row r="13" spans="1:12" x14ac:dyDescent="0.25">
      <c r="A13" t="s">
        <v>31</v>
      </c>
      <c r="B13">
        <v>140</v>
      </c>
    </row>
    <row r="14" spans="1:12" ht="15.75" thickBot="1" x14ac:dyDescent="0.3"/>
    <row r="15" spans="1:12" ht="15.75" thickBot="1" x14ac:dyDescent="0.3">
      <c r="A15" t="s">
        <v>32</v>
      </c>
      <c r="L15" s="6">
        <f>MAX(B4:B13)-MIN(B4:B13)</f>
        <v>35</v>
      </c>
    </row>
    <row r="16" spans="1:12" ht="15.75" thickBot="1" x14ac:dyDescent="0.3">
      <c r="A16" t="s">
        <v>33</v>
      </c>
      <c r="L16" s="6">
        <f>_xlfn.VAR.S(B4:B13)</f>
        <v>123.33333333333333</v>
      </c>
    </row>
    <row r="17" spans="1:12" ht="15.75" thickBot="1" x14ac:dyDescent="0.3">
      <c r="A17" t="s">
        <v>34</v>
      </c>
      <c r="L17" s="6">
        <f>_xlfn.STDEV.S(B4:B13)</f>
        <v>11.105554165971787</v>
      </c>
    </row>
    <row r="20" spans="1:12" ht="15.75" x14ac:dyDescent="0.25">
      <c r="A20" s="1" t="s">
        <v>280</v>
      </c>
    </row>
    <row r="21" spans="1:12" x14ac:dyDescent="0.25">
      <c r="A21" t="s">
        <v>35</v>
      </c>
    </row>
    <row r="23" spans="1:12" x14ac:dyDescent="0.25">
      <c r="A23">
        <v>500</v>
      </c>
      <c r="B23">
        <v>700</v>
      </c>
      <c r="C23">
        <v>400</v>
      </c>
      <c r="D23">
        <v>600</v>
      </c>
      <c r="E23">
        <v>550</v>
      </c>
      <c r="F23">
        <v>750</v>
      </c>
      <c r="G23">
        <v>650</v>
      </c>
      <c r="H23">
        <v>500</v>
      </c>
      <c r="I23">
        <v>600</v>
      </c>
      <c r="J23">
        <v>550</v>
      </c>
    </row>
    <row r="24" spans="1:12" x14ac:dyDescent="0.25">
      <c r="A24">
        <v>800</v>
      </c>
      <c r="B24">
        <v>450</v>
      </c>
      <c r="C24">
        <v>700</v>
      </c>
      <c r="D24">
        <v>550</v>
      </c>
      <c r="E24">
        <v>600</v>
      </c>
      <c r="F24">
        <v>400</v>
      </c>
      <c r="G24">
        <v>650</v>
      </c>
      <c r="H24">
        <v>500</v>
      </c>
      <c r="I24">
        <v>750</v>
      </c>
      <c r="J24">
        <v>550</v>
      </c>
    </row>
    <row r="25" spans="1:12" x14ac:dyDescent="0.25">
      <c r="A25">
        <v>700</v>
      </c>
      <c r="B25">
        <v>600</v>
      </c>
      <c r="C25">
        <v>500</v>
      </c>
      <c r="D25">
        <v>800</v>
      </c>
      <c r="E25">
        <v>550</v>
      </c>
      <c r="F25">
        <v>650</v>
      </c>
      <c r="G25">
        <v>400</v>
      </c>
      <c r="H25">
        <v>600</v>
      </c>
      <c r="I25">
        <v>750</v>
      </c>
      <c r="J25">
        <v>550</v>
      </c>
    </row>
    <row r="26" spans="1:12" ht="15.75" thickBot="1" x14ac:dyDescent="0.3"/>
    <row r="27" spans="1:12" ht="15.75" thickBot="1" x14ac:dyDescent="0.3">
      <c r="A27" t="s">
        <v>36</v>
      </c>
      <c r="J27" s="6">
        <f>MAX(A23:J25)-MIN(A23:J25)</f>
        <v>400</v>
      </c>
    </row>
    <row r="28" spans="1:12" ht="15.75" thickBot="1" x14ac:dyDescent="0.3">
      <c r="A28" t="s">
        <v>37</v>
      </c>
      <c r="J28" s="6">
        <f>_xlfn.VAR.S(A23:J25)</f>
        <v>13163.793103448275</v>
      </c>
    </row>
    <row r="29" spans="1:12" ht="15.75" thickBot="1" x14ac:dyDescent="0.3">
      <c r="A29" t="s">
        <v>38</v>
      </c>
      <c r="J29" s="6">
        <f>_xlfn.STDEV.S(A23:J25)</f>
        <v>114.73357443855863</v>
      </c>
    </row>
    <row r="32" spans="1:12" ht="15.75" x14ac:dyDescent="0.25">
      <c r="A32" s="1" t="s">
        <v>39</v>
      </c>
    </row>
    <row r="33" spans="1:12" x14ac:dyDescent="0.25">
      <c r="A33" t="s">
        <v>40</v>
      </c>
    </row>
    <row r="35" spans="1:12" x14ac:dyDescent="0.25">
      <c r="A35">
        <v>3</v>
      </c>
      <c r="B35">
        <v>5</v>
      </c>
      <c r="C35">
        <v>2</v>
      </c>
      <c r="D35">
        <v>4</v>
      </c>
      <c r="E35">
        <v>6</v>
      </c>
      <c r="F35">
        <v>2</v>
      </c>
      <c r="G35">
        <v>3</v>
      </c>
      <c r="H35">
        <v>4</v>
      </c>
      <c r="I35">
        <v>2</v>
      </c>
      <c r="J35">
        <v>5</v>
      </c>
    </row>
    <row r="36" spans="1:12" x14ac:dyDescent="0.25">
      <c r="A36">
        <v>7</v>
      </c>
      <c r="B36">
        <v>2</v>
      </c>
      <c r="C36">
        <v>3</v>
      </c>
      <c r="D36">
        <v>4</v>
      </c>
      <c r="E36">
        <v>2</v>
      </c>
      <c r="F36">
        <v>4</v>
      </c>
      <c r="G36">
        <v>2</v>
      </c>
      <c r="H36">
        <v>3</v>
      </c>
      <c r="I36">
        <v>5</v>
      </c>
      <c r="J36">
        <v>6</v>
      </c>
    </row>
    <row r="37" spans="1:12" x14ac:dyDescent="0.25">
      <c r="A37">
        <v>3</v>
      </c>
      <c r="B37">
        <v>2</v>
      </c>
      <c r="C37">
        <v>1</v>
      </c>
      <c r="D37">
        <v>4</v>
      </c>
      <c r="E37">
        <v>2</v>
      </c>
      <c r="F37">
        <v>4</v>
      </c>
      <c r="G37">
        <v>5</v>
      </c>
      <c r="H37">
        <v>3</v>
      </c>
      <c r="I37">
        <v>2</v>
      </c>
      <c r="J37">
        <v>7</v>
      </c>
    </row>
    <row r="38" spans="1:12" x14ac:dyDescent="0.25">
      <c r="A38">
        <v>2</v>
      </c>
      <c r="B38">
        <v>3</v>
      </c>
      <c r="C38">
        <v>4</v>
      </c>
      <c r="D38">
        <v>5</v>
      </c>
      <c r="E38">
        <v>1</v>
      </c>
      <c r="F38">
        <v>6</v>
      </c>
      <c r="G38">
        <v>2</v>
      </c>
      <c r="H38">
        <v>4</v>
      </c>
      <c r="I38">
        <v>3</v>
      </c>
      <c r="J38">
        <v>5</v>
      </c>
    </row>
    <row r="39" spans="1:12" x14ac:dyDescent="0.25">
      <c r="A39">
        <v>3</v>
      </c>
      <c r="B39">
        <v>2</v>
      </c>
      <c r="C39">
        <v>4</v>
      </c>
      <c r="D39">
        <v>2</v>
      </c>
      <c r="E39">
        <v>6</v>
      </c>
      <c r="F39">
        <v>3</v>
      </c>
      <c r="G39">
        <v>2</v>
      </c>
      <c r="H39">
        <v>4</v>
      </c>
      <c r="I39">
        <v>5</v>
      </c>
      <c r="J39">
        <v>3</v>
      </c>
    </row>
    <row r="40" spans="1:12" ht="15.75" thickBot="1" x14ac:dyDescent="0.3"/>
    <row r="41" spans="1:12" ht="15.75" thickBot="1" x14ac:dyDescent="0.3">
      <c r="A41" t="s">
        <v>41</v>
      </c>
      <c r="J41" s="6">
        <f>MAX(A35:J39)-MIN(A35:J39)</f>
        <v>6</v>
      </c>
    </row>
    <row r="42" spans="1:12" ht="15.75" thickBot="1" x14ac:dyDescent="0.3">
      <c r="A42" t="s">
        <v>42</v>
      </c>
      <c r="J42" s="6">
        <f>_xlfn.VAR.S(A35:J39)</f>
        <v>2.3363265306122454</v>
      </c>
    </row>
    <row r="43" spans="1:12" ht="15.75" thickBot="1" x14ac:dyDescent="0.3">
      <c r="A43" t="s">
        <v>43</v>
      </c>
      <c r="J43" s="6">
        <f>_xlfn.STDEV.S(A35:J39)</f>
        <v>1.5285046714394579</v>
      </c>
    </row>
    <row r="45" spans="1:12" ht="15.75" x14ac:dyDescent="0.25">
      <c r="A45" s="1" t="s">
        <v>44</v>
      </c>
    </row>
    <row r="46" spans="1:12" x14ac:dyDescent="0.25">
      <c r="A46" t="s">
        <v>45</v>
      </c>
    </row>
    <row r="48" spans="1:12" x14ac:dyDescent="0.25">
      <c r="A48">
        <v>120</v>
      </c>
      <c r="B48">
        <v>150</v>
      </c>
      <c r="C48">
        <v>110</v>
      </c>
      <c r="D48">
        <v>135</v>
      </c>
      <c r="E48">
        <v>125</v>
      </c>
      <c r="F48">
        <v>140</v>
      </c>
      <c r="G48">
        <v>130</v>
      </c>
      <c r="H48">
        <v>155</v>
      </c>
      <c r="I48">
        <v>115</v>
      </c>
      <c r="J48">
        <v>145</v>
      </c>
      <c r="K48">
        <v>135</v>
      </c>
      <c r="L48">
        <v>130</v>
      </c>
    </row>
    <row r="49" spans="1:11" ht="15.75" thickBot="1" x14ac:dyDescent="0.3"/>
    <row r="50" spans="1:11" ht="15.75" thickBot="1" x14ac:dyDescent="0.3">
      <c r="A50" t="s">
        <v>46</v>
      </c>
      <c r="K50" s="6">
        <f>AVERAGE(A48:L48)</f>
        <v>132.5</v>
      </c>
    </row>
    <row r="51" spans="1:11" ht="15.75" thickBot="1" x14ac:dyDescent="0.3">
      <c r="A51" t="s">
        <v>47</v>
      </c>
      <c r="K51" s="6">
        <f>MAX(A48:L48)-MIN(A48:L48)</f>
        <v>45</v>
      </c>
    </row>
    <row r="54" spans="1:11" ht="15.75" x14ac:dyDescent="0.25">
      <c r="A54" s="1" t="s">
        <v>48</v>
      </c>
    </row>
    <row r="55" spans="1:11" x14ac:dyDescent="0.25">
      <c r="A55" t="s">
        <v>49</v>
      </c>
    </row>
    <row r="57" spans="1:11" x14ac:dyDescent="0.25">
      <c r="A57">
        <v>8</v>
      </c>
      <c r="B57">
        <v>7</v>
      </c>
      <c r="C57">
        <v>9</v>
      </c>
      <c r="D57">
        <v>6</v>
      </c>
      <c r="E57">
        <v>7</v>
      </c>
      <c r="F57">
        <v>8</v>
      </c>
      <c r="G57">
        <v>9</v>
      </c>
      <c r="H57">
        <v>8</v>
      </c>
      <c r="I57">
        <v>7</v>
      </c>
      <c r="J57">
        <v>6</v>
      </c>
    </row>
    <row r="58" spans="1:11" x14ac:dyDescent="0.25">
      <c r="A58">
        <v>8</v>
      </c>
      <c r="B58">
        <v>9</v>
      </c>
      <c r="C58">
        <v>7</v>
      </c>
      <c r="D58">
        <v>8</v>
      </c>
      <c r="E58">
        <v>7</v>
      </c>
      <c r="F58">
        <v>6</v>
      </c>
      <c r="G58">
        <v>8</v>
      </c>
      <c r="H58">
        <v>9</v>
      </c>
      <c r="I58">
        <v>6</v>
      </c>
      <c r="J58">
        <v>7</v>
      </c>
    </row>
    <row r="59" spans="1:11" x14ac:dyDescent="0.25">
      <c r="A59">
        <v>8</v>
      </c>
      <c r="B59">
        <v>9</v>
      </c>
      <c r="C59">
        <v>7</v>
      </c>
      <c r="D59">
        <v>6</v>
      </c>
      <c r="E59">
        <v>7</v>
      </c>
      <c r="F59">
        <v>8</v>
      </c>
      <c r="G59">
        <v>9</v>
      </c>
      <c r="H59">
        <v>8</v>
      </c>
      <c r="I59">
        <v>7</v>
      </c>
      <c r="J59">
        <v>6</v>
      </c>
    </row>
    <row r="60" spans="1:11" x14ac:dyDescent="0.25">
      <c r="A60">
        <v>9</v>
      </c>
      <c r="B60">
        <v>8</v>
      </c>
      <c r="C60">
        <v>7</v>
      </c>
      <c r="D60">
        <v>6</v>
      </c>
      <c r="E60">
        <v>8</v>
      </c>
      <c r="F60">
        <v>9</v>
      </c>
      <c r="G60">
        <v>7</v>
      </c>
      <c r="H60">
        <v>8</v>
      </c>
      <c r="I60">
        <v>7</v>
      </c>
      <c r="J60">
        <v>6</v>
      </c>
    </row>
    <row r="61" spans="1:11" x14ac:dyDescent="0.25">
      <c r="A61">
        <v>9</v>
      </c>
      <c r="B61">
        <v>8</v>
      </c>
      <c r="C61">
        <v>7</v>
      </c>
      <c r="D61">
        <v>6</v>
      </c>
      <c r="E61">
        <v>7</v>
      </c>
      <c r="F61">
        <v>8</v>
      </c>
      <c r="G61">
        <v>9</v>
      </c>
      <c r="H61">
        <v>8</v>
      </c>
      <c r="I61">
        <v>7</v>
      </c>
      <c r="J61">
        <v>6</v>
      </c>
    </row>
    <row r="62" spans="1:11" ht="15.75" thickBot="1" x14ac:dyDescent="0.3"/>
    <row r="63" spans="1:11" ht="15.75" thickBot="1" x14ac:dyDescent="0.3">
      <c r="A63" t="s">
        <v>50</v>
      </c>
      <c r="K63" s="6">
        <f>AVERAGE(A57:J61)</f>
        <v>7.5</v>
      </c>
    </row>
    <row r="64" spans="1:11" ht="15.75" thickBot="1" x14ac:dyDescent="0.3">
      <c r="A64" t="s">
        <v>51</v>
      </c>
      <c r="K64" s="6">
        <f>_xlfn.STDEV.S(A57:J61)</f>
        <v>1.0350983390135313</v>
      </c>
    </row>
    <row r="67" spans="1:10" ht="15.75" x14ac:dyDescent="0.25">
      <c r="A67" s="1" t="s">
        <v>52</v>
      </c>
    </row>
    <row r="68" spans="1:10" x14ac:dyDescent="0.25">
      <c r="A68" t="s">
        <v>53</v>
      </c>
    </row>
    <row r="70" spans="1:10" x14ac:dyDescent="0.25">
      <c r="A70">
        <v>10</v>
      </c>
      <c r="B70">
        <v>15</v>
      </c>
      <c r="C70">
        <v>12</v>
      </c>
      <c r="D70">
        <v>18</v>
      </c>
      <c r="E70">
        <v>20</v>
      </c>
      <c r="F70">
        <v>25</v>
      </c>
      <c r="G70">
        <v>8</v>
      </c>
      <c r="H70">
        <v>14</v>
      </c>
      <c r="I70">
        <v>16</v>
      </c>
      <c r="J70">
        <v>22</v>
      </c>
    </row>
    <row r="71" spans="1:10" x14ac:dyDescent="0.25">
      <c r="A71">
        <v>9</v>
      </c>
      <c r="B71">
        <v>17</v>
      </c>
      <c r="C71">
        <v>11</v>
      </c>
      <c r="D71">
        <v>13</v>
      </c>
      <c r="E71">
        <v>19</v>
      </c>
      <c r="F71">
        <v>23</v>
      </c>
      <c r="G71">
        <v>21</v>
      </c>
      <c r="H71">
        <v>16</v>
      </c>
      <c r="I71">
        <v>24</v>
      </c>
      <c r="J71">
        <v>27</v>
      </c>
    </row>
    <row r="72" spans="1:10" x14ac:dyDescent="0.25">
      <c r="A72">
        <v>13</v>
      </c>
      <c r="B72">
        <v>10</v>
      </c>
      <c r="C72">
        <v>18</v>
      </c>
      <c r="D72">
        <v>16</v>
      </c>
      <c r="E72">
        <v>12</v>
      </c>
      <c r="F72">
        <v>14</v>
      </c>
      <c r="G72">
        <v>19</v>
      </c>
      <c r="H72">
        <v>21</v>
      </c>
      <c r="I72">
        <v>11</v>
      </c>
      <c r="J72">
        <v>17</v>
      </c>
    </row>
    <row r="73" spans="1:10" x14ac:dyDescent="0.25">
      <c r="A73">
        <v>15</v>
      </c>
      <c r="B73">
        <v>20</v>
      </c>
      <c r="C73">
        <v>26</v>
      </c>
      <c r="D73">
        <v>13</v>
      </c>
      <c r="E73">
        <v>12</v>
      </c>
      <c r="F73">
        <v>14</v>
      </c>
      <c r="G73">
        <v>22</v>
      </c>
      <c r="H73">
        <v>19</v>
      </c>
      <c r="I73">
        <v>16</v>
      </c>
      <c r="J73">
        <v>11</v>
      </c>
    </row>
    <row r="74" spans="1:10" x14ac:dyDescent="0.25">
      <c r="A74">
        <v>25</v>
      </c>
      <c r="B74">
        <v>18</v>
      </c>
      <c r="C74">
        <v>16</v>
      </c>
      <c r="D74">
        <v>13</v>
      </c>
      <c r="E74">
        <v>21</v>
      </c>
      <c r="F74">
        <v>20</v>
      </c>
      <c r="G74">
        <v>15</v>
      </c>
      <c r="H74">
        <v>12</v>
      </c>
      <c r="I74">
        <v>19</v>
      </c>
      <c r="J74">
        <v>17</v>
      </c>
    </row>
    <row r="75" spans="1:10" x14ac:dyDescent="0.25">
      <c r="A75">
        <v>14</v>
      </c>
      <c r="B75">
        <v>16</v>
      </c>
      <c r="C75">
        <v>23</v>
      </c>
      <c r="D75">
        <v>18</v>
      </c>
      <c r="E75">
        <v>15</v>
      </c>
      <c r="F75">
        <v>11</v>
      </c>
      <c r="G75">
        <v>19</v>
      </c>
      <c r="H75">
        <v>22</v>
      </c>
      <c r="I75">
        <v>17</v>
      </c>
      <c r="J75">
        <v>12</v>
      </c>
    </row>
    <row r="76" spans="1:10" x14ac:dyDescent="0.25">
      <c r="A76">
        <v>16</v>
      </c>
      <c r="B76">
        <v>14</v>
      </c>
      <c r="C76">
        <v>18</v>
      </c>
      <c r="D76">
        <v>20</v>
      </c>
      <c r="E76">
        <v>25</v>
      </c>
      <c r="F76">
        <v>13</v>
      </c>
      <c r="G76">
        <v>11</v>
      </c>
      <c r="H76">
        <v>22</v>
      </c>
      <c r="I76">
        <v>19</v>
      </c>
      <c r="J76">
        <v>17</v>
      </c>
    </row>
    <row r="77" spans="1:10" x14ac:dyDescent="0.25">
      <c r="A77">
        <v>15</v>
      </c>
      <c r="B77">
        <v>16</v>
      </c>
      <c r="C77">
        <v>13</v>
      </c>
      <c r="D77">
        <v>14</v>
      </c>
      <c r="E77">
        <v>18</v>
      </c>
      <c r="F77">
        <v>20</v>
      </c>
      <c r="G77">
        <v>19</v>
      </c>
      <c r="H77">
        <v>21</v>
      </c>
      <c r="I77">
        <v>17</v>
      </c>
      <c r="J77">
        <v>12</v>
      </c>
    </row>
    <row r="78" spans="1:10" x14ac:dyDescent="0.25">
      <c r="A78">
        <v>15</v>
      </c>
      <c r="B78">
        <v>13</v>
      </c>
      <c r="C78">
        <v>16</v>
      </c>
      <c r="D78">
        <v>14</v>
      </c>
      <c r="E78">
        <v>22</v>
      </c>
      <c r="F78">
        <v>21</v>
      </c>
      <c r="G78">
        <v>19</v>
      </c>
      <c r="H78">
        <v>18</v>
      </c>
      <c r="I78">
        <v>16</v>
      </c>
      <c r="J78">
        <v>11</v>
      </c>
    </row>
    <row r="79" spans="1:10" x14ac:dyDescent="0.25">
      <c r="A79">
        <v>17</v>
      </c>
      <c r="B79">
        <v>14</v>
      </c>
      <c r="C79">
        <v>12</v>
      </c>
      <c r="D79">
        <v>20</v>
      </c>
      <c r="E79">
        <v>23</v>
      </c>
      <c r="F79">
        <v>19</v>
      </c>
      <c r="G79">
        <v>15</v>
      </c>
      <c r="H79">
        <v>16</v>
      </c>
      <c r="I79">
        <v>13</v>
      </c>
      <c r="J79">
        <v>18</v>
      </c>
    </row>
    <row r="80" spans="1:10" ht="15.75" thickBot="1" x14ac:dyDescent="0.3"/>
    <row r="81" spans="1:13" ht="15.75" thickBot="1" x14ac:dyDescent="0.3">
      <c r="A81" t="s">
        <v>54</v>
      </c>
      <c r="M81" s="6">
        <f>AVERAGE(A70:J79)</f>
        <v>16.739999999999998</v>
      </c>
    </row>
    <row r="82" spans="1:13" ht="15.75" thickBot="1" x14ac:dyDescent="0.3">
      <c r="A82" t="s">
        <v>55</v>
      </c>
      <c r="M82" s="6">
        <f>MAX(A70:J79)-MIN(A70:J79)</f>
        <v>19</v>
      </c>
    </row>
    <row r="83" spans="1:13" ht="15.75" thickBot="1" x14ac:dyDescent="0.3">
      <c r="A83" t="s">
        <v>56</v>
      </c>
      <c r="M83" s="6">
        <f>_xlfn.STDEV.S(A70:J79)</f>
        <v>4.1429506881014673</v>
      </c>
    </row>
    <row r="86" spans="1:13" ht="15.75" x14ac:dyDescent="0.25">
      <c r="A86" s="1" t="s">
        <v>57</v>
      </c>
    </row>
    <row r="87" spans="1:13" x14ac:dyDescent="0.25">
      <c r="A87" t="s">
        <v>66</v>
      </c>
    </row>
    <row r="89" spans="1:13" x14ac:dyDescent="0.25">
      <c r="A89" t="s">
        <v>58</v>
      </c>
      <c r="B89" s="2">
        <v>30</v>
      </c>
      <c r="C89" s="2">
        <v>32</v>
      </c>
      <c r="D89" s="2">
        <v>33</v>
      </c>
      <c r="E89" s="2">
        <v>28</v>
      </c>
      <c r="F89" s="2">
        <v>31</v>
      </c>
      <c r="G89" s="2">
        <v>30</v>
      </c>
      <c r="H89" s="2">
        <v>29</v>
      </c>
      <c r="I89" s="2">
        <v>30</v>
      </c>
      <c r="J89" s="2">
        <v>32</v>
      </c>
      <c r="K89">
        <v>31</v>
      </c>
    </row>
    <row r="90" spans="1:13" x14ac:dyDescent="0.25">
      <c r="A90" t="s">
        <v>59</v>
      </c>
      <c r="B90" s="2">
        <v>25</v>
      </c>
      <c r="C90" s="2">
        <v>27</v>
      </c>
      <c r="D90" s="2">
        <v>26</v>
      </c>
      <c r="E90" s="2">
        <v>23</v>
      </c>
      <c r="F90" s="2">
        <v>28</v>
      </c>
      <c r="G90" s="2">
        <v>24</v>
      </c>
      <c r="H90" s="2">
        <v>26</v>
      </c>
      <c r="I90" s="2">
        <v>25</v>
      </c>
      <c r="J90" s="2">
        <v>27</v>
      </c>
      <c r="K90" s="2">
        <v>28</v>
      </c>
    </row>
    <row r="91" spans="1:13" x14ac:dyDescent="0.25">
      <c r="A91" t="s">
        <v>60</v>
      </c>
      <c r="B91" s="2">
        <v>22</v>
      </c>
      <c r="C91" s="2">
        <v>23</v>
      </c>
      <c r="D91" s="2">
        <v>20</v>
      </c>
      <c r="E91" s="2">
        <v>25</v>
      </c>
      <c r="F91" s="2">
        <v>21</v>
      </c>
      <c r="G91" s="2">
        <v>24</v>
      </c>
      <c r="H91" s="2">
        <v>23</v>
      </c>
      <c r="I91" s="2">
        <v>22</v>
      </c>
      <c r="J91" s="2">
        <v>25</v>
      </c>
      <c r="K91" s="2">
        <v>24</v>
      </c>
    </row>
    <row r="92" spans="1:13" x14ac:dyDescent="0.25">
      <c r="A92" t="s">
        <v>61</v>
      </c>
      <c r="B92" s="2">
        <v>18</v>
      </c>
      <c r="C92" s="2">
        <v>17</v>
      </c>
      <c r="D92" s="2">
        <v>19</v>
      </c>
      <c r="E92" s="2">
        <v>20</v>
      </c>
      <c r="F92" s="2">
        <v>21</v>
      </c>
      <c r="G92" s="2">
        <v>18</v>
      </c>
      <c r="H92" s="2">
        <v>19</v>
      </c>
      <c r="I92" s="2">
        <v>17</v>
      </c>
      <c r="J92" s="2">
        <v>20</v>
      </c>
      <c r="K92" s="2">
        <v>19</v>
      </c>
    </row>
    <row r="93" spans="1:13" x14ac:dyDescent="0.25">
      <c r="A93" t="s">
        <v>62</v>
      </c>
      <c r="B93" s="2">
        <v>35</v>
      </c>
      <c r="C93" s="2">
        <v>36</v>
      </c>
      <c r="D93" s="2">
        <v>34</v>
      </c>
      <c r="E93" s="2">
        <v>35</v>
      </c>
      <c r="F93" s="2">
        <v>33</v>
      </c>
      <c r="G93" s="2">
        <v>34</v>
      </c>
      <c r="H93" s="2">
        <v>32</v>
      </c>
      <c r="I93" s="2">
        <v>33</v>
      </c>
      <c r="J93" s="2">
        <v>36</v>
      </c>
      <c r="K93">
        <v>34</v>
      </c>
    </row>
    <row r="94" spans="1:13" ht="15.75" thickBot="1" x14ac:dyDescent="0.3"/>
    <row r="95" spans="1:13" ht="15.75" thickBot="1" x14ac:dyDescent="0.3">
      <c r="A95" t="s">
        <v>63</v>
      </c>
      <c r="L95" s="6">
        <f>AVERAGE(B89:K93)</f>
        <v>26.48</v>
      </c>
    </row>
    <row r="96" spans="1:13" ht="15.75" thickBot="1" x14ac:dyDescent="0.3">
      <c r="A96" t="s">
        <v>64</v>
      </c>
      <c r="L96" s="6">
        <f>MAX(B89:K93)-MIN(B89:K93)</f>
        <v>19</v>
      </c>
    </row>
    <row r="97" spans="1:12" x14ac:dyDescent="0.25">
      <c r="A97" t="s">
        <v>65</v>
      </c>
      <c r="L97" s="14">
        <f>_xlfn.VAR.S(B89:K93)</f>
        <v>32.417959183673531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7EE3-06EB-4F16-90A0-70CF8D66B6ED}">
  <dimension ref="A1:K344"/>
  <sheetViews>
    <sheetView zoomScaleNormal="100" workbookViewId="0">
      <selection activeCell="R4" sqref="R4"/>
    </sheetView>
  </sheetViews>
  <sheetFormatPr defaultRowHeight="15" x14ac:dyDescent="0.25"/>
  <cols>
    <col min="1" max="1" width="16.7109375" customWidth="1"/>
    <col min="2" max="2" width="10.28515625" customWidth="1"/>
    <col min="3" max="3" width="10" bestFit="1" customWidth="1"/>
  </cols>
  <sheetData>
    <row r="1" spans="1:10" ht="15.75" x14ac:dyDescent="0.25">
      <c r="A1" s="1" t="s">
        <v>67</v>
      </c>
    </row>
    <row r="2" spans="1:10" x14ac:dyDescent="0.25">
      <c r="A2" t="s">
        <v>68</v>
      </c>
    </row>
    <row r="4" spans="1:10" x14ac:dyDescent="0.25">
      <c r="A4">
        <v>28</v>
      </c>
      <c r="B4">
        <v>32</v>
      </c>
      <c r="C4">
        <v>35</v>
      </c>
      <c r="D4">
        <v>40</v>
      </c>
      <c r="E4">
        <v>42</v>
      </c>
      <c r="F4">
        <v>28</v>
      </c>
      <c r="G4">
        <v>33</v>
      </c>
      <c r="H4">
        <v>38</v>
      </c>
      <c r="I4">
        <v>30</v>
      </c>
      <c r="J4">
        <v>41</v>
      </c>
    </row>
    <row r="5" spans="1:10" x14ac:dyDescent="0.25">
      <c r="A5">
        <v>37</v>
      </c>
      <c r="B5">
        <v>31</v>
      </c>
      <c r="C5">
        <v>34</v>
      </c>
      <c r="D5">
        <v>29</v>
      </c>
      <c r="E5">
        <v>36</v>
      </c>
      <c r="F5">
        <v>43</v>
      </c>
      <c r="G5">
        <v>39</v>
      </c>
      <c r="H5">
        <v>27</v>
      </c>
      <c r="I5">
        <v>35</v>
      </c>
      <c r="J5">
        <v>31</v>
      </c>
    </row>
    <row r="6" spans="1:10" x14ac:dyDescent="0.25">
      <c r="A6">
        <v>39</v>
      </c>
      <c r="B6">
        <v>45</v>
      </c>
      <c r="C6">
        <v>29</v>
      </c>
      <c r="D6">
        <v>33</v>
      </c>
      <c r="E6">
        <v>37</v>
      </c>
      <c r="F6">
        <v>40</v>
      </c>
      <c r="G6">
        <v>36</v>
      </c>
      <c r="H6">
        <v>29</v>
      </c>
      <c r="I6">
        <v>31</v>
      </c>
      <c r="J6">
        <v>38</v>
      </c>
    </row>
    <row r="7" spans="1:10" x14ac:dyDescent="0.25">
      <c r="A7">
        <v>35</v>
      </c>
      <c r="B7">
        <v>44</v>
      </c>
      <c r="C7">
        <v>32</v>
      </c>
      <c r="D7">
        <v>39</v>
      </c>
      <c r="E7">
        <v>36</v>
      </c>
      <c r="F7">
        <v>30</v>
      </c>
      <c r="G7">
        <v>33</v>
      </c>
      <c r="H7">
        <v>28</v>
      </c>
      <c r="I7">
        <v>41</v>
      </c>
      <c r="J7">
        <v>35</v>
      </c>
    </row>
    <row r="8" spans="1:10" x14ac:dyDescent="0.25">
      <c r="A8">
        <v>31</v>
      </c>
      <c r="B8">
        <v>37</v>
      </c>
      <c r="C8">
        <v>42</v>
      </c>
      <c r="D8">
        <v>29</v>
      </c>
      <c r="E8">
        <v>34</v>
      </c>
      <c r="F8">
        <v>40</v>
      </c>
      <c r="G8">
        <v>31</v>
      </c>
      <c r="H8">
        <v>33</v>
      </c>
      <c r="I8">
        <v>38</v>
      </c>
      <c r="J8">
        <v>36</v>
      </c>
    </row>
    <row r="9" spans="1:10" x14ac:dyDescent="0.25">
      <c r="A9">
        <v>39</v>
      </c>
      <c r="B9">
        <v>27</v>
      </c>
      <c r="C9">
        <v>35</v>
      </c>
      <c r="D9">
        <v>30</v>
      </c>
      <c r="E9">
        <v>43</v>
      </c>
      <c r="F9">
        <v>29</v>
      </c>
      <c r="G9">
        <v>32</v>
      </c>
      <c r="H9">
        <v>36</v>
      </c>
      <c r="I9">
        <v>31</v>
      </c>
      <c r="J9">
        <v>40</v>
      </c>
    </row>
    <row r="10" spans="1:10" x14ac:dyDescent="0.25">
      <c r="A10">
        <v>38</v>
      </c>
      <c r="B10">
        <v>44</v>
      </c>
      <c r="C10">
        <v>37</v>
      </c>
      <c r="D10">
        <v>33</v>
      </c>
      <c r="E10">
        <v>35</v>
      </c>
      <c r="F10">
        <v>41</v>
      </c>
      <c r="G10">
        <v>30</v>
      </c>
      <c r="H10">
        <v>31</v>
      </c>
      <c r="I10">
        <v>39</v>
      </c>
      <c r="J10">
        <v>28</v>
      </c>
    </row>
    <row r="11" spans="1:10" x14ac:dyDescent="0.25">
      <c r="A11">
        <v>45</v>
      </c>
      <c r="B11">
        <v>29</v>
      </c>
      <c r="C11">
        <v>33</v>
      </c>
      <c r="D11">
        <v>38</v>
      </c>
      <c r="E11">
        <v>34</v>
      </c>
      <c r="F11">
        <v>32</v>
      </c>
      <c r="G11">
        <v>35</v>
      </c>
      <c r="H11">
        <v>31</v>
      </c>
      <c r="I11">
        <v>40</v>
      </c>
      <c r="J11">
        <v>36</v>
      </c>
    </row>
    <row r="12" spans="1:10" x14ac:dyDescent="0.25">
      <c r="A12">
        <v>39</v>
      </c>
      <c r="B12">
        <v>27</v>
      </c>
      <c r="C12">
        <v>35</v>
      </c>
      <c r="D12">
        <v>30</v>
      </c>
      <c r="E12">
        <v>43</v>
      </c>
      <c r="F12">
        <v>29</v>
      </c>
      <c r="G12">
        <v>32</v>
      </c>
      <c r="H12">
        <v>36</v>
      </c>
      <c r="I12">
        <v>31</v>
      </c>
      <c r="J12">
        <v>40</v>
      </c>
    </row>
    <row r="13" spans="1:10" x14ac:dyDescent="0.25">
      <c r="A13">
        <v>38</v>
      </c>
      <c r="B13">
        <v>44</v>
      </c>
      <c r="C13">
        <v>37</v>
      </c>
      <c r="D13">
        <v>33</v>
      </c>
      <c r="E13">
        <v>35</v>
      </c>
      <c r="F13">
        <v>41</v>
      </c>
      <c r="G13">
        <v>30</v>
      </c>
      <c r="H13">
        <v>31</v>
      </c>
      <c r="I13">
        <v>39</v>
      </c>
      <c r="J13">
        <v>28</v>
      </c>
    </row>
    <row r="15" spans="1:10" x14ac:dyDescent="0.25">
      <c r="A15" t="s">
        <v>69</v>
      </c>
    </row>
    <row r="16" spans="1:10" ht="15.75" thickBot="1" x14ac:dyDescent="0.3"/>
    <row r="17" spans="1:2" ht="15.75" thickBot="1" x14ac:dyDescent="0.3">
      <c r="A17" s="18" t="s">
        <v>246</v>
      </c>
      <c r="B17" s="19" t="s">
        <v>247</v>
      </c>
    </row>
    <row r="18" spans="1:2" ht="15.75" thickBot="1" x14ac:dyDescent="0.3">
      <c r="A18" s="6">
        <v>28</v>
      </c>
      <c r="B18" s="6">
        <f>COUNTIF($A$4:$J$13,A18)</f>
        <v>5</v>
      </c>
    </row>
    <row r="19" spans="1:2" ht="15.75" thickBot="1" x14ac:dyDescent="0.3">
      <c r="A19" s="6">
        <v>37</v>
      </c>
      <c r="B19" s="6">
        <f>COUNTIF($A$4:$J$13,A19)</f>
        <v>5</v>
      </c>
    </row>
    <row r="20" spans="1:2" ht="15.75" thickBot="1" x14ac:dyDescent="0.3">
      <c r="A20" s="6">
        <v>39</v>
      </c>
      <c r="B20" s="6">
        <f t="shared" ref="B20:B36" si="0">COUNTIF($A$4:$J$13,A20)</f>
        <v>7</v>
      </c>
    </row>
    <row r="21" spans="1:2" ht="15.75" thickBot="1" x14ac:dyDescent="0.3">
      <c r="A21" s="6">
        <v>35</v>
      </c>
      <c r="B21" s="6">
        <f t="shared" si="0"/>
        <v>9</v>
      </c>
    </row>
    <row r="22" spans="1:2" ht="15.75" thickBot="1" x14ac:dyDescent="0.3">
      <c r="A22" s="6">
        <v>31</v>
      </c>
      <c r="B22" s="6">
        <f t="shared" si="0"/>
        <v>10</v>
      </c>
    </row>
    <row r="23" spans="1:2" ht="15.75" thickBot="1" x14ac:dyDescent="0.3">
      <c r="A23" s="6">
        <v>38</v>
      </c>
      <c r="B23" s="6">
        <f t="shared" si="0"/>
        <v>6</v>
      </c>
    </row>
    <row r="24" spans="1:2" ht="15.75" thickBot="1" x14ac:dyDescent="0.3">
      <c r="A24" s="6">
        <v>45</v>
      </c>
      <c r="B24" s="6">
        <f t="shared" si="0"/>
        <v>2</v>
      </c>
    </row>
    <row r="25" spans="1:2" ht="15.75" thickBot="1" x14ac:dyDescent="0.3">
      <c r="A25" s="6">
        <v>32</v>
      </c>
      <c r="B25" s="6">
        <f t="shared" si="0"/>
        <v>5</v>
      </c>
    </row>
    <row r="26" spans="1:2" ht="15.75" thickBot="1" x14ac:dyDescent="0.3">
      <c r="A26" s="6">
        <v>44</v>
      </c>
      <c r="B26" s="6">
        <f t="shared" si="0"/>
        <v>3</v>
      </c>
    </row>
    <row r="27" spans="1:2" ht="15.75" thickBot="1" x14ac:dyDescent="0.3">
      <c r="A27" s="6">
        <v>27</v>
      </c>
      <c r="B27" s="6">
        <f t="shared" si="0"/>
        <v>3</v>
      </c>
    </row>
    <row r="28" spans="1:2" ht="15.75" thickBot="1" x14ac:dyDescent="0.3">
      <c r="A28" s="6">
        <v>29</v>
      </c>
      <c r="B28" s="15">
        <f t="shared" si="0"/>
        <v>7</v>
      </c>
    </row>
    <row r="29" spans="1:2" ht="15.75" thickBot="1" x14ac:dyDescent="0.3">
      <c r="A29" s="6">
        <v>34</v>
      </c>
      <c r="B29" s="6">
        <f t="shared" si="0"/>
        <v>3</v>
      </c>
    </row>
    <row r="30" spans="1:2" ht="15.75" thickBot="1" x14ac:dyDescent="0.3">
      <c r="A30" s="6">
        <v>42</v>
      </c>
      <c r="B30" s="15">
        <f t="shared" si="0"/>
        <v>2</v>
      </c>
    </row>
    <row r="31" spans="1:2" ht="15.75" thickBot="1" x14ac:dyDescent="0.3">
      <c r="A31" s="6">
        <v>33</v>
      </c>
      <c r="B31" s="6">
        <f t="shared" si="0"/>
        <v>7</v>
      </c>
    </row>
    <row r="32" spans="1:2" ht="15.75" thickBot="1" x14ac:dyDescent="0.3">
      <c r="A32" s="6">
        <v>40</v>
      </c>
      <c r="B32" s="6">
        <f t="shared" si="0"/>
        <v>6</v>
      </c>
    </row>
    <row r="33" spans="1:10" ht="15.75" thickBot="1" x14ac:dyDescent="0.3">
      <c r="A33" s="6">
        <v>30</v>
      </c>
      <c r="B33" s="6">
        <f t="shared" si="0"/>
        <v>6</v>
      </c>
    </row>
    <row r="34" spans="1:10" ht="15.75" thickBot="1" x14ac:dyDescent="0.3">
      <c r="A34" s="6">
        <v>36</v>
      </c>
      <c r="B34" s="6">
        <f t="shared" si="0"/>
        <v>7</v>
      </c>
    </row>
    <row r="35" spans="1:10" ht="15.75" thickBot="1" x14ac:dyDescent="0.3">
      <c r="A35" s="6">
        <v>43</v>
      </c>
      <c r="B35" s="15">
        <f t="shared" si="0"/>
        <v>3</v>
      </c>
    </row>
    <row r="36" spans="1:10" ht="15.75" thickBot="1" x14ac:dyDescent="0.3">
      <c r="A36" s="6">
        <v>41</v>
      </c>
      <c r="B36" s="6">
        <f t="shared" si="0"/>
        <v>4</v>
      </c>
    </row>
    <row r="37" spans="1:10" ht="15.75" thickBot="1" x14ac:dyDescent="0.3"/>
    <row r="38" spans="1:10" ht="15.75" thickBot="1" x14ac:dyDescent="0.3">
      <c r="A38" t="s">
        <v>70</v>
      </c>
      <c r="H38" s="6">
        <f>_xlfn.MODE.SNGL(A4:J13)</f>
        <v>31</v>
      </c>
    </row>
    <row r="39" spans="1:10" ht="15.75" thickBot="1" x14ac:dyDescent="0.3">
      <c r="A39" t="s">
        <v>71</v>
      </c>
      <c r="H39" s="6">
        <f>MEDIAN(A4:J13)</f>
        <v>35</v>
      </c>
    </row>
    <row r="40" spans="1:10" ht="15.75" thickBot="1" x14ac:dyDescent="0.3">
      <c r="A40" t="s">
        <v>72</v>
      </c>
      <c r="H40" s="7">
        <f>MAX(M5)-MIN(M4)</f>
        <v>0</v>
      </c>
    </row>
    <row r="43" spans="1:10" ht="15.75" x14ac:dyDescent="0.25">
      <c r="A43" s="1" t="s">
        <v>73</v>
      </c>
    </row>
    <row r="44" spans="1:10" x14ac:dyDescent="0.25">
      <c r="A44" t="s">
        <v>74</v>
      </c>
    </row>
    <row r="46" spans="1:10" x14ac:dyDescent="0.25">
      <c r="A46">
        <v>56</v>
      </c>
      <c r="B46">
        <v>40</v>
      </c>
      <c r="C46">
        <v>28</v>
      </c>
      <c r="D46">
        <v>73</v>
      </c>
      <c r="E46">
        <v>52</v>
      </c>
      <c r="F46">
        <v>61</v>
      </c>
      <c r="G46">
        <v>35</v>
      </c>
      <c r="H46">
        <v>40</v>
      </c>
      <c r="I46">
        <v>47</v>
      </c>
      <c r="J46">
        <v>65</v>
      </c>
    </row>
    <row r="47" spans="1:10" x14ac:dyDescent="0.25">
      <c r="A47">
        <v>52</v>
      </c>
      <c r="B47">
        <v>44</v>
      </c>
      <c r="C47">
        <v>38</v>
      </c>
      <c r="D47">
        <v>60</v>
      </c>
      <c r="E47">
        <v>56</v>
      </c>
      <c r="F47">
        <v>40</v>
      </c>
      <c r="G47">
        <v>36</v>
      </c>
      <c r="H47">
        <v>49</v>
      </c>
      <c r="I47">
        <v>68</v>
      </c>
      <c r="J47">
        <v>57</v>
      </c>
    </row>
    <row r="48" spans="1:10" x14ac:dyDescent="0.25">
      <c r="A48">
        <v>52</v>
      </c>
      <c r="B48">
        <v>63</v>
      </c>
      <c r="C48">
        <v>41</v>
      </c>
      <c r="D48">
        <v>48</v>
      </c>
      <c r="E48">
        <v>55</v>
      </c>
      <c r="F48">
        <v>42</v>
      </c>
      <c r="G48">
        <v>39</v>
      </c>
      <c r="H48">
        <v>58</v>
      </c>
      <c r="I48">
        <v>62</v>
      </c>
      <c r="J48">
        <v>49</v>
      </c>
    </row>
    <row r="49" spans="1:10" x14ac:dyDescent="0.25">
      <c r="A49">
        <v>59</v>
      </c>
      <c r="B49">
        <v>45</v>
      </c>
      <c r="C49">
        <v>47</v>
      </c>
      <c r="D49">
        <v>51</v>
      </c>
      <c r="E49">
        <v>65</v>
      </c>
      <c r="F49">
        <v>41</v>
      </c>
      <c r="G49">
        <v>48</v>
      </c>
      <c r="H49">
        <v>55</v>
      </c>
      <c r="I49">
        <v>42</v>
      </c>
      <c r="J49">
        <v>39</v>
      </c>
    </row>
    <row r="50" spans="1:10" x14ac:dyDescent="0.25">
      <c r="A50">
        <v>58</v>
      </c>
      <c r="B50">
        <v>62</v>
      </c>
      <c r="C50">
        <v>49</v>
      </c>
      <c r="D50">
        <v>59</v>
      </c>
      <c r="E50">
        <v>45</v>
      </c>
      <c r="F50">
        <v>47</v>
      </c>
      <c r="G50">
        <v>51</v>
      </c>
      <c r="H50">
        <v>65</v>
      </c>
      <c r="I50">
        <v>43</v>
      </c>
      <c r="J50">
        <v>58</v>
      </c>
    </row>
    <row r="52" spans="1:10" x14ac:dyDescent="0.25">
      <c r="A52" t="s">
        <v>75</v>
      </c>
    </row>
    <row r="53" spans="1:10" ht="15.75" thickBot="1" x14ac:dyDescent="0.3"/>
    <row r="54" spans="1:10" ht="15.75" thickBot="1" x14ac:dyDescent="0.3">
      <c r="A54" s="19" t="s">
        <v>248</v>
      </c>
      <c r="B54" s="20" t="s">
        <v>249</v>
      </c>
    </row>
    <row r="55" spans="1:10" ht="15.75" thickBot="1" x14ac:dyDescent="0.3">
      <c r="A55" s="6">
        <v>56</v>
      </c>
      <c r="B55" s="12">
        <f>COUNTIF($A$46:$J$50,A55)</f>
        <v>2</v>
      </c>
    </row>
    <row r="56" spans="1:10" ht="15.75" thickBot="1" x14ac:dyDescent="0.3">
      <c r="A56" s="6">
        <v>52</v>
      </c>
      <c r="B56" s="12">
        <f t="shared" ref="B56:B82" si="1">COUNTIF($A$46:$J$50,A56)</f>
        <v>3</v>
      </c>
    </row>
    <row r="57" spans="1:10" ht="15.75" thickBot="1" x14ac:dyDescent="0.3">
      <c r="A57" s="6">
        <v>59</v>
      </c>
      <c r="B57" s="12">
        <f t="shared" si="1"/>
        <v>2</v>
      </c>
    </row>
    <row r="58" spans="1:10" ht="15.75" thickBot="1" x14ac:dyDescent="0.3">
      <c r="A58" s="6">
        <v>58</v>
      </c>
      <c r="B58" s="12">
        <f t="shared" si="1"/>
        <v>3</v>
      </c>
    </row>
    <row r="59" spans="1:10" ht="15.75" thickBot="1" x14ac:dyDescent="0.3">
      <c r="A59" s="6">
        <v>40</v>
      </c>
      <c r="B59" s="12">
        <f t="shared" si="1"/>
        <v>3</v>
      </c>
    </row>
    <row r="60" spans="1:10" ht="15.75" thickBot="1" x14ac:dyDescent="0.3">
      <c r="A60" s="17">
        <v>44</v>
      </c>
      <c r="B60" s="15">
        <f t="shared" si="1"/>
        <v>1</v>
      </c>
    </row>
    <row r="61" spans="1:10" ht="15.75" thickBot="1" x14ac:dyDescent="0.3">
      <c r="A61" s="6">
        <v>63</v>
      </c>
      <c r="B61" s="12">
        <f t="shared" si="1"/>
        <v>1</v>
      </c>
    </row>
    <row r="62" spans="1:10" ht="15.75" thickBot="1" x14ac:dyDescent="0.3">
      <c r="A62" s="7">
        <v>45</v>
      </c>
      <c r="B62" s="16">
        <f t="shared" si="1"/>
        <v>2</v>
      </c>
    </row>
    <row r="63" spans="1:10" ht="15.75" thickBot="1" x14ac:dyDescent="0.3">
      <c r="A63" s="6">
        <v>62</v>
      </c>
      <c r="B63" s="12">
        <f t="shared" si="1"/>
        <v>2</v>
      </c>
    </row>
    <row r="64" spans="1:10" ht="15.75" thickBot="1" x14ac:dyDescent="0.3">
      <c r="A64" s="17">
        <v>28</v>
      </c>
      <c r="B64" s="15">
        <f t="shared" si="1"/>
        <v>1</v>
      </c>
    </row>
    <row r="65" spans="1:2" ht="15.75" thickBot="1" x14ac:dyDescent="0.3">
      <c r="A65" s="6">
        <v>38</v>
      </c>
      <c r="B65" s="12">
        <f t="shared" si="1"/>
        <v>1</v>
      </c>
    </row>
    <row r="66" spans="1:2" ht="15.75" thickBot="1" x14ac:dyDescent="0.3">
      <c r="A66" s="6">
        <v>41</v>
      </c>
      <c r="B66" s="12">
        <f t="shared" si="1"/>
        <v>2</v>
      </c>
    </row>
    <row r="67" spans="1:2" ht="15.75" thickBot="1" x14ac:dyDescent="0.3">
      <c r="A67" s="6">
        <v>47</v>
      </c>
      <c r="B67" s="12">
        <f t="shared" si="1"/>
        <v>3</v>
      </c>
    </row>
    <row r="68" spans="1:2" ht="15.75" thickBot="1" x14ac:dyDescent="0.3">
      <c r="A68" s="6">
        <v>49</v>
      </c>
      <c r="B68" s="12">
        <f t="shared" si="1"/>
        <v>3</v>
      </c>
    </row>
    <row r="69" spans="1:2" ht="15.75" thickBot="1" x14ac:dyDescent="0.3">
      <c r="A69" s="6">
        <v>73</v>
      </c>
      <c r="B69" s="12">
        <f t="shared" si="1"/>
        <v>1</v>
      </c>
    </row>
    <row r="70" spans="1:2" ht="15.75" thickBot="1" x14ac:dyDescent="0.3">
      <c r="A70" s="6">
        <v>60</v>
      </c>
      <c r="B70" s="12">
        <f t="shared" si="1"/>
        <v>1</v>
      </c>
    </row>
    <row r="71" spans="1:2" ht="15.75" thickBot="1" x14ac:dyDescent="0.3">
      <c r="A71" s="17">
        <v>48</v>
      </c>
      <c r="B71" s="15">
        <f t="shared" si="1"/>
        <v>2</v>
      </c>
    </row>
    <row r="72" spans="1:2" ht="15.75" thickBot="1" x14ac:dyDescent="0.3">
      <c r="A72" s="6">
        <v>51</v>
      </c>
      <c r="B72" s="12">
        <f t="shared" si="1"/>
        <v>2</v>
      </c>
    </row>
    <row r="73" spans="1:2" ht="15.75" thickBot="1" x14ac:dyDescent="0.3">
      <c r="A73" s="17">
        <v>55</v>
      </c>
      <c r="B73" s="15">
        <f t="shared" si="1"/>
        <v>2</v>
      </c>
    </row>
    <row r="74" spans="1:2" ht="15.75" thickBot="1" x14ac:dyDescent="0.3">
      <c r="A74" s="6">
        <v>65</v>
      </c>
      <c r="B74" s="12">
        <f t="shared" si="1"/>
        <v>3</v>
      </c>
    </row>
    <row r="75" spans="1:2" ht="15.75" thickBot="1" x14ac:dyDescent="0.3">
      <c r="A75" s="6">
        <v>61</v>
      </c>
      <c r="B75" s="12">
        <f t="shared" si="1"/>
        <v>1</v>
      </c>
    </row>
    <row r="76" spans="1:2" ht="15.75" thickBot="1" x14ac:dyDescent="0.3">
      <c r="A76" s="6">
        <v>42</v>
      </c>
      <c r="B76" s="12">
        <f t="shared" si="1"/>
        <v>2</v>
      </c>
    </row>
    <row r="77" spans="1:2" ht="15.75" thickBot="1" x14ac:dyDescent="0.3">
      <c r="A77" s="6">
        <v>35</v>
      </c>
      <c r="B77" s="12">
        <f t="shared" si="1"/>
        <v>1</v>
      </c>
    </row>
    <row r="78" spans="1:2" ht="15.75" thickBot="1" x14ac:dyDescent="0.3">
      <c r="A78" s="6">
        <v>36</v>
      </c>
      <c r="B78" s="12">
        <f t="shared" si="1"/>
        <v>1</v>
      </c>
    </row>
    <row r="79" spans="1:2" ht="15.75" thickBot="1" x14ac:dyDescent="0.3">
      <c r="A79" s="17">
        <v>39</v>
      </c>
      <c r="B79" s="15">
        <f t="shared" si="1"/>
        <v>2</v>
      </c>
    </row>
    <row r="80" spans="1:2" ht="15.75" thickBot="1" x14ac:dyDescent="0.3">
      <c r="A80" s="6">
        <v>68</v>
      </c>
      <c r="B80" s="12">
        <f t="shared" si="1"/>
        <v>1</v>
      </c>
    </row>
    <row r="81" spans="1:10" ht="15.75" thickBot="1" x14ac:dyDescent="0.3">
      <c r="A81" s="6">
        <v>43</v>
      </c>
      <c r="B81" s="12">
        <f t="shared" si="1"/>
        <v>1</v>
      </c>
    </row>
    <row r="82" spans="1:10" ht="15.75" thickBot="1" x14ac:dyDescent="0.3">
      <c r="A82" s="7">
        <v>57</v>
      </c>
      <c r="B82" s="16">
        <f t="shared" si="1"/>
        <v>1</v>
      </c>
    </row>
    <row r="84" spans="1:10" ht="15.75" thickBot="1" x14ac:dyDescent="0.3"/>
    <row r="85" spans="1:10" ht="15.75" thickBot="1" x14ac:dyDescent="0.3">
      <c r="A85" t="s">
        <v>76</v>
      </c>
      <c r="J85" s="6">
        <f>_xlfn.MODE.SNGL(A46:J50)</f>
        <v>40</v>
      </c>
    </row>
    <row r="86" spans="1:10" ht="15.75" thickBot="1" x14ac:dyDescent="0.3">
      <c r="A86" t="s">
        <v>77</v>
      </c>
      <c r="J86" s="6">
        <f>MEDIAN(A46:J50)</f>
        <v>50</v>
      </c>
    </row>
    <row r="87" spans="1:10" ht="15.75" thickBot="1" x14ac:dyDescent="0.3">
      <c r="A87" t="s">
        <v>78</v>
      </c>
      <c r="J87" s="7">
        <f>QUARTILE(A46:J50,3)-QUARTILE(A46:J50,1)</f>
        <v>15.75</v>
      </c>
    </row>
    <row r="90" spans="1:10" ht="15.75" x14ac:dyDescent="0.25">
      <c r="A90" s="1" t="s">
        <v>79</v>
      </c>
    </row>
    <row r="91" spans="1:10" x14ac:dyDescent="0.25">
      <c r="A91" t="s">
        <v>80</v>
      </c>
    </row>
    <row r="93" spans="1:10" x14ac:dyDescent="0.25">
      <c r="A93" t="s">
        <v>88</v>
      </c>
      <c r="B93" t="s">
        <v>89</v>
      </c>
      <c r="C93" t="s">
        <v>82</v>
      </c>
      <c r="D93" t="s">
        <v>83</v>
      </c>
      <c r="E93" t="s">
        <v>84</v>
      </c>
      <c r="F93" t="s">
        <v>85</v>
      </c>
      <c r="G93" t="s">
        <v>86</v>
      </c>
      <c r="H93" t="s">
        <v>87</v>
      </c>
    </row>
    <row r="94" spans="1:10" x14ac:dyDescent="0.25">
      <c r="A94" t="s">
        <v>90</v>
      </c>
      <c r="B94">
        <v>30</v>
      </c>
      <c r="C94">
        <v>40</v>
      </c>
      <c r="D94">
        <v>20</v>
      </c>
      <c r="E94">
        <v>10</v>
      </c>
      <c r="F94">
        <v>45</v>
      </c>
      <c r="G94">
        <v>25</v>
      </c>
      <c r="H94">
        <v>30</v>
      </c>
    </row>
    <row r="96" spans="1:10" x14ac:dyDescent="0.25">
      <c r="A96" t="s">
        <v>81</v>
      </c>
    </row>
    <row r="109" spans="1:8" ht="15.75" thickBot="1" x14ac:dyDescent="0.3"/>
    <row r="110" spans="1:8" ht="15.75" thickBot="1" x14ac:dyDescent="0.3">
      <c r="A110" t="s">
        <v>91</v>
      </c>
      <c r="H110" s="6">
        <f>MAX(B94:H94)</f>
        <v>45</v>
      </c>
    </row>
    <row r="112" spans="1:8" x14ac:dyDescent="0.25">
      <c r="A112" t="s">
        <v>92</v>
      </c>
    </row>
    <row r="119" spans="1:1" x14ac:dyDescent="0.25">
      <c r="A119" s="3"/>
    </row>
    <row r="120" spans="1:1" x14ac:dyDescent="0.25">
      <c r="A120" s="5"/>
    </row>
    <row r="121" spans="1:1" x14ac:dyDescent="0.25">
      <c r="A121" s="4"/>
    </row>
    <row r="127" spans="1:1" ht="15.75" x14ac:dyDescent="0.25">
      <c r="A127" s="1" t="s">
        <v>93</v>
      </c>
    </row>
    <row r="128" spans="1:1" x14ac:dyDescent="0.25">
      <c r="A128" t="s">
        <v>94</v>
      </c>
    </row>
    <row r="130" spans="1:10" x14ac:dyDescent="0.25">
      <c r="A130">
        <v>4</v>
      </c>
      <c r="B130">
        <v>5</v>
      </c>
      <c r="C130">
        <v>3</v>
      </c>
      <c r="D130">
        <v>4</v>
      </c>
      <c r="E130">
        <v>4</v>
      </c>
      <c r="F130">
        <v>3</v>
      </c>
      <c r="G130">
        <v>2</v>
      </c>
      <c r="H130">
        <v>5</v>
      </c>
      <c r="I130">
        <v>4</v>
      </c>
      <c r="J130">
        <v>3</v>
      </c>
    </row>
    <row r="131" spans="1:10" x14ac:dyDescent="0.25">
      <c r="A131">
        <v>5</v>
      </c>
      <c r="B131">
        <v>4</v>
      </c>
      <c r="C131">
        <v>2</v>
      </c>
      <c r="D131">
        <v>3</v>
      </c>
      <c r="E131">
        <v>4</v>
      </c>
      <c r="F131">
        <v>5</v>
      </c>
      <c r="G131">
        <v>3</v>
      </c>
      <c r="H131">
        <v>4</v>
      </c>
      <c r="I131">
        <v>5</v>
      </c>
      <c r="J131">
        <v>3</v>
      </c>
    </row>
    <row r="132" spans="1:10" x14ac:dyDescent="0.25">
      <c r="A132">
        <v>4</v>
      </c>
      <c r="B132">
        <v>3</v>
      </c>
      <c r="C132">
        <v>2</v>
      </c>
      <c r="D132">
        <v>4</v>
      </c>
      <c r="E132">
        <v>5</v>
      </c>
      <c r="F132">
        <v>3</v>
      </c>
      <c r="G132">
        <v>4</v>
      </c>
      <c r="H132">
        <v>5</v>
      </c>
      <c r="I132">
        <v>4</v>
      </c>
      <c r="J132">
        <v>3</v>
      </c>
    </row>
    <row r="133" spans="1:10" x14ac:dyDescent="0.25">
      <c r="A133">
        <v>3</v>
      </c>
      <c r="B133">
        <v>4</v>
      </c>
      <c r="C133">
        <v>5</v>
      </c>
      <c r="D133">
        <v>2</v>
      </c>
      <c r="E133">
        <v>3</v>
      </c>
      <c r="F133">
        <v>4</v>
      </c>
      <c r="G133">
        <v>4</v>
      </c>
      <c r="H133">
        <v>3</v>
      </c>
      <c r="I133">
        <v>5</v>
      </c>
      <c r="J133">
        <v>4</v>
      </c>
    </row>
    <row r="134" spans="1:10" x14ac:dyDescent="0.25">
      <c r="A134">
        <v>3</v>
      </c>
      <c r="B134">
        <v>4</v>
      </c>
      <c r="C134">
        <v>5</v>
      </c>
      <c r="D134">
        <v>4</v>
      </c>
      <c r="E134">
        <v>2</v>
      </c>
      <c r="F134">
        <v>3</v>
      </c>
      <c r="G134">
        <v>4</v>
      </c>
      <c r="H134">
        <v>5</v>
      </c>
      <c r="I134">
        <v>3</v>
      </c>
      <c r="J134">
        <v>4</v>
      </c>
    </row>
    <row r="135" spans="1:10" x14ac:dyDescent="0.25">
      <c r="A135">
        <v>5</v>
      </c>
      <c r="B135">
        <v>4</v>
      </c>
      <c r="C135">
        <v>3</v>
      </c>
      <c r="D135">
        <v>4</v>
      </c>
      <c r="E135">
        <v>5</v>
      </c>
      <c r="F135">
        <v>3</v>
      </c>
      <c r="G135">
        <v>4</v>
      </c>
      <c r="H135">
        <v>5</v>
      </c>
      <c r="I135">
        <v>4</v>
      </c>
      <c r="J135">
        <v>3</v>
      </c>
    </row>
    <row r="136" spans="1:10" x14ac:dyDescent="0.25">
      <c r="A136">
        <v>3</v>
      </c>
      <c r="B136">
        <v>4</v>
      </c>
      <c r="C136">
        <v>5</v>
      </c>
      <c r="D136">
        <v>2</v>
      </c>
      <c r="E136">
        <v>3</v>
      </c>
      <c r="F136">
        <v>4</v>
      </c>
      <c r="G136">
        <v>4</v>
      </c>
      <c r="H136">
        <v>3</v>
      </c>
      <c r="I136">
        <v>5</v>
      </c>
      <c r="J136">
        <v>4</v>
      </c>
    </row>
    <row r="137" spans="1:10" x14ac:dyDescent="0.25">
      <c r="A137">
        <v>3</v>
      </c>
      <c r="B137">
        <v>4</v>
      </c>
      <c r="C137">
        <v>5</v>
      </c>
      <c r="D137">
        <v>4</v>
      </c>
      <c r="E137">
        <v>2</v>
      </c>
      <c r="F137">
        <v>3</v>
      </c>
      <c r="G137">
        <v>4</v>
      </c>
      <c r="H137">
        <v>5</v>
      </c>
      <c r="I137">
        <v>3</v>
      </c>
      <c r="J137">
        <v>4</v>
      </c>
    </row>
    <row r="138" spans="1:10" x14ac:dyDescent="0.25">
      <c r="A138">
        <v>5</v>
      </c>
      <c r="B138">
        <v>4</v>
      </c>
      <c r="C138">
        <v>3</v>
      </c>
      <c r="D138">
        <v>4</v>
      </c>
      <c r="E138">
        <v>5</v>
      </c>
      <c r="F138">
        <v>3</v>
      </c>
      <c r="G138">
        <v>4</v>
      </c>
      <c r="H138">
        <v>5</v>
      </c>
      <c r="I138">
        <v>4</v>
      </c>
      <c r="J138">
        <v>3</v>
      </c>
    </row>
    <row r="139" spans="1:10" x14ac:dyDescent="0.25">
      <c r="A139">
        <v>3</v>
      </c>
      <c r="B139">
        <v>4</v>
      </c>
      <c r="C139">
        <v>5</v>
      </c>
      <c r="D139">
        <v>2</v>
      </c>
      <c r="E139">
        <v>3</v>
      </c>
      <c r="F139">
        <v>4</v>
      </c>
      <c r="G139">
        <v>4</v>
      </c>
      <c r="H139">
        <v>3</v>
      </c>
      <c r="I139">
        <v>5</v>
      </c>
      <c r="J139">
        <v>4</v>
      </c>
    </row>
    <row r="141" spans="1:10" x14ac:dyDescent="0.25">
      <c r="A141" t="s">
        <v>95</v>
      </c>
    </row>
    <row r="156" spans="1:7" ht="15.75" thickBot="1" x14ac:dyDescent="0.3"/>
    <row r="157" spans="1:7" ht="15.75" thickBot="1" x14ac:dyDescent="0.3">
      <c r="A157" t="s">
        <v>96</v>
      </c>
      <c r="G157" s="6">
        <f>_xlfn.MODE.SNGL(A130:J139)</f>
        <v>4</v>
      </c>
    </row>
    <row r="159" spans="1:7" x14ac:dyDescent="0.25">
      <c r="A159" t="s">
        <v>97</v>
      </c>
    </row>
    <row r="160" spans="1:7" ht="15.75" thickBot="1" x14ac:dyDescent="0.3"/>
    <row r="161" spans="1:2" ht="15.75" thickBot="1" x14ac:dyDescent="0.3">
      <c r="A161" s="19" t="s">
        <v>250</v>
      </c>
      <c r="B161" s="20" t="s">
        <v>249</v>
      </c>
    </row>
    <row r="162" spans="1:2" ht="15.75" thickBot="1" x14ac:dyDescent="0.3">
      <c r="A162" s="6">
        <v>2</v>
      </c>
      <c r="B162" s="12">
        <f>COUNTIF($A$130:$J$139,A162)</f>
        <v>8</v>
      </c>
    </row>
    <row r="163" spans="1:2" ht="15.75" thickBot="1" x14ac:dyDescent="0.3">
      <c r="A163" s="6">
        <v>3</v>
      </c>
      <c r="B163" s="6">
        <f t="shared" ref="B163:B165" si="2">COUNTIF($A$130:$J$139,A163)</f>
        <v>30</v>
      </c>
    </row>
    <row r="164" spans="1:2" ht="15.75" thickBot="1" x14ac:dyDescent="0.3">
      <c r="A164" s="6">
        <v>4</v>
      </c>
      <c r="B164" s="6">
        <f t="shared" si="2"/>
        <v>39</v>
      </c>
    </row>
    <row r="165" spans="1:2" ht="15.75" thickBot="1" x14ac:dyDescent="0.3">
      <c r="A165" s="6">
        <v>5</v>
      </c>
      <c r="B165" s="6">
        <f t="shared" si="2"/>
        <v>23</v>
      </c>
    </row>
    <row r="183" spans="1:10" ht="15.75" x14ac:dyDescent="0.25">
      <c r="A183" s="1" t="s">
        <v>262</v>
      </c>
    </row>
    <row r="184" spans="1:10" x14ac:dyDescent="0.25">
      <c r="A184" t="s">
        <v>263</v>
      </c>
    </row>
    <row r="185" spans="1:10" x14ac:dyDescent="0.25">
      <c r="A185" t="s">
        <v>264</v>
      </c>
    </row>
    <row r="186" spans="1:10" x14ac:dyDescent="0.25">
      <c r="A186">
        <v>35</v>
      </c>
      <c r="B186">
        <v>28</v>
      </c>
      <c r="C186">
        <v>32</v>
      </c>
      <c r="D186">
        <v>45</v>
      </c>
      <c r="E186">
        <v>38</v>
      </c>
      <c r="F186">
        <v>29</v>
      </c>
      <c r="G186">
        <v>42</v>
      </c>
      <c r="H186">
        <v>30</v>
      </c>
      <c r="I186">
        <v>36</v>
      </c>
      <c r="J186">
        <v>41</v>
      </c>
    </row>
    <row r="187" spans="1:10" x14ac:dyDescent="0.25">
      <c r="A187">
        <v>47</v>
      </c>
      <c r="B187">
        <v>31</v>
      </c>
      <c r="C187">
        <v>39</v>
      </c>
      <c r="D187">
        <v>43</v>
      </c>
      <c r="E187">
        <v>37</v>
      </c>
      <c r="F187">
        <v>30</v>
      </c>
      <c r="G187">
        <v>34</v>
      </c>
      <c r="H187">
        <v>39</v>
      </c>
      <c r="I187">
        <v>28</v>
      </c>
      <c r="J187">
        <v>33</v>
      </c>
    </row>
    <row r="188" spans="1:10" x14ac:dyDescent="0.25">
      <c r="A188">
        <v>36</v>
      </c>
      <c r="B188">
        <v>40</v>
      </c>
      <c r="C188">
        <v>42</v>
      </c>
      <c r="D188">
        <v>29</v>
      </c>
      <c r="E188">
        <v>31</v>
      </c>
      <c r="F188">
        <v>45</v>
      </c>
      <c r="G188">
        <v>38</v>
      </c>
      <c r="H188">
        <v>33</v>
      </c>
      <c r="I188">
        <v>41</v>
      </c>
      <c r="J188">
        <v>35</v>
      </c>
    </row>
    <row r="189" spans="1:10" x14ac:dyDescent="0.25">
      <c r="A189">
        <v>37</v>
      </c>
      <c r="B189">
        <v>34</v>
      </c>
      <c r="C189">
        <v>46</v>
      </c>
      <c r="D189">
        <v>30</v>
      </c>
      <c r="E189">
        <v>39</v>
      </c>
      <c r="F189">
        <v>43</v>
      </c>
      <c r="G189">
        <v>28</v>
      </c>
      <c r="H189">
        <v>32</v>
      </c>
      <c r="I189">
        <v>36</v>
      </c>
      <c r="J189">
        <v>29</v>
      </c>
    </row>
    <row r="190" spans="1:10" x14ac:dyDescent="0.25">
      <c r="A190">
        <v>31</v>
      </c>
      <c r="B190">
        <v>37</v>
      </c>
      <c r="C190">
        <v>40</v>
      </c>
      <c r="D190">
        <v>42</v>
      </c>
      <c r="E190">
        <v>33</v>
      </c>
      <c r="F190">
        <v>39</v>
      </c>
      <c r="G190">
        <v>28</v>
      </c>
      <c r="H190">
        <v>35</v>
      </c>
      <c r="I190">
        <v>38</v>
      </c>
      <c r="J190">
        <v>43</v>
      </c>
    </row>
    <row r="192" spans="1:10" x14ac:dyDescent="0.25">
      <c r="A192" t="s">
        <v>108</v>
      </c>
    </row>
    <row r="193" spans="1:1" x14ac:dyDescent="0.25">
      <c r="A193" t="s">
        <v>265</v>
      </c>
    </row>
    <row r="210" spans="1:8" ht="15.75" thickBot="1" x14ac:dyDescent="0.3"/>
    <row r="211" spans="1:8" ht="15.75" thickBot="1" x14ac:dyDescent="0.3">
      <c r="A211" t="s">
        <v>266</v>
      </c>
      <c r="H211" s="19">
        <f>AVERAGE(A186:J190)</f>
        <v>36.14</v>
      </c>
    </row>
    <row r="213" spans="1:8" x14ac:dyDescent="0.25">
      <c r="A213" t="s">
        <v>267</v>
      </c>
    </row>
    <row r="214" spans="1:8" ht="15.75" thickBot="1" x14ac:dyDescent="0.3"/>
    <row r="215" spans="1:8" ht="15.75" thickBot="1" x14ac:dyDescent="0.3">
      <c r="A215" s="19" t="s">
        <v>268</v>
      </c>
      <c r="B215" s="19" t="s">
        <v>249</v>
      </c>
    </row>
    <row r="216" spans="1:8" x14ac:dyDescent="0.25">
      <c r="A216" s="14">
        <v>35</v>
      </c>
      <c r="B216" s="14">
        <f>COUNTIF($A$186:$J$190,A216)</f>
        <v>3</v>
      </c>
    </row>
    <row r="217" spans="1:8" x14ac:dyDescent="0.25">
      <c r="A217" s="31">
        <v>47</v>
      </c>
      <c r="B217" s="31">
        <f>COUNTIF($A$186:$J$190,A217)</f>
        <v>1</v>
      </c>
    </row>
    <row r="218" spans="1:8" x14ac:dyDescent="0.25">
      <c r="A218" s="31">
        <v>36</v>
      </c>
      <c r="B218" s="31">
        <f t="shared" ref="B218:B233" si="3">COUNTIF($A$186:$J$190,A218)</f>
        <v>3</v>
      </c>
    </row>
    <row r="219" spans="1:8" x14ac:dyDescent="0.25">
      <c r="A219" s="31">
        <v>37</v>
      </c>
      <c r="B219" s="31">
        <f t="shared" si="3"/>
        <v>3</v>
      </c>
    </row>
    <row r="220" spans="1:8" x14ac:dyDescent="0.25">
      <c r="A220" s="31">
        <v>31</v>
      </c>
      <c r="B220" s="31">
        <f t="shared" si="3"/>
        <v>3</v>
      </c>
    </row>
    <row r="221" spans="1:8" x14ac:dyDescent="0.25">
      <c r="A221" s="31">
        <v>28</v>
      </c>
      <c r="B221" s="31">
        <f t="shared" si="3"/>
        <v>4</v>
      </c>
    </row>
    <row r="222" spans="1:8" x14ac:dyDescent="0.25">
      <c r="A222" s="31">
        <v>40</v>
      </c>
      <c r="B222" s="31">
        <f t="shared" si="3"/>
        <v>2</v>
      </c>
    </row>
    <row r="223" spans="1:8" x14ac:dyDescent="0.25">
      <c r="A223" s="31">
        <v>34</v>
      </c>
      <c r="B223" s="31">
        <f t="shared" si="3"/>
        <v>2</v>
      </c>
    </row>
    <row r="224" spans="1:8" x14ac:dyDescent="0.25">
      <c r="A224" s="31">
        <v>32</v>
      </c>
      <c r="B224" s="31">
        <f t="shared" si="3"/>
        <v>2</v>
      </c>
    </row>
    <row r="225" spans="1:2" x14ac:dyDescent="0.25">
      <c r="A225" s="31">
        <v>39</v>
      </c>
      <c r="B225" s="31">
        <f t="shared" si="3"/>
        <v>4</v>
      </c>
    </row>
    <row r="226" spans="1:2" x14ac:dyDescent="0.25">
      <c r="A226" s="31">
        <v>42</v>
      </c>
      <c r="B226" s="31">
        <f t="shared" si="3"/>
        <v>3</v>
      </c>
    </row>
    <row r="227" spans="1:2" x14ac:dyDescent="0.25">
      <c r="A227" s="31">
        <v>46</v>
      </c>
      <c r="B227" s="31">
        <f t="shared" si="3"/>
        <v>1</v>
      </c>
    </row>
    <row r="228" spans="1:2" x14ac:dyDescent="0.25">
      <c r="A228" s="31">
        <v>45</v>
      </c>
      <c r="B228" s="31">
        <f t="shared" si="3"/>
        <v>2</v>
      </c>
    </row>
    <row r="229" spans="1:2" x14ac:dyDescent="0.25">
      <c r="A229" s="31">
        <v>43</v>
      </c>
      <c r="B229" s="31">
        <f t="shared" si="3"/>
        <v>3</v>
      </c>
    </row>
    <row r="230" spans="1:2" x14ac:dyDescent="0.25">
      <c r="A230" s="31">
        <v>29</v>
      </c>
      <c r="B230" s="31">
        <f t="shared" si="3"/>
        <v>3</v>
      </c>
    </row>
    <row r="231" spans="1:2" x14ac:dyDescent="0.25">
      <c r="A231" s="31">
        <v>30</v>
      </c>
      <c r="B231" s="31">
        <f t="shared" si="3"/>
        <v>3</v>
      </c>
    </row>
    <row r="232" spans="1:2" x14ac:dyDescent="0.25">
      <c r="A232" s="31">
        <v>38</v>
      </c>
      <c r="B232" s="31">
        <f t="shared" si="3"/>
        <v>3</v>
      </c>
    </row>
    <row r="233" spans="1:2" x14ac:dyDescent="0.25">
      <c r="A233" s="31">
        <v>33</v>
      </c>
      <c r="B233" s="31">
        <f t="shared" si="3"/>
        <v>3</v>
      </c>
    </row>
    <row r="234" spans="1:2" x14ac:dyDescent="0.25">
      <c r="A234" s="31">
        <v>41</v>
      </c>
      <c r="B234" s="31">
        <f>COUNTIF($A$186:$J$190,A234)</f>
        <v>2</v>
      </c>
    </row>
    <row r="252" spans="1:10" ht="15.75" x14ac:dyDescent="0.25">
      <c r="A252" s="1" t="s">
        <v>281</v>
      </c>
    </row>
    <row r="253" spans="1:10" x14ac:dyDescent="0.25">
      <c r="A253" t="s">
        <v>282</v>
      </c>
    </row>
    <row r="254" spans="1:10" x14ac:dyDescent="0.25">
      <c r="A254" t="s">
        <v>283</v>
      </c>
    </row>
    <row r="255" spans="1:10" x14ac:dyDescent="0.25">
      <c r="A255">
        <v>125</v>
      </c>
      <c r="B255">
        <v>148</v>
      </c>
      <c r="C255">
        <v>137</v>
      </c>
      <c r="D255">
        <v>120</v>
      </c>
      <c r="E255">
        <v>135</v>
      </c>
      <c r="F255">
        <v>132</v>
      </c>
      <c r="G255">
        <v>145</v>
      </c>
      <c r="H255">
        <v>122</v>
      </c>
      <c r="I255">
        <v>130</v>
      </c>
      <c r="J255">
        <v>141</v>
      </c>
    </row>
    <row r="256" spans="1:10" x14ac:dyDescent="0.25">
      <c r="A256">
        <v>118</v>
      </c>
      <c r="B256">
        <v>125</v>
      </c>
      <c r="C256">
        <v>132</v>
      </c>
      <c r="D256">
        <v>136</v>
      </c>
      <c r="E256">
        <v>128</v>
      </c>
      <c r="F256">
        <v>123</v>
      </c>
      <c r="G256">
        <v>132</v>
      </c>
      <c r="H256">
        <v>138</v>
      </c>
      <c r="I256">
        <v>126</v>
      </c>
      <c r="J256">
        <v>129</v>
      </c>
    </row>
    <row r="257" spans="1:10" x14ac:dyDescent="0.25">
      <c r="A257">
        <v>136</v>
      </c>
      <c r="B257">
        <v>127</v>
      </c>
      <c r="C257">
        <v>130</v>
      </c>
      <c r="D257">
        <v>122</v>
      </c>
      <c r="E257">
        <v>125</v>
      </c>
      <c r="F257">
        <v>133</v>
      </c>
      <c r="G257">
        <v>140</v>
      </c>
      <c r="H257">
        <v>126</v>
      </c>
      <c r="I257">
        <v>133</v>
      </c>
      <c r="J257">
        <v>135</v>
      </c>
    </row>
    <row r="258" spans="1:10" x14ac:dyDescent="0.25">
      <c r="A258">
        <v>130</v>
      </c>
      <c r="B258">
        <v>134</v>
      </c>
      <c r="C258">
        <v>141</v>
      </c>
      <c r="D258">
        <v>119</v>
      </c>
      <c r="E258">
        <v>125</v>
      </c>
      <c r="F258">
        <v>131</v>
      </c>
      <c r="G258">
        <v>136</v>
      </c>
      <c r="H258">
        <v>128</v>
      </c>
      <c r="I258">
        <v>124</v>
      </c>
      <c r="J258">
        <v>132</v>
      </c>
    </row>
    <row r="259" spans="1:10" x14ac:dyDescent="0.25">
      <c r="A259">
        <v>136</v>
      </c>
      <c r="B259">
        <v>127</v>
      </c>
      <c r="C259">
        <v>130</v>
      </c>
      <c r="D259">
        <v>122</v>
      </c>
      <c r="E259">
        <v>125</v>
      </c>
      <c r="F259">
        <v>133</v>
      </c>
      <c r="G259">
        <v>140</v>
      </c>
      <c r="H259">
        <v>126</v>
      </c>
      <c r="I259">
        <v>133</v>
      </c>
      <c r="J259">
        <v>135</v>
      </c>
    </row>
    <row r="260" spans="1:10" x14ac:dyDescent="0.25">
      <c r="A260">
        <v>130</v>
      </c>
      <c r="B260">
        <v>134</v>
      </c>
      <c r="C260">
        <v>141</v>
      </c>
      <c r="D260">
        <v>119</v>
      </c>
      <c r="E260">
        <v>125</v>
      </c>
      <c r="F260">
        <v>131</v>
      </c>
      <c r="G260">
        <v>136</v>
      </c>
      <c r="H260">
        <v>128</v>
      </c>
      <c r="I260">
        <v>124</v>
      </c>
      <c r="J260">
        <v>132</v>
      </c>
    </row>
    <row r="261" spans="1:10" x14ac:dyDescent="0.25">
      <c r="A261">
        <v>136</v>
      </c>
      <c r="B261">
        <v>127</v>
      </c>
      <c r="C261">
        <v>130</v>
      </c>
      <c r="D261">
        <v>122</v>
      </c>
      <c r="E261">
        <v>125</v>
      </c>
      <c r="F261">
        <v>133</v>
      </c>
      <c r="G261">
        <v>140</v>
      </c>
      <c r="H261">
        <v>126</v>
      </c>
      <c r="I261">
        <v>133</v>
      </c>
      <c r="J261">
        <v>135</v>
      </c>
    </row>
    <row r="262" spans="1:10" x14ac:dyDescent="0.25">
      <c r="A262">
        <v>130</v>
      </c>
      <c r="B262">
        <v>134</v>
      </c>
      <c r="C262">
        <v>141</v>
      </c>
      <c r="D262">
        <v>119</v>
      </c>
      <c r="E262">
        <v>125</v>
      </c>
      <c r="F262">
        <v>131</v>
      </c>
      <c r="G262">
        <v>136</v>
      </c>
      <c r="H262">
        <v>128</v>
      </c>
      <c r="I262">
        <v>124</v>
      </c>
      <c r="J262">
        <v>132</v>
      </c>
    </row>
    <row r="263" spans="1:10" x14ac:dyDescent="0.25">
      <c r="A263">
        <v>136</v>
      </c>
      <c r="B263">
        <v>127</v>
      </c>
      <c r="C263">
        <v>130</v>
      </c>
      <c r="D263">
        <v>122</v>
      </c>
      <c r="E263">
        <v>125</v>
      </c>
      <c r="F263">
        <v>133</v>
      </c>
      <c r="G263">
        <v>140</v>
      </c>
      <c r="H263">
        <v>126</v>
      </c>
      <c r="I263">
        <v>133</v>
      </c>
      <c r="J263">
        <v>135</v>
      </c>
    </row>
    <row r="264" spans="1:10" x14ac:dyDescent="0.25">
      <c r="A264">
        <v>130</v>
      </c>
      <c r="B264">
        <v>134</v>
      </c>
      <c r="C264">
        <v>141</v>
      </c>
      <c r="D264">
        <v>119</v>
      </c>
      <c r="E264">
        <v>125</v>
      </c>
      <c r="F264">
        <v>131</v>
      </c>
      <c r="G264">
        <v>136</v>
      </c>
      <c r="H264">
        <v>128</v>
      </c>
      <c r="I264">
        <v>124</v>
      </c>
      <c r="J264">
        <v>132</v>
      </c>
    </row>
    <row r="266" spans="1:10" x14ac:dyDescent="0.25">
      <c r="A266" t="s">
        <v>108</v>
      </c>
    </row>
    <row r="267" spans="1:10" x14ac:dyDescent="0.25">
      <c r="A267" t="s">
        <v>284</v>
      </c>
    </row>
    <row r="284" spans="1:7" ht="15.75" thickBot="1" x14ac:dyDescent="0.3"/>
    <row r="285" spans="1:7" ht="15.75" thickBot="1" x14ac:dyDescent="0.3">
      <c r="A285" t="s">
        <v>285</v>
      </c>
      <c r="G285" s="6">
        <f>MEDIAN(A255:J264)</f>
        <v>130.5</v>
      </c>
    </row>
    <row r="287" spans="1:7" x14ac:dyDescent="0.25">
      <c r="A287" t="s">
        <v>286</v>
      </c>
    </row>
    <row r="288" spans="1:7" ht="15.75" thickBot="1" x14ac:dyDescent="0.3"/>
    <row r="289" spans="1:2" x14ac:dyDescent="0.25">
      <c r="A289" s="18" t="s">
        <v>287</v>
      </c>
      <c r="B289" s="18" t="s">
        <v>249</v>
      </c>
    </row>
    <row r="290" spans="1:2" x14ac:dyDescent="0.25">
      <c r="A290" s="31">
        <v>125</v>
      </c>
      <c r="B290" s="31">
        <f>COUNTIF($A$255:$J$264,A290)</f>
        <v>10</v>
      </c>
    </row>
    <row r="291" spans="1:2" x14ac:dyDescent="0.25">
      <c r="A291" s="31">
        <v>118</v>
      </c>
      <c r="B291" s="31">
        <f t="shared" ref="B291:B313" si="4">COUNTIF($A$255:$J$264,A291)</f>
        <v>1</v>
      </c>
    </row>
    <row r="292" spans="1:2" x14ac:dyDescent="0.25">
      <c r="A292" s="31">
        <v>136</v>
      </c>
      <c r="B292" s="31">
        <f t="shared" si="4"/>
        <v>9</v>
      </c>
    </row>
    <row r="293" spans="1:2" x14ac:dyDescent="0.25">
      <c r="A293" s="31">
        <v>130</v>
      </c>
      <c r="B293" s="31">
        <f t="shared" si="4"/>
        <v>9</v>
      </c>
    </row>
    <row r="294" spans="1:2" x14ac:dyDescent="0.25">
      <c r="A294" s="31">
        <v>148</v>
      </c>
      <c r="B294" s="31">
        <f t="shared" si="4"/>
        <v>1</v>
      </c>
    </row>
    <row r="295" spans="1:2" x14ac:dyDescent="0.25">
      <c r="A295" s="31">
        <v>127</v>
      </c>
      <c r="B295" s="31">
        <f t="shared" si="4"/>
        <v>4</v>
      </c>
    </row>
    <row r="296" spans="1:2" x14ac:dyDescent="0.25">
      <c r="A296" s="31">
        <v>134</v>
      </c>
      <c r="B296" s="31">
        <f t="shared" si="4"/>
        <v>4</v>
      </c>
    </row>
    <row r="297" spans="1:2" x14ac:dyDescent="0.25">
      <c r="A297" s="31">
        <v>137</v>
      </c>
      <c r="B297" s="31">
        <f t="shared" si="4"/>
        <v>1</v>
      </c>
    </row>
    <row r="298" spans="1:2" x14ac:dyDescent="0.25">
      <c r="A298" s="31">
        <v>132</v>
      </c>
      <c r="B298" s="31">
        <f t="shared" si="4"/>
        <v>7</v>
      </c>
    </row>
    <row r="299" spans="1:2" x14ac:dyDescent="0.25">
      <c r="A299" s="31">
        <v>141</v>
      </c>
      <c r="B299" s="31">
        <f t="shared" si="4"/>
        <v>5</v>
      </c>
    </row>
    <row r="300" spans="1:2" x14ac:dyDescent="0.25">
      <c r="A300" s="31">
        <v>120</v>
      </c>
      <c r="B300" s="31">
        <f t="shared" si="4"/>
        <v>1</v>
      </c>
    </row>
    <row r="301" spans="1:2" x14ac:dyDescent="0.25">
      <c r="A301" s="31">
        <v>122</v>
      </c>
      <c r="B301" s="31">
        <f t="shared" si="4"/>
        <v>5</v>
      </c>
    </row>
    <row r="302" spans="1:2" x14ac:dyDescent="0.25">
      <c r="A302" s="31">
        <v>119</v>
      </c>
      <c r="B302" s="31">
        <f t="shared" si="4"/>
        <v>4</v>
      </c>
    </row>
    <row r="303" spans="1:2" x14ac:dyDescent="0.25">
      <c r="A303" s="31">
        <v>135</v>
      </c>
      <c r="B303" s="31">
        <f t="shared" si="4"/>
        <v>5</v>
      </c>
    </row>
    <row r="304" spans="1:2" x14ac:dyDescent="0.25">
      <c r="A304" s="31">
        <v>128</v>
      </c>
      <c r="B304" s="31">
        <f t="shared" si="4"/>
        <v>5</v>
      </c>
    </row>
    <row r="305" spans="1:11" x14ac:dyDescent="0.25">
      <c r="A305" s="31">
        <v>123</v>
      </c>
      <c r="B305" s="31">
        <f t="shared" si="4"/>
        <v>1</v>
      </c>
    </row>
    <row r="306" spans="1:11" x14ac:dyDescent="0.25">
      <c r="A306" s="31">
        <v>133</v>
      </c>
      <c r="B306" s="31">
        <f t="shared" si="4"/>
        <v>8</v>
      </c>
    </row>
    <row r="307" spans="1:11" x14ac:dyDescent="0.25">
      <c r="A307" s="31">
        <v>131</v>
      </c>
      <c r="B307" s="31">
        <f t="shared" si="4"/>
        <v>4</v>
      </c>
    </row>
    <row r="308" spans="1:11" x14ac:dyDescent="0.25">
      <c r="A308" s="31">
        <v>145</v>
      </c>
      <c r="B308" s="31">
        <f t="shared" si="4"/>
        <v>1</v>
      </c>
    </row>
    <row r="309" spans="1:11" x14ac:dyDescent="0.25">
      <c r="A309" s="31">
        <v>140</v>
      </c>
      <c r="B309" s="31">
        <f t="shared" si="4"/>
        <v>4</v>
      </c>
    </row>
    <row r="310" spans="1:11" x14ac:dyDescent="0.25">
      <c r="A310" s="31">
        <v>138</v>
      </c>
      <c r="B310" s="31">
        <f t="shared" si="4"/>
        <v>1</v>
      </c>
    </row>
    <row r="311" spans="1:11" x14ac:dyDescent="0.25">
      <c r="A311" s="31">
        <v>126</v>
      </c>
      <c r="B311" s="31">
        <f t="shared" si="4"/>
        <v>5</v>
      </c>
    </row>
    <row r="312" spans="1:11" x14ac:dyDescent="0.25">
      <c r="A312" s="31">
        <v>124</v>
      </c>
      <c r="B312" s="31">
        <f t="shared" si="4"/>
        <v>4</v>
      </c>
    </row>
    <row r="313" spans="1:11" x14ac:dyDescent="0.25">
      <c r="A313" s="31">
        <v>129</v>
      </c>
      <c r="B313" s="31">
        <f t="shared" si="4"/>
        <v>1</v>
      </c>
    </row>
    <row r="316" spans="1:11" ht="15.75" x14ac:dyDescent="0.25">
      <c r="A316" s="1" t="s">
        <v>288</v>
      </c>
    </row>
    <row r="317" spans="1:11" x14ac:dyDescent="0.25">
      <c r="A317" t="s">
        <v>289</v>
      </c>
    </row>
    <row r="319" spans="1:11" x14ac:dyDescent="0.25">
      <c r="A319" t="s">
        <v>290</v>
      </c>
      <c r="B319">
        <v>45</v>
      </c>
      <c r="C319">
        <v>35</v>
      </c>
      <c r="D319">
        <v>40</v>
      </c>
      <c r="E319">
        <v>38</v>
      </c>
      <c r="F319">
        <v>42</v>
      </c>
      <c r="G319">
        <v>37</v>
      </c>
      <c r="H319">
        <v>39</v>
      </c>
      <c r="I319">
        <v>43</v>
      </c>
      <c r="J319">
        <v>44</v>
      </c>
      <c r="K319">
        <v>41</v>
      </c>
    </row>
    <row r="320" spans="1:11" x14ac:dyDescent="0.25">
      <c r="A320" t="s">
        <v>291</v>
      </c>
      <c r="B320">
        <v>32</v>
      </c>
      <c r="C320">
        <v>28</v>
      </c>
      <c r="D320">
        <v>30</v>
      </c>
      <c r="E320">
        <v>34</v>
      </c>
      <c r="F320">
        <v>33</v>
      </c>
      <c r="G320">
        <v>35</v>
      </c>
      <c r="H320">
        <v>31</v>
      </c>
      <c r="I320">
        <v>29</v>
      </c>
      <c r="J320">
        <v>36</v>
      </c>
      <c r="K320">
        <v>37</v>
      </c>
    </row>
    <row r="321" spans="1:11" x14ac:dyDescent="0.25">
      <c r="A321" t="s">
        <v>292</v>
      </c>
      <c r="B321">
        <v>40</v>
      </c>
      <c r="C321">
        <v>39</v>
      </c>
      <c r="D321">
        <v>42</v>
      </c>
      <c r="E321">
        <v>41</v>
      </c>
      <c r="F321">
        <v>38</v>
      </c>
      <c r="G321">
        <v>43</v>
      </c>
      <c r="H321">
        <v>45</v>
      </c>
      <c r="I321">
        <v>44</v>
      </c>
      <c r="J321">
        <v>41</v>
      </c>
      <c r="K321">
        <v>37</v>
      </c>
    </row>
    <row r="323" spans="1:11" x14ac:dyDescent="0.25">
      <c r="A323" t="s">
        <v>108</v>
      </c>
    </row>
    <row r="324" spans="1:11" x14ac:dyDescent="0.25">
      <c r="A324" t="s">
        <v>293</v>
      </c>
    </row>
    <row r="341" spans="1:8" ht="15.75" thickBot="1" x14ac:dyDescent="0.3"/>
    <row r="342" spans="1:8" ht="15.75" thickBot="1" x14ac:dyDescent="0.3">
      <c r="A342" t="s">
        <v>294</v>
      </c>
      <c r="H342" s="6">
        <f>AVERAGE(B319:K321)</f>
        <v>37.966666666666669</v>
      </c>
    </row>
    <row r="343" spans="1:8" ht="15.75" thickBot="1" x14ac:dyDescent="0.3"/>
    <row r="344" spans="1:8" ht="15.75" thickBot="1" x14ac:dyDescent="0.3">
      <c r="A344" t="s">
        <v>295</v>
      </c>
      <c r="H344" s="6">
        <f>MAX(B319:K321)-MIN(B319:K321)</f>
        <v>17</v>
      </c>
    </row>
  </sheetData>
  <sortState xmlns:xlrd2="http://schemas.microsoft.com/office/spreadsheetml/2017/richdata2" ref="E144:E148">
    <sortCondition ref="E14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31E7-93C3-479B-8B98-46C9F11AAAC7}">
  <dimension ref="A1:M104"/>
  <sheetViews>
    <sheetView topLeftCell="A86" workbookViewId="0">
      <selection activeCell="B82" sqref="B82"/>
    </sheetView>
  </sheetViews>
  <sheetFormatPr defaultRowHeight="15" x14ac:dyDescent="0.25"/>
  <sheetData>
    <row r="1" spans="1:12" ht="15.75" x14ac:dyDescent="0.25">
      <c r="A1" s="1" t="s">
        <v>98</v>
      </c>
    </row>
    <row r="2" spans="1:12" x14ac:dyDescent="0.25">
      <c r="A2" t="s">
        <v>99</v>
      </c>
    </row>
    <row r="3" spans="1:12" x14ac:dyDescent="0.25">
      <c r="A3" t="s">
        <v>100</v>
      </c>
    </row>
    <row r="4" spans="1:12" x14ac:dyDescent="0.25">
      <c r="A4">
        <v>-2.5</v>
      </c>
      <c r="B4">
        <v>1.3</v>
      </c>
      <c r="C4">
        <v>-0.8</v>
      </c>
      <c r="D4">
        <v>-1.9</v>
      </c>
      <c r="E4">
        <v>2.1</v>
      </c>
      <c r="F4">
        <v>0.5</v>
      </c>
      <c r="G4">
        <v>-1.2</v>
      </c>
      <c r="H4">
        <v>1.8</v>
      </c>
      <c r="I4">
        <v>-0.5</v>
      </c>
      <c r="J4">
        <v>2.2999999999999998</v>
      </c>
    </row>
    <row r="5" spans="1:12" x14ac:dyDescent="0.25">
      <c r="A5">
        <v>-0.7</v>
      </c>
      <c r="B5">
        <v>1.2</v>
      </c>
      <c r="C5">
        <v>-1.5</v>
      </c>
      <c r="D5">
        <v>-0.3</v>
      </c>
      <c r="E5">
        <v>2.6</v>
      </c>
      <c r="F5">
        <v>1.1000000000000001</v>
      </c>
      <c r="G5">
        <v>-1.7</v>
      </c>
      <c r="H5">
        <v>0.9</v>
      </c>
      <c r="I5">
        <v>-1.4</v>
      </c>
      <c r="J5">
        <v>0.3</v>
      </c>
    </row>
    <row r="6" spans="1:12" x14ac:dyDescent="0.25">
      <c r="A6">
        <v>1.9</v>
      </c>
      <c r="B6">
        <v>-1.1000000000000001</v>
      </c>
      <c r="C6">
        <v>-0.4</v>
      </c>
      <c r="D6">
        <v>2.2000000000000002</v>
      </c>
      <c r="E6">
        <v>-0.9</v>
      </c>
      <c r="F6">
        <v>1.6</v>
      </c>
      <c r="G6">
        <v>-0.6</v>
      </c>
      <c r="H6">
        <v>-1.3</v>
      </c>
      <c r="I6">
        <v>2.4</v>
      </c>
      <c r="J6">
        <v>0.7</v>
      </c>
    </row>
    <row r="7" spans="1:12" x14ac:dyDescent="0.25">
      <c r="A7">
        <v>-1.8</v>
      </c>
      <c r="B7">
        <v>1.5</v>
      </c>
      <c r="C7">
        <v>-0.2</v>
      </c>
      <c r="D7">
        <v>-2.1</v>
      </c>
      <c r="E7">
        <v>2.8</v>
      </c>
      <c r="F7">
        <v>0.8</v>
      </c>
      <c r="G7">
        <v>-1.6</v>
      </c>
      <c r="H7">
        <v>1.4</v>
      </c>
      <c r="I7">
        <v>-0.1</v>
      </c>
      <c r="J7">
        <v>2.5</v>
      </c>
    </row>
    <row r="8" spans="1:12" x14ac:dyDescent="0.25">
      <c r="A8">
        <v>-1</v>
      </c>
      <c r="B8">
        <v>1.7</v>
      </c>
      <c r="C8">
        <v>-0.9</v>
      </c>
      <c r="D8">
        <v>-2</v>
      </c>
      <c r="E8">
        <v>2.7</v>
      </c>
      <c r="F8">
        <v>0.6</v>
      </c>
      <c r="G8">
        <v>-1.4</v>
      </c>
      <c r="H8">
        <v>1.1000000000000001</v>
      </c>
      <c r="I8">
        <v>-0.3</v>
      </c>
      <c r="J8">
        <v>2</v>
      </c>
    </row>
    <row r="10" spans="1:12" ht="15.75" thickBot="1" x14ac:dyDescent="0.3">
      <c r="A10" t="s">
        <v>101</v>
      </c>
    </row>
    <row r="11" spans="1:12" ht="15.75" thickBot="1" x14ac:dyDescent="0.3">
      <c r="A11" t="s">
        <v>102</v>
      </c>
      <c r="G11" s="6">
        <f>SKEW(A4:J8)</f>
        <v>5.4546017084340551E-2</v>
      </c>
    </row>
    <row r="12" spans="1:12" ht="15.75" thickBot="1" x14ac:dyDescent="0.3">
      <c r="A12" t="s">
        <v>103</v>
      </c>
      <c r="G12" s="6">
        <f>KURT(A4:J8)</f>
        <v>-1.3042496425917365</v>
      </c>
    </row>
    <row r="13" spans="1:12" ht="15.75" thickBot="1" x14ac:dyDescent="0.3">
      <c r="A13" t="s">
        <v>104</v>
      </c>
    </row>
    <row r="14" spans="1:12" ht="15.75" thickBot="1" x14ac:dyDescent="0.3">
      <c r="A14" s="10" t="s">
        <v>251</v>
      </c>
      <c r="B14" s="11"/>
      <c r="C14" s="11"/>
      <c r="D14" s="11"/>
      <c r="E14" s="11"/>
      <c r="F14" s="11"/>
      <c r="G14" s="11"/>
      <c r="H14" s="11"/>
      <c r="I14" s="11"/>
      <c r="J14" s="11"/>
      <c r="K14" s="11"/>
      <c r="L14" s="12"/>
    </row>
    <row r="15" spans="1:12" ht="15.75" thickBot="1" x14ac:dyDescent="0.3">
      <c r="A15" s="21"/>
      <c r="B15" s="21"/>
      <c r="C15" s="21"/>
      <c r="D15" s="21"/>
      <c r="E15" s="21"/>
      <c r="F15" s="21"/>
      <c r="G15" s="21"/>
      <c r="H15" s="21"/>
      <c r="I15" s="21"/>
      <c r="J15" s="21"/>
      <c r="K15" s="21"/>
      <c r="L15" s="21"/>
    </row>
    <row r="16" spans="1:12" ht="15.75" thickBot="1" x14ac:dyDescent="0.3">
      <c r="A16" s="10" t="s">
        <v>252</v>
      </c>
      <c r="B16" s="11" t="s">
        <v>253</v>
      </c>
      <c r="C16" s="11"/>
      <c r="D16" s="11"/>
      <c r="E16" s="11"/>
      <c r="F16" s="11"/>
      <c r="G16" s="11"/>
      <c r="H16" s="11"/>
      <c r="I16" s="11"/>
      <c r="J16" s="11"/>
      <c r="K16" s="11"/>
      <c r="L16" s="12"/>
    </row>
    <row r="18" spans="1:10" ht="15.75" x14ac:dyDescent="0.25">
      <c r="A18" s="1" t="s">
        <v>105</v>
      </c>
    </row>
    <row r="19" spans="1:10" x14ac:dyDescent="0.25">
      <c r="A19" t="s">
        <v>106</v>
      </c>
    </row>
    <row r="20" spans="1:10" x14ac:dyDescent="0.25">
      <c r="A20" t="s">
        <v>107</v>
      </c>
    </row>
    <row r="21" spans="1:10" x14ac:dyDescent="0.25">
      <c r="A21">
        <v>2.5</v>
      </c>
      <c r="B21">
        <v>4.8</v>
      </c>
      <c r="C21">
        <v>3.2</v>
      </c>
      <c r="D21">
        <v>2.1</v>
      </c>
      <c r="E21">
        <v>4.5</v>
      </c>
      <c r="F21">
        <v>2.9</v>
      </c>
      <c r="G21">
        <v>2.2999999999999998</v>
      </c>
      <c r="H21">
        <v>3.1</v>
      </c>
      <c r="I21">
        <v>4.2</v>
      </c>
      <c r="J21">
        <v>3.9</v>
      </c>
    </row>
    <row r="22" spans="1:10" x14ac:dyDescent="0.25">
      <c r="A22">
        <v>2.8</v>
      </c>
      <c r="B22">
        <v>4.0999999999999996</v>
      </c>
      <c r="C22">
        <v>2.6</v>
      </c>
      <c r="D22">
        <v>2.4</v>
      </c>
      <c r="E22">
        <v>4.7</v>
      </c>
      <c r="F22">
        <v>3.3</v>
      </c>
      <c r="G22">
        <v>2.7</v>
      </c>
      <c r="H22">
        <v>3</v>
      </c>
      <c r="I22">
        <v>4.3</v>
      </c>
      <c r="J22">
        <v>3.7</v>
      </c>
    </row>
    <row r="23" spans="1:10" x14ac:dyDescent="0.25">
      <c r="A23">
        <v>2.2000000000000002</v>
      </c>
      <c r="B23">
        <v>3.6</v>
      </c>
      <c r="C23">
        <v>4</v>
      </c>
      <c r="D23">
        <v>2.7</v>
      </c>
      <c r="E23">
        <v>3.8</v>
      </c>
      <c r="F23">
        <v>3.5</v>
      </c>
      <c r="G23">
        <v>3.2</v>
      </c>
      <c r="H23">
        <v>4.4000000000000004</v>
      </c>
      <c r="I23">
        <v>2</v>
      </c>
      <c r="J23">
        <v>3.4</v>
      </c>
    </row>
    <row r="24" spans="1:10" x14ac:dyDescent="0.25">
      <c r="A24">
        <v>3.1</v>
      </c>
      <c r="B24">
        <v>2.9</v>
      </c>
      <c r="C24">
        <v>4.5999999999999996</v>
      </c>
      <c r="D24">
        <v>3.3</v>
      </c>
      <c r="E24">
        <v>2.5</v>
      </c>
      <c r="F24">
        <v>4.9000000000000004</v>
      </c>
      <c r="G24">
        <v>2.8</v>
      </c>
      <c r="H24">
        <v>3</v>
      </c>
      <c r="I24">
        <v>4.2</v>
      </c>
      <c r="J24">
        <v>3.9</v>
      </c>
    </row>
    <row r="25" spans="1:10" x14ac:dyDescent="0.25">
      <c r="A25">
        <v>2.8</v>
      </c>
      <c r="B25">
        <v>4.0999999999999996</v>
      </c>
      <c r="C25">
        <v>2.6</v>
      </c>
      <c r="D25">
        <v>2.4</v>
      </c>
      <c r="E25">
        <v>4.7</v>
      </c>
      <c r="F25">
        <v>3.3</v>
      </c>
      <c r="G25">
        <v>2.7</v>
      </c>
      <c r="H25">
        <v>3</v>
      </c>
      <c r="I25">
        <v>4.3</v>
      </c>
      <c r="J25">
        <v>3.7</v>
      </c>
    </row>
    <row r="26" spans="1:10" x14ac:dyDescent="0.25">
      <c r="A26">
        <v>2.2000000000000002</v>
      </c>
      <c r="B26">
        <v>3.6</v>
      </c>
      <c r="C26">
        <v>4</v>
      </c>
      <c r="D26">
        <v>2.7</v>
      </c>
      <c r="E26">
        <v>3.8</v>
      </c>
      <c r="F26">
        <v>3.5</v>
      </c>
      <c r="G26">
        <v>3.2</v>
      </c>
      <c r="H26">
        <v>4.4000000000000004</v>
      </c>
      <c r="I26">
        <v>2</v>
      </c>
      <c r="J26">
        <v>3.4</v>
      </c>
    </row>
    <row r="27" spans="1:10" x14ac:dyDescent="0.25">
      <c r="A27">
        <v>3.1</v>
      </c>
      <c r="B27">
        <v>2.9</v>
      </c>
      <c r="C27">
        <v>4.5999999999999996</v>
      </c>
      <c r="D27">
        <v>3.3</v>
      </c>
      <c r="E27">
        <v>2.5</v>
      </c>
      <c r="F27">
        <v>4.9000000000000004</v>
      </c>
      <c r="G27">
        <v>2.8</v>
      </c>
      <c r="H27">
        <v>3</v>
      </c>
      <c r="I27">
        <v>4.2</v>
      </c>
      <c r="J27">
        <v>3.9</v>
      </c>
    </row>
    <row r="28" spans="1:10" x14ac:dyDescent="0.25">
      <c r="A28">
        <v>2.8</v>
      </c>
      <c r="B28">
        <v>4.0999999999999996</v>
      </c>
      <c r="C28">
        <v>2.6</v>
      </c>
      <c r="D28">
        <v>2.4</v>
      </c>
      <c r="E28">
        <v>4.7</v>
      </c>
      <c r="F28">
        <v>3.3</v>
      </c>
      <c r="G28">
        <v>2.7</v>
      </c>
      <c r="H28">
        <v>3</v>
      </c>
      <c r="I28">
        <v>4.3</v>
      </c>
      <c r="J28">
        <v>3.7</v>
      </c>
    </row>
    <row r="29" spans="1:10" x14ac:dyDescent="0.25">
      <c r="A29">
        <v>2.2000000000000002</v>
      </c>
      <c r="B29">
        <v>3.6</v>
      </c>
      <c r="C29">
        <v>4</v>
      </c>
      <c r="D29">
        <v>2.7</v>
      </c>
      <c r="E29">
        <v>3.8</v>
      </c>
      <c r="F29">
        <v>3.5</v>
      </c>
      <c r="G29">
        <v>3.2</v>
      </c>
      <c r="H29">
        <v>4.4000000000000004</v>
      </c>
      <c r="I29">
        <v>2</v>
      </c>
      <c r="J29">
        <v>3.4</v>
      </c>
    </row>
    <row r="30" spans="1:10" x14ac:dyDescent="0.25">
      <c r="A30">
        <v>3.1</v>
      </c>
      <c r="B30">
        <v>2.9</v>
      </c>
      <c r="C30">
        <v>4.5999999999999996</v>
      </c>
      <c r="D30">
        <v>3.3</v>
      </c>
      <c r="E30">
        <v>2.5</v>
      </c>
      <c r="F30">
        <v>4.9000000000000004</v>
      </c>
    </row>
    <row r="32" spans="1:10" ht="15.75" thickBot="1" x14ac:dyDescent="0.3">
      <c r="A32" t="s">
        <v>108</v>
      </c>
    </row>
    <row r="33" spans="1:12" ht="15.75" thickBot="1" x14ac:dyDescent="0.3">
      <c r="A33" t="s">
        <v>109</v>
      </c>
      <c r="H33" s="6">
        <f>SKEW(A21:J30)</f>
        <v>0.22402536454542335</v>
      </c>
    </row>
    <row r="34" spans="1:12" ht="15.75" thickBot="1" x14ac:dyDescent="0.3">
      <c r="A34" t="s">
        <v>110</v>
      </c>
      <c r="G34" s="6">
        <f>KURT(A21:J30)</f>
        <v>-0.93120912452529181</v>
      </c>
    </row>
    <row r="35" spans="1:12" ht="15.75" thickBot="1" x14ac:dyDescent="0.3">
      <c r="A35" t="s">
        <v>111</v>
      </c>
    </row>
    <row r="36" spans="1:12" ht="15.75" thickBot="1" x14ac:dyDescent="0.3">
      <c r="A36" s="10" t="s">
        <v>254</v>
      </c>
      <c r="B36" s="11"/>
      <c r="C36" s="11"/>
      <c r="D36" s="11"/>
      <c r="E36" s="11"/>
      <c r="F36" s="11"/>
      <c r="G36" s="11"/>
      <c r="H36" s="11"/>
      <c r="I36" s="11"/>
      <c r="J36" s="11"/>
      <c r="K36" s="11"/>
      <c r="L36" s="12"/>
    </row>
    <row r="37" spans="1:12" ht="15.75" thickBot="1" x14ac:dyDescent="0.3">
      <c r="A37" s="21"/>
      <c r="B37" s="21"/>
      <c r="C37" s="21"/>
      <c r="D37" s="21"/>
      <c r="E37" s="21"/>
      <c r="F37" s="21"/>
      <c r="G37" s="21"/>
      <c r="H37" s="21"/>
      <c r="I37" s="21"/>
      <c r="J37" s="21"/>
      <c r="K37" s="21"/>
      <c r="L37" s="21"/>
    </row>
    <row r="38" spans="1:12" ht="15.75" thickBot="1" x14ac:dyDescent="0.3">
      <c r="A38" s="10" t="s">
        <v>252</v>
      </c>
      <c r="B38" s="11" t="s">
        <v>255</v>
      </c>
      <c r="C38" s="11"/>
      <c r="D38" s="11"/>
      <c r="E38" s="11"/>
      <c r="F38" s="11"/>
      <c r="G38" s="11"/>
      <c r="H38" s="11"/>
      <c r="I38" s="11"/>
      <c r="J38" s="11"/>
      <c r="K38" s="21"/>
      <c r="L38" s="21"/>
    </row>
    <row r="40" spans="1:12" ht="15.75" x14ac:dyDescent="0.25">
      <c r="A40" s="1" t="s">
        <v>112</v>
      </c>
    </row>
    <row r="41" spans="1:12" x14ac:dyDescent="0.25">
      <c r="A41" t="s">
        <v>113</v>
      </c>
    </row>
    <row r="42" spans="1:12" x14ac:dyDescent="0.25">
      <c r="A42" t="s">
        <v>114</v>
      </c>
    </row>
    <row r="43" spans="1:12" x14ac:dyDescent="0.25">
      <c r="A43">
        <v>4</v>
      </c>
      <c r="B43">
        <v>5</v>
      </c>
      <c r="C43">
        <v>3</v>
      </c>
      <c r="D43">
        <v>4</v>
      </c>
      <c r="E43">
        <v>4</v>
      </c>
      <c r="F43">
        <v>3</v>
      </c>
      <c r="G43">
        <v>2</v>
      </c>
      <c r="H43">
        <v>5</v>
      </c>
      <c r="I43">
        <v>4</v>
      </c>
      <c r="J43">
        <v>3</v>
      </c>
    </row>
    <row r="44" spans="1:12" x14ac:dyDescent="0.25">
      <c r="A44">
        <v>5</v>
      </c>
      <c r="B44">
        <v>4</v>
      </c>
      <c r="C44">
        <v>2</v>
      </c>
      <c r="D44">
        <v>3</v>
      </c>
      <c r="E44">
        <v>4</v>
      </c>
      <c r="F44">
        <v>5</v>
      </c>
      <c r="G44">
        <v>3</v>
      </c>
      <c r="H44">
        <v>4</v>
      </c>
      <c r="I44">
        <v>5</v>
      </c>
      <c r="J44">
        <v>3</v>
      </c>
    </row>
    <row r="45" spans="1:12" x14ac:dyDescent="0.25">
      <c r="A45">
        <v>4</v>
      </c>
      <c r="B45">
        <v>3</v>
      </c>
      <c r="C45">
        <v>2</v>
      </c>
      <c r="D45">
        <v>4</v>
      </c>
      <c r="E45">
        <v>5</v>
      </c>
      <c r="F45">
        <v>3</v>
      </c>
      <c r="G45">
        <v>4</v>
      </c>
      <c r="H45">
        <v>5</v>
      </c>
      <c r="I45">
        <v>4</v>
      </c>
      <c r="J45">
        <v>3</v>
      </c>
    </row>
    <row r="46" spans="1:12" x14ac:dyDescent="0.25">
      <c r="A46">
        <v>3</v>
      </c>
      <c r="B46">
        <v>4</v>
      </c>
      <c r="C46">
        <v>5</v>
      </c>
      <c r="D46">
        <v>2</v>
      </c>
      <c r="E46">
        <v>3</v>
      </c>
      <c r="F46">
        <v>4</v>
      </c>
      <c r="G46">
        <v>4</v>
      </c>
      <c r="H46">
        <v>3</v>
      </c>
      <c r="I46">
        <v>5</v>
      </c>
      <c r="J46">
        <v>4</v>
      </c>
    </row>
    <row r="47" spans="1:12" x14ac:dyDescent="0.25">
      <c r="A47">
        <v>3</v>
      </c>
      <c r="B47">
        <v>4</v>
      </c>
      <c r="C47">
        <v>5</v>
      </c>
      <c r="D47">
        <v>4</v>
      </c>
      <c r="E47">
        <v>2</v>
      </c>
      <c r="F47">
        <v>3</v>
      </c>
      <c r="G47">
        <v>4</v>
      </c>
      <c r="H47">
        <v>5</v>
      </c>
      <c r="I47">
        <v>3</v>
      </c>
      <c r="J47">
        <v>4</v>
      </c>
    </row>
    <row r="48" spans="1:12" x14ac:dyDescent="0.25">
      <c r="A48">
        <v>5</v>
      </c>
      <c r="B48">
        <v>4</v>
      </c>
      <c r="C48">
        <v>3</v>
      </c>
      <c r="D48">
        <v>4</v>
      </c>
      <c r="E48">
        <v>5</v>
      </c>
      <c r="F48">
        <v>3</v>
      </c>
      <c r="G48">
        <v>4</v>
      </c>
      <c r="H48">
        <v>5</v>
      </c>
      <c r="I48">
        <v>4</v>
      </c>
      <c r="J48">
        <v>3</v>
      </c>
    </row>
    <row r="49" spans="1:13" x14ac:dyDescent="0.25">
      <c r="A49">
        <v>3</v>
      </c>
      <c r="B49">
        <v>4</v>
      </c>
      <c r="C49">
        <v>5</v>
      </c>
      <c r="D49">
        <v>2</v>
      </c>
      <c r="E49">
        <v>3</v>
      </c>
      <c r="F49">
        <v>4</v>
      </c>
      <c r="G49">
        <v>4</v>
      </c>
      <c r="H49">
        <v>3</v>
      </c>
      <c r="I49">
        <v>5</v>
      </c>
      <c r="J49">
        <v>4</v>
      </c>
    </row>
    <row r="50" spans="1:13" x14ac:dyDescent="0.25">
      <c r="A50">
        <v>3</v>
      </c>
      <c r="B50">
        <v>4</v>
      </c>
      <c r="C50">
        <v>5</v>
      </c>
      <c r="D50">
        <v>4</v>
      </c>
      <c r="E50">
        <v>2</v>
      </c>
      <c r="F50">
        <v>3</v>
      </c>
      <c r="G50">
        <v>4</v>
      </c>
      <c r="H50">
        <v>5</v>
      </c>
      <c r="I50">
        <v>3</v>
      </c>
      <c r="J50">
        <v>4</v>
      </c>
    </row>
    <row r="51" spans="1:13" x14ac:dyDescent="0.25">
      <c r="A51">
        <v>5</v>
      </c>
      <c r="B51">
        <v>4</v>
      </c>
      <c r="C51">
        <v>3</v>
      </c>
      <c r="D51">
        <v>4</v>
      </c>
      <c r="E51">
        <v>5</v>
      </c>
      <c r="F51">
        <v>3</v>
      </c>
      <c r="G51">
        <v>4</v>
      </c>
      <c r="H51">
        <v>5</v>
      </c>
      <c r="I51">
        <v>4</v>
      </c>
      <c r="J51">
        <v>3</v>
      </c>
    </row>
    <row r="52" spans="1:13" x14ac:dyDescent="0.25">
      <c r="A52">
        <v>3</v>
      </c>
      <c r="B52">
        <v>4</v>
      </c>
      <c r="C52">
        <v>5</v>
      </c>
      <c r="D52">
        <v>2</v>
      </c>
      <c r="E52">
        <v>3</v>
      </c>
      <c r="F52">
        <v>4</v>
      </c>
      <c r="G52">
        <v>4</v>
      </c>
      <c r="H52">
        <v>3</v>
      </c>
      <c r="I52">
        <v>5</v>
      </c>
      <c r="J52">
        <v>4</v>
      </c>
    </row>
    <row r="54" spans="1:13" ht="15.75" thickBot="1" x14ac:dyDescent="0.3">
      <c r="A54" t="s">
        <v>108</v>
      </c>
    </row>
    <row r="55" spans="1:13" ht="15.75" thickBot="1" x14ac:dyDescent="0.3">
      <c r="A55" t="s">
        <v>115</v>
      </c>
      <c r="H55" s="6">
        <f>SKEW(A43:J52)</f>
        <v>-0.21090973977304461</v>
      </c>
    </row>
    <row r="56" spans="1:13" ht="15.75" thickBot="1" x14ac:dyDescent="0.3">
      <c r="A56" t="s">
        <v>116</v>
      </c>
      <c r="G56" s="6">
        <f>KURT(A43:J52)</f>
        <v>-0.74525627211662515</v>
      </c>
    </row>
    <row r="57" spans="1:13" ht="15.75" thickBot="1" x14ac:dyDescent="0.3">
      <c r="A57" t="s">
        <v>117</v>
      </c>
    </row>
    <row r="58" spans="1:13" ht="15.75" thickBot="1" x14ac:dyDescent="0.3">
      <c r="A58" s="10" t="s">
        <v>256</v>
      </c>
      <c r="B58" s="11"/>
      <c r="C58" s="11"/>
      <c r="D58" s="11"/>
      <c r="E58" s="11"/>
      <c r="F58" s="11"/>
      <c r="G58" s="11"/>
      <c r="H58" s="11"/>
      <c r="I58" s="11"/>
      <c r="J58" s="11"/>
      <c r="K58" s="11"/>
      <c r="L58" s="11"/>
      <c r="M58" s="12"/>
    </row>
    <row r="59" spans="1:13" ht="15.75" thickBot="1" x14ac:dyDescent="0.3">
      <c r="A59" s="21"/>
      <c r="B59" s="21"/>
      <c r="C59" s="21"/>
      <c r="D59" s="21"/>
      <c r="E59" s="21"/>
      <c r="F59" s="21"/>
      <c r="G59" s="21"/>
      <c r="H59" s="21"/>
      <c r="I59" s="21"/>
      <c r="J59" s="21"/>
      <c r="K59" s="21"/>
      <c r="L59" s="21"/>
      <c r="M59" s="21"/>
    </row>
    <row r="60" spans="1:13" ht="15.75" thickBot="1" x14ac:dyDescent="0.3">
      <c r="A60" s="10" t="s">
        <v>252</v>
      </c>
      <c r="B60" s="11" t="s">
        <v>258</v>
      </c>
      <c r="C60" s="11"/>
      <c r="D60" s="11"/>
      <c r="E60" s="11"/>
      <c r="F60" s="11"/>
      <c r="G60" s="11"/>
      <c r="H60" s="11"/>
      <c r="I60" s="11"/>
      <c r="J60" s="12"/>
      <c r="K60" s="21"/>
      <c r="L60" s="21"/>
      <c r="M60" s="21"/>
    </row>
    <row r="62" spans="1:13" ht="15.75" x14ac:dyDescent="0.25">
      <c r="A62" s="1" t="s">
        <v>118</v>
      </c>
    </row>
    <row r="63" spans="1:13" x14ac:dyDescent="0.25">
      <c r="A63" t="s">
        <v>119</v>
      </c>
    </row>
    <row r="64" spans="1:13" x14ac:dyDescent="0.25">
      <c r="A64" t="s">
        <v>120</v>
      </c>
    </row>
    <row r="65" spans="1:12" x14ac:dyDescent="0.25">
      <c r="A65">
        <v>280</v>
      </c>
      <c r="B65">
        <v>350</v>
      </c>
      <c r="C65">
        <v>310</v>
      </c>
      <c r="D65">
        <v>270</v>
      </c>
      <c r="E65">
        <v>390</v>
      </c>
      <c r="F65">
        <v>320</v>
      </c>
      <c r="G65">
        <v>290</v>
      </c>
      <c r="H65">
        <v>340</v>
      </c>
      <c r="I65">
        <v>310</v>
      </c>
      <c r="J65">
        <v>380</v>
      </c>
    </row>
    <row r="66" spans="1:12" x14ac:dyDescent="0.25">
      <c r="A66">
        <v>270</v>
      </c>
      <c r="B66">
        <v>350</v>
      </c>
      <c r="C66">
        <v>300</v>
      </c>
      <c r="D66">
        <v>330</v>
      </c>
      <c r="E66">
        <v>370</v>
      </c>
      <c r="F66">
        <v>310</v>
      </c>
      <c r="G66">
        <v>280</v>
      </c>
      <c r="H66">
        <v>320</v>
      </c>
      <c r="I66">
        <v>350</v>
      </c>
      <c r="J66">
        <v>290</v>
      </c>
    </row>
    <row r="67" spans="1:12" x14ac:dyDescent="0.25">
      <c r="A67">
        <v>270</v>
      </c>
      <c r="B67">
        <v>350</v>
      </c>
      <c r="C67">
        <v>300</v>
      </c>
      <c r="D67">
        <v>330</v>
      </c>
      <c r="E67">
        <v>370</v>
      </c>
      <c r="F67">
        <v>310</v>
      </c>
      <c r="G67">
        <v>280</v>
      </c>
      <c r="H67">
        <v>320</v>
      </c>
      <c r="I67">
        <v>350</v>
      </c>
      <c r="J67">
        <v>290</v>
      </c>
    </row>
    <row r="68" spans="1:12" x14ac:dyDescent="0.25">
      <c r="A68">
        <v>270</v>
      </c>
      <c r="B68">
        <v>350</v>
      </c>
      <c r="C68">
        <v>300</v>
      </c>
      <c r="D68">
        <v>330</v>
      </c>
      <c r="E68">
        <v>370</v>
      </c>
      <c r="F68">
        <v>310</v>
      </c>
      <c r="G68">
        <v>280</v>
      </c>
      <c r="H68">
        <v>320</v>
      </c>
      <c r="I68">
        <v>350</v>
      </c>
      <c r="J68">
        <v>290</v>
      </c>
    </row>
    <row r="69" spans="1:12" x14ac:dyDescent="0.25">
      <c r="A69">
        <v>270</v>
      </c>
      <c r="B69">
        <v>350</v>
      </c>
      <c r="C69">
        <v>300</v>
      </c>
      <c r="D69">
        <v>330</v>
      </c>
      <c r="E69">
        <v>370</v>
      </c>
      <c r="F69">
        <v>310</v>
      </c>
      <c r="G69">
        <v>280</v>
      </c>
      <c r="H69">
        <v>320</v>
      </c>
      <c r="I69">
        <v>350</v>
      </c>
      <c r="J69">
        <v>290</v>
      </c>
    </row>
    <row r="70" spans="1:12" x14ac:dyDescent="0.25">
      <c r="A70">
        <v>270</v>
      </c>
      <c r="B70">
        <v>350</v>
      </c>
      <c r="C70">
        <v>300</v>
      </c>
      <c r="D70">
        <v>330</v>
      </c>
      <c r="E70">
        <v>370</v>
      </c>
      <c r="F70">
        <v>310</v>
      </c>
      <c r="G70">
        <v>280</v>
      </c>
      <c r="H70">
        <v>320</v>
      </c>
      <c r="I70">
        <v>350</v>
      </c>
      <c r="J70">
        <v>290</v>
      </c>
    </row>
    <row r="71" spans="1:12" x14ac:dyDescent="0.25">
      <c r="A71">
        <v>270</v>
      </c>
      <c r="B71">
        <v>350</v>
      </c>
      <c r="C71">
        <v>300</v>
      </c>
      <c r="D71">
        <v>330</v>
      </c>
      <c r="E71">
        <v>370</v>
      </c>
      <c r="F71">
        <v>310</v>
      </c>
      <c r="G71">
        <v>280</v>
      </c>
      <c r="H71">
        <v>320</v>
      </c>
      <c r="I71">
        <v>350</v>
      </c>
      <c r="J71">
        <v>290</v>
      </c>
    </row>
    <row r="72" spans="1:12" x14ac:dyDescent="0.25">
      <c r="A72">
        <v>270</v>
      </c>
      <c r="B72">
        <v>350</v>
      </c>
      <c r="C72">
        <v>300</v>
      </c>
      <c r="D72">
        <v>330</v>
      </c>
      <c r="E72">
        <v>370</v>
      </c>
      <c r="F72">
        <v>310</v>
      </c>
      <c r="G72">
        <v>280</v>
      </c>
      <c r="H72">
        <v>320</v>
      </c>
      <c r="I72">
        <v>350</v>
      </c>
      <c r="J72">
        <v>290</v>
      </c>
    </row>
    <row r="73" spans="1:12" x14ac:dyDescent="0.25">
      <c r="A73">
        <v>270</v>
      </c>
      <c r="B73">
        <v>350</v>
      </c>
      <c r="C73">
        <v>300</v>
      </c>
      <c r="D73">
        <v>330</v>
      </c>
      <c r="E73">
        <v>370</v>
      </c>
      <c r="F73">
        <v>310</v>
      </c>
      <c r="G73">
        <v>280</v>
      </c>
      <c r="H73">
        <v>320</v>
      </c>
      <c r="I73">
        <v>350</v>
      </c>
      <c r="J73">
        <v>290</v>
      </c>
    </row>
    <row r="74" spans="1:12" x14ac:dyDescent="0.25">
      <c r="A74">
        <v>270</v>
      </c>
      <c r="B74">
        <v>350</v>
      </c>
      <c r="C74">
        <v>300</v>
      </c>
      <c r="D74">
        <v>330</v>
      </c>
      <c r="E74">
        <v>370</v>
      </c>
      <c r="F74">
        <v>310</v>
      </c>
      <c r="G74">
        <v>280</v>
      </c>
      <c r="H74">
        <v>320</v>
      </c>
      <c r="I74">
        <v>350</v>
      </c>
      <c r="J74">
        <v>290</v>
      </c>
    </row>
    <row r="76" spans="1:12" ht="15.75" thickBot="1" x14ac:dyDescent="0.3">
      <c r="A76" t="s">
        <v>108</v>
      </c>
    </row>
    <row r="77" spans="1:12" ht="15.75" thickBot="1" x14ac:dyDescent="0.3">
      <c r="A77" t="s">
        <v>121</v>
      </c>
      <c r="H77" s="6">
        <f>SKEW(A65:J74)</f>
        <v>0.2092186247974063</v>
      </c>
    </row>
    <row r="78" spans="1:12" ht="15.75" thickBot="1" x14ac:dyDescent="0.3">
      <c r="A78" t="s">
        <v>122</v>
      </c>
      <c r="H78" s="7">
        <f>KURT(A65:J74)</f>
        <v>-1.0374244845101974</v>
      </c>
    </row>
    <row r="79" spans="1:12" ht="15.75" thickBot="1" x14ac:dyDescent="0.3">
      <c r="A79" t="s">
        <v>123</v>
      </c>
    </row>
    <row r="80" spans="1:12" ht="15.75" thickBot="1" x14ac:dyDescent="0.3">
      <c r="A80" s="10" t="s">
        <v>257</v>
      </c>
      <c r="B80" s="10"/>
      <c r="C80" s="11"/>
      <c r="D80" s="11"/>
      <c r="E80" s="11"/>
      <c r="F80" s="11"/>
      <c r="G80" s="11"/>
      <c r="H80" s="11"/>
      <c r="I80" s="11"/>
      <c r="J80" s="11"/>
      <c r="K80" s="11"/>
      <c r="L80" s="12"/>
    </row>
    <row r="81" spans="1:10" ht="15.75" thickBot="1" x14ac:dyDescent="0.3"/>
    <row r="82" spans="1:10" ht="15.75" thickBot="1" x14ac:dyDescent="0.3">
      <c r="A82" s="22" t="s">
        <v>252</v>
      </c>
      <c r="B82" s="23" t="s">
        <v>259</v>
      </c>
      <c r="C82" s="11"/>
      <c r="D82" s="11"/>
      <c r="E82" s="11"/>
      <c r="F82" s="11"/>
      <c r="G82" s="11"/>
      <c r="H82" s="11"/>
      <c r="I82" s="11"/>
      <c r="J82" s="12"/>
    </row>
    <row r="84" spans="1:10" ht="15.75" x14ac:dyDescent="0.25">
      <c r="A84" s="1" t="s">
        <v>124</v>
      </c>
    </row>
    <row r="85" spans="1:10" x14ac:dyDescent="0.25">
      <c r="A85" t="s">
        <v>125</v>
      </c>
    </row>
    <row r="86" spans="1:10" x14ac:dyDescent="0.25">
      <c r="A86" t="s">
        <v>126</v>
      </c>
    </row>
    <row r="87" spans="1:10" x14ac:dyDescent="0.25">
      <c r="A87">
        <v>12</v>
      </c>
      <c r="B87">
        <v>18</v>
      </c>
      <c r="C87">
        <v>15</v>
      </c>
      <c r="D87">
        <v>22</v>
      </c>
      <c r="E87">
        <v>20</v>
      </c>
      <c r="F87">
        <v>14</v>
      </c>
      <c r="G87">
        <v>16</v>
      </c>
      <c r="H87">
        <v>21</v>
      </c>
      <c r="I87">
        <v>19</v>
      </c>
      <c r="J87">
        <v>17</v>
      </c>
    </row>
    <row r="88" spans="1:10" x14ac:dyDescent="0.25">
      <c r="A88">
        <v>22</v>
      </c>
      <c r="B88">
        <v>19</v>
      </c>
      <c r="C88">
        <v>13</v>
      </c>
      <c r="D88">
        <v>16</v>
      </c>
      <c r="E88">
        <v>21</v>
      </c>
      <c r="F88">
        <v>22</v>
      </c>
      <c r="G88">
        <v>17</v>
      </c>
      <c r="H88">
        <v>19</v>
      </c>
      <c r="I88">
        <v>22</v>
      </c>
      <c r="J88">
        <v>18</v>
      </c>
    </row>
    <row r="89" spans="1:10" x14ac:dyDescent="0.25">
      <c r="A89">
        <v>14</v>
      </c>
      <c r="B89">
        <v>20</v>
      </c>
      <c r="C89">
        <v>19</v>
      </c>
      <c r="D89">
        <v>17</v>
      </c>
      <c r="E89">
        <v>22</v>
      </c>
      <c r="F89">
        <v>18</v>
      </c>
      <c r="G89">
        <v>15</v>
      </c>
      <c r="H89">
        <v>21</v>
      </c>
      <c r="I89">
        <v>20</v>
      </c>
      <c r="J89">
        <v>16</v>
      </c>
    </row>
    <row r="90" spans="1:10" x14ac:dyDescent="0.25">
      <c r="A90">
        <v>12</v>
      </c>
      <c r="B90">
        <v>18</v>
      </c>
      <c r="C90">
        <v>15</v>
      </c>
      <c r="D90">
        <v>22</v>
      </c>
      <c r="E90">
        <v>20</v>
      </c>
      <c r="F90">
        <v>14</v>
      </c>
      <c r="G90">
        <v>16</v>
      </c>
      <c r="H90">
        <v>21</v>
      </c>
      <c r="I90">
        <v>19</v>
      </c>
      <c r="J90">
        <v>17</v>
      </c>
    </row>
    <row r="91" spans="1:10" x14ac:dyDescent="0.25">
      <c r="A91">
        <v>22</v>
      </c>
      <c r="B91">
        <v>19</v>
      </c>
      <c r="C91">
        <v>13</v>
      </c>
      <c r="D91">
        <v>16</v>
      </c>
      <c r="E91">
        <v>21</v>
      </c>
      <c r="F91">
        <v>22</v>
      </c>
      <c r="G91">
        <v>17</v>
      </c>
      <c r="H91">
        <v>19</v>
      </c>
      <c r="I91">
        <v>22</v>
      </c>
      <c r="J91">
        <v>18</v>
      </c>
    </row>
    <row r="92" spans="1:10" x14ac:dyDescent="0.25">
      <c r="A92">
        <v>14</v>
      </c>
      <c r="B92">
        <v>20</v>
      </c>
      <c r="C92">
        <v>19</v>
      </c>
      <c r="D92">
        <v>17</v>
      </c>
      <c r="E92">
        <v>22</v>
      </c>
      <c r="F92">
        <v>18</v>
      </c>
      <c r="G92">
        <v>15</v>
      </c>
      <c r="H92">
        <v>21</v>
      </c>
      <c r="I92">
        <v>20</v>
      </c>
      <c r="J92">
        <v>16</v>
      </c>
    </row>
    <row r="93" spans="1:10" x14ac:dyDescent="0.25">
      <c r="A93">
        <v>12</v>
      </c>
      <c r="B93">
        <v>18</v>
      </c>
      <c r="C93">
        <v>15</v>
      </c>
      <c r="D93">
        <v>22</v>
      </c>
      <c r="E93">
        <v>20</v>
      </c>
      <c r="F93">
        <v>14</v>
      </c>
      <c r="G93">
        <v>16</v>
      </c>
      <c r="H93">
        <v>21</v>
      </c>
      <c r="I93">
        <v>19</v>
      </c>
      <c r="J93">
        <v>17</v>
      </c>
    </row>
    <row r="94" spans="1:10" x14ac:dyDescent="0.25">
      <c r="A94">
        <v>22</v>
      </c>
      <c r="B94">
        <v>19</v>
      </c>
      <c r="C94">
        <v>13</v>
      </c>
      <c r="D94">
        <v>16</v>
      </c>
      <c r="E94">
        <v>21</v>
      </c>
      <c r="F94">
        <v>22</v>
      </c>
      <c r="G94">
        <v>17</v>
      </c>
      <c r="H94">
        <v>19</v>
      </c>
      <c r="I94">
        <v>22</v>
      </c>
      <c r="J94">
        <v>18</v>
      </c>
    </row>
    <row r="95" spans="1:10" x14ac:dyDescent="0.25">
      <c r="A95">
        <v>14</v>
      </c>
      <c r="B95">
        <v>20</v>
      </c>
      <c r="C95">
        <v>19</v>
      </c>
      <c r="D95">
        <v>17</v>
      </c>
      <c r="E95">
        <v>22</v>
      </c>
      <c r="F95">
        <v>18</v>
      </c>
      <c r="G95">
        <v>15</v>
      </c>
      <c r="H95">
        <v>21</v>
      </c>
      <c r="I95">
        <v>20</v>
      </c>
      <c r="J95">
        <v>16</v>
      </c>
    </row>
    <row r="96" spans="1:10" x14ac:dyDescent="0.25">
      <c r="A96">
        <v>12</v>
      </c>
      <c r="B96">
        <v>18</v>
      </c>
      <c r="C96">
        <v>15</v>
      </c>
      <c r="D96">
        <v>22</v>
      </c>
      <c r="E96">
        <v>20</v>
      </c>
      <c r="F96">
        <v>14</v>
      </c>
      <c r="G96">
        <v>16</v>
      </c>
      <c r="H96">
        <v>21</v>
      </c>
      <c r="I96">
        <v>19</v>
      </c>
      <c r="J96">
        <v>17</v>
      </c>
    </row>
    <row r="98" spans="1:12" ht="15.75" thickBot="1" x14ac:dyDescent="0.3">
      <c r="A98" t="s">
        <v>108</v>
      </c>
    </row>
    <row r="99" spans="1:12" ht="15.75" thickBot="1" x14ac:dyDescent="0.3">
      <c r="A99" t="s">
        <v>127</v>
      </c>
      <c r="H99" s="6">
        <f>SKEW(A87:J96)</f>
        <v>-0.3350128722188207</v>
      </c>
    </row>
    <row r="100" spans="1:12" ht="15.75" thickBot="1" x14ac:dyDescent="0.3">
      <c r="A100" t="s">
        <v>128</v>
      </c>
      <c r="H100" s="7">
        <f>KURT(A87:J96)</f>
        <v>-0.88101144669010489</v>
      </c>
    </row>
    <row r="101" spans="1:12" ht="15.75" thickBot="1" x14ac:dyDescent="0.3">
      <c r="A101" t="s">
        <v>129</v>
      </c>
    </row>
    <row r="102" spans="1:12" ht="15.75" thickBot="1" x14ac:dyDescent="0.3">
      <c r="A102" s="10" t="s">
        <v>260</v>
      </c>
      <c r="B102" s="11"/>
      <c r="C102" s="11"/>
      <c r="D102" s="11"/>
      <c r="E102" s="11"/>
      <c r="F102" s="11"/>
      <c r="G102" s="11"/>
      <c r="H102" s="11"/>
      <c r="I102" s="11"/>
      <c r="J102" s="11"/>
      <c r="K102" s="11"/>
      <c r="L102" s="12"/>
    </row>
    <row r="103" spans="1:12" ht="15.75" thickBot="1" x14ac:dyDescent="0.3"/>
    <row r="104" spans="1:12" ht="15.75" thickBot="1" x14ac:dyDescent="0.3">
      <c r="A104" s="24" t="s">
        <v>252</v>
      </c>
      <c r="B104" s="11" t="s">
        <v>261</v>
      </c>
      <c r="C104" s="11"/>
      <c r="D104" s="11"/>
      <c r="E104" s="11"/>
      <c r="F104" s="11"/>
      <c r="G104" s="11"/>
      <c r="H104" s="11"/>
      <c r="I104" s="11"/>
      <c r="J104"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A32B-D15E-4C8B-A870-F449B0BA77A5}">
  <dimension ref="A1:X145"/>
  <sheetViews>
    <sheetView topLeftCell="A124" zoomScaleNormal="100" workbookViewId="0">
      <selection activeCell="A145" sqref="A145:R145"/>
    </sheetView>
  </sheetViews>
  <sheetFormatPr defaultRowHeight="15" x14ac:dyDescent="0.25"/>
  <sheetData>
    <row r="1" spans="1:10" ht="15.75" x14ac:dyDescent="0.25">
      <c r="A1" s="1" t="s">
        <v>130</v>
      </c>
    </row>
    <row r="2" spans="1:10" x14ac:dyDescent="0.25">
      <c r="A2" t="s">
        <v>131</v>
      </c>
    </row>
    <row r="3" spans="1:10" x14ac:dyDescent="0.25">
      <c r="A3" t="s">
        <v>132</v>
      </c>
    </row>
    <row r="4" spans="1:10" x14ac:dyDescent="0.25">
      <c r="A4">
        <v>40</v>
      </c>
      <c r="B4">
        <v>45</v>
      </c>
      <c r="C4">
        <v>50</v>
      </c>
      <c r="D4">
        <v>55</v>
      </c>
      <c r="E4">
        <v>60</v>
      </c>
      <c r="F4">
        <v>62</v>
      </c>
      <c r="G4">
        <v>65</v>
      </c>
      <c r="H4">
        <v>68</v>
      </c>
      <c r="I4">
        <v>70</v>
      </c>
      <c r="J4">
        <v>72</v>
      </c>
    </row>
    <row r="5" spans="1:10" x14ac:dyDescent="0.25">
      <c r="A5">
        <v>75</v>
      </c>
      <c r="B5">
        <v>78</v>
      </c>
      <c r="C5">
        <v>80</v>
      </c>
      <c r="D5">
        <v>82</v>
      </c>
      <c r="E5">
        <v>85</v>
      </c>
      <c r="F5">
        <v>88</v>
      </c>
      <c r="G5">
        <v>90</v>
      </c>
      <c r="H5">
        <v>92</v>
      </c>
      <c r="I5">
        <v>95</v>
      </c>
      <c r="J5">
        <v>100</v>
      </c>
    </row>
    <row r="6" spans="1:10" x14ac:dyDescent="0.25">
      <c r="A6">
        <v>105</v>
      </c>
      <c r="B6">
        <v>110</v>
      </c>
      <c r="C6">
        <v>115</v>
      </c>
      <c r="D6">
        <v>120</v>
      </c>
      <c r="E6">
        <v>125</v>
      </c>
      <c r="F6">
        <v>130</v>
      </c>
      <c r="G6">
        <v>135</v>
      </c>
      <c r="H6">
        <v>140</v>
      </c>
      <c r="I6">
        <v>145</v>
      </c>
      <c r="J6">
        <v>150</v>
      </c>
    </row>
    <row r="7" spans="1:10" x14ac:dyDescent="0.25">
      <c r="A7">
        <v>155</v>
      </c>
      <c r="B7">
        <v>160</v>
      </c>
      <c r="C7">
        <v>165</v>
      </c>
      <c r="D7">
        <v>170</v>
      </c>
      <c r="E7">
        <v>175</v>
      </c>
      <c r="F7">
        <v>180</v>
      </c>
      <c r="G7">
        <v>185</v>
      </c>
      <c r="H7">
        <v>190</v>
      </c>
      <c r="I7">
        <v>195</v>
      </c>
      <c r="J7">
        <v>200</v>
      </c>
    </row>
    <row r="8" spans="1:10" x14ac:dyDescent="0.25">
      <c r="A8">
        <v>205</v>
      </c>
      <c r="B8">
        <v>210</v>
      </c>
      <c r="C8">
        <v>215</v>
      </c>
      <c r="D8">
        <v>220</v>
      </c>
      <c r="E8">
        <v>225</v>
      </c>
      <c r="F8">
        <v>230</v>
      </c>
      <c r="G8">
        <v>235</v>
      </c>
      <c r="H8">
        <v>240</v>
      </c>
      <c r="I8">
        <v>245</v>
      </c>
      <c r="J8">
        <v>250</v>
      </c>
    </row>
    <row r="9" spans="1:10" x14ac:dyDescent="0.25">
      <c r="A9">
        <v>255</v>
      </c>
      <c r="B9">
        <v>260</v>
      </c>
      <c r="C9">
        <v>265</v>
      </c>
      <c r="D9">
        <v>270</v>
      </c>
      <c r="E9">
        <v>275</v>
      </c>
      <c r="F9">
        <v>280</v>
      </c>
      <c r="G9">
        <v>285</v>
      </c>
      <c r="H9">
        <v>290</v>
      </c>
      <c r="I9">
        <v>295</v>
      </c>
      <c r="J9">
        <v>300</v>
      </c>
    </row>
    <row r="10" spans="1:10" x14ac:dyDescent="0.25">
      <c r="A10">
        <v>305</v>
      </c>
      <c r="B10">
        <v>310</v>
      </c>
      <c r="C10">
        <v>315</v>
      </c>
      <c r="D10">
        <v>320</v>
      </c>
      <c r="E10">
        <v>325</v>
      </c>
      <c r="F10">
        <v>330</v>
      </c>
      <c r="G10">
        <v>335</v>
      </c>
      <c r="H10">
        <v>340</v>
      </c>
      <c r="I10">
        <v>345</v>
      </c>
      <c r="J10">
        <v>350</v>
      </c>
    </row>
    <row r="11" spans="1:10" x14ac:dyDescent="0.25">
      <c r="A11">
        <v>355</v>
      </c>
      <c r="B11">
        <v>360</v>
      </c>
      <c r="C11">
        <v>365</v>
      </c>
      <c r="D11">
        <v>370</v>
      </c>
      <c r="E11">
        <v>375</v>
      </c>
      <c r="F11">
        <v>380</v>
      </c>
      <c r="G11">
        <v>385</v>
      </c>
      <c r="H11">
        <v>390</v>
      </c>
      <c r="I11">
        <v>395</v>
      </c>
      <c r="J11">
        <v>400</v>
      </c>
    </row>
    <row r="12" spans="1:10" x14ac:dyDescent="0.25">
      <c r="A12">
        <v>405</v>
      </c>
      <c r="B12">
        <v>410</v>
      </c>
      <c r="C12">
        <v>415</v>
      </c>
      <c r="D12">
        <v>420</v>
      </c>
      <c r="E12">
        <v>425</v>
      </c>
      <c r="F12">
        <v>430</v>
      </c>
      <c r="G12">
        <v>435</v>
      </c>
      <c r="H12">
        <v>440</v>
      </c>
      <c r="I12">
        <v>445</v>
      </c>
      <c r="J12">
        <v>450</v>
      </c>
    </row>
    <row r="13" spans="1:10" x14ac:dyDescent="0.25">
      <c r="A13">
        <v>455</v>
      </c>
      <c r="B13">
        <v>460</v>
      </c>
      <c r="C13">
        <v>465</v>
      </c>
      <c r="D13">
        <v>470</v>
      </c>
      <c r="E13">
        <v>475</v>
      </c>
      <c r="F13">
        <v>480</v>
      </c>
      <c r="G13">
        <v>485</v>
      </c>
      <c r="H13">
        <v>490</v>
      </c>
      <c r="I13">
        <v>495</v>
      </c>
      <c r="J13">
        <v>500</v>
      </c>
    </row>
    <row r="15" spans="1:10" x14ac:dyDescent="0.25">
      <c r="A15" t="s">
        <v>108</v>
      </c>
    </row>
    <row r="16" spans="1:10" ht="15.75" thickBot="1" x14ac:dyDescent="0.3">
      <c r="A16" t="s">
        <v>133</v>
      </c>
    </row>
    <row r="17" spans="1:24" ht="15.75" thickBot="1" x14ac:dyDescent="0.3">
      <c r="A17" t="s">
        <v>134</v>
      </c>
      <c r="C17" s="6">
        <f>QUARTILE(A4:J13,1)</f>
        <v>128.75</v>
      </c>
    </row>
    <row r="18" spans="1:24" ht="15.75" thickBot="1" x14ac:dyDescent="0.3">
      <c r="A18" t="s">
        <v>135</v>
      </c>
      <c r="C18" s="6">
        <f>QUARTILE(A4:J13,2)</f>
        <v>252.5</v>
      </c>
    </row>
    <row r="19" spans="1:24" ht="15.75" thickBot="1" x14ac:dyDescent="0.3">
      <c r="A19" t="s">
        <v>136</v>
      </c>
      <c r="C19" s="7">
        <f>QUARTILE(A4:J13,3)</f>
        <v>376.25</v>
      </c>
    </row>
    <row r="21" spans="1:24" ht="15.75" thickBot="1" x14ac:dyDescent="0.3">
      <c r="A21" t="s">
        <v>137</v>
      </c>
    </row>
    <row r="22" spans="1:24" ht="15.75" thickBot="1" x14ac:dyDescent="0.3">
      <c r="A22" t="s">
        <v>138</v>
      </c>
      <c r="C22" s="6">
        <f>PERCENTILE($A$4:$J$13,10%)</f>
        <v>74.7</v>
      </c>
    </row>
    <row r="23" spans="1:24" ht="15.75" thickBot="1" x14ac:dyDescent="0.3">
      <c r="A23" t="s">
        <v>139</v>
      </c>
      <c r="C23" s="6">
        <f>PERCENTILE($A$4:$J$13,25%)</f>
        <v>128.75</v>
      </c>
    </row>
    <row r="24" spans="1:24" ht="15.75" thickBot="1" x14ac:dyDescent="0.3">
      <c r="A24" t="s">
        <v>140</v>
      </c>
      <c r="C24" s="6">
        <f>PERCENTILE($A$4:$J$13,75%)</f>
        <v>376.25</v>
      </c>
    </row>
    <row r="25" spans="1:24" ht="15.75" thickBot="1" x14ac:dyDescent="0.3">
      <c r="A25" t="s">
        <v>141</v>
      </c>
      <c r="C25" s="6">
        <f>PERCENTILE($A$4:$J$13,90%)</f>
        <v>450.50000000000006</v>
      </c>
    </row>
    <row r="27" spans="1:24" x14ac:dyDescent="0.25">
      <c r="A27" t="s">
        <v>142</v>
      </c>
    </row>
    <row r="28" spans="1:24" x14ac:dyDescent="0.25">
      <c r="A28" s="33" t="s">
        <v>297</v>
      </c>
      <c r="B28" s="33"/>
      <c r="C28" s="33"/>
      <c r="D28" s="33"/>
      <c r="E28" s="33"/>
      <c r="F28" s="33"/>
      <c r="G28" s="33"/>
      <c r="H28" s="33"/>
      <c r="I28" s="33"/>
      <c r="J28" s="33"/>
      <c r="K28" s="33"/>
      <c r="L28" s="33"/>
      <c r="M28" s="33"/>
      <c r="N28" s="33"/>
      <c r="O28" s="34"/>
      <c r="P28" s="34"/>
      <c r="Q28" s="34"/>
      <c r="R28" s="34"/>
      <c r="S28" s="34"/>
      <c r="T28" s="34"/>
      <c r="U28" s="34"/>
      <c r="V28" s="34"/>
      <c r="W28" s="34"/>
      <c r="X28" s="34"/>
    </row>
    <row r="30" spans="1:24" ht="15.75" x14ac:dyDescent="0.25">
      <c r="A30" s="1" t="s">
        <v>143</v>
      </c>
    </row>
    <row r="31" spans="1:24" x14ac:dyDescent="0.25">
      <c r="A31" t="s">
        <v>144</v>
      </c>
    </row>
    <row r="32" spans="1:24" x14ac:dyDescent="0.25">
      <c r="A32" t="s">
        <v>145</v>
      </c>
    </row>
    <row r="33" spans="1:10" x14ac:dyDescent="0.25">
      <c r="A33">
        <v>55</v>
      </c>
      <c r="B33">
        <v>60</v>
      </c>
      <c r="C33">
        <v>62</v>
      </c>
      <c r="D33">
        <v>65</v>
      </c>
      <c r="E33">
        <v>68</v>
      </c>
      <c r="F33">
        <v>70</v>
      </c>
      <c r="G33">
        <v>72</v>
      </c>
      <c r="H33">
        <v>75</v>
      </c>
      <c r="I33">
        <v>78</v>
      </c>
      <c r="J33">
        <v>80</v>
      </c>
    </row>
    <row r="34" spans="1:10" x14ac:dyDescent="0.25">
      <c r="A34">
        <v>82</v>
      </c>
      <c r="B34">
        <v>85</v>
      </c>
      <c r="C34">
        <v>88</v>
      </c>
      <c r="D34">
        <v>90</v>
      </c>
      <c r="E34">
        <v>92</v>
      </c>
      <c r="F34">
        <v>95</v>
      </c>
      <c r="G34">
        <v>100</v>
      </c>
      <c r="H34">
        <v>105</v>
      </c>
      <c r="I34">
        <v>110</v>
      </c>
      <c r="J34">
        <v>115</v>
      </c>
    </row>
    <row r="35" spans="1:10" x14ac:dyDescent="0.25">
      <c r="A35">
        <v>120</v>
      </c>
      <c r="B35">
        <v>125</v>
      </c>
      <c r="C35">
        <v>130</v>
      </c>
      <c r="D35">
        <v>135</v>
      </c>
      <c r="E35">
        <v>140</v>
      </c>
      <c r="F35">
        <v>145</v>
      </c>
      <c r="G35">
        <v>150</v>
      </c>
      <c r="H35">
        <v>155</v>
      </c>
      <c r="I35">
        <v>160</v>
      </c>
      <c r="J35">
        <v>165</v>
      </c>
    </row>
    <row r="36" spans="1:10" x14ac:dyDescent="0.25">
      <c r="A36">
        <v>170</v>
      </c>
      <c r="B36">
        <v>175</v>
      </c>
      <c r="C36">
        <v>180</v>
      </c>
      <c r="D36">
        <v>185</v>
      </c>
      <c r="E36">
        <v>190</v>
      </c>
      <c r="F36">
        <v>195</v>
      </c>
      <c r="G36">
        <v>200</v>
      </c>
      <c r="H36">
        <v>205</v>
      </c>
      <c r="I36">
        <v>210</v>
      </c>
      <c r="J36">
        <v>215</v>
      </c>
    </row>
    <row r="37" spans="1:10" x14ac:dyDescent="0.25">
      <c r="A37">
        <v>220</v>
      </c>
      <c r="B37">
        <v>225</v>
      </c>
      <c r="C37">
        <v>230</v>
      </c>
      <c r="D37">
        <v>235</v>
      </c>
      <c r="E37">
        <v>240</v>
      </c>
      <c r="F37">
        <v>245</v>
      </c>
      <c r="G37">
        <v>250</v>
      </c>
      <c r="H37">
        <v>255</v>
      </c>
      <c r="I37">
        <v>260</v>
      </c>
      <c r="J37">
        <v>265</v>
      </c>
    </row>
    <row r="38" spans="1:10" x14ac:dyDescent="0.25">
      <c r="A38">
        <v>270</v>
      </c>
      <c r="B38">
        <v>275</v>
      </c>
      <c r="C38">
        <v>280</v>
      </c>
      <c r="D38">
        <v>285</v>
      </c>
      <c r="E38">
        <v>290</v>
      </c>
      <c r="F38">
        <v>295</v>
      </c>
      <c r="G38">
        <v>300</v>
      </c>
      <c r="H38">
        <v>305</v>
      </c>
      <c r="I38">
        <v>310</v>
      </c>
      <c r="J38">
        <v>315</v>
      </c>
    </row>
    <row r="39" spans="1:10" x14ac:dyDescent="0.25">
      <c r="A39">
        <v>320</v>
      </c>
      <c r="B39">
        <v>325</v>
      </c>
      <c r="C39">
        <v>330</v>
      </c>
      <c r="D39">
        <v>335</v>
      </c>
      <c r="E39">
        <v>340</v>
      </c>
      <c r="F39">
        <v>345</v>
      </c>
      <c r="G39">
        <v>350</v>
      </c>
      <c r="H39">
        <v>355</v>
      </c>
      <c r="I39">
        <v>360</v>
      </c>
      <c r="J39">
        <v>365</v>
      </c>
    </row>
    <row r="40" spans="1:10" x14ac:dyDescent="0.25">
      <c r="A40">
        <v>370</v>
      </c>
      <c r="B40">
        <v>375</v>
      </c>
      <c r="C40">
        <v>380</v>
      </c>
      <c r="D40">
        <v>385</v>
      </c>
      <c r="E40">
        <v>390</v>
      </c>
      <c r="F40">
        <v>395</v>
      </c>
      <c r="G40">
        <v>400</v>
      </c>
      <c r="H40">
        <v>405</v>
      </c>
      <c r="I40">
        <v>410</v>
      </c>
      <c r="J40">
        <v>415</v>
      </c>
    </row>
    <row r="41" spans="1:10" x14ac:dyDescent="0.25">
      <c r="A41">
        <v>420</v>
      </c>
      <c r="B41">
        <v>425</v>
      </c>
      <c r="C41">
        <v>430</v>
      </c>
      <c r="D41">
        <v>435</v>
      </c>
      <c r="E41">
        <v>440</v>
      </c>
      <c r="F41">
        <v>445</v>
      </c>
      <c r="G41">
        <v>450</v>
      </c>
      <c r="H41">
        <v>455</v>
      </c>
      <c r="I41">
        <v>460</v>
      </c>
      <c r="J41">
        <v>465</v>
      </c>
    </row>
    <row r="42" spans="1:10" x14ac:dyDescent="0.25">
      <c r="A42">
        <v>470</v>
      </c>
      <c r="B42">
        <v>475</v>
      </c>
      <c r="C42">
        <v>480</v>
      </c>
      <c r="D42">
        <v>485</v>
      </c>
      <c r="E42">
        <v>490</v>
      </c>
      <c r="F42">
        <v>495</v>
      </c>
      <c r="G42">
        <v>500</v>
      </c>
      <c r="H42">
        <v>505</v>
      </c>
      <c r="I42">
        <v>510</v>
      </c>
      <c r="J42">
        <v>515</v>
      </c>
    </row>
    <row r="44" spans="1:10" x14ac:dyDescent="0.25">
      <c r="A44" t="s">
        <v>108</v>
      </c>
    </row>
    <row r="45" spans="1:10" ht="15.75" thickBot="1" x14ac:dyDescent="0.3">
      <c r="A45" t="s">
        <v>146</v>
      </c>
    </row>
    <row r="46" spans="1:10" ht="15.75" thickBot="1" x14ac:dyDescent="0.3">
      <c r="A46" t="s">
        <v>134</v>
      </c>
      <c r="C46" s="6">
        <f>QUARTILE($A$33:$J$42,1)</f>
        <v>143.75</v>
      </c>
    </row>
    <row r="47" spans="1:10" ht="15.75" thickBot="1" x14ac:dyDescent="0.3">
      <c r="A47" t="s">
        <v>147</v>
      </c>
      <c r="C47" s="6">
        <f>QUARTILE($A$33:$J$42,2)</f>
        <v>267.5</v>
      </c>
    </row>
    <row r="48" spans="1:10" ht="15.75" thickBot="1" x14ac:dyDescent="0.3">
      <c r="A48" t="s">
        <v>136</v>
      </c>
      <c r="C48" s="7">
        <f>QUARTILE($A$33:$J$42,3)</f>
        <v>391.25</v>
      </c>
    </row>
    <row r="50" spans="1:15" ht="15.75" thickBot="1" x14ac:dyDescent="0.3">
      <c r="A50" t="s">
        <v>148</v>
      </c>
    </row>
    <row r="51" spans="1:15" ht="15.75" thickBot="1" x14ac:dyDescent="0.3">
      <c r="A51" t="s">
        <v>149</v>
      </c>
      <c r="C51" s="8">
        <f>PERCENTILE($A$33:$J$42,15%)</f>
        <v>94.55</v>
      </c>
    </row>
    <row r="52" spans="1:15" ht="15.75" thickBot="1" x14ac:dyDescent="0.3">
      <c r="A52" t="s">
        <v>150</v>
      </c>
      <c r="C52" s="6">
        <f>PERCENTILE($A$33:$J$42,50%)</f>
        <v>267.5</v>
      </c>
    </row>
    <row r="53" spans="1:15" ht="15.75" thickBot="1" x14ac:dyDescent="0.3">
      <c r="A53" t="s">
        <v>151</v>
      </c>
      <c r="C53" s="7">
        <f>PERCENTILE($A$33:$J$42,85%)</f>
        <v>440.74999999999994</v>
      </c>
    </row>
    <row r="55" spans="1:15" x14ac:dyDescent="0.25">
      <c r="A55" t="s">
        <v>152</v>
      </c>
    </row>
    <row r="56" spans="1:15" x14ac:dyDescent="0.25">
      <c r="A56" s="33" t="s">
        <v>296</v>
      </c>
      <c r="B56" s="33"/>
      <c r="C56" s="33"/>
      <c r="D56" s="33"/>
      <c r="E56" s="33"/>
      <c r="F56" s="33"/>
      <c r="G56" s="33"/>
      <c r="H56" s="33"/>
      <c r="I56" s="33"/>
      <c r="J56" s="33"/>
      <c r="K56" s="33"/>
      <c r="L56" s="33"/>
      <c r="M56" s="33"/>
      <c r="N56" s="33"/>
      <c r="O56" s="33"/>
    </row>
    <row r="58" spans="1:15" ht="15.75" x14ac:dyDescent="0.25">
      <c r="A58" s="1" t="s">
        <v>153</v>
      </c>
    </row>
    <row r="59" spans="1:15" x14ac:dyDescent="0.25">
      <c r="A59" t="s">
        <v>154</v>
      </c>
    </row>
    <row r="60" spans="1:15" x14ac:dyDescent="0.25">
      <c r="A60" t="s">
        <v>155</v>
      </c>
    </row>
    <row r="61" spans="1:15" x14ac:dyDescent="0.25">
      <c r="A61">
        <v>20</v>
      </c>
      <c r="B61">
        <v>25</v>
      </c>
      <c r="C61">
        <v>30</v>
      </c>
      <c r="D61">
        <v>35</v>
      </c>
      <c r="E61">
        <v>40</v>
      </c>
      <c r="F61">
        <v>45</v>
      </c>
      <c r="G61">
        <v>50</v>
      </c>
      <c r="H61">
        <v>55</v>
      </c>
      <c r="I61">
        <v>60</v>
      </c>
      <c r="J61">
        <v>65</v>
      </c>
    </row>
    <row r="62" spans="1:15" x14ac:dyDescent="0.25">
      <c r="A62">
        <v>70</v>
      </c>
      <c r="B62">
        <v>75</v>
      </c>
      <c r="C62">
        <v>80</v>
      </c>
      <c r="D62">
        <v>85</v>
      </c>
      <c r="E62">
        <v>90</v>
      </c>
      <c r="F62">
        <v>95</v>
      </c>
      <c r="G62">
        <v>100</v>
      </c>
      <c r="H62">
        <v>105</v>
      </c>
      <c r="I62">
        <v>110</v>
      </c>
      <c r="J62">
        <v>115</v>
      </c>
    </row>
    <row r="63" spans="1:15" x14ac:dyDescent="0.25">
      <c r="A63">
        <v>120</v>
      </c>
      <c r="B63">
        <v>125</v>
      </c>
      <c r="C63">
        <v>130</v>
      </c>
      <c r="D63">
        <v>135</v>
      </c>
      <c r="E63">
        <v>140</v>
      </c>
      <c r="F63">
        <v>145</v>
      </c>
      <c r="G63">
        <v>150</v>
      </c>
      <c r="H63">
        <v>155</v>
      </c>
      <c r="I63">
        <v>160</v>
      </c>
      <c r="J63">
        <v>165</v>
      </c>
    </row>
    <row r="64" spans="1:15" x14ac:dyDescent="0.25">
      <c r="A64">
        <v>170</v>
      </c>
      <c r="B64">
        <v>175</v>
      </c>
      <c r="C64">
        <v>180</v>
      </c>
      <c r="D64">
        <v>185</v>
      </c>
      <c r="E64">
        <v>190</v>
      </c>
      <c r="F64">
        <v>195</v>
      </c>
      <c r="G64">
        <v>200</v>
      </c>
      <c r="H64">
        <v>205</v>
      </c>
      <c r="I64">
        <v>210</v>
      </c>
      <c r="J64">
        <v>215</v>
      </c>
    </row>
    <row r="65" spans="1:10" x14ac:dyDescent="0.25">
      <c r="A65">
        <v>220</v>
      </c>
      <c r="B65">
        <v>225</v>
      </c>
      <c r="C65">
        <v>230</v>
      </c>
      <c r="D65">
        <v>235</v>
      </c>
      <c r="E65">
        <v>240</v>
      </c>
      <c r="F65">
        <v>245</v>
      </c>
      <c r="G65">
        <v>250</v>
      </c>
      <c r="H65">
        <v>255</v>
      </c>
      <c r="I65">
        <v>260</v>
      </c>
      <c r="J65">
        <v>265</v>
      </c>
    </row>
    <row r="66" spans="1:10" x14ac:dyDescent="0.25">
      <c r="A66">
        <v>270</v>
      </c>
      <c r="B66">
        <v>275</v>
      </c>
      <c r="C66">
        <v>280</v>
      </c>
      <c r="D66">
        <v>285</v>
      </c>
      <c r="E66">
        <v>290</v>
      </c>
      <c r="F66">
        <v>295</v>
      </c>
      <c r="G66">
        <v>300</v>
      </c>
      <c r="H66">
        <v>305</v>
      </c>
      <c r="I66">
        <v>310</v>
      </c>
      <c r="J66">
        <v>315</v>
      </c>
    </row>
    <row r="67" spans="1:10" x14ac:dyDescent="0.25">
      <c r="A67">
        <v>320</v>
      </c>
      <c r="B67">
        <v>325</v>
      </c>
      <c r="C67">
        <v>330</v>
      </c>
      <c r="D67">
        <v>335</v>
      </c>
      <c r="E67">
        <v>340</v>
      </c>
      <c r="F67">
        <v>345</v>
      </c>
      <c r="G67">
        <v>350</v>
      </c>
      <c r="H67">
        <v>355</v>
      </c>
      <c r="I67">
        <v>360</v>
      </c>
      <c r="J67">
        <v>365</v>
      </c>
    </row>
    <row r="68" spans="1:10" x14ac:dyDescent="0.25">
      <c r="A68">
        <v>370</v>
      </c>
      <c r="B68">
        <v>375</v>
      </c>
      <c r="C68">
        <v>380</v>
      </c>
      <c r="D68">
        <v>385</v>
      </c>
      <c r="E68">
        <v>390</v>
      </c>
      <c r="F68">
        <v>395</v>
      </c>
      <c r="G68">
        <v>400</v>
      </c>
      <c r="H68">
        <v>405</v>
      </c>
      <c r="I68">
        <v>410</v>
      </c>
      <c r="J68">
        <v>415</v>
      </c>
    </row>
    <row r="69" spans="1:10" x14ac:dyDescent="0.25">
      <c r="A69">
        <v>420</v>
      </c>
      <c r="B69">
        <v>425</v>
      </c>
      <c r="C69">
        <v>430</v>
      </c>
      <c r="D69">
        <v>435</v>
      </c>
      <c r="E69">
        <v>440</v>
      </c>
      <c r="F69">
        <v>445</v>
      </c>
      <c r="G69">
        <v>450</v>
      </c>
      <c r="H69">
        <v>455</v>
      </c>
      <c r="I69">
        <v>460</v>
      </c>
      <c r="J69">
        <v>465</v>
      </c>
    </row>
    <row r="70" spans="1:10" x14ac:dyDescent="0.25">
      <c r="A70">
        <v>470</v>
      </c>
      <c r="B70">
        <v>475</v>
      </c>
      <c r="C70">
        <v>480</v>
      </c>
      <c r="D70">
        <v>485</v>
      </c>
      <c r="E70">
        <v>490</v>
      </c>
      <c r="F70">
        <v>495</v>
      </c>
      <c r="G70">
        <v>500</v>
      </c>
      <c r="H70">
        <v>505</v>
      </c>
      <c r="I70">
        <v>510</v>
      </c>
      <c r="J70">
        <v>515</v>
      </c>
    </row>
    <row r="71" spans="1:10" x14ac:dyDescent="0.25">
      <c r="A71">
        <v>520</v>
      </c>
      <c r="B71">
        <v>525</v>
      </c>
      <c r="C71">
        <v>530</v>
      </c>
      <c r="D71">
        <v>535</v>
      </c>
      <c r="E71">
        <v>540</v>
      </c>
      <c r="F71">
        <v>545</v>
      </c>
      <c r="G71">
        <v>550</v>
      </c>
      <c r="H71">
        <v>555</v>
      </c>
      <c r="I71">
        <v>560</v>
      </c>
      <c r="J71">
        <v>565</v>
      </c>
    </row>
    <row r="73" spans="1:10" x14ac:dyDescent="0.25">
      <c r="A73" t="s">
        <v>108</v>
      </c>
    </row>
    <row r="74" spans="1:10" ht="15.75" thickBot="1" x14ac:dyDescent="0.3">
      <c r="A74" t="s">
        <v>156</v>
      </c>
    </row>
    <row r="75" spans="1:10" ht="15.75" thickBot="1" x14ac:dyDescent="0.3">
      <c r="A75" t="s">
        <v>134</v>
      </c>
      <c r="C75" s="6">
        <f>QUARTILE($A$61:$J$71,1)</f>
        <v>156.25</v>
      </c>
    </row>
    <row r="76" spans="1:10" ht="15.75" thickBot="1" x14ac:dyDescent="0.3">
      <c r="A76" t="s">
        <v>135</v>
      </c>
      <c r="C76" s="6">
        <f>QUARTILE($A$61:$J$71,2)</f>
        <v>292.5</v>
      </c>
    </row>
    <row r="77" spans="1:10" ht="15.75" thickBot="1" x14ac:dyDescent="0.3">
      <c r="A77" t="s">
        <v>136</v>
      </c>
      <c r="C77" s="7">
        <f>QUARTILE($A$61:$J$71,3)</f>
        <v>428.75</v>
      </c>
    </row>
    <row r="79" spans="1:10" ht="15.75" thickBot="1" x14ac:dyDescent="0.3">
      <c r="A79" t="s">
        <v>157</v>
      </c>
    </row>
    <row r="80" spans="1:10" ht="15.75" thickBot="1" x14ac:dyDescent="0.3">
      <c r="A80" t="s">
        <v>158</v>
      </c>
      <c r="C80" s="6">
        <f>PERCENTILE($A$61:$J$71,20%)</f>
        <v>129</v>
      </c>
    </row>
    <row r="81" spans="1:15" ht="15.75" thickBot="1" x14ac:dyDescent="0.3">
      <c r="A81" t="s">
        <v>159</v>
      </c>
      <c r="C81" s="6">
        <f>PERCENTILE($A$61:$J$71,40%)</f>
        <v>238</v>
      </c>
    </row>
    <row r="82" spans="1:15" ht="15.75" thickBot="1" x14ac:dyDescent="0.3">
      <c r="A82" t="s">
        <v>160</v>
      </c>
      <c r="C82" s="7">
        <f>PERCENTILE($A$61:$J$71,80%)</f>
        <v>456</v>
      </c>
    </row>
    <row r="84" spans="1:15" x14ac:dyDescent="0.25">
      <c r="A84" t="s">
        <v>161</v>
      </c>
    </row>
    <row r="85" spans="1:15" x14ac:dyDescent="0.25">
      <c r="A85" s="25" t="s">
        <v>298</v>
      </c>
      <c r="B85" s="25"/>
      <c r="C85" s="25"/>
      <c r="D85" s="25"/>
      <c r="E85" s="25"/>
      <c r="F85" s="25"/>
      <c r="G85" s="25"/>
      <c r="H85" s="25"/>
      <c r="I85" s="25"/>
      <c r="J85" s="25"/>
      <c r="K85" s="25"/>
      <c r="L85" s="25"/>
      <c r="M85" s="25"/>
      <c r="N85" s="25"/>
      <c r="O85" s="25"/>
    </row>
    <row r="87" spans="1:15" ht="15.75" x14ac:dyDescent="0.25">
      <c r="A87" s="1" t="s">
        <v>162</v>
      </c>
    </row>
    <row r="88" spans="1:15" x14ac:dyDescent="0.25">
      <c r="A88" t="s">
        <v>163</v>
      </c>
    </row>
    <row r="89" spans="1:15" x14ac:dyDescent="0.25">
      <c r="A89" t="s">
        <v>164</v>
      </c>
    </row>
    <row r="90" spans="1:15" x14ac:dyDescent="0.25">
      <c r="A90">
        <v>15</v>
      </c>
      <c r="B90">
        <v>20</v>
      </c>
      <c r="C90">
        <v>25</v>
      </c>
      <c r="D90">
        <v>30</v>
      </c>
      <c r="E90">
        <v>35</v>
      </c>
      <c r="F90">
        <v>40</v>
      </c>
      <c r="G90">
        <v>45</v>
      </c>
      <c r="H90">
        <v>50</v>
      </c>
      <c r="I90">
        <v>55</v>
      </c>
      <c r="J90">
        <v>60</v>
      </c>
    </row>
    <row r="91" spans="1:15" x14ac:dyDescent="0.25">
      <c r="A91">
        <v>65</v>
      </c>
      <c r="B91">
        <v>70</v>
      </c>
      <c r="C91">
        <v>75</v>
      </c>
      <c r="D91">
        <v>80</v>
      </c>
      <c r="E91">
        <v>85</v>
      </c>
      <c r="F91">
        <v>90</v>
      </c>
      <c r="G91">
        <v>95</v>
      </c>
      <c r="H91">
        <v>100</v>
      </c>
      <c r="I91">
        <v>105</v>
      </c>
      <c r="J91">
        <v>110</v>
      </c>
    </row>
    <row r="92" spans="1:15" x14ac:dyDescent="0.25">
      <c r="A92">
        <v>115</v>
      </c>
      <c r="B92">
        <v>120</v>
      </c>
      <c r="C92">
        <v>125</v>
      </c>
      <c r="D92">
        <v>130</v>
      </c>
      <c r="E92">
        <v>135</v>
      </c>
      <c r="F92">
        <v>140</v>
      </c>
      <c r="G92">
        <v>145</v>
      </c>
      <c r="H92">
        <v>150</v>
      </c>
      <c r="I92">
        <v>155</v>
      </c>
      <c r="J92">
        <v>160</v>
      </c>
    </row>
    <row r="93" spans="1:15" x14ac:dyDescent="0.25">
      <c r="A93">
        <v>165</v>
      </c>
      <c r="B93">
        <v>170</v>
      </c>
      <c r="C93">
        <v>175</v>
      </c>
      <c r="D93">
        <v>180</v>
      </c>
      <c r="E93">
        <v>185</v>
      </c>
      <c r="F93">
        <v>190</v>
      </c>
      <c r="G93">
        <v>195</v>
      </c>
      <c r="H93">
        <v>200</v>
      </c>
      <c r="I93">
        <v>205</v>
      </c>
      <c r="J93">
        <v>210</v>
      </c>
    </row>
    <row r="94" spans="1:15" x14ac:dyDescent="0.25">
      <c r="A94">
        <v>215</v>
      </c>
      <c r="B94">
        <v>220</v>
      </c>
      <c r="C94">
        <v>225</v>
      </c>
      <c r="D94">
        <v>230</v>
      </c>
      <c r="E94">
        <v>235</v>
      </c>
      <c r="F94">
        <v>240</v>
      </c>
      <c r="G94">
        <v>245</v>
      </c>
      <c r="H94">
        <v>250</v>
      </c>
      <c r="I94">
        <v>255</v>
      </c>
      <c r="J94">
        <v>260</v>
      </c>
    </row>
    <row r="95" spans="1:15" x14ac:dyDescent="0.25">
      <c r="A95">
        <v>265</v>
      </c>
      <c r="B95">
        <v>270</v>
      </c>
      <c r="C95">
        <v>275</v>
      </c>
      <c r="D95">
        <v>280</v>
      </c>
      <c r="E95">
        <v>285</v>
      </c>
      <c r="F95">
        <v>290</v>
      </c>
      <c r="G95">
        <v>295</v>
      </c>
      <c r="H95">
        <v>300</v>
      </c>
      <c r="I95">
        <v>305</v>
      </c>
      <c r="J95">
        <v>310</v>
      </c>
    </row>
    <row r="96" spans="1:15" x14ac:dyDescent="0.25">
      <c r="A96">
        <v>315</v>
      </c>
      <c r="B96">
        <v>320</v>
      </c>
      <c r="C96">
        <v>325</v>
      </c>
      <c r="D96">
        <v>330</v>
      </c>
      <c r="E96">
        <v>335</v>
      </c>
      <c r="F96">
        <v>340</v>
      </c>
      <c r="G96">
        <v>345</v>
      </c>
      <c r="H96">
        <v>350</v>
      </c>
      <c r="I96">
        <v>355</v>
      </c>
      <c r="J96">
        <v>360</v>
      </c>
    </row>
    <row r="97" spans="1:10" x14ac:dyDescent="0.25">
      <c r="A97">
        <v>365</v>
      </c>
      <c r="B97">
        <v>370</v>
      </c>
      <c r="C97">
        <v>375</v>
      </c>
      <c r="D97">
        <v>380</v>
      </c>
      <c r="E97">
        <v>385</v>
      </c>
      <c r="F97">
        <v>390</v>
      </c>
      <c r="G97">
        <v>395</v>
      </c>
      <c r="H97">
        <v>400</v>
      </c>
      <c r="I97">
        <v>405</v>
      </c>
      <c r="J97">
        <v>410</v>
      </c>
    </row>
    <row r="98" spans="1:10" x14ac:dyDescent="0.25">
      <c r="A98">
        <v>415</v>
      </c>
      <c r="B98">
        <v>420</v>
      </c>
      <c r="C98">
        <v>425</v>
      </c>
      <c r="D98">
        <v>430</v>
      </c>
      <c r="E98">
        <v>435</v>
      </c>
      <c r="F98">
        <v>440</v>
      </c>
      <c r="G98">
        <v>445</v>
      </c>
      <c r="H98">
        <v>450</v>
      </c>
      <c r="I98">
        <v>455</v>
      </c>
      <c r="J98">
        <v>460</v>
      </c>
    </row>
    <row r="99" spans="1:10" x14ac:dyDescent="0.25">
      <c r="A99">
        <v>465</v>
      </c>
      <c r="B99">
        <v>470</v>
      </c>
      <c r="C99">
        <v>475</v>
      </c>
      <c r="D99">
        <v>480</v>
      </c>
      <c r="E99">
        <v>485</v>
      </c>
      <c r="F99">
        <v>490</v>
      </c>
      <c r="G99">
        <v>495</v>
      </c>
      <c r="H99">
        <v>500</v>
      </c>
      <c r="I99">
        <v>505</v>
      </c>
      <c r="J99">
        <v>510</v>
      </c>
    </row>
    <row r="100" spans="1:10" x14ac:dyDescent="0.25">
      <c r="A100">
        <v>515</v>
      </c>
      <c r="B100">
        <v>520</v>
      </c>
      <c r="C100">
        <v>525</v>
      </c>
      <c r="D100">
        <v>530</v>
      </c>
      <c r="E100">
        <v>535</v>
      </c>
      <c r="F100">
        <v>540</v>
      </c>
      <c r="G100">
        <v>545</v>
      </c>
      <c r="H100">
        <v>550</v>
      </c>
      <c r="I100">
        <v>555</v>
      </c>
      <c r="J100">
        <v>560</v>
      </c>
    </row>
    <row r="101" spans="1:10" x14ac:dyDescent="0.25">
      <c r="A101">
        <v>565</v>
      </c>
      <c r="B101">
        <v>570</v>
      </c>
      <c r="C101">
        <v>575</v>
      </c>
      <c r="D101">
        <v>580</v>
      </c>
      <c r="E101">
        <v>585</v>
      </c>
      <c r="F101">
        <v>590</v>
      </c>
      <c r="G101">
        <v>595</v>
      </c>
      <c r="H101">
        <v>600</v>
      </c>
      <c r="I101">
        <v>605</v>
      </c>
      <c r="J101">
        <v>610</v>
      </c>
    </row>
    <row r="103" spans="1:10" x14ac:dyDescent="0.25">
      <c r="A103" t="s">
        <v>108</v>
      </c>
    </row>
    <row r="104" spans="1:10" ht="15.75" thickBot="1" x14ac:dyDescent="0.3">
      <c r="A104" t="s">
        <v>165</v>
      </c>
    </row>
    <row r="105" spans="1:10" ht="15.75" thickBot="1" x14ac:dyDescent="0.3">
      <c r="A105" t="s">
        <v>134</v>
      </c>
      <c r="C105" s="6">
        <f>QUARTILE($A$90:$J$101,1)</f>
        <v>163.75</v>
      </c>
    </row>
    <row r="106" spans="1:10" ht="15.75" thickBot="1" x14ac:dyDescent="0.3">
      <c r="A106" t="s">
        <v>135</v>
      </c>
      <c r="C106" s="6">
        <f>QUARTILE($A$90:$J$101,2)</f>
        <v>312.5</v>
      </c>
    </row>
    <row r="107" spans="1:10" ht="15.75" thickBot="1" x14ac:dyDescent="0.3">
      <c r="A107" t="s">
        <v>136</v>
      </c>
      <c r="C107" s="7">
        <f>QUARTILE($A$90:$J$101,3)</f>
        <v>461.25</v>
      </c>
    </row>
    <row r="109" spans="1:10" ht="15.75" thickBot="1" x14ac:dyDescent="0.3">
      <c r="A109" t="s">
        <v>166</v>
      </c>
    </row>
    <row r="110" spans="1:10" ht="15.75" thickBot="1" x14ac:dyDescent="0.3">
      <c r="A110" t="s">
        <v>167</v>
      </c>
      <c r="C110" s="6">
        <f>PERCENTILE($A$90:$J$101,30%)</f>
        <v>193.49999999999997</v>
      </c>
    </row>
    <row r="111" spans="1:10" ht="15.75" thickBot="1" x14ac:dyDescent="0.3">
      <c r="A111" t="s">
        <v>150</v>
      </c>
      <c r="C111" s="6">
        <f>PERCENTILE($A$90:$J$101,50%)</f>
        <v>312.5</v>
      </c>
    </row>
    <row r="112" spans="1:10" ht="15.75" thickBot="1" x14ac:dyDescent="0.3">
      <c r="A112" t="s">
        <v>168</v>
      </c>
      <c r="C112" s="7">
        <f>PERCENTILE($A$90:$J$101,70%)</f>
        <v>431.5</v>
      </c>
    </row>
    <row r="114" spans="1:15" x14ac:dyDescent="0.25">
      <c r="A114" t="s">
        <v>169</v>
      </c>
    </row>
    <row r="115" spans="1:15" x14ac:dyDescent="0.25">
      <c r="A115" s="25" t="s">
        <v>299</v>
      </c>
      <c r="B115" s="25"/>
      <c r="C115" s="25"/>
      <c r="D115" s="25"/>
      <c r="E115" s="25"/>
      <c r="F115" s="25"/>
      <c r="G115" s="25"/>
      <c r="H115" s="25"/>
      <c r="I115" s="25"/>
      <c r="J115" s="25"/>
      <c r="K115" s="25"/>
      <c r="L115" s="25"/>
      <c r="M115" s="25"/>
      <c r="N115" s="25"/>
      <c r="O115" s="25"/>
    </row>
    <row r="117" spans="1:15" ht="15.75" x14ac:dyDescent="0.25">
      <c r="A117" s="1" t="s">
        <v>170</v>
      </c>
    </row>
    <row r="118" spans="1:15" x14ac:dyDescent="0.25">
      <c r="A118" t="s">
        <v>171</v>
      </c>
    </row>
    <row r="119" spans="1:15" x14ac:dyDescent="0.25">
      <c r="A119" t="s">
        <v>172</v>
      </c>
    </row>
    <row r="120" spans="1:15" x14ac:dyDescent="0.25">
      <c r="A120">
        <v>0.5</v>
      </c>
      <c r="B120">
        <v>1</v>
      </c>
      <c r="C120">
        <v>0.2</v>
      </c>
      <c r="D120">
        <v>0.7</v>
      </c>
      <c r="E120">
        <v>0.3</v>
      </c>
      <c r="F120">
        <v>0.9</v>
      </c>
      <c r="G120">
        <v>1.2</v>
      </c>
      <c r="H120">
        <v>0.6</v>
      </c>
      <c r="I120">
        <v>0.4</v>
      </c>
      <c r="J120">
        <v>1.1000000000000001</v>
      </c>
    </row>
    <row r="121" spans="1:15" x14ac:dyDescent="0.25">
      <c r="A121">
        <v>0.8</v>
      </c>
      <c r="B121">
        <v>0.5</v>
      </c>
      <c r="C121">
        <v>0.3</v>
      </c>
      <c r="D121">
        <v>0.6</v>
      </c>
      <c r="E121">
        <v>1</v>
      </c>
      <c r="F121">
        <v>0.4</v>
      </c>
      <c r="G121">
        <v>0.5</v>
      </c>
      <c r="H121">
        <v>0.7</v>
      </c>
      <c r="I121">
        <v>0.9</v>
      </c>
      <c r="J121">
        <v>1.3</v>
      </c>
    </row>
    <row r="122" spans="1:15" x14ac:dyDescent="0.25">
      <c r="A122">
        <v>0.8</v>
      </c>
      <c r="B122">
        <v>0.6</v>
      </c>
      <c r="C122">
        <v>0.4</v>
      </c>
      <c r="D122">
        <v>0.7</v>
      </c>
      <c r="E122">
        <v>0.9</v>
      </c>
      <c r="F122">
        <v>0.5</v>
      </c>
      <c r="G122">
        <v>0.2</v>
      </c>
      <c r="H122">
        <v>1</v>
      </c>
      <c r="I122">
        <v>0.8</v>
      </c>
      <c r="J122">
        <v>0.3</v>
      </c>
    </row>
    <row r="123" spans="1:15" x14ac:dyDescent="0.25">
      <c r="A123">
        <v>0.6</v>
      </c>
      <c r="B123">
        <v>0.4</v>
      </c>
      <c r="C123">
        <v>0.7</v>
      </c>
      <c r="D123">
        <v>0.9</v>
      </c>
      <c r="E123">
        <v>1.2</v>
      </c>
      <c r="F123">
        <v>0.8</v>
      </c>
      <c r="G123">
        <v>0.3</v>
      </c>
      <c r="H123">
        <v>0.6</v>
      </c>
      <c r="I123">
        <v>0.5</v>
      </c>
      <c r="J123">
        <v>0.4</v>
      </c>
    </row>
    <row r="124" spans="1:15" x14ac:dyDescent="0.25">
      <c r="A124">
        <v>0.7</v>
      </c>
      <c r="B124">
        <v>0.9</v>
      </c>
      <c r="C124">
        <v>1.1000000000000001</v>
      </c>
      <c r="D124">
        <v>0.3</v>
      </c>
      <c r="E124">
        <v>1.4</v>
      </c>
      <c r="F124">
        <v>0.9</v>
      </c>
      <c r="G124">
        <v>0.6</v>
      </c>
      <c r="H124">
        <v>0.2</v>
      </c>
      <c r="I124">
        <v>1.5</v>
      </c>
      <c r="J124">
        <v>0.1</v>
      </c>
    </row>
    <row r="125" spans="1:15" x14ac:dyDescent="0.25">
      <c r="A125">
        <v>0.6</v>
      </c>
      <c r="B125">
        <v>0.4</v>
      </c>
      <c r="C125">
        <v>0.7</v>
      </c>
      <c r="D125">
        <v>1</v>
      </c>
      <c r="E125">
        <v>0.8</v>
      </c>
      <c r="F125">
        <v>0.3</v>
      </c>
      <c r="G125">
        <v>0.5</v>
      </c>
      <c r="H125">
        <v>0.8</v>
      </c>
      <c r="I125">
        <v>0.6</v>
      </c>
      <c r="J125">
        <v>0.3</v>
      </c>
      <c r="K125">
        <v>0.9</v>
      </c>
    </row>
    <row r="126" spans="1:15" x14ac:dyDescent="0.25">
      <c r="A126">
        <v>0.4</v>
      </c>
      <c r="B126">
        <v>0.7</v>
      </c>
      <c r="C126">
        <v>0.9</v>
      </c>
      <c r="D126">
        <v>1</v>
      </c>
      <c r="E126">
        <v>0.8</v>
      </c>
      <c r="F126">
        <v>0.3</v>
      </c>
      <c r="G126">
        <v>0.5</v>
      </c>
      <c r="H126">
        <v>0.6</v>
      </c>
      <c r="I126">
        <v>0.4</v>
      </c>
      <c r="J126">
        <v>0.7</v>
      </c>
    </row>
    <row r="127" spans="1:15" x14ac:dyDescent="0.25">
      <c r="A127">
        <v>0.9</v>
      </c>
      <c r="B127">
        <v>1.1000000000000001</v>
      </c>
      <c r="C127">
        <v>0.8</v>
      </c>
      <c r="D127">
        <v>0.3</v>
      </c>
      <c r="E127">
        <v>0.5</v>
      </c>
      <c r="F127">
        <v>0.6</v>
      </c>
      <c r="G127">
        <v>0.4</v>
      </c>
      <c r="H127">
        <v>0.7</v>
      </c>
      <c r="I127">
        <v>0.9</v>
      </c>
      <c r="J127">
        <v>1</v>
      </c>
    </row>
    <row r="128" spans="1:15" x14ac:dyDescent="0.25">
      <c r="A128">
        <v>0.8</v>
      </c>
      <c r="B128">
        <v>0.3</v>
      </c>
      <c r="C128">
        <v>0.5</v>
      </c>
      <c r="D128">
        <v>0.6</v>
      </c>
      <c r="E128">
        <v>0.4</v>
      </c>
      <c r="F128">
        <v>0.7</v>
      </c>
      <c r="G128">
        <v>0.9</v>
      </c>
      <c r="H128">
        <v>1.1000000000000001</v>
      </c>
      <c r="I128">
        <v>0.8</v>
      </c>
      <c r="J128">
        <v>0.3</v>
      </c>
    </row>
    <row r="129" spans="1:10" x14ac:dyDescent="0.25">
      <c r="A129">
        <v>0.5</v>
      </c>
      <c r="B129">
        <v>0.6</v>
      </c>
      <c r="C129">
        <v>0.4</v>
      </c>
      <c r="D129">
        <v>0.7</v>
      </c>
      <c r="E129">
        <v>0.9</v>
      </c>
      <c r="F129">
        <v>1</v>
      </c>
      <c r="G129">
        <v>0.8</v>
      </c>
      <c r="H129">
        <v>0.3</v>
      </c>
      <c r="I129">
        <v>0.5</v>
      </c>
      <c r="J129">
        <v>0.6</v>
      </c>
    </row>
    <row r="130" spans="1:10" x14ac:dyDescent="0.25">
      <c r="A130">
        <v>0.4</v>
      </c>
      <c r="B130">
        <v>0.7</v>
      </c>
      <c r="C130">
        <v>0.9</v>
      </c>
      <c r="D130">
        <v>1.1000000000000001</v>
      </c>
      <c r="E130">
        <v>0.8</v>
      </c>
      <c r="F130">
        <v>0.3</v>
      </c>
      <c r="G130">
        <v>0.5</v>
      </c>
      <c r="H130">
        <v>0.6</v>
      </c>
      <c r="I130">
        <v>0.4</v>
      </c>
      <c r="J130">
        <v>0.7</v>
      </c>
    </row>
    <row r="131" spans="1:10" x14ac:dyDescent="0.25">
      <c r="A131">
        <v>0.9</v>
      </c>
      <c r="B131">
        <v>1</v>
      </c>
      <c r="C131">
        <v>0.8</v>
      </c>
      <c r="D131">
        <v>0.3</v>
      </c>
      <c r="E131">
        <v>0.5</v>
      </c>
      <c r="F131">
        <v>0.6</v>
      </c>
      <c r="G131">
        <v>0.4</v>
      </c>
      <c r="H131">
        <v>0.7</v>
      </c>
      <c r="I131">
        <v>0.9</v>
      </c>
      <c r="J131">
        <v>1.1000000000000001</v>
      </c>
    </row>
    <row r="133" spans="1:10" x14ac:dyDescent="0.25">
      <c r="A133" t="s">
        <v>108</v>
      </c>
    </row>
    <row r="134" spans="1:10" ht="15.75" thickBot="1" x14ac:dyDescent="0.3">
      <c r="A134" t="s">
        <v>173</v>
      </c>
    </row>
    <row r="135" spans="1:10" ht="15.75" thickBot="1" x14ac:dyDescent="0.3">
      <c r="A135" t="s">
        <v>134</v>
      </c>
      <c r="C135" s="6">
        <f>QUARTILE($A$120:$K$131,1)</f>
        <v>0.4</v>
      </c>
    </row>
    <row r="136" spans="1:10" ht="15.75" thickBot="1" x14ac:dyDescent="0.3">
      <c r="A136" t="s">
        <v>135</v>
      </c>
      <c r="C136" s="6">
        <f>QUARTILE($A$120:$K$131,2)</f>
        <v>0.7</v>
      </c>
    </row>
    <row r="137" spans="1:10" ht="15.75" thickBot="1" x14ac:dyDescent="0.3">
      <c r="A137" t="s">
        <v>136</v>
      </c>
      <c r="C137" s="6">
        <f>QUARTILE($A$120:$K$131,3)</f>
        <v>0.9</v>
      </c>
    </row>
    <row r="139" spans="1:10" ht="15.75" thickBot="1" x14ac:dyDescent="0.3">
      <c r="A139" t="s">
        <v>174</v>
      </c>
    </row>
    <row r="140" spans="1:10" ht="15.75" thickBot="1" x14ac:dyDescent="0.3">
      <c r="A140" t="s">
        <v>139</v>
      </c>
      <c r="C140" s="6">
        <f>PERCENTILE($A$120:$K$131,25%)</f>
        <v>0.4</v>
      </c>
    </row>
    <row r="141" spans="1:10" ht="15.75" thickBot="1" x14ac:dyDescent="0.3">
      <c r="A141" t="s">
        <v>150</v>
      </c>
      <c r="C141" s="6">
        <f>PERCENTILE($A$120:$K$131,50%)</f>
        <v>0.7</v>
      </c>
    </row>
    <row r="142" spans="1:10" ht="15.75" thickBot="1" x14ac:dyDescent="0.3">
      <c r="A142" t="s">
        <v>140</v>
      </c>
      <c r="C142" s="6">
        <f>PERCENTILE($A$120:$K$131,75%)</f>
        <v>0.9</v>
      </c>
    </row>
    <row r="144" spans="1:10" x14ac:dyDescent="0.25">
      <c r="A144" t="s">
        <v>175</v>
      </c>
    </row>
    <row r="145" spans="1:18" x14ac:dyDescent="0.25">
      <c r="A145" s="25" t="s">
        <v>300</v>
      </c>
      <c r="B145" s="25"/>
      <c r="C145" s="25"/>
      <c r="D145" s="25"/>
      <c r="E145" s="25"/>
      <c r="F145" s="25"/>
      <c r="G145" s="25"/>
      <c r="H145" s="25"/>
      <c r="I145" s="25"/>
      <c r="J145" s="25"/>
      <c r="K145" s="25"/>
      <c r="L145" s="25"/>
      <c r="M145" s="25"/>
      <c r="N145" s="25"/>
      <c r="O145" s="25"/>
      <c r="P145" s="25"/>
      <c r="Q145" s="25"/>
      <c r="R145"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3F89-F59F-4A3D-B62A-6235ED9D8EBE}">
  <dimension ref="A1:AE32"/>
  <sheetViews>
    <sheetView topLeftCell="A14" workbookViewId="0">
      <selection activeCell="A33" sqref="A33"/>
    </sheetView>
  </sheetViews>
  <sheetFormatPr defaultRowHeight="15" x14ac:dyDescent="0.25"/>
  <sheetData>
    <row r="1" spans="1:21" ht="15.75" x14ac:dyDescent="0.25">
      <c r="A1" s="1" t="s">
        <v>176</v>
      </c>
    </row>
    <row r="2" spans="1:21" x14ac:dyDescent="0.25">
      <c r="A2" t="s">
        <v>177</v>
      </c>
    </row>
    <row r="4" spans="1:21" x14ac:dyDescent="0.25">
      <c r="A4" t="s">
        <v>178</v>
      </c>
      <c r="B4">
        <v>10</v>
      </c>
      <c r="C4">
        <v>12</v>
      </c>
      <c r="D4">
        <v>15</v>
      </c>
      <c r="E4">
        <v>18</v>
      </c>
      <c r="F4">
        <v>20</v>
      </c>
      <c r="G4">
        <v>22</v>
      </c>
      <c r="H4">
        <v>25</v>
      </c>
      <c r="I4">
        <v>28</v>
      </c>
      <c r="J4">
        <v>30</v>
      </c>
      <c r="K4">
        <v>32</v>
      </c>
      <c r="L4">
        <v>35</v>
      </c>
      <c r="M4">
        <v>38</v>
      </c>
    </row>
    <row r="5" spans="1:21" x14ac:dyDescent="0.25">
      <c r="A5" t="s">
        <v>179</v>
      </c>
      <c r="B5">
        <v>50</v>
      </c>
      <c r="C5">
        <v>55</v>
      </c>
      <c r="D5">
        <v>60</v>
      </c>
      <c r="E5">
        <v>65</v>
      </c>
      <c r="F5">
        <v>70</v>
      </c>
      <c r="G5">
        <v>75</v>
      </c>
      <c r="H5">
        <v>80</v>
      </c>
      <c r="I5">
        <v>85</v>
      </c>
      <c r="J5">
        <v>90</v>
      </c>
      <c r="K5">
        <v>95</v>
      </c>
      <c r="L5">
        <v>100</v>
      </c>
      <c r="M5">
        <v>105</v>
      </c>
    </row>
    <row r="7" spans="1:21" x14ac:dyDescent="0.25">
      <c r="A7" t="s">
        <v>180</v>
      </c>
    </row>
    <row r="8" spans="1:21" ht="15.75" thickBot="1" x14ac:dyDescent="0.3"/>
    <row r="9" spans="1:21" ht="15.75" thickBot="1" x14ac:dyDescent="0.3">
      <c r="A9" t="s">
        <v>181</v>
      </c>
      <c r="B9" s="6">
        <f>CORREL($A$4:$M$4,$A$5:$M$5)</f>
        <v>0.99921031003664817</v>
      </c>
    </row>
    <row r="10" spans="1:21" ht="15.75" thickBot="1" x14ac:dyDescent="0.3">
      <c r="A10" t="s">
        <v>189</v>
      </c>
      <c r="B10" s="10" t="s">
        <v>182</v>
      </c>
      <c r="C10" s="11"/>
      <c r="D10" s="11"/>
      <c r="E10" s="11"/>
      <c r="F10" s="11"/>
      <c r="G10" s="11"/>
      <c r="H10" s="11"/>
      <c r="I10" s="11"/>
      <c r="J10" s="11"/>
      <c r="K10" s="11"/>
      <c r="L10" s="12"/>
    </row>
    <row r="12" spans="1:21" ht="15.75" x14ac:dyDescent="0.25">
      <c r="A12" s="1" t="s">
        <v>183</v>
      </c>
    </row>
    <row r="13" spans="1:21" x14ac:dyDescent="0.25">
      <c r="A13" t="s">
        <v>184</v>
      </c>
    </row>
    <row r="15" spans="1:21" x14ac:dyDescent="0.25">
      <c r="A15" t="s">
        <v>185</v>
      </c>
      <c r="B15">
        <v>45</v>
      </c>
      <c r="C15">
        <v>47</v>
      </c>
      <c r="D15">
        <v>48</v>
      </c>
      <c r="E15">
        <v>50</v>
      </c>
      <c r="F15">
        <v>52</v>
      </c>
      <c r="G15">
        <v>53</v>
      </c>
      <c r="H15">
        <v>55</v>
      </c>
      <c r="I15">
        <v>56</v>
      </c>
      <c r="J15">
        <v>58</v>
      </c>
      <c r="K15">
        <v>60</v>
      </c>
      <c r="L15">
        <v>62</v>
      </c>
      <c r="M15">
        <v>64</v>
      </c>
      <c r="N15">
        <v>65</v>
      </c>
      <c r="O15">
        <v>67</v>
      </c>
      <c r="P15">
        <v>69</v>
      </c>
      <c r="Q15">
        <v>70</v>
      </c>
      <c r="R15">
        <v>72</v>
      </c>
      <c r="S15">
        <v>74</v>
      </c>
      <c r="T15">
        <v>76</v>
      </c>
      <c r="U15">
        <v>77</v>
      </c>
    </row>
    <row r="16" spans="1:21" x14ac:dyDescent="0.25">
      <c r="A16" t="s">
        <v>186</v>
      </c>
      <c r="B16">
        <v>52</v>
      </c>
      <c r="C16">
        <v>54</v>
      </c>
      <c r="D16">
        <v>55</v>
      </c>
      <c r="E16">
        <v>57</v>
      </c>
      <c r="F16">
        <v>59</v>
      </c>
      <c r="G16">
        <v>60</v>
      </c>
      <c r="H16">
        <v>61</v>
      </c>
      <c r="I16">
        <v>62</v>
      </c>
      <c r="J16">
        <v>64</v>
      </c>
      <c r="K16">
        <v>66</v>
      </c>
      <c r="L16">
        <v>67</v>
      </c>
      <c r="M16">
        <v>69</v>
      </c>
      <c r="N16">
        <v>71</v>
      </c>
      <c r="O16">
        <v>73</v>
      </c>
      <c r="P16">
        <v>74</v>
      </c>
      <c r="Q16">
        <v>76</v>
      </c>
      <c r="R16">
        <v>78</v>
      </c>
      <c r="S16">
        <v>80</v>
      </c>
      <c r="T16">
        <v>82</v>
      </c>
      <c r="U16">
        <v>83</v>
      </c>
    </row>
    <row r="18" spans="1:31" x14ac:dyDescent="0.25">
      <c r="A18" t="s">
        <v>187</v>
      </c>
    </row>
    <row r="19" spans="1:31" ht="15.75" thickBot="1" x14ac:dyDescent="0.3"/>
    <row r="20" spans="1:31" ht="15.75" thickBot="1" x14ac:dyDescent="0.3">
      <c r="A20" t="s">
        <v>188</v>
      </c>
      <c r="B20" s="6">
        <f>COVAR($B$15:$T$15,B16:T16)</f>
        <v>83.476454293628819</v>
      </c>
    </row>
    <row r="21" spans="1:31" ht="15.75" thickBot="1" x14ac:dyDescent="0.3">
      <c r="A21" t="s">
        <v>189</v>
      </c>
      <c r="B21" s="10" t="s">
        <v>190</v>
      </c>
      <c r="C21" s="11"/>
      <c r="D21" s="11"/>
      <c r="E21" s="11"/>
      <c r="F21" s="11"/>
      <c r="G21" s="11"/>
      <c r="H21" s="12"/>
    </row>
    <row r="23" spans="1:31" ht="15.75" x14ac:dyDescent="0.25">
      <c r="A23" s="1" t="s">
        <v>191</v>
      </c>
    </row>
    <row r="24" spans="1:31" x14ac:dyDescent="0.25">
      <c r="A24" t="s">
        <v>192</v>
      </c>
    </row>
    <row r="26" spans="1:31" x14ac:dyDescent="0.25">
      <c r="A26" t="s">
        <v>193</v>
      </c>
      <c r="B26">
        <v>10</v>
      </c>
      <c r="C26">
        <v>12</v>
      </c>
      <c r="D26">
        <v>15</v>
      </c>
      <c r="E26">
        <v>18</v>
      </c>
      <c r="F26">
        <v>20</v>
      </c>
      <c r="G26">
        <v>22</v>
      </c>
      <c r="H26">
        <v>25</v>
      </c>
      <c r="I26">
        <v>28</v>
      </c>
      <c r="J26">
        <v>30</v>
      </c>
      <c r="K26">
        <v>32</v>
      </c>
      <c r="L26">
        <v>35</v>
      </c>
      <c r="M26">
        <v>38</v>
      </c>
      <c r="N26">
        <v>40</v>
      </c>
      <c r="O26">
        <v>42</v>
      </c>
      <c r="P26">
        <v>45</v>
      </c>
      <c r="Q26">
        <v>48</v>
      </c>
      <c r="R26">
        <v>50</v>
      </c>
      <c r="S26">
        <v>52</v>
      </c>
      <c r="T26">
        <v>55</v>
      </c>
      <c r="U26">
        <v>58</v>
      </c>
      <c r="V26">
        <v>60</v>
      </c>
      <c r="W26">
        <v>62</v>
      </c>
      <c r="X26">
        <v>65</v>
      </c>
      <c r="Y26">
        <v>68</v>
      </c>
      <c r="Z26">
        <v>70</v>
      </c>
      <c r="AA26">
        <v>72</v>
      </c>
      <c r="AB26">
        <v>75</v>
      </c>
      <c r="AC26">
        <v>78</v>
      </c>
      <c r="AD26">
        <v>80</v>
      </c>
      <c r="AE26">
        <v>82</v>
      </c>
    </row>
    <row r="27" spans="1:31" x14ac:dyDescent="0.25">
      <c r="A27" t="s">
        <v>194</v>
      </c>
      <c r="B27">
        <v>60</v>
      </c>
      <c r="C27">
        <v>65</v>
      </c>
      <c r="D27">
        <v>70</v>
      </c>
      <c r="E27">
        <v>75</v>
      </c>
      <c r="F27">
        <v>80</v>
      </c>
      <c r="G27">
        <v>82</v>
      </c>
      <c r="H27">
        <v>85</v>
      </c>
      <c r="I27">
        <v>88</v>
      </c>
      <c r="J27">
        <v>90</v>
      </c>
      <c r="K27">
        <v>92</v>
      </c>
      <c r="L27">
        <v>93</v>
      </c>
      <c r="M27">
        <v>95</v>
      </c>
      <c r="N27">
        <v>96</v>
      </c>
      <c r="O27">
        <v>97</v>
      </c>
      <c r="P27">
        <v>98</v>
      </c>
      <c r="Q27">
        <v>99</v>
      </c>
      <c r="R27">
        <v>100</v>
      </c>
      <c r="S27">
        <v>102</v>
      </c>
      <c r="T27">
        <v>105</v>
      </c>
      <c r="U27">
        <v>106</v>
      </c>
      <c r="V27">
        <v>107</v>
      </c>
      <c r="W27">
        <v>108</v>
      </c>
      <c r="X27">
        <v>110</v>
      </c>
      <c r="Y27">
        <v>112</v>
      </c>
      <c r="Z27">
        <v>114</v>
      </c>
      <c r="AA27">
        <v>115</v>
      </c>
      <c r="AB27">
        <v>116</v>
      </c>
      <c r="AC27">
        <v>118</v>
      </c>
      <c r="AD27">
        <v>120</v>
      </c>
      <c r="AE27">
        <v>122</v>
      </c>
    </row>
    <row r="29" spans="1:31" x14ac:dyDescent="0.25">
      <c r="A29" t="s">
        <v>195</v>
      </c>
    </row>
    <row r="30" spans="1:31" ht="15.75" thickBot="1" x14ac:dyDescent="0.3"/>
    <row r="31" spans="1:31" ht="15.75" thickBot="1" x14ac:dyDescent="0.3">
      <c r="A31" t="s">
        <v>181</v>
      </c>
      <c r="B31" s="6">
        <f>CORREL(B26:AE26,B27:AE27)</f>
        <v>0.97729508301867352</v>
      </c>
    </row>
    <row r="32" spans="1:31" ht="15.75" thickBot="1" x14ac:dyDescent="0.3">
      <c r="A32" t="s">
        <v>197</v>
      </c>
      <c r="B32" s="10" t="s">
        <v>196</v>
      </c>
      <c r="C32" s="11"/>
      <c r="D32" s="11"/>
      <c r="E32" s="11"/>
      <c r="F32" s="11"/>
      <c r="G32" s="11"/>
      <c r="H32" s="11"/>
      <c r="I32" s="11"/>
      <c r="J32" s="11"/>
      <c r="K32"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7105-2D8A-48EA-B6AD-BE2C2BB86290}">
  <dimension ref="A1:M56"/>
  <sheetViews>
    <sheetView workbookViewId="0">
      <selection activeCell="B16" sqref="B16"/>
    </sheetView>
  </sheetViews>
  <sheetFormatPr defaultRowHeight="15" x14ac:dyDescent="0.25"/>
  <cols>
    <col min="2" max="2" width="12" bestFit="1" customWidth="1"/>
  </cols>
  <sheetData>
    <row r="1" spans="1:13" ht="28.5" x14ac:dyDescent="0.45">
      <c r="A1" s="13" t="s">
        <v>198</v>
      </c>
    </row>
    <row r="3" spans="1:13" x14ac:dyDescent="0.25">
      <c r="A3" s="9" t="s">
        <v>199</v>
      </c>
      <c r="B3" s="9"/>
      <c r="C3" s="9"/>
      <c r="D3" s="9"/>
      <c r="E3" s="9"/>
      <c r="F3" s="9"/>
      <c r="G3" s="9"/>
      <c r="H3" s="9"/>
      <c r="I3" s="9"/>
      <c r="J3" s="9"/>
      <c r="K3" s="9"/>
      <c r="L3" s="9"/>
      <c r="M3" s="9"/>
    </row>
    <row r="4" spans="1:13" ht="15.75" thickBot="1" x14ac:dyDescent="0.3"/>
    <row r="5" spans="1:13" ht="15.75" thickBot="1" x14ac:dyDescent="0.3">
      <c r="A5" t="s">
        <v>181</v>
      </c>
      <c r="B5" s="6">
        <f>_xlfn.BINOM.DIST(5,100,1/6,0)</f>
        <v>2.9090311057530159E-4</v>
      </c>
    </row>
    <row r="7" spans="1:13" x14ac:dyDescent="0.25">
      <c r="A7" s="9" t="s">
        <v>200</v>
      </c>
    </row>
    <row r="8" spans="1:13" x14ac:dyDescent="0.25">
      <c r="A8" t="s">
        <v>201</v>
      </c>
    </row>
    <row r="9" spans="1:13" ht="15.75" thickBot="1" x14ac:dyDescent="0.3"/>
    <row r="10" spans="1:13" ht="15.75" thickBot="1" x14ac:dyDescent="0.3">
      <c r="A10" t="s">
        <v>181</v>
      </c>
      <c r="B10" s="6">
        <f>_xlfn.HYPGEOM.DIST(2,5,13,52,0)</f>
        <v>0.27427971188475386</v>
      </c>
    </row>
    <row r="12" spans="1:13" x14ac:dyDescent="0.25">
      <c r="A12" s="9" t="s">
        <v>202</v>
      </c>
    </row>
    <row r="13" spans="1:13" x14ac:dyDescent="0.25">
      <c r="A13" t="s">
        <v>203</v>
      </c>
    </row>
    <row r="14" spans="1:13" ht="15.75" thickBot="1" x14ac:dyDescent="0.3"/>
    <row r="15" spans="1:13" ht="15.75" thickBot="1" x14ac:dyDescent="0.3">
      <c r="A15" t="s">
        <v>181</v>
      </c>
      <c r="B15" s="6">
        <f>1 -_xlfn.BINOM.DIST(7,10,1/4, TRUE)</f>
        <v>4.15802001953125E-4</v>
      </c>
    </row>
    <row r="17" spans="1:2" x14ac:dyDescent="0.25">
      <c r="A17" s="9" t="s">
        <v>204</v>
      </c>
    </row>
    <row r="18" spans="1:2" x14ac:dyDescent="0.25">
      <c r="A18" t="s">
        <v>205</v>
      </c>
    </row>
    <row r="19" spans="1:2" ht="15.75" thickBot="1" x14ac:dyDescent="0.3"/>
    <row r="20" spans="1:2" ht="15.75" thickBot="1" x14ac:dyDescent="0.3">
      <c r="A20" t="s">
        <v>181</v>
      </c>
      <c r="B20" s="6">
        <f>HYPGEOMDIST(3,3,20,50)</f>
        <v>5.8163265306122473E-2</v>
      </c>
    </row>
    <row r="22" spans="1:2" x14ac:dyDescent="0.25">
      <c r="A22" s="9" t="s">
        <v>206</v>
      </c>
    </row>
    <row r="23" spans="1:2" x14ac:dyDescent="0.25">
      <c r="A23" t="s">
        <v>207</v>
      </c>
    </row>
    <row r="24" spans="1:2" ht="15.75" thickBot="1" x14ac:dyDescent="0.3"/>
    <row r="25" spans="1:2" ht="15.75" thickBot="1" x14ac:dyDescent="0.3">
      <c r="A25" t="s">
        <v>181</v>
      </c>
      <c r="B25" s="6">
        <f>_xlfn.BINOM.DIST(3,10,0.3,0)</f>
        <v>0.26682793200000005</v>
      </c>
    </row>
    <row r="28" spans="1:2" ht="28.5" x14ac:dyDescent="0.45">
      <c r="A28" s="13" t="s">
        <v>208</v>
      </c>
    </row>
    <row r="30" spans="1:2" x14ac:dyDescent="0.25">
      <c r="A30" s="9" t="s">
        <v>209</v>
      </c>
    </row>
    <row r="31" spans="1:2" x14ac:dyDescent="0.25">
      <c r="A31" t="s">
        <v>210</v>
      </c>
    </row>
    <row r="32" spans="1:2" ht="15.75" thickBot="1" x14ac:dyDescent="0.3"/>
    <row r="33" spans="1:2" ht="15.75" thickBot="1" x14ac:dyDescent="0.3">
      <c r="A33" t="s">
        <v>181</v>
      </c>
      <c r="B33" s="6">
        <f>1-_xlfn.NORM.DIST(180,165,10,1)</f>
        <v>6.6807201268858085E-2</v>
      </c>
    </row>
    <row r="35" spans="1:2" x14ac:dyDescent="0.25">
      <c r="A35" s="9" t="s">
        <v>211</v>
      </c>
    </row>
    <row r="36" spans="1:2" x14ac:dyDescent="0.25">
      <c r="A36" t="s">
        <v>212</v>
      </c>
    </row>
    <row r="37" spans="1:2" ht="15.75" thickBot="1" x14ac:dyDescent="0.3"/>
    <row r="38" spans="1:2" ht="15.75" thickBot="1" x14ac:dyDescent="0.3">
      <c r="A38" t="s">
        <v>181</v>
      </c>
      <c r="B38" s="6">
        <f>_xlfn.EXPON.DIST(3,1/5,1)</f>
        <v>0.45118836390597356</v>
      </c>
    </row>
    <row r="40" spans="1:2" x14ac:dyDescent="0.25">
      <c r="A40" s="9" t="s">
        <v>213</v>
      </c>
    </row>
    <row r="41" spans="1:2" x14ac:dyDescent="0.25">
      <c r="A41" t="s">
        <v>214</v>
      </c>
    </row>
    <row r="42" spans="1:2" ht="15.75" thickBot="1" x14ac:dyDescent="0.3"/>
    <row r="43" spans="1:2" ht="15.75" thickBot="1" x14ac:dyDescent="0.3">
      <c r="A43" t="s">
        <v>181</v>
      </c>
      <c r="B43" s="6">
        <f>_xlfn.NORM.DIST(1100,1000,100,1)-_xlfn.NORM.DIST(900,1000,100,1)</f>
        <v>0.68268949213708607</v>
      </c>
    </row>
    <row r="45" spans="1:2" x14ac:dyDescent="0.25">
      <c r="A45" s="9" t="s">
        <v>215</v>
      </c>
    </row>
    <row r="46" spans="1:2" x14ac:dyDescent="0.25">
      <c r="A46" t="s">
        <v>216</v>
      </c>
    </row>
    <row r="47" spans="1:2" ht="15.75" thickBot="1" x14ac:dyDescent="0.3"/>
    <row r="48" spans="1:2" ht="15.75" thickBot="1" x14ac:dyDescent="0.3">
      <c r="A48" t="s">
        <v>181</v>
      </c>
      <c r="B48" s="6">
        <f>(170-150)/(200-100)</f>
        <v>0.2</v>
      </c>
    </row>
    <row r="50" spans="1:2" x14ac:dyDescent="0.25">
      <c r="A50" t="s">
        <v>217</v>
      </c>
      <c r="B50" t="s">
        <v>219</v>
      </c>
    </row>
    <row r="51" spans="1:2" x14ac:dyDescent="0.25">
      <c r="A51" t="s">
        <v>218</v>
      </c>
      <c r="B51" t="s">
        <v>220</v>
      </c>
    </row>
    <row r="53" spans="1:2" x14ac:dyDescent="0.25">
      <c r="A53" s="9" t="s">
        <v>221</v>
      </c>
    </row>
    <row r="54" spans="1:2" x14ac:dyDescent="0.25">
      <c r="A54" t="s">
        <v>222</v>
      </c>
    </row>
    <row r="55" spans="1:2" ht="15.75" thickBot="1" x14ac:dyDescent="0.3"/>
    <row r="56" spans="1:2" ht="15.75" thickBot="1" x14ac:dyDescent="0.3">
      <c r="A56" t="s">
        <v>181</v>
      </c>
      <c r="B56" s="6">
        <f>_xlfn.EXPON.DIST(15,1/20,1)</f>
        <v>0.52763344725898531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B8BB9-E0B0-44A2-96C1-345695A6D038}">
  <dimension ref="A1:B29"/>
  <sheetViews>
    <sheetView workbookViewId="0">
      <selection activeCell="B17" sqref="B17"/>
    </sheetView>
  </sheetViews>
  <sheetFormatPr defaultRowHeight="15" x14ac:dyDescent="0.25"/>
  <sheetData>
    <row r="1" spans="1:2" ht="28.5" x14ac:dyDescent="0.45">
      <c r="A1" s="13" t="s">
        <v>223</v>
      </c>
    </row>
    <row r="3" spans="1:2" x14ac:dyDescent="0.25">
      <c r="A3" s="9" t="s">
        <v>224</v>
      </c>
    </row>
    <row r="4" spans="1:2" x14ac:dyDescent="0.25">
      <c r="A4" t="s">
        <v>225</v>
      </c>
    </row>
    <row r="5" spans="1:2" ht="15.75" thickBot="1" x14ac:dyDescent="0.3"/>
    <row r="6" spans="1:2" ht="15.75" thickBot="1" x14ac:dyDescent="0.3">
      <c r="A6" t="s">
        <v>181</v>
      </c>
      <c r="B6" s="6">
        <f>_xlfn.POISSON.DIST(3,2,0)</f>
        <v>0.18044704431548364</v>
      </c>
    </row>
    <row r="8" spans="1:2" x14ac:dyDescent="0.25">
      <c r="A8" s="9" t="s">
        <v>226</v>
      </c>
    </row>
    <row r="9" spans="1:2" x14ac:dyDescent="0.25">
      <c r="A9" t="s">
        <v>227</v>
      </c>
    </row>
    <row r="10" spans="1:2" ht="15.75" thickBot="1" x14ac:dyDescent="0.3"/>
    <row r="11" spans="1:2" ht="15.75" thickBot="1" x14ac:dyDescent="0.3">
      <c r="A11" t="s">
        <v>181</v>
      </c>
      <c r="B11" s="6">
        <f>_xlfn.BINOM.DIST(3,10,0.3,0)</f>
        <v>0.26682793200000005</v>
      </c>
    </row>
    <row r="13" spans="1:2" x14ac:dyDescent="0.25">
      <c r="A13" s="9" t="s">
        <v>228</v>
      </c>
    </row>
    <row r="14" spans="1:2" x14ac:dyDescent="0.25">
      <c r="A14" t="s">
        <v>229</v>
      </c>
    </row>
    <row r="15" spans="1:2" ht="15.75" thickBot="1" x14ac:dyDescent="0.3"/>
    <row r="16" spans="1:2" ht="15.75" thickBot="1" x14ac:dyDescent="0.3">
      <c r="A16" t="s">
        <v>181</v>
      </c>
      <c r="B16" s="6">
        <f>1-(5/6)^3</f>
        <v>0.42129629629629617</v>
      </c>
    </row>
    <row r="19" spans="1:2" ht="28.5" x14ac:dyDescent="0.45">
      <c r="A19" s="13" t="s">
        <v>230</v>
      </c>
    </row>
    <row r="21" spans="1:2" x14ac:dyDescent="0.25">
      <c r="A21" s="9" t="s">
        <v>231</v>
      </c>
    </row>
    <row r="22" spans="1:2" x14ac:dyDescent="0.25">
      <c r="A22" t="s">
        <v>232</v>
      </c>
    </row>
    <row r="23" spans="1:2" ht="15.75" thickBot="1" x14ac:dyDescent="0.3"/>
    <row r="24" spans="1:2" ht="15.75" thickBot="1" x14ac:dyDescent="0.3">
      <c r="A24" t="s">
        <v>181</v>
      </c>
      <c r="B24" s="6">
        <f>_xlfn.NORM.DIST(160,150,10,1)-_xlfn.NORM.DIST(140,150,10,1)</f>
        <v>0.68268949213708607</v>
      </c>
    </row>
    <row r="26" spans="1:2" x14ac:dyDescent="0.25">
      <c r="A26" s="9" t="s">
        <v>233</v>
      </c>
    </row>
    <row r="27" spans="1:2" x14ac:dyDescent="0.25">
      <c r="A27" t="s">
        <v>234</v>
      </c>
    </row>
    <row r="28" spans="1:2" ht="15.75" thickBot="1" x14ac:dyDescent="0.3"/>
    <row r="29" spans="1:2" ht="15.75" thickBot="1" x14ac:dyDescent="0.3">
      <c r="A29" t="s">
        <v>181</v>
      </c>
      <c r="B29" s="6">
        <f>_xlfn.EXPON.DIST(900,1/1000,1)</f>
        <v>0.59343034025940089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1923-DFDF-4412-8A9D-F6C395C0DE3D}">
  <dimension ref="A1:N35"/>
  <sheetViews>
    <sheetView tabSelected="1" workbookViewId="0">
      <selection activeCell="E29" sqref="E29"/>
    </sheetView>
  </sheetViews>
  <sheetFormatPr defaultRowHeight="15" x14ac:dyDescent="0.25"/>
  <cols>
    <col min="1" max="1" width="18" customWidth="1"/>
    <col min="2" max="2" width="13.5703125" customWidth="1"/>
  </cols>
  <sheetData>
    <row r="1" spans="1:9" ht="28.5" x14ac:dyDescent="0.45">
      <c r="A1" s="13" t="s">
        <v>235</v>
      </c>
    </row>
    <row r="3" spans="1:9" x14ac:dyDescent="0.25">
      <c r="A3" s="9" t="s">
        <v>236</v>
      </c>
    </row>
    <row r="4" spans="1:9" x14ac:dyDescent="0.25">
      <c r="A4" t="s">
        <v>237</v>
      </c>
    </row>
    <row r="5" spans="1:9" ht="15.75" thickBot="1" x14ac:dyDescent="0.3"/>
    <row r="6" spans="1:9" ht="15.75" thickBot="1" x14ac:dyDescent="0.3">
      <c r="A6" t="s">
        <v>181</v>
      </c>
      <c r="B6" s="6">
        <f>_xlfn.CONFIDENCE.NORM(0.05,8,100)</f>
        <v>1.567971187632043</v>
      </c>
    </row>
    <row r="7" spans="1:9" ht="15.75" thickBot="1" x14ac:dyDescent="0.3">
      <c r="A7" t="s">
        <v>238</v>
      </c>
      <c r="B7" s="6">
        <f>B6+170</f>
        <v>171.56797118763205</v>
      </c>
    </row>
    <row r="8" spans="1:9" ht="15.75" thickBot="1" x14ac:dyDescent="0.3">
      <c r="A8" t="s">
        <v>239</v>
      </c>
      <c r="B8" s="7">
        <f>B6-170</f>
        <v>-168.43202881236795</v>
      </c>
    </row>
    <row r="10" spans="1:9" x14ac:dyDescent="0.25">
      <c r="A10" s="9" t="s">
        <v>240</v>
      </c>
    </row>
    <row r="11" spans="1:9" x14ac:dyDescent="0.25">
      <c r="A11" t="s">
        <v>241</v>
      </c>
      <c r="I11" t="s">
        <v>242</v>
      </c>
    </row>
    <row r="12" spans="1:9" x14ac:dyDescent="0.25">
      <c r="A12" t="s">
        <v>244</v>
      </c>
      <c r="B12">
        <f>320/500</f>
        <v>0.64</v>
      </c>
    </row>
    <row r="13" spans="1:9" ht="15.75" thickBot="1" x14ac:dyDescent="0.3">
      <c r="A13" t="s">
        <v>243</v>
      </c>
      <c r="B13">
        <f>SQRT(B12)</f>
        <v>0.8</v>
      </c>
    </row>
    <row r="14" spans="1:9" ht="15.75" thickBot="1" x14ac:dyDescent="0.3">
      <c r="A14" t="s">
        <v>181</v>
      </c>
      <c r="B14" s="8">
        <f>_xlfn.CONFIDENCE.NORM(0.1,0.8,500)</f>
        <v>5.8848072366409133E-2</v>
      </c>
    </row>
    <row r="15" spans="1:9" ht="15.75" thickBot="1" x14ac:dyDescent="0.3">
      <c r="A15" t="s">
        <v>238</v>
      </c>
      <c r="B15" s="6">
        <f>B14+B12</f>
        <v>0.69884807236640911</v>
      </c>
    </row>
    <row r="16" spans="1:9" ht="15.75" thickBot="1" x14ac:dyDescent="0.3">
      <c r="A16" t="s">
        <v>239</v>
      </c>
      <c r="B16" s="7">
        <f>B14-B12</f>
        <v>-0.58115192763359091</v>
      </c>
    </row>
    <row r="19" spans="1:3" ht="28.5" x14ac:dyDescent="0.45">
      <c r="A19" s="13" t="s">
        <v>245</v>
      </c>
    </row>
    <row r="21" spans="1:3" x14ac:dyDescent="0.25">
      <c r="A21" s="9" t="s">
        <v>269</v>
      </c>
    </row>
    <row r="22" spans="1:3" x14ac:dyDescent="0.25">
      <c r="A22" t="s">
        <v>270</v>
      </c>
    </row>
    <row r="24" spans="1:3" x14ac:dyDescent="0.25">
      <c r="A24" t="s">
        <v>278</v>
      </c>
    </row>
    <row r="25" spans="1:3" x14ac:dyDescent="0.25">
      <c r="A25" t="s">
        <v>279</v>
      </c>
    </row>
    <row r="26" spans="1:3" ht="15.75" thickBot="1" x14ac:dyDescent="0.3"/>
    <row r="27" spans="1:3" ht="15.75" thickBot="1" x14ac:dyDescent="0.3">
      <c r="A27" s="28" t="s">
        <v>271</v>
      </c>
      <c r="B27" s="20">
        <f>(510-500)/(20/SQRT(25))</f>
        <v>2.5</v>
      </c>
    </row>
    <row r="28" spans="1:3" ht="15.75" thickBot="1" x14ac:dyDescent="0.3">
      <c r="A28" s="28" t="s">
        <v>272</v>
      </c>
      <c r="B28" s="20">
        <v>24</v>
      </c>
    </row>
    <row r="29" spans="1:3" ht="15.75" thickBot="1" x14ac:dyDescent="0.3">
      <c r="A29" s="27" t="s">
        <v>273</v>
      </c>
      <c r="B29" s="26">
        <v>2.0640000000000001</v>
      </c>
    </row>
    <row r="31" spans="1:3" ht="15.75" thickBot="1" x14ac:dyDescent="0.3">
      <c r="A31" s="31" t="s">
        <v>273</v>
      </c>
      <c r="C31" s="31" t="s">
        <v>274</v>
      </c>
    </row>
    <row r="32" spans="1:3" ht="15.75" thickBot="1" x14ac:dyDescent="0.3">
      <c r="A32" s="30">
        <v>2.0640000000000001</v>
      </c>
      <c r="B32" s="29" t="s">
        <v>275</v>
      </c>
      <c r="C32" s="16">
        <v>0.05</v>
      </c>
    </row>
    <row r="35" spans="1:14" x14ac:dyDescent="0.25">
      <c r="A35" s="9" t="s">
        <v>276</v>
      </c>
      <c r="B35" s="32" t="s">
        <v>277</v>
      </c>
      <c r="C35" s="25"/>
      <c r="D35" s="25"/>
      <c r="E35" s="25"/>
      <c r="F35" s="25"/>
      <c r="G35" s="25"/>
      <c r="H35" s="25"/>
      <c r="I35" s="25"/>
      <c r="J35" s="25"/>
      <c r="K35" s="25"/>
      <c r="L35" s="25"/>
      <c r="M35" s="25"/>
      <c r="N35" s="2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X X 3 z 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d f 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X 3 z W i i K R 7 g O A A A A E Q A A A B M A H A B G b 3 J t d W x h c y 9 T Z W N 0 a W 9 u M S 5 t I K I Y A C i g F A A A A A A A A A A A A A A A A A A A A A A A A A A A A C t O T S 7 J z M 9 T C I b Q h t Y A U E s B A i 0 A F A A C A A g A X X 3 z W i m w 4 E e m A A A A 9 g A A A B I A A A A A A A A A A A A A A A A A A A A A A E N v b m Z p Z y 9 Q Y W N r Y W d l L n h t b F B L A Q I t A B Q A A g A I A F 1 9 8 1 o P y u m r p A A A A O k A A A A T A A A A A A A A A A A A A A A A A P I A A A B b Q 2 9 u d G V u d F 9 U e X B l c 1 0 u e G 1 s U E s B A i 0 A F A A C A A g A X X 3 z 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i A l X 0 7 E K t J t Q K h 9 v R q P p k A A A A A A g A A A A A A E G Y A A A A B A A A g A A A A c j B t f T n 9 1 t E E S h l Y 2 z 2 R Z Q 2 Z M k W s u Q Z K y O s L I N / u m I o A A A A A D o A A A A A C A A A g A A A A e W h 8 j e o t H 7 T 2 P m H p / Q c n C X m K / 6 Z 5 R r r 5 j N C q E E Q d U P V Q A A A A Z j M E x 0 S y k u D T m x 6 F G u 0 k B x D o D d m Z U 1 P T 7 g 9 v o l V L M j x g 2 X a g 2 m r d o 9 7 x x S K B 0 a 9 + J D G F z j 5 2 X 8 K G N A A j p t T F a v E G K q 8 T r 9 3 d v w X 1 l A i o F t p A A A A A l + A 0 s N d 0 h o h + h 3 N G g G R F q 7 c K n e R l p P 1 N k 9 3 d 8 3 W 9 y w J 0 y 9 i S 9 P t q T 8 L H h m T c 9 7 t P P j K W 7 k z X 9 f k 3 U y r l n N / M N g = = < / D a t a M a s h u p > 
</file>

<file path=customXml/itemProps1.xml><?xml version="1.0" encoding="utf-8"?>
<ds:datastoreItem xmlns:ds="http://schemas.openxmlformats.org/officeDocument/2006/customXml" ds:itemID="{507EDCA9-5B5C-476B-B013-A27AADA339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measure of central tendency</vt:lpstr>
      <vt:lpstr> measure of dispersion</vt:lpstr>
      <vt:lpstr> More Statistics Question </vt:lpstr>
      <vt:lpstr> Measure of Skewness and Kurtos</vt:lpstr>
      <vt:lpstr>Percentile and Quartiles</vt:lpstr>
      <vt:lpstr>Correlation and Covariance</vt:lpstr>
      <vt:lpstr>discrete and continuous random </vt:lpstr>
      <vt:lpstr> Discrete Distribution and Cont</vt:lpstr>
      <vt:lpstr>Confidence Interval and Hypothe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dc:creator>
  <cp:lastModifiedBy>01</cp:lastModifiedBy>
  <dcterms:created xsi:type="dcterms:W3CDTF">2025-07-18T11:13:18Z</dcterms:created>
  <dcterms:modified xsi:type="dcterms:W3CDTF">2025-07-26T10:50:19Z</dcterms:modified>
</cp:coreProperties>
</file>