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ance/Documents/GitHub/finance-learning/"/>
    </mc:Choice>
  </mc:AlternateContent>
  <xr:revisionPtr revIDLastSave="0" documentId="10_ncr:8100000_{9CB2266B-E43F-EC4B-9DA5-9777543C71F3}" xr6:coauthVersionLast="34" xr6:coauthVersionMax="34" xr10:uidLastSave="{00000000-0000-0000-0000-000000000000}"/>
  <bookViews>
    <workbookView xWindow="1940" yWindow="460" windowWidth="63440" windowHeight="30360" xr2:uid="{6125BCB1-7DDC-4E47-95AD-042A0A9DD922}"/>
  </bookViews>
  <sheets>
    <sheet name="投资咨询" sheetId="7" r:id="rId1"/>
    <sheet name="估值计算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8" l="1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18" i="8"/>
  <c r="AF47" i="8" s="1"/>
  <c r="AE52" i="8" s="1"/>
  <c r="AG52" i="8" s="1"/>
  <c r="AF44" i="8"/>
  <c r="AI32" i="8"/>
  <c r="Y41" i="8"/>
  <c r="Y40" i="8"/>
  <c r="Y39" i="8"/>
  <c r="Y38" i="8"/>
  <c r="Y37" i="8"/>
  <c r="Y36" i="8"/>
  <c r="Y35" i="8"/>
  <c r="Y34" i="8"/>
  <c r="Y33" i="8"/>
  <c r="Y32" i="8"/>
  <c r="Y31" i="8"/>
  <c r="AB31" i="8" s="1"/>
  <c r="Y30" i="8"/>
  <c r="AB30" i="8" s="1"/>
  <c r="Y29" i="8"/>
  <c r="Y28" i="8"/>
  <c r="Z43" i="8" s="1"/>
  <c r="Y27" i="8"/>
  <c r="AB27" i="8" s="1"/>
  <c r="Y26" i="8"/>
  <c r="Y25" i="8"/>
  <c r="Y24" i="8"/>
  <c r="AB24" i="8" s="1"/>
  <c r="Y23" i="8"/>
  <c r="AB23" i="8" s="1"/>
  <c r="AB22" i="8"/>
  <c r="AB20" i="8"/>
  <c r="AB19" i="8"/>
  <c r="AB18" i="8"/>
  <c r="S19" i="8"/>
  <c r="V19" i="8" s="1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18" i="8"/>
  <c r="T47" i="8" s="1"/>
  <c r="S52" i="8" s="1"/>
  <c r="V27" i="8"/>
  <c r="T43" i="8"/>
  <c r="C29" i="8"/>
  <c r="B34" i="8" s="1"/>
  <c r="C26" i="8"/>
  <c r="C25" i="8"/>
  <c r="G46" i="8"/>
  <c r="F51" i="8" s="1"/>
  <c r="G43" i="8"/>
  <c r="G42" i="8"/>
  <c r="F44" i="8" s="1"/>
  <c r="AI30" i="8" l="1"/>
  <c r="AI28" i="8"/>
  <c r="AI26" i="8"/>
  <c r="AI24" i="8"/>
  <c r="AI22" i="8"/>
  <c r="AI21" i="8"/>
  <c r="AF43" i="8"/>
  <c r="AE45" i="8" s="1"/>
  <c r="AI23" i="8"/>
  <c r="AI27" i="8"/>
  <c r="AI31" i="8"/>
  <c r="AI19" i="8"/>
  <c r="AI25" i="8"/>
  <c r="AI29" i="8"/>
  <c r="AI18" i="8"/>
  <c r="AI20" i="8"/>
  <c r="AB26" i="8"/>
  <c r="AB32" i="8"/>
  <c r="AB21" i="8"/>
  <c r="AB25" i="8"/>
  <c r="AB29" i="8"/>
  <c r="Z47" i="8"/>
  <c r="Y52" i="8" s="1"/>
  <c r="AA52" i="8" s="1"/>
  <c r="Z44" i="8"/>
  <c r="Y45" i="8" s="1"/>
  <c r="AB28" i="8"/>
  <c r="V30" i="8"/>
  <c r="V31" i="8"/>
  <c r="V26" i="8"/>
  <c r="V22" i="8"/>
  <c r="B27" i="8"/>
  <c r="V21" i="8"/>
  <c r="V25" i="8"/>
  <c r="V29" i="8"/>
  <c r="V20" i="8"/>
  <c r="V24" i="8"/>
  <c r="V28" i="8"/>
  <c r="V32" i="8"/>
  <c r="T44" i="8"/>
  <c r="S45" i="8" s="1"/>
  <c r="V18" i="8"/>
  <c r="V23" i="8"/>
  <c r="L18" i="8" l="1"/>
  <c r="L19" i="8"/>
  <c r="L20" i="8"/>
  <c r="L21" i="8"/>
  <c r="L22" i="8"/>
  <c r="M42" i="8" s="1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17" i="8"/>
  <c r="P17" i="8" l="1"/>
  <c r="M43" i="8"/>
  <c r="L44" i="8" s="1"/>
  <c r="M46" i="8"/>
  <c r="L51" i="8" s="1"/>
  <c r="P38" i="8"/>
  <c r="P34" i="8"/>
  <c r="P30" i="8"/>
  <c r="P26" i="8"/>
  <c r="P22" i="8"/>
  <c r="P18" i="8"/>
  <c r="P36" i="8"/>
  <c r="P20" i="8"/>
  <c r="P32" i="8"/>
  <c r="P28" i="8"/>
  <c r="P24" i="8"/>
  <c r="P39" i="8"/>
  <c r="P35" i="8"/>
  <c r="P31" i="8"/>
  <c r="P27" i="8"/>
  <c r="P23" i="8"/>
  <c r="P19" i="8"/>
  <c r="P29" i="8"/>
  <c r="P37" i="8"/>
  <c r="P21" i="8"/>
  <c r="P33" i="8"/>
  <c r="P25" i="8"/>
  <c r="G32" i="8"/>
  <c r="G33" i="8"/>
  <c r="F40" i="8"/>
  <c r="F36" i="8"/>
  <c r="F37" i="8"/>
  <c r="F38" i="8"/>
  <c r="F39" i="8"/>
  <c r="G39" i="8" s="1"/>
  <c r="F35" i="8"/>
  <c r="G35" i="8" s="1"/>
  <c r="G36" i="8" l="1"/>
  <c r="G38" i="8"/>
  <c r="G37" i="8"/>
  <c r="G34" i="8"/>
  <c r="G29" i="8"/>
  <c r="G30" i="8"/>
  <c r="G31" i="8"/>
  <c r="G25" i="8"/>
  <c r="G26" i="8"/>
  <c r="G27" i="8"/>
  <c r="G28" i="8"/>
  <c r="G23" i="8"/>
  <c r="G24" i="8"/>
  <c r="G22" i="8"/>
  <c r="G21" i="8"/>
  <c r="G20" i="8"/>
  <c r="G19" i="8"/>
  <c r="G18" i="8"/>
  <c r="C18" i="8"/>
  <c r="C19" i="8"/>
  <c r="C20" i="8"/>
  <c r="C21" i="8"/>
  <c r="C22" i="8"/>
  <c r="C4" i="8" l="1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3" i="8"/>
  <c r="D3" i="8" s="1"/>
  <c r="H25" i="7" l="1"/>
  <c r="H22" i="7"/>
  <c r="H30" i="7"/>
  <c r="H27" i="7"/>
  <c r="F40" i="7"/>
  <c r="F37" i="7"/>
  <c r="L19" i="7"/>
  <c r="L16" i="7"/>
  <c r="J14" i="7"/>
  <c r="J11" i="7"/>
  <c r="J9" i="7"/>
  <c r="J6" i="7"/>
  <c r="J4" i="7"/>
  <c r="J1" i="7"/>
  <c r="L115" i="7"/>
  <c r="L112" i="7"/>
  <c r="J115" i="7"/>
  <c r="J112" i="7"/>
  <c r="H115" i="7"/>
  <c r="H112" i="7"/>
  <c r="F115" i="7"/>
  <c r="F112" i="7"/>
  <c r="D115" i="7"/>
  <c r="D112" i="7"/>
  <c r="J110" i="7"/>
  <c r="J107" i="7"/>
  <c r="H110" i="7"/>
  <c r="H107" i="7"/>
  <c r="F110" i="7"/>
  <c r="F107" i="7"/>
  <c r="D110" i="7"/>
  <c r="D107" i="7"/>
  <c r="L105" i="7"/>
  <c r="L102" i="7"/>
  <c r="J105" i="7"/>
  <c r="J102" i="7"/>
  <c r="H105" i="7"/>
  <c r="H102" i="7"/>
  <c r="F105" i="7"/>
  <c r="F102" i="7"/>
  <c r="D105" i="7"/>
  <c r="D102" i="7"/>
  <c r="H100" i="7"/>
  <c r="H97" i="7"/>
  <c r="F100" i="7"/>
  <c r="F97" i="7"/>
  <c r="D100" i="7"/>
  <c r="D97" i="7"/>
  <c r="J95" i="7"/>
  <c r="J92" i="7"/>
  <c r="H95" i="7"/>
  <c r="H92" i="7"/>
  <c r="F95" i="7"/>
  <c r="F92" i="7"/>
  <c r="D95" i="7"/>
  <c r="D92" i="7"/>
  <c r="L90" i="7"/>
  <c r="L87" i="7"/>
  <c r="J90" i="7"/>
  <c r="J87" i="7"/>
  <c r="H90" i="7"/>
  <c r="H87" i="7"/>
  <c r="F90" i="7"/>
  <c r="F87" i="7"/>
  <c r="D90" i="7"/>
  <c r="D87" i="7"/>
  <c r="L85" i="7"/>
  <c r="L82" i="7"/>
  <c r="J85" i="7"/>
  <c r="J82" i="7"/>
  <c r="H85" i="7"/>
  <c r="H82" i="7"/>
  <c r="F85" i="7"/>
  <c r="F82" i="7"/>
  <c r="D85" i="7"/>
  <c r="D82" i="7"/>
  <c r="H80" i="7"/>
  <c r="F80" i="7"/>
  <c r="D80" i="7"/>
  <c r="H77" i="7"/>
  <c r="F77" i="7"/>
  <c r="D77" i="7"/>
  <c r="H75" i="7"/>
  <c r="H72" i="7"/>
  <c r="F75" i="7"/>
  <c r="F72" i="7"/>
  <c r="D75" i="7"/>
  <c r="D72" i="7"/>
  <c r="L70" i="7"/>
  <c r="L67" i="7"/>
  <c r="J70" i="7"/>
  <c r="J67" i="7"/>
  <c r="H70" i="7"/>
  <c r="H67" i="7"/>
  <c r="F70" i="7"/>
  <c r="F67" i="7"/>
  <c r="D70" i="7"/>
  <c r="D67" i="7"/>
  <c r="J65" i="7"/>
  <c r="J62" i="7"/>
  <c r="H65" i="7"/>
  <c r="H62" i="7"/>
  <c r="F65" i="7"/>
  <c r="F62" i="7"/>
  <c r="D65" i="7"/>
  <c r="D62" i="7"/>
  <c r="N60" i="7"/>
  <c r="L60" i="7"/>
  <c r="J60" i="7"/>
  <c r="H60" i="7"/>
  <c r="F60" i="7"/>
  <c r="D60" i="7"/>
  <c r="N57" i="7"/>
  <c r="L57" i="7"/>
  <c r="J57" i="7"/>
  <c r="H57" i="7"/>
  <c r="F57" i="7"/>
  <c r="D57" i="7"/>
  <c r="N55" i="7"/>
  <c r="N52" i="7"/>
  <c r="L55" i="7"/>
  <c r="L52" i="7"/>
  <c r="J55" i="7"/>
  <c r="J52" i="7"/>
  <c r="H55" i="7"/>
  <c r="H52" i="7"/>
  <c r="F55" i="7"/>
  <c r="F52" i="7"/>
  <c r="D55" i="7"/>
  <c r="D52" i="7"/>
  <c r="J35" i="7"/>
  <c r="J32" i="7"/>
  <c r="L50" i="7"/>
  <c r="L47" i="7"/>
  <c r="L45" i="7"/>
  <c r="L42" i="7"/>
  <c r="J50" i="7"/>
  <c r="J47" i="7"/>
  <c r="H50" i="7"/>
  <c r="H47" i="7"/>
  <c r="F50" i="7"/>
  <c r="F47" i="7"/>
  <c r="J45" i="7"/>
  <c r="J42" i="7"/>
  <c r="H45" i="7"/>
  <c r="H42" i="7"/>
  <c r="H35" i="7"/>
  <c r="H32" i="7"/>
  <c r="F35" i="7"/>
  <c r="F32" i="7"/>
  <c r="F30" i="7"/>
  <c r="F27" i="7"/>
  <c r="F25" i="7"/>
  <c r="F22" i="7"/>
  <c r="J19" i="7"/>
  <c r="J16" i="7"/>
  <c r="H19" i="7"/>
  <c r="H16" i="7"/>
  <c r="F19" i="7"/>
  <c r="F16" i="7"/>
  <c r="H9" i="7"/>
  <c r="H6" i="7"/>
  <c r="H4" i="7"/>
  <c r="H1" i="7"/>
  <c r="H14" i="7"/>
  <c r="H11" i="7"/>
  <c r="F14" i="7"/>
  <c r="F11" i="7"/>
  <c r="F9" i="7"/>
  <c r="F6" i="7"/>
  <c r="F4" i="7"/>
  <c r="F1" i="7"/>
  <c r="D50" i="7"/>
  <c r="D47" i="7"/>
  <c r="D19" i="7"/>
  <c r="D16" i="7"/>
  <c r="D14" i="7"/>
  <c r="D11" i="7"/>
  <c r="D9" i="7"/>
  <c r="D6" i="7"/>
  <c r="F45" i="7"/>
  <c r="F42" i="7"/>
  <c r="D45" i="7"/>
  <c r="D42" i="7"/>
  <c r="D40" i="7"/>
  <c r="D37" i="7"/>
  <c r="D35" i="7"/>
  <c r="D32" i="7"/>
  <c r="D27" i="7"/>
  <c r="D22" i="7"/>
  <c r="D1" i="7"/>
  <c r="D30" i="7"/>
  <c r="D25" i="7"/>
  <c r="D4" i="7"/>
</calcChain>
</file>

<file path=xl/sharedStrings.xml><?xml version="1.0" encoding="utf-8"?>
<sst xmlns="http://schemas.openxmlformats.org/spreadsheetml/2006/main" count="341" uniqueCount="87">
  <si>
    <t>标普500</t>
    <rPh sb="0" eb="2">
      <t>biao'p</t>
    </rPh>
    <phoneticPr fontId="2" type="noConversion"/>
  </si>
  <si>
    <t>苹果</t>
    <rPh sb="0" eb="2">
      <t>ping'gu</t>
    </rPh>
    <phoneticPr fontId="2" type="noConversion"/>
  </si>
  <si>
    <t>谷歌</t>
    <rPh sb="0" eb="2">
      <t>gu'g</t>
    </rPh>
    <phoneticPr fontId="2" type="noConversion"/>
  </si>
  <si>
    <t>起始时间</t>
    <rPh sb="0" eb="2">
      <t>qi'sh'shi'jia</t>
    </rPh>
    <phoneticPr fontId="2" type="noConversion"/>
  </si>
  <si>
    <t>终止时间</t>
    <rPh sb="0" eb="2">
      <t>zhong'zhi'shi'jia</t>
    </rPh>
    <phoneticPr fontId="2" type="noConversion"/>
  </si>
  <si>
    <t>价格</t>
    <rPh sb="0" eb="2">
      <t>jia'g</t>
    </rPh>
    <phoneticPr fontId="2" type="noConversion"/>
  </si>
  <si>
    <t>年化收益率</t>
    <rPh sb="0" eb="2">
      <t>nian'hua'shou'yi'l</t>
    </rPh>
    <phoneticPr fontId="2" type="noConversion"/>
  </si>
  <si>
    <t>SHV</t>
    <phoneticPr fontId="2" type="noConversion"/>
  </si>
  <si>
    <t>GSY</t>
    <phoneticPr fontId="2" type="noConversion"/>
  </si>
  <si>
    <t>VGSH</t>
    <phoneticPr fontId="2" type="noConversion"/>
  </si>
  <si>
    <t>MINT</t>
    <phoneticPr fontId="2" type="noConversion"/>
  </si>
  <si>
    <t>NEAR</t>
    <phoneticPr fontId="2" type="noConversion"/>
  </si>
  <si>
    <t>TLT</t>
    <phoneticPr fontId="2" type="noConversion"/>
  </si>
  <si>
    <t>SHY</t>
    <phoneticPr fontId="2" type="noConversion"/>
  </si>
  <si>
    <t>美国国债1~3年ETF</t>
    <rPh sb="0" eb="2">
      <t>mei'guo'guo'zha</t>
    </rPh>
    <phoneticPr fontId="2" type="noConversion"/>
  </si>
  <si>
    <t>美国国债20+年ETF</t>
    <rPh sb="0" eb="2">
      <t>mei'guo'guo'zha</t>
    </rPh>
    <phoneticPr fontId="2" type="noConversion"/>
  </si>
  <si>
    <t>IEI</t>
    <phoneticPr fontId="2" type="noConversion"/>
  </si>
  <si>
    <t>美国国债3~7年ETF</t>
    <rPh sb="0" eb="2">
      <t>mei'guo'guo'zha</t>
    </rPh>
    <phoneticPr fontId="2" type="noConversion"/>
  </si>
  <si>
    <t>IEF</t>
    <phoneticPr fontId="2" type="noConversion"/>
  </si>
  <si>
    <t>美国国债7~10年ETF</t>
    <rPh sb="0" eb="2">
      <t>mei'guo'guo'zha</t>
    </rPh>
    <phoneticPr fontId="2" type="noConversion"/>
  </si>
  <si>
    <t>美国短期1~12个月国债ETF</t>
    <rPh sb="0" eb="2">
      <t>mei'guo'duan'qi'guo'zha</t>
    </rPh>
    <phoneticPr fontId="2" type="noConversion"/>
  </si>
  <si>
    <t>LQD</t>
    <phoneticPr fontId="2" type="noConversion"/>
  </si>
  <si>
    <t>美国企业债券指数</t>
    <rPh sb="0" eb="2">
      <t>mei'guo'qi'ye'zhai'quan'zhi'sh</t>
    </rPh>
    <phoneticPr fontId="2" type="noConversion"/>
  </si>
  <si>
    <t>包括600家流动性较好的投资级公司债券</t>
    <rPh sb="0" eb="2">
      <t>bao'ku</t>
    </rPh>
    <phoneticPr fontId="2" type="noConversion"/>
  </si>
  <si>
    <t>SPY</t>
    <phoneticPr fontId="2" type="noConversion"/>
  </si>
  <si>
    <t>AMEX：SPY</t>
    <phoneticPr fontId="2" type="noConversion"/>
  </si>
  <si>
    <t>IVV</t>
    <phoneticPr fontId="2" type="noConversion"/>
  </si>
  <si>
    <t>AMEX：IVV</t>
    <phoneticPr fontId="2" type="noConversion"/>
  </si>
  <si>
    <t>QQQ</t>
    <phoneticPr fontId="2" type="noConversion"/>
  </si>
  <si>
    <t>NASDAQ:QQQ</t>
    <phoneticPr fontId="2" type="noConversion"/>
  </si>
  <si>
    <t>博时沪深300指数A</t>
    <rPh sb="0" eb="2">
      <t>bo'sh</t>
    </rPh>
    <phoneticPr fontId="2" type="noConversion"/>
  </si>
  <si>
    <t>博时标普500ETF(QDII）</t>
    <rPh sb="0" eb="2">
      <t>bo'shi'biao'p</t>
    </rPh>
    <phoneticPr fontId="2" type="noConversion"/>
  </si>
  <si>
    <t>国泰纳斯达克100（QDII-ETF）</t>
    <rPh sb="0" eb="2">
      <t>guo'tai'na'si'da'k</t>
    </rPh>
    <phoneticPr fontId="2" type="noConversion"/>
  </si>
  <si>
    <t>APPL</t>
    <phoneticPr fontId="2" type="noConversion"/>
  </si>
  <si>
    <t>NSDAQ:APPL</t>
    <phoneticPr fontId="2" type="noConversion"/>
  </si>
  <si>
    <t>GOOG</t>
    <phoneticPr fontId="2" type="noConversion"/>
  </si>
  <si>
    <t>NSDAQ:GOOG</t>
    <phoneticPr fontId="2" type="noConversion"/>
  </si>
  <si>
    <t>FB</t>
    <phoneticPr fontId="2" type="noConversion"/>
  </si>
  <si>
    <t>NSDAQ:FB</t>
    <phoneticPr fontId="2" type="noConversion"/>
  </si>
  <si>
    <t>BABA</t>
    <phoneticPr fontId="2" type="noConversion"/>
  </si>
  <si>
    <t>NSDAQ:BABA</t>
    <phoneticPr fontId="2" type="noConversion"/>
  </si>
  <si>
    <t>AMZN</t>
    <phoneticPr fontId="2" type="noConversion"/>
  </si>
  <si>
    <t>NSDAQ:AMZN</t>
    <phoneticPr fontId="2" type="noConversion"/>
  </si>
  <si>
    <t>00700.HK</t>
    <phoneticPr fontId="2" type="noConversion"/>
  </si>
  <si>
    <t>腾讯控股</t>
    <rPh sb="0" eb="2">
      <t>teng'xun'kong'g</t>
    </rPh>
    <phoneticPr fontId="2" type="noConversion"/>
  </si>
  <si>
    <t>NTES</t>
    <phoneticPr fontId="2" type="noConversion"/>
  </si>
  <si>
    <t>NSDAQ：NTES</t>
    <phoneticPr fontId="2" type="noConversion"/>
  </si>
  <si>
    <t>网易</t>
    <rPh sb="0" eb="2">
      <t>wang'y</t>
    </rPh>
    <phoneticPr fontId="2" type="noConversion"/>
  </si>
  <si>
    <t>太平洋投资管理公司出品，主动型管理货基，1年以下投资级别全球企业债。</t>
    <phoneticPr fontId="2" type="noConversion"/>
  </si>
  <si>
    <t>Guggenheim的主动型管理货基，全球各类短债。</t>
    <phoneticPr fontId="2" type="noConversion"/>
  </si>
  <si>
    <t>安信出品，主动型管理的投资级别全球企业债，到期期限是3年以内。</t>
    <rPh sb="0" eb="3">
      <t>chu'pi</t>
    </rPh>
    <phoneticPr fontId="2" type="noConversion"/>
  </si>
  <si>
    <t>增长率</t>
    <rPh sb="0" eb="2">
      <t>zeng'zhang'l</t>
    </rPh>
    <phoneticPr fontId="2" type="noConversion"/>
  </si>
  <si>
    <t>年份</t>
    <rPh sb="0" eb="2">
      <t>nian'fe</t>
    </rPh>
    <phoneticPr fontId="2" type="noConversion"/>
  </si>
  <si>
    <t>自由现金流</t>
    <rPh sb="0" eb="2">
      <t>zi'you'xian'jin'li</t>
    </rPh>
    <phoneticPr fontId="2" type="noConversion"/>
  </si>
  <si>
    <t>贴现率</t>
    <rPh sb="0" eb="2">
      <t>tie'xian'l</t>
    </rPh>
    <phoneticPr fontId="2" type="noConversion"/>
  </si>
  <si>
    <t>FaceBook</t>
    <phoneticPr fontId="2" type="noConversion"/>
  </si>
  <si>
    <t>Amazon</t>
    <phoneticPr fontId="2" type="noConversion"/>
  </si>
  <si>
    <t>Net cash provided by (used in) operating activities</t>
    <phoneticPr fontId="2" type="noConversion"/>
  </si>
  <si>
    <t>Purchases of fixed assets, including internal-use software and Web site development</t>
    <phoneticPr fontId="2" type="noConversion"/>
  </si>
  <si>
    <t>n</t>
    <phoneticPr fontId="2" type="noConversion"/>
  </si>
  <si>
    <t>α</t>
    <phoneticPr fontId="2" type="noConversion"/>
  </si>
  <si>
    <t>β</t>
    <phoneticPr fontId="2" type="noConversion"/>
  </si>
  <si>
    <t>γ</t>
    <phoneticPr fontId="2" type="noConversion"/>
  </si>
  <si>
    <t>估值</t>
    <rPh sb="0" eb="2">
      <t>gu'zh</t>
    </rPh>
    <phoneticPr fontId="2" type="noConversion"/>
  </si>
  <si>
    <t>前n年增长率</t>
    <rPh sb="0" eb="1">
      <t>qia</t>
    </rPh>
    <phoneticPr fontId="2" type="noConversion"/>
  </si>
  <si>
    <t>n年后增长率</t>
    <phoneticPr fontId="2" type="noConversion"/>
  </si>
  <si>
    <t>Cash generated by operating activities</t>
    <phoneticPr fontId="2" type="noConversion"/>
  </si>
  <si>
    <t>Payments for acquisition of property, plant and equipment</t>
    <phoneticPr fontId="2" type="noConversion"/>
  </si>
  <si>
    <t>Payments for acquisition of intangible assets</t>
    <phoneticPr fontId="2" type="noConversion"/>
  </si>
  <si>
    <t>Apple</t>
    <phoneticPr fontId="2" type="noConversion"/>
  </si>
  <si>
    <t>自由现金流（百万）</t>
    <rPh sb="0" eb="2">
      <t>zi'you'xian'jin'li</t>
    </rPh>
    <phoneticPr fontId="2" type="noConversion"/>
  </si>
  <si>
    <t>起始</t>
    <rPh sb="0" eb="2">
      <t>qi'sh</t>
    </rPh>
    <phoneticPr fontId="2" type="noConversion"/>
  </si>
  <si>
    <t>终止</t>
    <rPh sb="0" eb="2">
      <t>zhong'zh</t>
    </rPh>
    <phoneticPr fontId="2" type="noConversion"/>
  </si>
  <si>
    <t>历史增长率计算</t>
    <rPh sb="0" eb="2">
      <t>li'shi'zeng'zhang'l</t>
    </rPh>
    <phoneticPr fontId="2" type="noConversion"/>
  </si>
  <si>
    <t>估值计算</t>
    <rPh sb="0" eb="2">
      <t>gu'zhi'ji'sua</t>
    </rPh>
    <phoneticPr fontId="2" type="noConversion"/>
  </si>
  <si>
    <t>起点</t>
    <rPh sb="0" eb="2">
      <t>qi'dia</t>
    </rPh>
    <phoneticPr fontId="2" type="noConversion"/>
  </si>
  <si>
    <t>历史增长率计算</t>
    <rPh sb="0" eb="2">
      <t>li'shi'zeng'zhang'lv'ji'sua</t>
    </rPh>
    <phoneticPr fontId="2" type="noConversion"/>
  </si>
  <si>
    <t>Google</t>
    <phoneticPr fontId="2" type="noConversion"/>
  </si>
  <si>
    <t>Purchases of property and equipment</t>
    <phoneticPr fontId="2" type="noConversion"/>
  </si>
  <si>
    <t>Alibaba</t>
    <phoneticPr fontId="2" type="noConversion"/>
  </si>
  <si>
    <t>自由现金流（百万￥）</t>
    <rPh sb="0" eb="2">
      <t>zi'you'xian'jin'li</t>
    </rPh>
    <phoneticPr fontId="2" type="noConversion"/>
  </si>
  <si>
    <t>估值（￥）</t>
    <rPh sb="0" eb="2">
      <t>gu'zh</t>
    </rPh>
    <phoneticPr fontId="2" type="noConversion"/>
  </si>
  <si>
    <t>估值（$）</t>
    <rPh sb="0" eb="2">
      <t>gu'zh</t>
    </rPh>
    <phoneticPr fontId="2" type="noConversion"/>
  </si>
  <si>
    <t>Tencent</t>
    <phoneticPr fontId="2" type="noConversion"/>
  </si>
  <si>
    <t>经营活动所得净额</t>
    <rPh sb="0" eb="2">
      <t>jing'ying'huo'dong'suo'de'jing</t>
    </rPh>
    <phoneticPr fontId="2" type="noConversion"/>
  </si>
  <si>
    <t>购买物业、设备、在建工程</t>
    <rPh sb="0" eb="2">
      <t>gou'mai'wu'y</t>
    </rPh>
    <phoneticPr fontId="2" type="noConversion"/>
  </si>
  <si>
    <t>无形资产</t>
    <rPh sb="0" eb="2">
      <t>wu'xing'zi'cha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</si>
</sst>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_-* #,##0.00_-;\-* #,##0.00_-;_-* &quot;-&quot;??_-;_-@_-"/>
    <numFmt numFmtId="179" formatCode="0.0"/>
  </numFmts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 Light"/>
      <family val="2"/>
      <charset val="134"/>
    </font>
    <font>
      <sz val="16"/>
      <color theme="1"/>
      <name val="微软雅黑 Bold"/>
      <charset val="134"/>
    </font>
    <font>
      <sz val="12"/>
      <color theme="1"/>
      <name val="微软雅黑 Bold"/>
      <charset val="134"/>
    </font>
    <font>
      <sz val="16"/>
      <color rgb="FFFF0000"/>
      <name val="微软雅黑 Light"/>
      <family val="2"/>
      <charset val="134"/>
    </font>
    <font>
      <sz val="16"/>
      <color rgb="FFFF0000"/>
      <name val="微软雅黑 Bold"/>
      <charset val="134"/>
    </font>
    <font>
      <sz val="16"/>
      <color theme="5" tint="-0.249977111117893"/>
      <name val="微软雅黑 Bold"/>
      <charset val="134"/>
    </font>
    <font>
      <sz val="14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2" borderId="4" xfId="0" applyFill="1" applyBorder="1">
      <alignment vertical="center"/>
    </xf>
    <xf numFmtId="14" fontId="0" fillId="0" borderId="0" xfId="0" applyNumberFormat="1" applyBorder="1">
      <alignment vertical="center"/>
    </xf>
    <xf numFmtId="0" fontId="0" fillId="0" borderId="3" xfId="0" applyBorder="1">
      <alignment vertical="center"/>
    </xf>
    <xf numFmtId="0" fontId="0" fillId="2" borderId="8" xfId="0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0" xfId="0" applyFill="1" applyBorder="1">
      <alignment vertical="center"/>
    </xf>
    <xf numFmtId="10" fontId="6" fillId="0" borderId="0" xfId="4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6" fillId="0" borderId="3" xfId="4" applyNumberFormat="1" applyFont="1" applyBorder="1" applyAlignment="1">
      <alignment horizontal="center" vertical="center"/>
    </xf>
    <xf numFmtId="179" fontId="5" fillId="2" borderId="6" xfId="0" applyNumberFormat="1" applyFont="1" applyFill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  <xf numFmtId="179" fontId="5" fillId="2" borderId="5" xfId="0" applyNumberFormat="1" applyFont="1" applyFill="1" applyBorder="1">
      <alignment vertical="center"/>
    </xf>
    <xf numFmtId="14" fontId="0" fillId="0" borderId="4" xfId="0" applyNumberFormat="1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9" fontId="0" fillId="0" borderId="0" xfId="4" applyFont="1">
      <alignment vertical="center"/>
    </xf>
    <xf numFmtId="176" fontId="9" fillId="0" borderId="0" xfId="1" applyNumberFormat="1" applyFo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0" fontId="6" fillId="0" borderId="1" xfId="4" applyNumberFormat="1" applyFont="1" applyBorder="1" applyAlignment="1">
      <alignment horizontal="center" vertical="center"/>
    </xf>
    <xf numFmtId="10" fontId="6" fillId="0" borderId="2" xfId="4" applyNumberFormat="1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10" fontId="6" fillId="0" borderId="8" xfId="4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</cellXfs>
  <cellStyles count="5">
    <cellStyle name="百分比" xfId="4" builtinId="5"/>
    <cellStyle name="常规" xfId="0" builtinId="0"/>
    <cellStyle name="常规 2" xfId="2" xr:uid="{3155FF9B-A553-184B-ACEC-1309F6165D58}"/>
    <cellStyle name="千位分隔" xfId="1" builtinId="3"/>
    <cellStyle name="千位分隔 2" xfId="3" xr:uid="{B302CDAF-97B7-A84E-9835-1A7749243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165100</xdr:rowOff>
    </xdr:from>
    <xdr:to>
      <xdr:col>11</xdr:col>
      <xdr:colOff>533400</xdr:colOff>
      <xdr:row>7</xdr:row>
      <xdr:rowOff>127000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5DDA124-D736-3343-B6E7-E930FB37D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977900"/>
          <a:ext cx="3873500" cy="571500"/>
        </a:xfrm>
        <a:prstGeom prst="rect">
          <a:avLst/>
        </a:prstGeom>
      </xdr:spPr>
    </xdr:pic>
    <xdr:clientData/>
  </xdr:twoCellAnchor>
  <xdr:twoCellAnchor>
    <xdr:from>
      <xdr:col>5</xdr:col>
      <xdr:colOff>76200</xdr:colOff>
      <xdr:row>1</xdr:row>
      <xdr:rowOff>12700</xdr:rowOff>
    </xdr:from>
    <xdr:to>
      <xdr:col>6</xdr:col>
      <xdr:colOff>546100</xdr:colOff>
      <xdr:row>10</xdr:row>
      <xdr:rowOff>114300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8F18EA9-0FC6-B54A-9889-15878D33F378}"/>
            </a:ext>
          </a:extLst>
        </xdr:cNvPr>
        <xdr:cNvSpPr txBox="1"/>
      </xdr:nvSpPr>
      <xdr:spPr>
        <a:xfrm>
          <a:off x="4508500" y="215900"/>
          <a:ext cx="2057400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A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为起点自由现金流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α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为前</a:t>
          </a:r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n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年增长率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β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为贴现率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γ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为</a:t>
          </a:r>
          <a:r>
            <a:rPr lang="en-US" altLang="zh-CN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n</a:t>
          </a:r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年后增长率</a:t>
          </a:r>
          <a:endParaRPr lang="en-US" altLang="zh-CN" sz="1600" b="0" i="0"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r>
            <a:rPr lang="zh-CN" altLang="en-US" sz="1600" b="0" i="0">
              <a:latin typeface="Microsoft YaHei" panose="020B0503020204020204" pitchFamily="34" charset="-122"/>
              <a:ea typeface="Microsoft YaHei" panose="020B0503020204020204" pitchFamily="34" charset="-122"/>
            </a:rPr>
            <a:t>则估值公式为：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1364-C6CB-CF4A-942C-652D8EA963F1}">
  <dimension ref="A1:O115"/>
  <sheetViews>
    <sheetView tabSelected="1" workbookViewId="0">
      <selection activeCell="M34" sqref="M34"/>
    </sheetView>
  </sheetViews>
  <sheetFormatPr baseColWidth="10" defaultRowHeight="16"/>
  <cols>
    <col min="1" max="1" width="12.33203125" bestFit="1" customWidth="1"/>
    <col min="2" max="2" width="40.33203125" customWidth="1"/>
    <col min="4" max="4" width="11.6640625" bestFit="1" customWidth="1"/>
  </cols>
  <sheetData>
    <row r="1" spans="1:13" ht="18">
      <c r="A1" s="26" t="s">
        <v>7</v>
      </c>
      <c r="B1" s="16" t="s">
        <v>20</v>
      </c>
      <c r="C1" s="8"/>
      <c r="D1" s="15" t="str">
        <f>ROUND((D3-D2)/365, 1) &amp;"年"</f>
        <v>11.4年</v>
      </c>
      <c r="E1" s="7" t="s">
        <v>5</v>
      </c>
      <c r="F1" s="15" t="str">
        <f>ROUND((F3-F2)/365, 1) &amp;"年"</f>
        <v>5年</v>
      </c>
      <c r="G1" s="7" t="s">
        <v>5</v>
      </c>
      <c r="H1" s="15" t="str">
        <f>ROUND((H3-H2)/365, 1) &amp;"年"</f>
        <v>3年</v>
      </c>
      <c r="I1" s="7" t="s">
        <v>5</v>
      </c>
      <c r="J1" s="15" t="str">
        <f>ROUND((J3-J2)/365, 1) &amp;"年"</f>
        <v>1年</v>
      </c>
      <c r="K1" s="7" t="s">
        <v>5</v>
      </c>
    </row>
    <row r="2" spans="1:13" ht="18">
      <c r="A2" s="27"/>
      <c r="B2" s="17"/>
      <c r="C2" s="3" t="s">
        <v>3</v>
      </c>
      <c r="D2" s="4">
        <v>39093</v>
      </c>
      <c r="E2" s="5">
        <v>106.9</v>
      </c>
      <c r="F2" s="4">
        <v>41439</v>
      </c>
      <c r="G2" s="5">
        <v>108.46</v>
      </c>
      <c r="H2" s="4">
        <v>42170</v>
      </c>
      <c r="I2" s="5">
        <v>109.49</v>
      </c>
      <c r="J2" s="4">
        <v>42901</v>
      </c>
      <c r="K2" s="5">
        <v>109.14</v>
      </c>
    </row>
    <row r="3" spans="1:13">
      <c r="A3" s="27"/>
      <c r="B3" s="1"/>
      <c r="C3" s="3" t="s">
        <v>4</v>
      </c>
      <c r="D3" s="4">
        <v>43266</v>
      </c>
      <c r="E3" s="5">
        <v>110.34</v>
      </c>
      <c r="F3" s="4">
        <v>43266</v>
      </c>
      <c r="G3" s="5">
        <v>110.34</v>
      </c>
      <c r="H3" s="4">
        <v>43266</v>
      </c>
      <c r="I3" s="5">
        <v>110.34</v>
      </c>
      <c r="J3" s="4">
        <v>43266</v>
      </c>
      <c r="K3" s="5">
        <v>110.34</v>
      </c>
    </row>
    <row r="4" spans="1:13" ht="24" thickBot="1">
      <c r="A4" s="28"/>
      <c r="B4" s="2"/>
      <c r="C4" s="6" t="s">
        <v>6</v>
      </c>
      <c r="D4" s="29">
        <f>(E3/E2)^(1/((D3-D2)/365))-1</f>
        <v>2.7741576196196327E-3</v>
      </c>
      <c r="E4" s="30"/>
      <c r="F4" s="29">
        <f>(G3/G2)^(1/((F3-F2)/365))-1</f>
        <v>3.4391511757527748E-3</v>
      </c>
      <c r="G4" s="30"/>
      <c r="H4" s="29">
        <f>(I3/I2)^(1/((H3-H2)/365))-1</f>
        <v>2.5787295647958786E-3</v>
      </c>
      <c r="I4" s="30"/>
      <c r="J4" s="29">
        <f>(K3/K2)^(1/((J3-J2)/365))-1</f>
        <v>1.0995052226498103E-2</v>
      </c>
      <c r="K4" s="30"/>
    </row>
    <row r="5" spans="1:13" ht="23">
      <c r="A5" s="13"/>
      <c r="B5" s="1"/>
      <c r="C5" s="1"/>
      <c r="D5" s="12"/>
      <c r="E5" s="14"/>
    </row>
    <row r="6" spans="1:13" ht="18">
      <c r="A6" s="26" t="s">
        <v>13</v>
      </c>
      <c r="B6" s="16" t="s">
        <v>14</v>
      </c>
      <c r="C6" s="8"/>
      <c r="D6" s="15" t="str">
        <f>ROUND((D8-D7)/365, 1) &amp;"年"</f>
        <v>15.9年</v>
      </c>
      <c r="E6" s="7" t="s">
        <v>5</v>
      </c>
      <c r="F6" s="15" t="str">
        <f>ROUND((F8-F7)/365, 1) &amp;"年"</f>
        <v>5年</v>
      </c>
      <c r="G6" s="7" t="s">
        <v>5</v>
      </c>
      <c r="H6" s="15" t="str">
        <f>ROUND((H8-H7)/365, 1) &amp;"年"</f>
        <v>3年</v>
      </c>
      <c r="I6" s="7" t="s">
        <v>5</v>
      </c>
      <c r="J6" s="15" t="str">
        <f>ROUND((J8-J7)/365, 1) &amp;"年"</f>
        <v>1年</v>
      </c>
      <c r="K6" s="7" t="s">
        <v>5</v>
      </c>
    </row>
    <row r="7" spans="1:13" ht="18">
      <c r="A7" s="27"/>
      <c r="B7" s="17"/>
      <c r="C7" s="3" t="s">
        <v>3</v>
      </c>
      <c r="D7" s="4">
        <v>37467</v>
      </c>
      <c r="E7" s="5">
        <v>78.02</v>
      </c>
      <c r="F7" s="4">
        <v>41439</v>
      </c>
      <c r="G7" s="5">
        <v>81.400000000000006</v>
      </c>
      <c r="H7" s="4">
        <v>42170</v>
      </c>
      <c r="I7" s="5">
        <v>82.5</v>
      </c>
      <c r="J7" s="4">
        <v>42901</v>
      </c>
      <c r="K7" s="5">
        <v>83.45</v>
      </c>
    </row>
    <row r="8" spans="1:13">
      <c r="A8" s="27"/>
      <c r="B8" s="1"/>
      <c r="C8" s="3" t="s">
        <v>4</v>
      </c>
      <c r="D8" s="4">
        <v>43266</v>
      </c>
      <c r="E8" s="5">
        <v>83.24</v>
      </c>
      <c r="F8" s="4">
        <v>43266</v>
      </c>
      <c r="G8" s="5">
        <v>83.24</v>
      </c>
      <c r="H8" s="4">
        <v>43266</v>
      </c>
      <c r="I8" s="5">
        <v>83.24</v>
      </c>
      <c r="J8" s="4">
        <v>43266</v>
      </c>
      <c r="K8" s="5">
        <v>83.24</v>
      </c>
    </row>
    <row r="9" spans="1:13" ht="24" thickBot="1">
      <c r="A9" s="28"/>
      <c r="B9" s="2"/>
      <c r="C9" s="6" t="s">
        <v>6</v>
      </c>
      <c r="D9" s="29">
        <f>(E8/E7)^(1/((D8-D7)/365))-1</f>
        <v>4.0846120295237043E-3</v>
      </c>
      <c r="E9" s="30"/>
      <c r="F9" s="29">
        <f>(G8/G7)^(1/((F8-F7)/365))-1</f>
        <v>4.4756377204877573E-3</v>
      </c>
      <c r="G9" s="30"/>
      <c r="H9" s="29">
        <f>(I8/I7)^(1/((H8-H7)/365))-1</f>
        <v>2.9782798360282747E-3</v>
      </c>
      <c r="I9" s="30"/>
      <c r="J9" s="29">
        <f>(K8/K7)^(1/((J8-J7)/365))-1</f>
        <v>-2.5164769322948422E-3</v>
      </c>
      <c r="K9" s="30"/>
    </row>
    <row r="10" spans="1:13" ht="23">
      <c r="A10" s="9"/>
      <c r="B10" s="1"/>
      <c r="C10" s="11"/>
      <c r="D10" s="12"/>
      <c r="E10" s="12"/>
    </row>
    <row r="11" spans="1:13" ht="18">
      <c r="A11" s="26" t="s">
        <v>16</v>
      </c>
      <c r="B11" s="16" t="s">
        <v>17</v>
      </c>
      <c r="C11" s="8"/>
      <c r="D11" s="15" t="str">
        <f>ROUND((D13-D12)/365, 1) &amp;"年"</f>
        <v>11.4年</v>
      </c>
      <c r="E11" s="7" t="s">
        <v>5</v>
      </c>
      <c r="F11" s="15" t="str">
        <f>ROUND((F13-F12)/365, 1) &amp;"年"</f>
        <v>5年</v>
      </c>
      <c r="G11" s="7" t="s">
        <v>5</v>
      </c>
      <c r="H11" s="15" t="str">
        <f>ROUND((H13-H12)/365, 1) &amp;"年"</f>
        <v>3年</v>
      </c>
      <c r="I11" s="7" t="s">
        <v>5</v>
      </c>
      <c r="J11" s="15" t="str">
        <f>ROUND((J13-J12)/365, 1) &amp;"年"</f>
        <v>1年</v>
      </c>
      <c r="K11" s="7" t="s">
        <v>5</v>
      </c>
    </row>
    <row r="12" spans="1:13" ht="18">
      <c r="A12" s="27"/>
      <c r="B12" s="17"/>
      <c r="C12" s="3" t="s">
        <v>3</v>
      </c>
      <c r="D12" s="4">
        <v>39093</v>
      </c>
      <c r="E12" s="5">
        <v>91.16</v>
      </c>
      <c r="F12" s="4">
        <v>41439</v>
      </c>
      <c r="G12" s="5">
        <v>114.16</v>
      </c>
      <c r="H12" s="4">
        <v>42170</v>
      </c>
      <c r="I12" s="5">
        <v>117.11</v>
      </c>
      <c r="J12" s="4">
        <v>42901</v>
      </c>
      <c r="K12" s="5">
        <v>122.03</v>
      </c>
    </row>
    <row r="13" spans="1:13" ht="23" customHeight="1">
      <c r="A13" s="27"/>
      <c r="B13" s="1"/>
      <c r="C13" s="3" t="s">
        <v>4</v>
      </c>
      <c r="D13" s="4">
        <v>43266</v>
      </c>
      <c r="E13" s="5">
        <v>119.48</v>
      </c>
      <c r="F13" s="4">
        <v>43266</v>
      </c>
      <c r="G13" s="5">
        <v>119.48</v>
      </c>
      <c r="H13" s="4">
        <v>43266</v>
      </c>
      <c r="I13" s="5">
        <v>119.48</v>
      </c>
      <c r="J13" s="4">
        <v>43266</v>
      </c>
      <c r="K13" s="5">
        <v>119.48</v>
      </c>
    </row>
    <row r="14" spans="1:13" ht="24" thickBot="1">
      <c r="A14" s="28"/>
      <c r="B14" s="2"/>
      <c r="C14" s="6" t="s">
        <v>6</v>
      </c>
      <c r="D14" s="29">
        <f>(E13/E12)^(1/((D13-D12)/365))-1</f>
        <v>2.3944888149245003E-2</v>
      </c>
      <c r="E14" s="30"/>
      <c r="F14" s="29">
        <f>(G13/G12)^(1/((F13-F12)/365))-1</f>
        <v>9.141159352500372E-3</v>
      </c>
      <c r="G14" s="30"/>
      <c r="H14" s="29">
        <f>(I13/I12)^(1/((H13-H12)/365))-1</f>
        <v>6.6946593445611491E-3</v>
      </c>
      <c r="I14" s="30"/>
      <c r="J14" s="29">
        <f>(K13/K12)^(1/((J13-J12)/365))-1</f>
        <v>-2.0896500860444145E-2</v>
      </c>
      <c r="K14" s="30"/>
    </row>
    <row r="15" spans="1:13" ht="23">
      <c r="A15" s="9"/>
      <c r="B15" s="1"/>
      <c r="C15" s="12"/>
      <c r="D15" s="12"/>
      <c r="E15" s="12"/>
    </row>
    <row r="16" spans="1:13" ht="18">
      <c r="A16" s="26" t="s">
        <v>18</v>
      </c>
      <c r="B16" s="16" t="s">
        <v>19</v>
      </c>
      <c r="C16" s="8"/>
      <c r="D16" s="15" t="str">
        <f>ROUND((D18-D17)/365, 1) &amp;"年"</f>
        <v>15.9年</v>
      </c>
      <c r="E16" s="7" t="s">
        <v>5</v>
      </c>
      <c r="F16" s="15" t="str">
        <f>ROUND((F18-F17)/365, 1) &amp;"年"</f>
        <v>10年</v>
      </c>
      <c r="G16" s="7" t="s">
        <v>5</v>
      </c>
      <c r="H16" s="15" t="str">
        <f>ROUND((H18-H17)/365, 1) &amp;"年"</f>
        <v>5年</v>
      </c>
      <c r="I16" s="7" t="s">
        <v>5</v>
      </c>
      <c r="J16" s="15" t="str">
        <f>ROUND((J18-J17)/365, 1) &amp;"年"</f>
        <v>3年</v>
      </c>
      <c r="K16" s="7" t="s">
        <v>5</v>
      </c>
      <c r="L16" s="15" t="str">
        <f>ROUND((L18-L17)/365, 1) &amp;"年"</f>
        <v>1年</v>
      </c>
      <c r="M16" s="7" t="s">
        <v>5</v>
      </c>
    </row>
    <row r="17" spans="1:13" ht="18">
      <c r="A17" s="27"/>
      <c r="B17" s="17"/>
      <c r="C17" s="3" t="s">
        <v>3</v>
      </c>
      <c r="D17" s="4">
        <v>37467</v>
      </c>
      <c r="E17" s="5">
        <v>70.540000000000006</v>
      </c>
      <c r="F17" s="4">
        <v>39610</v>
      </c>
      <c r="G17" s="5">
        <v>75.67</v>
      </c>
      <c r="H17" s="4">
        <v>41437</v>
      </c>
      <c r="I17" s="5">
        <v>94.44</v>
      </c>
      <c r="J17" s="4">
        <v>42171</v>
      </c>
      <c r="K17" s="5">
        <v>99.35</v>
      </c>
      <c r="L17" s="4">
        <v>42901</v>
      </c>
      <c r="M17" s="5">
        <v>105.62</v>
      </c>
    </row>
    <row r="18" spans="1:13">
      <c r="A18" s="27"/>
      <c r="B18" s="1"/>
      <c r="C18" s="3" t="s">
        <v>4</v>
      </c>
      <c r="D18" s="4">
        <v>43266</v>
      </c>
      <c r="E18" s="5">
        <v>101.83</v>
      </c>
      <c r="F18" s="4">
        <v>43266</v>
      </c>
      <c r="G18" s="5">
        <v>101.83</v>
      </c>
      <c r="H18" s="4">
        <v>43266</v>
      </c>
      <c r="I18" s="5">
        <v>101.83</v>
      </c>
      <c r="J18" s="4">
        <v>43266</v>
      </c>
      <c r="K18" s="5">
        <v>101.83</v>
      </c>
      <c r="L18" s="4">
        <v>43266</v>
      </c>
      <c r="M18" s="5">
        <v>101.83</v>
      </c>
    </row>
    <row r="19" spans="1:13" ht="23" customHeight="1" thickBot="1">
      <c r="A19" s="28"/>
      <c r="B19" s="2"/>
      <c r="C19" s="6" t="s">
        <v>6</v>
      </c>
      <c r="D19" s="29">
        <f>(E18/E17)^(1/((D18-D17)/365))-1</f>
        <v>2.3376576781710012E-2</v>
      </c>
      <c r="E19" s="30"/>
      <c r="F19" s="29">
        <f>(G18/G17)^(1/((F18-F17)/365))-1</f>
        <v>3.0087312837759006E-2</v>
      </c>
      <c r="G19" s="30"/>
      <c r="H19" s="29">
        <f>(I18/I17)^(1/((H18-H17)/365))-1</f>
        <v>1.5148650279172449E-2</v>
      </c>
      <c r="I19" s="30"/>
      <c r="J19" s="29">
        <f>(K18/K17)^(1/((J18-J17)/365))-1</f>
        <v>8.252461098143149E-3</v>
      </c>
      <c r="K19" s="30"/>
      <c r="L19" s="29">
        <f>(M18/M17)^(1/((L18-L17)/365))-1</f>
        <v>-3.5883355425108898E-2</v>
      </c>
      <c r="M19" s="30"/>
    </row>
    <row r="20" spans="1:13" ht="23">
      <c r="A20" s="9"/>
      <c r="B20" s="1"/>
      <c r="C20" s="1"/>
      <c r="D20" s="12"/>
      <c r="E20" s="12"/>
    </row>
    <row r="22" spans="1:13" ht="18">
      <c r="A22" s="26" t="s">
        <v>8</v>
      </c>
      <c r="B22" s="31" t="s">
        <v>49</v>
      </c>
      <c r="C22" s="8"/>
      <c r="D22" s="15" t="str">
        <f>ROUND((D24-D23)/365, 1) &amp;"年"</f>
        <v>5年</v>
      </c>
      <c r="E22" s="7" t="s">
        <v>5</v>
      </c>
      <c r="F22" s="15" t="str">
        <f>ROUND((F24-F23)/365, 1) &amp;"年"</f>
        <v>3年</v>
      </c>
      <c r="G22" s="7" t="s">
        <v>5</v>
      </c>
      <c r="H22" s="15" t="str">
        <f>ROUND((H24-H23)/365, 1) &amp;"年"</f>
        <v>1年</v>
      </c>
      <c r="I22" s="7" t="s">
        <v>5</v>
      </c>
    </row>
    <row r="23" spans="1:13">
      <c r="A23" s="27"/>
      <c r="B23" s="32"/>
      <c r="C23" s="3" t="s">
        <v>3</v>
      </c>
      <c r="D23" s="4">
        <v>41439</v>
      </c>
      <c r="E23" s="5">
        <v>46.51</v>
      </c>
      <c r="F23" s="4">
        <v>42170</v>
      </c>
      <c r="G23" s="5">
        <v>47.74</v>
      </c>
      <c r="H23" s="4">
        <v>42901</v>
      </c>
      <c r="I23" s="5">
        <v>49.21</v>
      </c>
    </row>
    <row r="24" spans="1:13" ht="23" customHeight="1">
      <c r="A24" s="27"/>
      <c r="B24" s="32"/>
      <c r="C24" s="3" t="s">
        <v>4</v>
      </c>
      <c r="D24" s="4">
        <v>43266</v>
      </c>
      <c r="E24" s="5">
        <v>50.24</v>
      </c>
      <c r="F24" s="4">
        <v>43266</v>
      </c>
      <c r="G24" s="5">
        <v>50.24</v>
      </c>
      <c r="H24" s="4">
        <v>43266</v>
      </c>
      <c r="I24" s="5">
        <v>50.24</v>
      </c>
    </row>
    <row r="25" spans="1:13" ht="24" thickBot="1">
      <c r="A25" s="28"/>
      <c r="B25" s="33"/>
      <c r="C25" s="6" t="s">
        <v>6</v>
      </c>
      <c r="D25" s="29">
        <f>(E24/E23)^(1/((D24-D23)/365))-1</f>
        <v>1.5531322506834089E-2</v>
      </c>
      <c r="E25" s="30"/>
      <c r="F25" s="29">
        <f>(G24/G23)^(1/((F24-F23)/365))-1</f>
        <v>1.7143739028393723E-2</v>
      </c>
      <c r="G25" s="30"/>
      <c r="H25" s="29">
        <f>(I24/I23)^(1/((H24-H23)/365))-1</f>
        <v>2.093070514123152E-2</v>
      </c>
      <c r="I25" s="30"/>
    </row>
    <row r="27" spans="1:13" ht="18">
      <c r="A27" s="26" t="s">
        <v>9</v>
      </c>
      <c r="B27" s="10"/>
      <c r="C27" s="8"/>
      <c r="D27" s="15" t="str">
        <f>ROUND((D29-D28)/365, 1) &amp;"年"</f>
        <v>7.4年</v>
      </c>
      <c r="E27" s="7" t="s">
        <v>5</v>
      </c>
      <c r="F27" s="15" t="str">
        <f>ROUND((F29-F28)/365, 1) &amp;"年"</f>
        <v>3年</v>
      </c>
      <c r="G27" s="7" t="s">
        <v>5</v>
      </c>
      <c r="H27" s="15" t="str">
        <f>ROUND((H29-H28)/365, 1) &amp;"年"</f>
        <v>1年</v>
      </c>
      <c r="I27" s="7" t="s">
        <v>5</v>
      </c>
    </row>
    <row r="28" spans="1:13">
      <c r="A28" s="27"/>
      <c r="B28" s="1"/>
      <c r="C28" s="3" t="s">
        <v>3</v>
      </c>
      <c r="D28" s="4">
        <v>40569</v>
      </c>
      <c r="E28" s="5">
        <v>57.32</v>
      </c>
      <c r="F28" s="4">
        <v>42170</v>
      </c>
      <c r="G28" s="5">
        <v>59.2</v>
      </c>
      <c r="H28" s="4">
        <v>42901</v>
      </c>
      <c r="I28" s="5">
        <v>59.94</v>
      </c>
    </row>
    <row r="29" spans="1:13">
      <c r="A29" s="27"/>
      <c r="B29" s="1"/>
      <c r="C29" s="3" t="s">
        <v>4</v>
      </c>
      <c r="D29" s="4">
        <v>43266</v>
      </c>
      <c r="E29" s="5">
        <v>59.81</v>
      </c>
      <c r="F29" s="4">
        <v>43266</v>
      </c>
      <c r="G29" s="5">
        <v>59.81</v>
      </c>
      <c r="H29" s="4">
        <v>43266</v>
      </c>
      <c r="I29" s="5">
        <v>59.81</v>
      </c>
    </row>
    <row r="30" spans="1:13" ht="24" thickBot="1">
      <c r="A30" s="28"/>
      <c r="B30" s="2"/>
      <c r="C30" s="6" t="s">
        <v>6</v>
      </c>
      <c r="D30" s="29">
        <f>(E29/E28)^(1/((D29-D28)/365))-1</f>
        <v>5.7715015246848633E-3</v>
      </c>
      <c r="E30" s="30"/>
      <c r="F30" s="29">
        <f>(G29/G28)^(1/((F29-F28)/365))-1</f>
        <v>3.4198262292839399E-3</v>
      </c>
      <c r="G30" s="30"/>
      <c r="H30" s="29">
        <f>(I29/I28)^(1/((H29-H28)/365))-1</f>
        <v>-2.1688355021687311E-3</v>
      </c>
      <c r="I30" s="30"/>
    </row>
    <row r="32" spans="1:13" ht="18">
      <c r="A32" s="26" t="s">
        <v>10</v>
      </c>
      <c r="B32" s="31" t="s">
        <v>48</v>
      </c>
      <c r="C32" s="8"/>
      <c r="D32" s="15" t="str">
        <f>ROUND((D34-D33)/365, 1) &amp;"年"</f>
        <v>8.6年</v>
      </c>
      <c r="E32" s="7" t="s">
        <v>5</v>
      </c>
      <c r="F32" s="15" t="str">
        <f>ROUND((F34-F33)/365, 1) &amp;"年"</f>
        <v>5年</v>
      </c>
      <c r="G32" s="7" t="s">
        <v>5</v>
      </c>
      <c r="H32" s="15" t="str">
        <f>ROUND((H34-H33)/365, 1) &amp;"年"</f>
        <v>3年</v>
      </c>
      <c r="I32" s="7" t="s">
        <v>5</v>
      </c>
      <c r="J32" s="15" t="str">
        <f>ROUND((J34-J33)/365, 1) &amp;"年"</f>
        <v>1年</v>
      </c>
      <c r="K32" s="7" t="s">
        <v>5</v>
      </c>
    </row>
    <row r="33" spans="1:13">
      <c r="A33" s="27"/>
      <c r="B33" s="32"/>
      <c r="C33" s="3" t="s">
        <v>3</v>
      </c>
      <c r="D33" s="4">
        <v>40134</v>
      </c>
      <c r="E33" s="5">
        <v>73.78</v>
      </c>
      <c r="F33" s="4">
        <v>41436</v>
      </c>
      <c r="G33" s="5">
        <v>86.28</v>
      </c>
      <c r="H33" s="4">
        <v>42171</v>
      </c>
      <c r="I33" s="5">
        <v>96.83</v>
      </c>
      <c r="J33" s="4">
        <v>42901</v>
      </c>
      <c r="K33" s="5">
        <v>99.79</v>
      </c>
    </row>
    <row r="34" spans="1:13" ht="23" customHeight="1">
      <c r="A34" s="27"/>
      <c r="B34" s="32"/>
      <c r="C34" s="3" t="s">
        <v>4</v>
      </c>
      <c r="D34" s="4">
        <v>43266</v>
      </c>
      <c r="E34" s="5">
        <v>101.49</v>
      </c>
      <c r="F34" s="4">
        <v>43266</v>
      </c>
      <c r="G34" s="5">
        <v>101.49</v>
      </c>
      <c r="H34" s="4">
        <v>43266</v>
      </c>
      <c r="I34" s="5">
        <v>101.49</v>
      </c>
      <c r="J34" s="4">
        <v>43266</v>
      </c>
      <c r="K34" s="5">
        <v>101.49</v>
      </c>
    </row>
    <row r="35" spans="1:13" ht="24" thickBot="1">
      <c r="A35" s="28"/>
      <c r="B35" s="33"/>
      <c r="C35" s="6" t="s">
        <v>6</v>
      </c>
      <c r="D35" s="29">
        <f>(E34/E33)^(1/((D34-D33)/365))-1</f>
        <v>3.7860182208745652E-2</v>
      </c>
      <c r="E35" s="30"/>
      <c r="F35" s="29">
        <f>(G34/G33)^(1/((F34-F33)/365))-1</f>
        <v>3.2913827842230736E-2</v>
      </c>
      <c r="G35" s="30"/>
      <c r="H35" s="29">
        <f>(I34/I33)^(1/((H34-H33)/365))-1</f>
        <v>1.5791186172652516E-2</v>
      </c>
      <c r="I35" s="30"/>
      <c r="J35" s="29">
        <f>(K34/K33)^(1/((J34-J33)/365))-1</f>
        <v>1.7035775127768105E-2</v>
      </c>
      <c r="K35" s="30"/>
    </row>
    <row r="37" spans="1:13" ht="18">
      <c r="A37" s="26" t="s">
        <v>11</v>
      </c>
      <c r="B37" s="31" t="s">
        <v>50</v>
      </c>
      <c r="C37" s="8"/>
      <c r="D37" s="15" t="str">
        <f>ROUND((D39-D38)/365, 1) &amp;"年"</f>
        <v>3年</v>
      </c>
      <c r="E37" s="7" t="s">
        <v>5</v>
      </c>
      <c r="F37" s="15" t="str">
        <f>ROUND((F39-F38)/365, 1) &amp;"年"</f>
        <v>1年</v>
      </c>
      <c r="G37" s="7" t="s">
        <v>5</v>
      </c>
    </row>
    <row r="38" spans="1:13">
      <c r="A38" s="27"/>
      <c r="B38" s="32"/>
      <c r="C38" s="3" t="s">
        <v>3</v>
      </c>
      <c r="D38" s="4">
        <v>42170</v>
      </c>
      <c r="E38" s="5">
        <v>48.11</v>
      </c>
      <c r="F38" s="4">
        <v>42901</v>
      </c>
      <c r="G38" s="5">
        <v>49.35</v>
      </c>
    </row>
    <row r="39" spans="1:13">
      <c r="A39" s="27"/>
      <c r="B39" s="32"/>
      <c r="C39" s="3" t="s">
        <v>4</v>
      </c>
      <c r="D39" s="4">
        <v>43266</v>
      </c>
      <c r="E39" s="5">
        <v>50.12</v>
      </c>
      <c r="F39" s="4">
        <v>43266</v>
      </c>
      <c r="G39" s="5">
        <v>50.12</v>
      </c>
    </row>
    <row r="40" spans="1:13" ht="24" thickBot="1">
      <c r="A40" s="28"/>
      <c r="B40" s="33"/>
      <c r="C40" s="6" t="s">
        <v>6</v>
      </c>
      <c r="D40" s="29">
        <f>(E39/E38)^(1/((D39-D38)/365))-1</f>
        <v>1.3724234186924145E-2</v>
      </c>
      <c r="E40" s="30"/>
      <c r="F40" s="29">
        <f>(G39/G38)^(1/((F39-F38)/365))-1</f>
        <v>1.5602836879432536E-2</v>
      </c>
      <c r="G40" s="30"/>
    </row>
    <row r="42" spans="1:13" ht="18">
      <c r="A42" s="34" t="s">
        <v>12</v>
      </c>
      <c r="B42" s="16" t="s">
        <v>15</v>
      </c>
      <c r="C42" s="8"/>
      <c r="D42" s="15" t="str">
        <f>ROUND((D44-D43)/365, 1) &amp;"年"</f>
        <v>15.9年</v>
      </c>
      <c r="E42" s="7" t="s">
        <v>5</v>
      </c>
      <c r="F42" s="18" t="str">
        <f>ROUND((F44-F43)/365, 1) &amp;"年"</f>
        <v>10年</v>
      </c>
      <c r="G42" s="7" t="s">
        <v>5</v>
      </c>
      <c r="H42" s="18" t="str">
        <f>ROUND((H44-H43)/365, 1) &amp;"年"</f>
        <v>5年</v>
      </c>
      <c r="I42" s="7" t="s">
        <v>5</v>
      </c>
      <c r="J42" s="18" t="str">
        <f>ROUND((J44-J43)/365, 1) &amp;"年"</f>
        <v>3年</v>
      </c>
      <c r="K42" s="7" t="s">
        <v>5</v>
      </c>
      <c r="L42" s="18" t="str">
        <f>ROUND((L44-L43)/365, 1) &amp;"年"</f>
        <v>1年</v>
      </c>
      <c r="M42" s="7" t="s">
        <v>5</v>
      </c>
    </row>
    <row r="43" spans="1:13">
      <c r="A43" s="35"/>
      <c r="B43" s="1"/>
      <c r="C43" s="3" t="s">
        <v>3</v>
      </c>
      <c r="D43" s="4">
        <v>37467</v>
      </c>
      <c r="E43" s="5">
        <v>22.25</v>
      </c>
      <c r="F43" s="19">
        <v>39610</v>
      </c>
      <c r="G43" s="5">
        <v>55.42</v>
      </c>
      <c r="H43" s="19">
        <v>41439</v>
      </c>
      <c r="I43" s="5">
        <v>97.81</v>
      </c>
      <c r="J43" s="19">
        <v>42170</v>
      </c>
      <c r="K43" s="5">
        <v>108.83</v>
      </c>
      <c r="L43" s="19">
        <v>42901</v>
      </c>
      <c r="M43" s="5">
        <v>122.98</v>
      </c>
    </row>
    <row r="44" spans="1:13">
      <c r="A44" s="35"/>
      <c r="B44" s="1"/>
      <c r="C44" s="3" t="s">
        <v>4</v>
      </c>
      <c r="D44" s="4">
        <v>43266</v>
      </c>
      <c r="E44" s="5">
        <v>120.38</v>
      </c>
      <c r="F44" s="19">
        <v>43266</v>
      </c>
      <c r="G44" s="5">
        <v>120.38</v>
      </c>
      <c r="H44" s="19">
        <v>43266</v>
      </c>
      <c r="I44" s="5">
        <v>120.38</v>
      </c>
      <c r="J44" s="19">
        <v>43266</v>
      </c>
      <c r="K44" s="5">
        <v>120.38</v>
      </c>
      <c r="L44" s="19">
        <v>43266</v>
      </c>
      <c r="M44" s="5">
        <v>120.38</v>
      </c>
    </row>
    <row r="45" spans="1:13" ht="24" thickBot="1">
      <c r="A45" s="36"/>
      <c r="B45" s="2"/>
      <c r="C45" s="6" t="s">
        <v>6</v>
      </c>
      <c r="D45" s="29">
        <f>(E44/E43)^(1/((D44-D43)/365))-1</f>
        <v>0.11211710931213292</v>
      </c>
      <c r="E45" s="30"/>
      <c r="F45" s="37">
        <f>(G44/G43)^(1/((F44-F43)/365))-1</f>
        <v>8.0521701551103719E-2</v>
      </c>
      <c r="G45" s="30"/>
      <c r="H45" s="37">
        <f>(I44/I43)^(1/((H44-H43)/365))-1</f>
        <v>4.2352168232818066E-2</v>
      </c>
      <c r="I45" s="30"/>
      <c r="J45" s="37">
        <f>(K44/K43)^(1/((J44-J43)/365))-1</f>
        <v>3.4162011121695368E-2</v>
      </c>
      <c r="K45" s="30"/>
      <c r="L45" s="37">
        <f>(M44/M43)^(1/((L44-L43)/365))-1</f>
        <v>-2.114164904862581E-2</v>
      </c>
      <c r="M45" s="30"/>
    </row>
    <row r="47" spans="1:13" ht="18">
      <c r="A47" s="26" t="s">
        <v>21</v>
      </c>
      <c r="B47" s="10" t="s">
        <v>22</v>
      </c>
      <c r="C47" s="8"/>
      <c r="D47" s="15" t="str">
        <f>ROUND((D49-D48)/365, 1) &amp;"年"</f>
        <v>15.9年</v>
      </c>
      <c r="E47" s="7" t="s">
        <v>5</v>
      </c>
      <c r="F47" s="15" t="str">
        <f>ROUND((F49-F48)/365, 1) &amp;"年"</f>
        <v>10年</v>
      </c>
      <c r="G47" s="7" t="s">
        <v>5</v>
      </c>
      <c r="H47" s="15" t="str">
        <f>ROUND((H49-H48)/365, 1) &amp;"年"</f>
        <v>5年</v>
      </c>
      <c r="I47" s="7" t="s">
        <v>5</v>
      </c>
      <c r="J47" s="15" t="str">
        <f>ROUND((J49-J48)/365, 1) &amp;"年"</f>
        <v>3年</v>
      </c>
      <c r="K47" s="7" t="s">
        <v>5</v>
      </c>
      <c r="L47" s="15" t="str">
        <f>ROUND((L49-L48)/365, 1) &amp;"年"</f>
        <v>1年</v>
      </c>
      <c r="M47" s="7" t="s">
        <v>5</v>
      </c>
    </row>
    <row r="48" spans="1:13">
      <c r="A48" s="27"/>
      <c r="B48" s="1" t="s">
        <v>23</v>
      </c>
      <c r="C48" s="3" t="s">
        <v>3</v>
      </c>
      <c r="D48" s="4">
        <v>37467</v>
      </c>
      <c r="E48" s="5">
        <v>21.27</v>
      </c>
      <c r="F48" s="4">
        <v>39611</v>
      </c>
      <c r="G48" s="5">
        <v>56.45</v>
      </c>
      <c r="H48" s="4">
        <v>41439</v>
      </c>
      <c r="I48" s="5">
        <v>96.86</v>
      </c>
      <c r="J48" s="4">
        <v>42170</v>
      </c>
      <c r="K48" s="5">
        <v>104.16</v>
      </c>
      <c r="L48" s="4">
        <v>42901</v>
      </c>
      <c r="M48" s="5">
        <v>116.88</v>
      </c>
    </row>
    <row r="49" spans="1:15">
      <c r="A49" s="27"/>
      <c r="B49" s="1"/>
      <c r="C49" s="3" t="s">
        <v>4</v>
      </c>
      <c r="D49" s="4">
        <v>43266</v>
      </c>
      <c r="E49" s="5">
        <v>114.29</v>
      </c>
      <c r="F49" s="4">
        <v>43266</v>
      </c>
      <c r="G49" s="5">
        <v>114.29</v>
      </c>
      <c r="H49" s="4">
        <v>43266</v>
      </c>
      <c r="I49" s="5">
        <v>114.29</v>
      </c>
      <c r="J49" s="4">
        <v>43266</v>
      </c>
      <c r="K49" s="5">
        <v>114.29</v>
      </c>
      <c r="L49" s="4">
        <v>43266</v>
      </c>
      <c r="M49" s="5">
        <v>114.29</v>
      </c>
    </row>
    <row r="50" spans="1:15" ht="24" thickBot="1">
      <c r="A50" s="28"/>
      <c r="B50" s="2"/>
      <c r="C50" s="6" t="s">
        <v>6</v>
      </c>
      <c r="D50" s="29">
        <f>(E49/E48)^(1/((D49-D48)/365))-1</f>
        <v>0.11163632544516733</v>
      </c>
      <c r="E50" s="30"/>
      <c r="F50" s="29">
        <f>(G49/G48)^(1/((F49-F48)/365))-1</f>
        <v>7.298220911292197E-2</v>
      </c>
      <c r="G50" s="30"/>
      <c r="H50" s="29">
        <f>(I49/I48)^(1/((H49-H48)/365))-1</f>
        <v>3.3610755605151477E-2</v>
      </c>
      <c r="I50" s="30"/>
      <c r="J50" s="29">
        <f>(K49/K48)^(1/((J49-J48)/365))-1</f>
        <v>3.1391374117271331E-2</v>
      </c>
      <c r="K50" s="30"/>
      <c r="L50" s="29">
        <f>(M49/M48)^(1/((L49-L48)/365))-1</f>
        <v>-2.2159479808350313E-2</v>
      </c>
      <c r="M50" s="30"/>
    </row>
    <row r="52" spans="1:15" ht="18">
      <c r="A52" s="38" t="s">
        <v>24</v>
      </c>
      <c r="B52" s="10" t="s">
        <v>0</v>
      </c>
      <c r="C52" s="8"/>
      <c r="D52" s="15" t="str">
        <f>ROUND((D54-D53)/365, 1) &amp;"年"</f>
        <v>20年</v>
      </c>
      <c r="E52" s="7" t="s">
        <v>5</v>
      </c>
      <c r="F52" s="15" t="str">
        <f>ROUND((F54-F53)/365, 1) &amp;"年"</f>
        <v>15年</v>
      </c>
      <c r="G52" s="7" t="s">
        <v>5</v>
      </c>
      <c r="H52" s="15" t="str">
        <f>ROUND((H54-H53)/365, 1) &amp;"年"</f>
        <v>10年</v>
      </c>
      <c r="I52" s="7" t="s">
        <v>5</v>
      </c>
      <c r="J52" s="15" t="str">
        <f>ROUND((J54-J53)/365, 1) &amp;"年"</f>
        <v>5年</v>
      </c>
      <c r="K52" s="7" t="s">
        <v>5</v>
      </c>
      <c r="L52" s="15" t="str">
        <f>ROUND((L54-L53)/365, 1) &amp;"年"</f>
        <v>3年</v>
      </c>
      <c r="M52" s="7" t="s">
        <v>5</v>
      </c>
      <c r="N52" s="15" t="str">
        <f>ROUND((N54-N53)/365, 1) &amp;"年"</f>
        <v>1年</v>
      </c>
      <c r="O52" s="7" t="s">
        <v>5</v>
      </c>
    </row>
    <row r="53" spans="1:15">
      <c r="A53" s="39"/>
      <c r="B53" s="1" t="s">
        <v>25</v>
      </c>
      <c r="C53" s="3" t="s">
        <v>3</v>
      </c>
      <c r="D53" s="4">
        <v>35963</v>
      </c>
      <c r="E53" s="5">
        <v>57.45</v>
      </c>
      <c r="F53" s="4">
        <v>37790</v>
      </c>
      <c r="G53" s="5">
        <v>54.88</v>
      </c>
      <c r="H53" s="4">
        <v>39616</v>
      </c>
      <c r="I53" s="5">
        <v>100.29</v>
      </c>
      <c r="J53" s="4">
        <v>41439</v>
      </c>
      <c r="K53" s="5">
        <v>140.80000000000001</v>
      </c>
      <c r="L53" s="4">
        <v>42170</v>
      </c>
      <c r="M53" s="5">
        <v>194.14</v>
      </c>
      <c r="N53" s="4">
        <v>42901</v>
      </c>
      <c r="O53" s="5">
        <v>237.66</v>
      </c>
    </row>
    <row r="54" spans="1:15">
      <c r="A54" s="39"/>
      <c r="B54" s="1"/>
      <c r="C54" s="3" t="s">
        <v>4</v>
      </c>
      <c r="D54" s="4">
        <v>43266</v>
      </c>
      <c r="E54" s="5">
        <v>277.13</v>
      </c>
      <c r="F54" s="4">
        <v>43266</v>
      </c>
      <c r="G54" s="5">
        <v>277.13</v>
      </c>
      <c r="H54" s="4">
        <v>43266</v>
      </c>
      <c r="I54" s="5">
        <v>277.13</v>
      </c>
      <c r="J54" s="4">
        <v>43266</v>
      </c>
      <c r="K54" s="5">
        <v>277.13</v>
      </c>
      <c r="L54" s="4">
        <v>43266</v>
      </c>
      <c r="M54" s="5">
        <v>277.13</v>
      </c>
      <c r="N54" s="4">
        <v>43266</v>
      </c>
      <c r="O54" s="5">
        <v>277.13</v>
      </c>
    </row>
    <row r="55" spans="1:15" ht="24" thickBot="1">
      <c r="A55" s="40"/>
      <c r="B55" s="2"/>
      <c r="C55" s="6" t="s">
        <v>6</v>
      </c>
      <c r="D55" s="29">
        <f>(E54/E53)^(1/((D54-D53)/365))-1</f>
        <v>8.1821576127553586E-2</v>
      </c>
      <c r="E55" s="30"/>
      <c r="F55" s="29">
        <f>(G54/G53)^(1/((F54-F53)/365))-1</f>
        <v>0.11397659798315796</v>
      </c>
      <c r="G55" s="30"/>
      <c r="H55" s="29">
        <f>(I54/I53)^(1/((H54-H53)/365))-1</f>
        <v>0.10698717922181467</v>
      </c>
      <c r="I55" s="30"/>
      <c r="J55" s="29">
        <f>(K54/K53)^(1/((J54-J53)/365))-1</f>
        <v>0.14485844453802121</v>
      </c>
      <c r="K55" s="30"/>
      <c r="L55" s="29">
        <f>(M54/M53)^(1/((L54-L53)/365))-1</f>
        <v>0.12583780760091456</v>
      </c>
      <c r="M55" s="30"/>
      <c r="N55" s="29">
        <f>(O54/O53)^(1/((N54-N53)/365))-1</f>
        <v>0.16607758983421705</v>
      </c>
      <c r="O55" s="30"/>
    </row>
    <row r="57" spans="1:15" ht="18">
      <c r="A57" s="38" t="s">
        <v>26</v>
      </c>
      <c r="B57" s="10" t="s">
        <v>0</v>
      </c>
      <c r="C57" s="8"/>
      <c r="D57" s="15" t="str">
        <f>ROUND((D59-D58)/365, 1) &amp;"年"</f>
        <v>18.1年</v>
      </c>
      <c r="E57" s="7" t="s">
        <v>5</v>
      </c>
      <c r="F57" s="15" t="str">
        <f>ROUND((F59-F58)/365, 1) &amp;"年"</f>
        <v>15年</v>
      </c>
      <c r="G57" s="7" t="s">
        <v>5</v>
      </c>
      <c r="H57" s="15" t="str">
        <f>ROUND((H59-H58)/365, 1) &amp;"年"</f>
        <v>10年</v>
      </c>
      <c r="I57" s="7" t="s">
        <v>5</v>
      </c>
      <c r="J57" s="15" t="str">
        <f>ROUND((J59-J58)/365, 1) &amp;"年"</f>
        <v>5年</v>
      </c>
      <c r="K57" s="7" t="s">
        <v>5</v>
      </c>
      <c r="L57" s="15" t="str">
        <f>ROUND((L59-L58)/365, 1) &amp;"年"</f>
        <v>3年</v>
      </c>
      <c r="M57" s="7" t="s">
        <v>5</v>
      </c>
      <c r="N57" s="15" t="str">
        <f>ROUND((N59-N58)/365, 1) &amp;"年"</f>
        <v>1年</v>
      </c>
      <c r="O57" s="7" t="s">
        <v>5</v>
      </c>
    </row>
    <row r="58" spans="1:15">
      <c r="A58" s="39"/>
      <c r="B58" s="1" t="s">
        <v>27</v>
      </c>
      <c r="C58" s="3" t="s">
        <v>3</v>
      </c>
      <c r="D58" s="4">
        <v>36665</v>
      </c>
      <c r="E58" s="5">
        <v>90.72</v>
      </c>
      <c r="F58" s="4">
        <v>37783</v>
      </c>
      <c r="G58" s="5">
        <v>54.35</v>
      </c>
      <c r="H58" s="4">
        <v>39612</v>
      </c>
      <c r="I58" s="5">
        <v>102.42</v>
      </c>
      <c r="J58" s="4">
        <v>41437</v>
      </c>
      <c r="K58" s="5">
        <v>141.12</v>
      </c>
      <c r="L58" s="4">
        <v>42170</v>
      </c>
      <c r="M58" s="5">
        <v>196.43</v>
      </c>
      <c r="N58" s="4">
        <v>42901</v>
      </c>
      <c r="O58" s="5">
        <v>240.48</v>
      </c>
    </row>
    <row r="59" spans="1:15">
      <c r="A59" s="39"/>
      <c r="B59" s="1"/>
      <c r="C59" s="3" t="s">
        <v>4</v>
      </c>
      <c r="D59" s="4">
        <v>43266</v>
      </c>
      <c r="E59" s="5">
        <v>280.31</v>
      </c>
      <c r="F59" s="4">
        <v>43266</v>
      </c>
      <c r="G59" s="5">
        <v>280.31</v>
      </c>
      <c r="H59" s="4">
        <v>43266</v>
      </c>
      <c r="I59" s="5">
        <v>280.31</v>
      </c>
      <c r="J59" s="4">
        <v>43266</v>
      </c>
      <c r="K59" s="5">
        <v>280.31</v>
      </c>
      <c r="L59" s="4">
        <v>43266</v>
      </c>
      <c r="M59" s="5">
        <v>280.31</v>
      </c>
      <c r="N59" s="4">
        <v>43266</v>
      </c>
      <c r="O59" s="5">
        <v>280.31</v>
      </c>
    </row>
    <row r="60" spans="1:15" ht="24" thickBot="1">
      <c r="A60" s="40"/>
      <c r="B60" s="2"/>
      <c r="C60" s="6" t="s">
        <v>6</v>
      </c>
      <c r="D60" s="29">
        <f>(E59/E58)^(1/((D59-D58)/365))-1</f>
        <v>6.4365565839712202E-2</v>
      </c>
      <c r="E60" s="30"/>
      <c r="F60" s="29">
        <f>(G59/G58)^(1/((F59-F58)/365))-1</f>
        <v>0.11538971873685577</v>
      </c>
      <c r="G60" s="30"/>
      <c r="H60" s="29">
        <f>(I59/I58)^(1/((H59-H58)/365))-1</f>
        <v>0.10580236953644406</v>
      </c>
      <c r="I60" s="30"/>
      <c r="J60" s="29">
        <f>(K59/K58)^(1/((J59-J58)/365))-1</f>
        <v>0.14677875420227515</v>
      </c>
      <c r="K60" s="30"/>
      <c r="L60" s="29">
        <f>(M59/M58)^(1/((L59-L58)/365))-1</f>
        <v>0.12571889814124648</v>
      </c>
      <c r="M60" s="30"/>
      <c r="N60" s="29">
        <f>(O59/O58)^(1/((N59-N58)/365))-1</f>
        <v>0.16562707917498343</v>
      </c>
      <c r="O60" s="30"/>
    </row>
    <row r="62" spans="1:15" ht="18">
      <c r="A62" s="38" t="s">
        <v>28</v>
      </c>
      <c r="B62" s="10" t="s">
        <v>0</v>
      </c>
      <c r="C62" s="8"/>
      <c r="D62" s="15" t="str">
        <f>ROUND((D64-D63)/365, 1) &amp;"年"</f>
        <v>7.1年</v>
      </c>
      <c r="E62" s="7" t="s">
        <v>5</v>
      </c>
      <c r="F62" s="15" t="str">
        <f>ROUND((F64-F63)/365, 1) &amp;"年"</f>
        <v>5年</v>
      </c>
      <c r="G62" s="7" t="s">
        <v>5</v>
      </c>
      <c r="H62" s="15" t="str">
        <f>ROUND((H64-H63)/365, 1) &amp;"年"</f>
        <v>3年</v>
      </c>
      <c r="I62" s="7" t="s">
        <v>5</v>
      </c>
      <c r="J62" s="15" t="str">
        <f>ROUND((J64-J63)/365, 1) &amp;"年"</f>
        <v>1年</v>
      </c>
      <c r="K62" s="7" t="s">
        <v>5</v>
      </c>
    </row>
    <row r="63" spans="1:15">
      <c r="A63" s="39"/>
      <c r="B63" s="1" t="s">
        <v>29</v>
      </c>
      <c r="C63" s="3" t="s">
        <v>3</v>
      </c>
      <c r="D63" s="4">
        <v>40659</v>
      </c>
      <c r="E63" s="5">
        <v>51.28</v>
      </c>
      <c r="F63" s="4">
        <v>41439</v>
      </c>
      <c r="G63" s="5">
        <v>66.16</v>
      </c>
      <c r="H63" s="4">
        <v>42170</v>
      </c>
      <c r="I63" s="5">
        <v>104.52</v>
      </c>
      <c r="J63" s="4">
        <v>42901</v>
      </c>
      <c r="K63" s="5">
        <v>137.83000000000001</v>
      </c>
    </row>
    <row r="64" spans="1:15">
      <c r="A64" s="39"/>
      <c r="B64" s="1"/>
      <c r="C64" s="3" t="s">
        <v>4</v>
      </c>
      <c r="D64" s="4">
        <v>43266</v>
      </c>
      <c r="E64" s="5">
        <v>176.98</v>
      </c>
      <c r="F64" s="4">
        <v>43266</v>
      </c>
      <c r="G64" s="5">
        <v>176.98</v>
      </c>
      <c r="H64" s="4">
        <v>43266</v>
      </c>
      <c r="I64" s="5">
        <v>176.98</v>
      </c>
      <c r="J64" s="4">
        <v>43266</v>
      </c>
      <c r="K64" s="5">
        <v>176.98</v>
      </c>
    </row>
    <row r="65" spans="1:13" ht="24" thickBot="1">
      <c r="A65" s="40"/>
      <c r="B65" s="2"/>
      <c r="C65" s="6" t="s">
        <v>6</v>
      </c>
      <c r="D65" s="29">
        <f>(E64/E63)^(1/((D64-D63)/365))-1</f>
        <v>0.18938043875777533</v>
      </c>
      <c r="E65" s="30"/>
      <c r="F65" s="29">
        <f>(G64/G63)^(1/((F64-F63)/365))-1</f>
        <v>0.21722869053684035</v>
      </c>
      <c r="G65" s="30"/>
      <c r="H65" s="29">
        <f>(I64/I63)^(1/((H64-H63)/365))-1</f>
        <v>0.19171397721545813</v>
      </c>
      <c r="I65" s="30"/>
      <c r="J65" s="29">
        <f>(K64/K63)^(1/((J64-J63)/365))-1</f>
        <v>0.28404556337517217</v>
      </c>
      <c r="K65" s="30"/>
    </row>
    <row r="67" spans="1:13" ht="18">
      <c r="A67" s="41">
        <v>50002</v>
      </c>
      <c r="B67" s="10" t="s">
        <v>30</v>
      </c>
      <c r="C67" s="8"/>
      <c r="D67" s="15" t="str">
        <f>ROUND((D69-D68)/365, 1) &amp;"年"</f>
        <v>14.7年</v>
      </c>
      <c r="E67" s="7" t="s">
        <v>5</v>
      </c>
      <c r="F67" s="15" t="str">
        <f>ROUND((F69-F68)/365, 1) &amp;"年"</f>
        <v>10年</v>
      </c>
      <c r="G67" s="7" t="s">
        <v>5</v>
      </c>
      <c r="H67" s="15" t="str">
        <f>ROUND((H69-H68)/365, 1) &amp;"年"</f>
        <v>5年</v>
      </c>
      <c r="I67" s="7" t="s">
        <v>5</v>
      </c>
      <c r="J67" s="15" t="str">
        <f>ROUND((J69-J68)/365, 1) &amp;"年"</f>
        <v>3年</v>
      </c>
      <c r="K67" s="7" t="s">
        <v>5</v>
      </c>
      <c r="L67" s="15" t="str">
        <f>ROUND((L69-L68)/365, 1) &amp;"年"</f>
        <v>1年</v>
      </c>
      <c r="M67" s="7" t="s">
        <v>5</v>
      </c>
    </row>
    <row r="68" spans="1:13">
      <c r="A68" s="42"/>
      <c r="B68" s="1"/>
      <c r="C68" s="3" t="s">
        <v>3</v>
      </c>
      <c r="D68" s="4">
        <v>37890</v>
      </c>
      <c r="E68" s="5">
        <v>0.97</v>
      </c>
      <c r="F68" s="4">
        <v>39612</v>
      </c>
      <c r="G68" s="5">
        <v>2.79</v>
      </c>
      <c r="H68" s="4">
        <v>41442</v>
      </c>
      <c r="I68" s="5">
        <v>2.6419000000000001</v>
      </c>
      <c r="J68" s="4">
        <v>42171</v>
      </c>
      <c r="K68" s="5">
        <v>3.4973999999999998</v>
      </c>
      <c r="L68" s="4">
        <v>42898</v>
      </c>
      <c r="M68" s="5">
        <v>3.2646000000000002</v>
      </c>
    </row>
    <row r="69" spans="1:13">
      <c r="A69" s="42"/>
      <c r="B69" s="1"/>
      <c r="C69" s="3" t="s">
        <v>4</v>
      </c>
      <c r="D69" s="4">
        <v>43266</v>
      </c>
      <c r="E69" s="5">
        <v>3.3984000000000001</v>
      </c>
      <c r="F69" s="4">
        <v>43266</v>
      </c>
      <c r="G69" s="5">
        <v>3.3984000000000001</v>
      </c>
      <c r="H69" s="4">
        <v>43266</v>
      </c>
      <c r="I69" s="5">
        <v>3.3984000000000001</v>
      </c>
      <c r="J69" s="4">
        <v>43266</v>
      </c>
      <c r="K69" s="5">
        <v>3.3984000000000001</v>
      </c>
      <c r="L69" s="4">
        <v>43266</v>
      </c>
      <c r="M69" s="5">
        <v>3.3984000000000001</v>
      </c>
    </row>
    <row r="70" spans="1:13" ht="24" thickBot="1">
      <c r="A70" s="43"/>
      <c r="B70" s="2"/>
      <c r="C70" s="6" t="s">
        <v>6</v>
      </c>
      <c r="D70" s="29">
        <f>(E69/E68)^(1/((D69-D68)/365))-1</f>
        <v>8.8851511738710309E-2</v>
      </c>
      <c r="E70" s="30"/>
      <c r="F70" s="29">
        <f>(G69/G68)^(1/((F69-F68)/365))-1</f>
        <v>1.9900138901991937E-2</v>
      </c>
      <c r="G70" s="30"/>
      <c r="H70" s="29">
        <f>(I69/I68)^(1/((H69-H68)/365))-1</f>
        <v>5.1680000301096873E-2</v>
      </c>
      <c r="I70" s="30"/>
      <c r="J70" s="29">
        <f>(K69/K68)^(1/((J69-J68)/365))-1</f>
        <v>-9.5260379684403151E-3</v>
      </c>
      <c r="K70" s="30"/>
      <c r="L70" s="29">
        <f>(M69/M68)^(1/((L69-L68)/365))-1</f>
        <v>4.0644295807592767E-2</v>
      </c>
      <c r="M70" s="30"/>
    </row>
    <row r="72" spans="1:13" ht="18">
      <c r="A72" s="38">
        <v>513500</v>
      </c>
      <c r="B72" s="10" t="s">
        <v>31</v>
      </c>
      <c r="C72" s="8"/>
      <c r="D72" s="15" t="str">
        <f>ROUND((D74-D73)/365, 1) &amp;"年"</f>
        <v>4.5年</v>
      </c>
      <c r="E72" s="7" t="s">
        <v>5</v>
      </c>
      <c r="F72" s="15" t="str">
        <f>ROUND((F74-F73)/365, 1) &amp;"年"</f>
        <v>3年</v>
      </c>
      <c r="G72" s="7" t="s">
        <v>5</v>
      </c>
      <c r="H72" s="15" t="str">
        <f>ROUND((H74-H73)/365, 1) &amp;"年"</f>
        <v>1年</v>
      </c>
      <c r="I72" s="7" t="s">
        <v>5</v>
      </c>
    </row>
    <row r="73" spans="1:13">
      <c r="A73" s="39"/>
      <c r="B73" s="1"/>
      <c r="C73" s="3" t="s">
        <v>3</v>
      </c>
      <c r="D73" s="4">
        <v>41614</v>
      </c>
      <c r="E73" s="5">
        <v>1.0002</v>
      </c>
      <c r="F73" s="4">
        <v>42171</v>
      </c>
      <c r="G73" s="5">
        <v>1.1702999999999999</v>
      </c>
      <c r="H73" s="4">
        <v>42899</v>
      </c>
      <c r="I73" s="5">
        <v>1.5343</v>
      </c>
    </row>
    <row r="74" spans="1:13">
      <c r="A74" s="39"/>
      <c r="B74" s="1"/>
      <c r="C74" s="3" t="s">
        <v>4</v>
      </c>
      <c r="D74" s="4">
        <v>43266</v>
      </c>
      <c r="E74" s="5">
        <v>1.6544000000000001</v>
      </c>
      <c r="F74" s="4">
        <v>43266</v>
      </c>
      <c r="G74" s="5">
        <v>1.6544000000000001</v>
      </c>
      <c r="H74" s="4">
        <v>43266</v>
      </c>
      <c r="I74" s="5">
        <v>1.6544000000000001</v>
      </c>
    </row>
    <row r="75" spans="1:13" ht="24" thickBot="1">
      <c r="A75" s="40"/>
      <c r="B75" s="2"/>
      <c r="C75" s="6" t="s">
        <v>6</v>
      </c>
      <c r="D75" s="29">
        <f>(E74/E73)^(1/((D74-D73)/365))-1</f>
        <v>0.11760462425022467</v>
      </c>
      <c r="E75" s="30"/>
      <c r="F75" s="29">
        <f>(G74/G73)^(1/((F74-F73)/365))-1</f>
        <v>0.12231415080073815</v>
      </c>
      <c r="G75" s="30"/>
      <c r="H75" s="29">
        <f>(I74/I73)^(1/((H74-H73)/365))-1</f>
        <v>7.7833977110505215E-2</v>
      </c>
      <c r="I75" s="30"/>
    </row>
    <row r="77" spans="1:13" ht="18">
      <c r="A77" s="38">
        <v>513100</v>
      </c>
      <c r="B77" s="10" t="s">
        <v>32</v>
      </c>
      <c r="C77" s="8"/>
      <c r="D77" s="15" t="str">
        <f>ROUND((D79-D78)/365, 1) &amp;"年"</f>
        <v>5.1年</v>
      </c>
      <c r="E77" s="7" t="s">
        <v>5</v>
      </c>
      <c r="F77" s="15" t="str">
        <f>ROUND((F79-F78)/365, 1) &amp;"年"</f>
        <v>3年</v>
      </c>
      <c r="G77" s="7" t="s">
        <v>5</v>
      </c>
      <c r="H77" s="15" t="str">
        <f>ROUND((H79-H78)/365, 1) &amp;"年"</f>
        <v>1年</v>
      </c>
      <c r="I77" s="7" t="s">
        <v>5</v>
      </c>
    </row>
    <row r="78" spans="1:13">
      <c r="A78" s="39"/>
      <c r="B78" s="1"/>
      <c r="C78" s="3" t="s">
        <v>3</v>
      </c>
      <c r="D78" s="4">
        <v>41390</v>
      </c>
      <c r="E78" s="5">
        <v>1</v>
      </c>
      <c r="F78" s="4">
        <v>42171</v>
      </c>
      <c r="G78" s="5">
        <v>1.448</v>
      </c>
      <c r="H78" s="4">
        <v>42900</v>
      </c>
      <c r="I78" s="5">
        <v>2.0459999999999998</v>
      </c>
    </row>
    <row r="79" spans="1:13">
      <c r="A79" s="39"/>
      <c r="B79" s="1"/>
      <c r="C79" s="3" t="s">
        <v>4</v>
      </c>
      <c r="D79" s="4">
        <v>43266</v>
      </c>
      <c r="E79" s="5">
        <v>2.4470000000000001</v>
      </c>
      <c r="F79" s="4">
        <v>43266</v>
      </c>
      <c r="G79" s="5">
        <v>2.4470000000000001</v>
      </c>
      <c r="H79" s="4">
        <v>43266</v>
      </c>
      <c r="I79" s="5">
        <v>2.4470000000000001</v>
      </c>
    </row>
    <row r="80" spans="1:13" ht="24" thickBot="1">
      <c r="A80" s="40"/>
      <c r="B80" s="2"/>
      <c r="C80" s="6" t="s">
        <v>6</v>
      </c>
      <c r="D80" s="29">
        <f>(E79/E78)^(1/((D79-D78)/365))-1</f>
        <v>0.19018302552113719</v>
      </c>
      <c r="E80" s="30"/>
      <c r="F80" s="29">
        <f>(G79/G78)^(1/((F79-F78)/365))-1</f>
        <v>0.19111895483297237</v>
      </c>
      <c r="G80" s="30"/>
      <c r="H80" s="29">
        <f>(I79/I78)^(1/((H79-H78)/365))-1</f>
        <v>0.19540747574311768</v>
      </c>
      <c r="I80" s="30"/>
    </row>
    <row r="82" spans="1:13" ht="18">
      <c r="A82" s="44" t="s">
        <v>33</v>
      </c>
      <c r="B82" s="10" t="s">
        <v>34</v>
      </c>
      <c r="C82" s="8"/>
      <c r="D82" s="15" t="str">
        <f>ROUND((D84-D83)/365, 1) &amp;"年"</f>
        <v>11.2年</v>
      </c>
      <c r="E82" s="7" t="s">
        <v>5</v>
      </c>
      <c r="F82" s="15" t="str">
        <f>ROUND((F84-F83)/365, 1) &amp;"年"</f>
        <v>10年</v>
      </c>
      <c r="G82" s="7" t="s">
        <v>5</v>
      </c>
      <c r="H82" s="15" t="str">
        <f>ROUND((H84-H83)/365, 1) &amp;"年"</f>
        <v>5年</v>
      </c>
      <c r="I82" s="7" t="s">
        <v>5</v>
      </c>
      <c r="J82" s="15" t="str">
        <f>ROUND((J84-J83)/365, 1) &amp;"年"</f>
        <v>3年</v>
      </c>
      <c r="K82" s="7" t="s">
        <v>5</v>
      </c>
      <c r="L82" s="15" t="str">
        <f>ROUND((L84-L83)/365, 1) &amp;"年"</f>
        <v>1年</v>
      </c>
      <c r="M82" s="7" t="s">
        <v>5</v>
      </c>
    </row>
    <row r="83" spans="1:13">
      <c r="A83" s="45"/>
      <c r="B83" s="1" t="s">
        <v>1</v>
      </c>
      <c r="C83" s="3" t="s">
        <v>3</v>
      </c>
      <c r="D83" s="4">
        <v>39160</v>
      </c>
      <c r="E83" s="5">
        <v>0.98</v>
      </c>
      <c r="F83" s="4">
        <v>39616</v>
      </c>
      <c r="G83" s="5">
        <v>13.88</v>
      </c>
      <c r="H83" s="4">
        <v>41444</v>
      </c>
      <c r="I83" s="5">
        <v>49.65</v>
      </c>
      <c r="J83" s="4">
        <v>42170</v>
      </c>
      <c r="K83" s="5">
        <v>119.83</v>
      </c>
      <c r="L83" s="4">
        <v>42901</v>
      </c>
      <c r="M83" s="5">
        <v>141.66999999999999</v>
      </c>
    </row>
    <row r="84" spans="1:13">
      <c r="A84" s="45"/>
      <c r="B84" s="1"/>
      <c r="C84" s="3" t="s">
        <v>4</v>
      </c>
      <c r="D84" s="4">
        <v>43266</v>
      </c>
      <c r="E84" s="5">
        <v>188.84</v>
      </c>
      <c r="F84" s="4">
        <v>43266</v>
      </c>
      <c r="G84" s="5">
        <v>188.84</v>
      </c>
      <c r="H84" s="4">
        <v>43266</v>
      </c>
      <c r="I84" s="5">
        <v>188.84</v>
      </c>
      <c r="J84" s="4">
        <v>43266</v>
      </c>
      <c r="K84" s="5">
        <v>188.84</v>
      </c>
      <c r="L84" s="4">
        <v>43266</v>
      </c>
      <c r="M84" s="5">
        <v>188.84</v>
      </c>
    </row>
    <row r="85" spans="1:13" ht="24" thickBot="1">
      <c r="A85" s="46"/>
      <c r="B85" s="2"/>
      <c r="C85" s="6" t="s">
        <v>6</v>
      </c>
      <c r="D85" s="29">
        <f>(E84/E83)^(1/((D84-D83)/365))-1</f>
        <v>0.59628979168389762</v>
      </c>
      <c r="E85" s="30"/>
      <c r="F85" s="29">
        <f>(G84/G83)^(1/((F84-F83)/365))-1</f>
        <v>0.29828623507555485</v>
      </c>
      <c r="G85" s="30"/>
      <c r="H85" s="29">
        <f>(I84/I83)^(1/((H84-H83)/365))-1</f>
        <v>0.30685078848236658</v>
      </c>
      <c r="I85" s="30"/>
      <c r="J85" s="29">
        <f>(K84/K83)^(1/((J84-J83)/365))-1</f>
        <v>0.16354379707987698</v>
      </c>
      <c r="K85" s="30"/>
      <c r="L85" s="29">
        <f>(M84/M83)^(1/((L84-L83)/365))-1</f>
        <v>0.33295687160302134</v>
      </c>
      <c r="M85" s="30"/>
    </row>
    <row r="87" spans="1:13" ht="18">
      <c r="A87" s="44" t="s">
        <v>35</v>
      </c>
      <c r="B87" s="10" t="s">
        <v>36</v>
      </c>
      <c r="C87" s="8"/>
      <c r="D87" s="15" t="str">
        <f>ROUND((D89-D88)/365, 1) &amp;"年"</f>
        <v>11.2年</v>
      </c>
      <c r="E87" s="7" t="s">
        <v>5</v>
      </c>
      <c r="F87" s="15" t="str">
        <f>ROUND((F89-F88)/365, 1) &amp;"年"</f>
        <v>10年</v>
      </c>
      <c r="G87" s="7" t="s">
        <v>5</v>
      </c>
      <c r="H87" s="15" t="str">
        <f>ROUND((H89-H88)/365, 1) &amp;"年"</f>
        <v>5年</v>
      </c>
      <c r="I87" s="7" t="s">
        <v>5</v>
      </c>
      <c r="J87" s="15" t="str">
        <f>ROUND((J89-J88)/365, 1) &amp;"年"</f>
        <v>3年</v>
      </c>
      <c r="K87" s="7" t="s">
        <v>5</v>
      </c>
      <c r="L87" s="15" t="str">
        <f>ROUND((L89-L88)/365, 1) &amp;"年"</f>
        <v>1年</v>
      </c>
      <c r="M87" s="7" t="s">
        <v>5</v>
      </c>
    </row>
    <row r="88" spans="1:13">
      <c r="A88" s="45"/>
      <c r="B88" s="1" t="s">
        <v>2</v>
      </c>
      <c r="C88" s="3" t="s">
        <v>3</v>
      </c>
      <c r="D88" s="4">
        <v>39160</v>
      </c>
      <c r="E88" s="5">
        <v>227.79</v>
      </c>
      <c r="F88" s="4">
        <v>39616</v>
      </c>
      <c r="G88" s="5">
        <v>283.68</v>
      </c>
      <c r="H88" s="4">
        <v>41439</v>
      </c>
      <c r="I88" s="5">
        <v>435.9</v>
      </c>
      <c r="J88" s="4">
        <v>42170</v>
      </c>
      <c r="K88" s="5">
        <v>527.20000000000005</v>
      </c>
      <c r="L88" s="4">
        <v>42901</v>
      </c>
      <c r="M88" s="5">
        <v>942.31</v>
      </c>
    </row>
    <row r="89" spans="1:13">
      <c r="A89" s="45"/>
      <c r="B89" s="1"/>
      <c r="C89" s="3" t="s">
        <v>4</v>
      </c>
      <c r="D89" s="4">
        <v>43266</v>
      </c>
      <c r="E89" s="5">
        <v>1152.26</v>
      </c>
      <c r="F89" s="4">
        <v>43266</v>
      </c>
      <c r="G89" s="5">
        <v>1152.26</v>
      </c>
      <c r="H89" s="4">
        <v>43266</v>
      </c>
      <c r="I89" s="5">
        <v>1152.26</v>
      </c>
      <c r="J89" s="4">
        <v>43266</v>
      </c>
      <c r="K89" s="5">
        <v>1152.26</v>
      </c>
      <c r="L89" s="4">
        <v>43266</v>
      </c>
      <c r="M89" s="5">
        <v>1152.26</v>
      </c>
    </row>
    <row r="90" spans="1:13" ht="24" thickBot="1">
      <c r="A90" s="46"/>
      <c r="B90" s="2"/>
      <c r="C90" s="6" t="s">
        <v>6</v>
      </c>
      <c r="D90" s="29">
        <f>(E89/E88)^(1/((D89-D88)/365))-1</f>
        <v>0.15500268875045298</v>
      </c>
      <c r="E90" s="30"/>
      <c r="F90" s="29">
        <f>(G89/G88)^(1/((F89-F88)/365))-1</f>
        <v>0.15046173074692559</v>
      </c>
      <c r="G90" s="30"/>
      <c r="H90" s="29">
        <f>(I89/I88)^(1/((H89-H88)/365))-1</f>
        <v>0.21433998564767487</v>
      </c>
      <c r="I90" s="30"/>
      <c r="J90" s="29">
        <f>(K89/K88)^(1/((J89-J88)/365))-1</f>
        <v>0.29744338957285077</v>
      </c>
      <c r="K90" s="30"/>
      <c r="L90" s="29">
        <f>(M89/M88)^(1/((L89-L88)/365))-1</f>
        <v>0.22280353599134051</v>
      </c>
      <c r="M90" s="30"/>
    </row>
    <row r="92" spans="1:13" ht="18">
      <c r="A92" s="44" t="s">
        <v>37</v>
      </c>
      <c r="B92" s="10" t="s">
        <v>38</v>
      </c>
      <c r="C92" s="8"/>
      <c r="D92" s="15" t="str">
        <f>ROUND((D94-D93)/365, 1) &amp;"年"</f>
        <v>6.1年</v>
      </c>
      <c r="E92" s="7" t="s">
        <v>5</v>
      </c>
      <c r="F92" s="15" t="str">
        <f>ROUND((F94-F93)/365, 1) &amp;"年"</f>
        <v>5年</v>
      </c>
      <c r="G92" s="7" t="s">
        <v>5</v>
      </c>
      <c r="H92" s="15" t="str">
        <f>ROUND((H94-H93)/365, 1) &amp;"年"</f>
        <v>3年</v>
      </c>
      <c r="I92" s="7" t="s">
        <v>5</v>
      </c>
      <c r="J92" s="15" t="str">
        <f>ROUND((J94-J93)/365, 1) &amp;"年"</f>
        <v>1年</v>
      </c>
      <c r="K92" s="7" t="s">
        <v>5</v>
      </c>
    </row>
    <row r="93" spans="1:13">
      <c r="A93" s="45"/>
      <c r="B93" s="1"/>
      <c r="C93" s="3" t="s">
        <v>3</v>
      </c>
      <c r="D93" s="4">
        <v>41047</v>
      </c>
      <c r="E93" s="5">
        <v>38.229999999999997</v>
      </c>
      <c r="F93" s="4">
        <v>41439</v>
      </c>
      <c r="G93" s="5">
        <v>23.63</v>
      </c>
      <c r="H93" s="4">
        <v>42170</v>
      </c>
      <c r="I93" s="5">
        <v>80.709999999999994</v>
      </c>
      <c r="J93" s="4">
        <v>42901</v>
      </c>
      <c r="K93" s="5">
        <v>149.80000000000001</v>
      </c>
    </row>
    <row r="94" spans="1:13">
      <c r="A94" s="45"/>
      <c r="B94" s="1"/>
      <c r="C94" s="3" t="s">
        <v>4</v>
      </c>
      <c r="D94" s="4">
        <v>43266</v>
      </c>
      <c r="E94" s="5">
        <v>195.85</v>
      </c>
      <c r="F94" s="4">
        <v>43266</v>
      </c>
      <c r="G94" s="5">
        <v>195.85</v>
      </c>
      <c r="H94" s="4">
        <v>43266</v>
      </c>
      <c r="I94" s="5">
        <v>195.85</v>
      </c>
      <c r="J94" s="4">
        <v>43266</v>
      </c>
      <c r="K94" s="5">
        <v>195.85</v>
      </c>
    </row>
    <row r="95" spans="1:13" ht="24" thickBot="1">
      <c r="A95" s="46"/>
      <c r="B95" s="2"/>
      <c r="C95" s="6" t="s">
        <v>6</v>
      </c>
      <c r="D95" s="29">
        <f>(E94/E93)^(1/((D94-D93)/365))-1</f>
        <v>0.30830128409489843</v>
      </c>
      <c r="E95" s="30"/>
      <c r="F95" s="29">
        <f>(G94/G93)^(1/((F94-F93)/365))-1</f>
        <v>0.52577637120142962</v>
      </c>
      <c r="G95" s="30"/>
      <c r="H95" s="29">
        <f>(I94/I93)^(1/((H94-H93)/365))-1</f>
        <v>0.34342982251516263</v>
      </c>
      <c r="I95" s="30"/>
      <c r="J95" s="29">
        <f>(K94/K93)^(1/((J94-J93)/365))-1</f>
        <v>0.30740987983978618</v>
      </c>
      <c r="K95" s="30"/>
    </row>
    <row r="97" spans="1:13" ht="18">
      <c r="A97" s="44" t="s">
        <v>39</v>
      </c>
      <c r="B97" s="10" t="s">
        <v>40</v>
      </c>
      <c r="C97" s="8"/>
      <c r="D97" s="15" t="str">
        <f>ROUND((D99-D98)/365, 1) &amp;"年"</f>
        <v>3.7年</v>
      </c>
      <c r="E97" s="7" t="s">
        <v>5</v>
      </c>
      <c r="F97" s="15" t="str">
        <f>ROUND((F99-F98)/365, 1) &amp;"年"</f>
        <v>3年</v>
      </c>
      <c r="G97" s="7" t="s">
        <v>5</v>
      </c>
      <c r="H97" s="15" t="str">
        <f>ROUND((H99-H98)/365, 1) &amp;"年"</f>
        <v>1年</v>
      </c>
      <c r="I97" s="7" t="s">
        <v>5</v>
      </c>
    </row>
    <row r="98" spans="1:13">
      <c r="A98" s="45"/>
      <c r="B98" s="1"/>
      <c r="C98" s="3" t="s">
        <v>3</v>
      </c>
      <c r="D98" s="4">
        <v>41901</v>
      </c>
      <c r="E98" s="5">
        <v>93.89</v>
      </c>
      <c r="F98" s="4">
        <v>42170</v>
      </c>
      <c r="G98" s="5">
        <v>86.12</v>
      </c>
      <c r="H98" s="4">
        <v>42901</v>
      </c>
      <c r="I98" s="5">
        <v>135.08000000000001</v>
      </c>
    </row>
    <row r="99" spans="1:13">
      <c r="A99" s="45"/>
      <c r="B99" s="1"/>
      <c r="C99" s="3" t="s">
        <v>4</v>
      </c>
      <c r="D99" s="4">
        <v>43266</v>
      </c>
      <c r="E99" s="5">
        <v>208</v>
      </c>
      <c r="F99" s="4">
        <v>43266</v>
      </c>
      <c r="G99" s="5">
        <v>208</v>
      </c>
      <c r="H99" s="4">
        <v>43266</v>
      </c>
      <c r="I99" s="5">
        <v>208</v>
      </c>
    </row>
    <row r="100" spans="1:13" ht="24" thickBot="1">
      <c r="A100" s="46"/>
      <c r="B100" s="2"/>
      <c r="C100" s="6" t="s">
        <v>6</v>
      </c>
      <c r="D100" s="29">
        <f>(E99/E98)^(1/((D99-D98)/365))-1</f>
        <v>0.23700504663239474</v>
      </c>
      <c r="E100" s="30"/>
      <c r="F100" s="29">
        <f>(G99/G98)^(1/((F99-F98)/365))-1</f>
        <v>0.34133307224348353</v>
      </c>
      <c r="G100" s="30"/>
      <c r="H100" s="29">
        <f>(I99/I98)^(1/((H99-H98)/365))-1</f>
        <v>0.53982824992596967</v>
      </c>
      <c r="I100" s="30"/>
    </row>
    <row r="102" spans="1:13" ht="18">
      <c r="A102" s="44" t="s">
        <v>41</v>
      </c>
      <c r="B102" s="10" t="s">
        <v>42</v>
      </c>
      <c r="C102" s="8"/>
      <c r="D102" s="15" t="str">
        <f>ROUND((D104-D103)/365, 1) &amp;"年"</f>
        <v>11.2年</v>
      </c>
      <c r="E102" s="7" t="s">
        <v>5</v>
      </c>
      <c r="F102" s="15" t="str">
        <f>ROUND((F104-F103)/365, 1) &amp;"年"</f>
        <v>10年</v>
      </c>
      <c r="G102" s="7" t="s">
        <v>5</v>
      </c>
      <c r="H102" s="15" t="str">
        <f>ROUND((H104-H103)/365, 1) &amp;"年"</f>
        <v>5年</v>
      </c>
      <c r="I102" s="7" t="s">
        <v>5</v>
      </c>
      <c r="J102" s="15" t="str">
        <f>ROUND((J104-J103)/365, 1) &amp;"年"</f>
        <v>3年</v>
      </c>
      <c r="K102" s="7" t="s">
        <v>5</v>
      </c>
      <c r="L102" s="15" t="str">
        <f>ROUND((L104-L103)/365, 1) &amp;"年"</f>
        <v>1年</v>
      </c>
      <c r="M102" s="7" t="s">
        <v>5</v>
      </c>
    </row>
    <row r="103" spans="1:13">
      <c r="A103" s="45"/>
      <c r="B103" s="1"/>
      <c r="C103" s="3" t="s">
        <v>3</v>
      </c>
      <c r="D103" s="4">
        <v>39160</v>
      </c>
      <c r="E103" s="5">
        <v>38.450000000000003</v>
      </c>
      <c r="F103" s="4">
        <v>39616</v>
      </c>
      <c r="G103" s="5">
        <v>82.97</v>
      </c>
      <c r="H103" s="4">
        <v>41439</v>
      </c>
      <c r="I103" s="5">
        <v>273.99</v>
      </c>
      <c r="J103" s="4">
        <v>42170</v>
      </c>
      <c r="K103" s="5">
        <v>423.67</v>
      </c>
      <c r="L103" s="4">
        <v>42901</v>
      </c>
      <c r="M103" s="5">
        <v>964.17</v>
      </c>
    </row>
    <row r="104" spans="1:13">
      <c r="A104" s="45"/>
      <c r="B104" s="1"/>
      <c r="C104" s="3" t="s">
        <v>4</v>
      </c>
      <c r="D104" s="4">
        <v>43266</v>
      </c>
      <c r="E104" s="5">
        <v>1715.97</v>
      </c>
      <c r="F104" s="4">
        <v>43266</v>
      </c>
      <c r="G104" s="5">
        <v>1715.97</v>
      </c>
      <c r="H104" s="4">
        <v>43266</v>
      </c>
      <c r="I104" s="5">
        <v>1715.97</v>
      </c>
      <c r="J104" s="4">
        <v>43266</v>
      </c>
      <c r="K104" s="5">
        <v>1715.97</v>
      </c>
      <c r="L104" s="4">
        <v>43266</v>
      </c>
      <c r="M104" s="5">
        <v>1715.97</v>
      </c>
    </row>
    <row r="105" spans="1:13" ht="24" thickBot="1">
      <c r="A105" s="46"/>
      <c r="B105" s="2"/>
      <c r="C105" s="6" t="s">
        <v>6</v>
      </c>
      <c r="D105" s="29">
        <f>(E104/E103)^(1/((D104-D103)/365))-1</f>
        <v>0.40165530607432598</v>
      </c>
      <c r="E105" s="30"/>
      <c r="F105" s="29">
        <f>(G104/G103)^(1/((F104-F103)/365))-1</f>
        <v>0.35381356105242645</v>
      </c>
      <c r="G105" s="30"/>
      <c r="H105" s="29">
        <f>(I104/I103)^(1/((H104-H103)/365))-1</f>
        <v>0.44271501348530085</v>
      </c>
      <c r="I105" s="30"/>
      <c r="J105" s="29">
        <f>(K104/K103)^(1/((J104-J103)/365))-1</f>
        <v>0.59334284842839025</v>
      </c>
      <c r="K105" s="30"/>
      <c r="L105" s="29">
        <f>(M104/M103)^(1/((L104-L103)/365))-1</f>
        <v>0.7797380130060052</v>
      </c>
      <c r="M105" s="30"/>
    </row>
    <row r="107" spans="1:13" ht="18">
      <c r="A107" s="44">
        <v>700</v>
      </c>
      <c r="B107" s="10" t="s">
        <v>43</v>
      </c>
      <c r="C107" s="8"/>
      <c r="D107" s="15" t="str">
        <f>ROUND((D109-D108)/365, 1) &amp;"年"</f>
        <v>10年</v>
      </c>
      <c r="E107" s="7" t="s">
        <v>5</v>
      </c>
      <c r="F107" s="15" t="str">
        <f>ROUND((F109-F108)/365, 1) &amp;"年"</f>
        <v>5年</v>
      </c>
      <c r="G107" s="7" t="s">
        <v>5</v>
      </c>
      <c r="H107" s="15" t="str">
        <f>ROUND((H109-H108)/365, 1) &amp;"年"</f>
        <v>3年</v>
      </c>
      <c r="I107" s="7" t="s">
        <v>5</v>
      </c>
      <c r="J107" s="15" t="str">
        <f>ROUND((J109-J108)/365, 1) &amp;"年"</f>
        <v>1年</v>
      </c>
      <c r="K107" s="7" t="s">
        <v>5</v>
      </c>
    </row>
    <row r="108" spans="1:13">
      <c r="A108" s="45"/>
      <c r="B108" s="1" t="s">
        <v>44</v>
      </c>
      <c r="C108" s="3" t="s">
        <v>3</v>
      </c>
      <c r="D108" s="4">
        <v>39615</v>
      </c>
      <c r="E108" s="5">
        <v>8.4700000000000006</v>
      </c>
      <c r="F108" s="4">
        <v>41439</v>
      </c>
      <c r="G108" s="5">
        <v>56.65</v>
      </c>
      <c r="H108" s="4">
        <v>42170</v>
      </c>
      <c r="I108" s="5">
        <v>153.24</v>
      </c>
      <c r="J108" s="4">
        <v>42901</v>
      </c>
      <c r="K108" s="5">
        <v>272.12</v>
      </c>
    </row>
    <row r="109" spans="1:13">
      <c r="A109" s="45"/>
      <c r="B109" s="1"/>
      <c r="C109" s="3" t="s">
        <v>4</v>
      </c>
      <c r="D109" s="4">
        <v>43266</v>
      </c>
      <c r="E109" s="5">
        <v>410</v>
      </c>
      <c r="F109" s="4">
        <v>43266</v>
      </c>
      <c r="G109" s="5">
        <v>410</v>
      </c>
      <c r="H109" s="4">
        <v>43266</v>
      </c>
      <c r="I109" s="5">
        <v>410</v>
      </c>
      <c r="J109" s="4">
        <v>43266</v>
      </c>
      <c r="K109" s="5">
        <v>410</v>
      </c>
    </row>
    <row r="110" spans="1:13" ht="24" thickBot="1">
      <c r="A110" s="46"/>
      <c r="B110" s="2"/>
      <c r="C110" s="6" t="s">
        <v>6</v>
      </c>
      <c r="D110" s="29">
        <f>(E109/E108)^(1/((D109-D108)/365))-1</f>
        <v>0.4738181333406295</v>
      </c>
      <c r="E110" s="30"/>
      <c r="F110" s="29">
        <f>(G109/G108)^(1/((F109-F108)/365))-1</f>
        <v>0.48500731443762635</v>
      </c>
      <c r="G110" s="30"/>
      <c r="H110" s="29">
        <f>(I109/I108)^(1/((H109-H108)/365))-1</f>
        <v>0.38784376850528601</v>
      </c>
      <c r="I110" s="30"/>
      <c r="J110" s="29">
        <f>(K109/K108)^(1/((J109-J108)/365))-1</f>
        <v>0.50668822578274297</v>
      </c>
      <c r="K110" s="30"/>
    </row>
    <row r="112" spans="1:13" ht="18">
      <c r="A112" s="44" t="s">
        <v>45</v>
      </c>
      <c r="B112" s="10" t="s">
        <v>46</v>
      </c>
      <c r="C112" s="8"/>
      <c r="D112" s="15" t="str">
        <f>ROUND((D114-D113)/365, 1) &amp;"年"</f>
        <v>11.2年</v>
      </c>
      <c r="E112" s="7" t="s">
        <v>5</v>
      </c>
      <c r="F112" s="15" t="str">
        <f>ROUND((F114-F113)/365, 1) &amp;"年"</f>
        <v>10年</v>
      </c>
      <c r="G112" s="7" t="s">
        <v>5</v>
      </c>
      <c r="H112" s="15" t="str">
        <f>ROUND((H114-H113)/365, 1) &amp;"年"</f>
        <v>5年</v>
      </c>
      <c r="I112" s="7" t="s">
        <v>5</v>
      </c>
      <c r="J112" s="15" t="str">
        <f>ROUND((J114-J113)/365, 1) &amp;"年"</f>
        <v>3年</v>
      </c>
      <c r="K112" s="7" t="s">
        <v>5</v>
      </c>
      <c r="L112" s="15" t="str">
        <f>ROUND((L114-L113)/365, 1) &amp;"年"</f>
        <v>1年</v>
      </c>
      <c r="M112" s="7" t="s">
        <v>5</v>
      </c>
    </row>
    <row r="113" spans="1:13">
      <c r="A113" s="45"/>
      <c r="B113" s="1" t="s">
        <v>47</v>
      </c>
      <c r="C113" s="3" t="s">
        <v>3</v>
      </c>
      <c r="D113" s="4">
        <v>39160</v>
      </c>
      <c r="E113" s="5">
        <v>5.89</v>
      </c>
      <c r="F113" s="4">
        <v>39616</v>
      </c>
      <c r="G113" s="5">
        <v>10.91</v>
      </c>
      <c r="H113" s="4">
        <v>41439</v>
      </c>
      <c r="I113" s="5">
        <v>49.64</v>
      </c>
      <c r="J113" s="4">
        <v>42170</v>
      </c>
      <c r="K113" s="5">
        <v>140.04</v>
      </c>
      <c r="L113" s="4">
        <v>42901</v>
      </c>
      <c r="M113" s="5">
        <v>290.52</v>
      </c>
    </row>
    <row r="114" spans="1:13">
      <c r="A114" s="45"/>
      <c r="B114" s="1"/>
      <c r="C114" s="3" t="s">
        <v>4</v>
      </c>
      <c r="D114" s="4">
        <v>43266</v>
      </c>
      <c r="E114" s="5">
        <v>254.88</v>
      </c>
      <c r="F114" s="4">
        <v>43266</v>
      </c>
      <c r="G114" s="5">
        <v>254.88</v>
      </c>
      <c r="H114" s="4">
        <v>43266</v>
      </c>
      <c r="I114" s="5">
        <v>254.88</v>
      </c>
      <c r="J114" s="4">
        <v>43266</v>
      </c>
      <c r="K114" s="5">
        <v>254.88</v>
      </c>
      <c r="L114" s="4">
        <v>43266</v>
      </c>
      <c r="M114" s="5">
        <v>254.88</v>
      </c>
    </row>
    <row r="115" spans="1:13" ht="24" thickBot="1">
      <c r="A115" s="46"/>
      <c r="B115" s="2"/>
      <c r="C115" s="6" t="s">
        <v>6</v>
      </c>
      <c r="D115" s="29">
        <f>(E114/E113)^(1/((D114-D113)/365))-1</f>
        <v>0.39781814728603404</v>
      </c>
      <c r="E115" s="30"/>
      <c r="F115" s="29">
        <f>(G114/G113)^(1/((F114-F113)/365))-1</f>
        <v>0.37041183565309832</v>
      </c>
      <c r="G115" s="30"/>
      <c r="H115" s="29">
        <f>(I114/I113)^(1/((H114-H113)/365))-1</f>
        <v>0.38658098669151819</v>
      </c>
      <c r="I115" s="30"/>
      <c r="J115" s="29">
        <f>(K114/K113)^(1/((J114-J113)/365))-1</f>
        <v>0.22071828888857414</v>
      </c>
      <c r="K115" s="30"/>
      <c r="L115" s="29">
        <f>(M114/M113)^(1/((L114-L113)/365))-1</f>
        <v>-0.12267657992565051</v>
      </c>
      <c r="M115" s="30"/>
    </row>
  </sheetData>
  <mergeCells count="123">
    <mergeCell ref="A102:A105"/>
    <mergeCell ref="D105:E105"/>
    <mergeCell ref="F105:G105"/>
    <mergeCell ref="H105:I105"/>
    <mergeCell ref="J105:K105"/>
    <mergeCell ref="L105:M105"/>
    <mergeCell ref="A112:A115"/>
    <mergeCell ref="D115:E115"/>
    <mergeCell ref="F115:G115"/>
    <mergeCell ref="H115:I115"/>
    <mergeCell ref="J115:K115"/>
    <mergeCell ref="L115:M115"/>
    <mergeCell ref="A107:A110"/>
    <mergeCell ref="D110:E110"/>
    <mergeCell ref="F110:G110"/>
    <mergeCell ref="H110:I110"/>
    <mergeCell ref="J110:K110"/>
    <mergeCell ref="A92:A95"/>
    <mergeCell ref="D95:E95"/>
    <mergeCell ref="F95:G95"/>
    <mergeCell ref="H95:I95"/>
    <mergeCell ref="J95:K95"/>
    <mergeCell ref="A97:A100"/>
    <mergeCell ref="D100:E100"/>
    <mergeCell ref="F100:G100"/>
    <mergeCell ref="H100:I100"/>
    <mergeCell ref="A87:A90"/>
    <mergeCell ref="D90:E90"/>
    <mergeCell ref="F90:G90"/>
    <mergeCell ref="H90:I90"/>
    <mergeCell ref="J90:K90"/>
    <mergeCell ref="L90:M90"/>
    <mergeCell ref="A82:A85"/>
    <mergeCell ref="D85:E85"/>
    <mergeCell ref="F85:G85"/>
    <mergeCell ref="H85:I85"/>
    <mergeCell ref="J85:K85"/>
    <mergeCell ref="L85:M85"/>
    <mergeCell ref="L70:M70"/>
    <mergeCell ref="A72:A75"/>
    <mergeCell ref="D75:E75"/>
    <mergeCell ref="F75:G75"/>
    <mergeCell ref="H75:I75"/>
    <mergeCell ref="A77:A80"/>
    <mergeCell ref="D80:E80"/>
    <mergeCell ref="F80:G80"/>
    <mergeCell ref="H80:I80"/>
    <mergeCell ref="A62:A65"/>
    <mergeCell ref="D65:E65"/>
    <mergeCell ref="F65:G65"/>
    <mergeCell ref="H65:I65"/>
    <mergeCell ref="J65:K65"/>
    <mergeCell ref="A67:A70"/>
    <mergeCell ref="D70:E70"/>
    <mergeCell ref="F70:G70"/>
    <mergeCell ref="H70:I70"/>
    <mergeCell ref="J70:K70"/>
    <mergeCell ref="N55:O55"/>
    <mergeCell ref="A57:A60"/>
    <mergeCell ref="D60:E60"/>
    <mergeCell ref="F60:G60"/>
    <mergeCell ref="H60:I60"/>
    <mergeCell ref="J60:K60"/>
    <mergeCell ref="L60:M60"/>
    <mergeCell ref="N60:O60"/>
    <mergeCell ref="A52:A55"/>
    <mergeCell ref="D55:E55"/>
    <mergeCell ref="F55:G55"/>
    <mergeCell ref="H55:I55"/>
    <mergeCell ref="J55:K55"/>
    <mergeCell ref="L55:M55"/>
    <mergeCell ref="L45:M45"/>
    <mergeCell ref="L50:M50"/>
    <mergeCell ref="J19:K19"/>
    <mergeCell ref="F25:G25"/>
    <mergeCell ref="F30:G30"/>
    <mergeCell ref="F35:G35"/>
    <mergeCell ref="H35:I35"/>
    <mergeCell ref="H45:I45"/>
    <mergeCell ref="J45:K45"/>
    <mergeCell ref="J35:K35"/>
    <mergeCell ref="L19:M19"/>
    <mergeCell ref="F40:G40"/>
    <mergeCell ref="H30:I30"/>
    <mergeCell ref="H25:I25"/>
    <mergeCell ref="F45:G45"/>
    <mergeCell ref="J50:K50"/>
    <mergeCell ref="F50:G50"/>
    <mergeCell ref="H50:I50"/>
    <mergeCell ref="J4:K4"/>
    <mergeCell ref="J9:K9"/>
    <mergeCell ref="J14:K14"/>
    <mergeCell ref="F4:G4"/>
    <mergeCell ref="F9:G9"/>
    <mergeCell ref="F14:G14"/>
    <mergeCell ref="H14:I14"/>
    <mergeCell ref="H4:I4"/>
    <mergeCell ref="H9:I9"/>
    <mergeCell ref="F19:G19"/>
    <mergeCell ref="H19:I19"/>
    <mergeCell ref="A6:A9"/>
    <mergeCell ref="D9:E9"/>
    <mergeCell ref="D4:E4"/>
    <mergeCell ref="D25:E25"/>
    <mergeCell ref="D30:E30"/>
    <mergeCell ref="D35:E35"/>
    <mergeCell ref="D40:E40"/>
    <mergeCell ref="D45:E45"/>
    <mergeCell ref="A47:A50"/>
    <mergeCell ref="D50:E50"/>
    <mergeCell ref="B32:B35"/>
    <mergeCell ref="B22:B25"/>
    <mergeCell ref="B37:B40"/>
    <mergeCell ref="A1:A4"/>
    <mergeCell ref="A22:A25"/>
    <mergeCell ref="A27:A30"/>
    <mergeCell ref="A32:A35"/>
    <mergeCell ref="A37:A40"/>
    <mergeCell ref="A42:A45"/>
    <mergeCell ref="A11:A14"/>
    <mergeCell ref="D14:E14"/>
    <mergeCell ref="A16:A19"/>
    <mergeCell ref="D19:E19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AA46-F152-5C41-8AD0-C64A93DB20CF}">
  <dimension ref="A1:AI52"/>
  <sheetViews>
    <sheetView workbookViewId="0">
      <selection activeCell="L49" sqref="L49"/>
    </sheetView>
  </sheetViews>
  <sheetFormatPr baseColWidth="10" defaultRowHeight="16"/>
  <cols>
    <col min="1" max="1" width="6" bestFit="1" customWidth="1"/>
    <col min="2" max="2" width="24.1640625" bestFit="1" customWidth="1"/>
    <col min="3" max="3" width="12" bestFit="1" customWidth="1"/>
    <col min="4" max="5" width="8" bestFit="1" customWidth="1"/>
    <col min="6" max="6" width="20.83203125" bestFit="1" customWidth="1"/>
    <col min="7" max="7" width="8" bestFit="1" customWidth="1"/>
    <col min="10" max="10" width="16.1640625" bestFit="1" customWidth="1"/>
    <col min="11" max="11" width="6" bestFit="1" customWidth="1"/>
    <col min="12" max="12" width="20.83203125" bestFit="1" customWidth="1"/>
    <col min="13" max="13" width="37.83203125" bestFit="1" customWidth="1"/>
    <col min="14" max="14" width="20.83203125" bestFit="1" customWidth="1"/>
    <col min="15" max="16" width="11.33203125" bestFit="1" customWidth="1"/>
    <col min="17" max="17" width="11" bestFit="1" customWidth="1"/>
    <col min="19" max="19" width="20.83203125" bestFit="1" customWidth="1"/>
    <col min="25" max="25" width="20.83203125" bestFit="1" customWidth="1"/>
    <col min="27" max="27" width="14" bestFit="1" customWidth="1"/>
    <col min="31" max="31" width="23.1640625" bestFit="1" customWidth="1"/>
    <col min="33" max="33" width="27.5" bestFit="1" customWidth="1"/>
  </cols>
  <sheetData>
    <row r="1" spans="1:35">
      <c r="A1" t="s">
        <v>52</v>
      </c>
      <c r="B1" t="s">
        <v>51</v>
      </c>
      <c r="C1" s="21" t="s">
        <v>53</v>
      </c>
      <c r="D1" s="21" t="s">
        <v>54</v>
      </c>
      <c r="E1" s="21"/>
    </row>
    <row r="2" spans="1:35">
      <c r="A2">
        <v>1988</v>
      </c>
      <c r="C2" s="21">
        <v>8.2799999999999994</v>
      </c>
      <c r="D2" s="20">
        <v>0.09</v>
      </c>
    </row>
    <row r="3" spans="1:35">
      <c r="A3">
        <v>1989</v>
      </c>
      <c r="B3" s="20">
        <v>0.15</v>
      </c>
      <c r="C3" s="22">
        <f>$C$2*(1+$B$3)^(A3-$A$2)</f>
        <v>9.5219999999999985</v>
      </c>
      <c r="D3" s="22">
        <f>C3/(1+$D$2)^(A3-$A$2)</f>
        <v>8.7357798165137588</v>
      </c>
    </row>
    <row r="4" spans="1:35">
      <c r="A4">
        <v>1990</v>
      </c>
      <c r="B4" s="20">
        <v>0.15</v>
      </c>
      <c r="C4" s="22">
        <f t="shared" ref="C4:C12" si="0">$C$2*(1+$B$3)^(A4-$A$2)</f>
        <v>10.950299999999997</v>
      </c>
      <c r="D4" s="22">
        <f t="shared" ref="D4:D12" si="1">C4/(1+$D$2)^(A4-$A$2)</f>
        <v>9.2166484302668081</v>
      </c>
    </row>
    <row r="5" spans="1:35">
      <c r="A5">
        <v>1991</v>
      </c>
      <c r="B5" s="20">
        <v>0.15</v>
      </c>
      <c r="C5" s="22">
        <f t="shared" si="0"/>
        <v>12.592844999999995</v>
      </c>
      <c r="D5" s="22">
        <f t="shared" si="1"/>
        <v>9.7239868759695671</v>
      </c>
    </row>
    <row r="6" spans="1:35">
      <c r="A6">
        <v>1992</v>
      </c>
      <c r="B6" s="20">
        <v>0.15</v>
      </c>
      <c r="C6" s="22">
        <f t="shared" si="0"/>
        <v>14.481771749999995</v>
      </c>
      <c r="D6" s="22">
        <f t="shared" si="1"/>
        <v>10.259252208591745</v>
      </c>
    </row>
    <row r="7" spans="1:35">
      <c r="A7">
        <v>1993</v>
      </c>
      <c r="B7" s="20">
        <v>0.15</v>
      </c>
      <c r="C7" s="22">
        <f t="shared" si="0"/>
        <v>16.654037512499993</v>
      </c>
      <c r="D7" s="22">
        <f t="shared" si="1"/>
        <v>10.823981687963766</v>
      </c>
    </row>
    <row r="8" spans="1:35">
      <c r="A8">
        <v>1994</v>
      </c>
      <c r="B8" s="20">
        <v>0.15</v>
      </c>
      <c r="C8" s="22">
        <f t="shared" si="0"/>
        <v>19.152143139374992</v>
      </c>
      <c r="D8" s="22">
        <f t="shared" si="1"/>
        <v>11.419797193723239</v>
      </c>
    </row>
    <row r="9" spans="1:35">
      <c r="A9">
        <v>1995</v>
      </c>
      <c r="B9" s="20">
        <v>0.15</v>
      </c>
      <c r="C9" s="22">
        <f t="shared" si="0"/>
        <v>22.024964610281234</v>
      </c>
      <c r="D9" s="22">
        <f t="shared" si="1"/>
        <v>12.048409883285983</v>
      </c>
    </row>
    <row r="10" spans="1:35">
      <c r="A10">
        <v>1996</v>
      </c>
      <c r="B10" s="20">
        <v>0.15</v>
      </c>
      <c r="C10" s="22">
        <f t="shared" si="0"/>
        <v>25.328709301823416</v>
      </c>
      <c r="D10" s="22">
        <f t="shared" si="1"/>
        <v>12.711625106219154</v>
      </c>
    </row>
    <row r="11" spans="1:35">
      <c r="A11">
        <v>1997</v>
      </c>
      <c r="B11" s="20">
        <v>0.15</v>
      </c>
      <c r="C11" s="22">
        <f t="shared" si="0"/>
        <v>29.128015697096927</v>
      </c>
      <c r="D11" s="22">
        <f t="shared" si="1"/>
        <v>13.411347589130298</v>
      </c>
    </row>
    <row r="12" spans="1:35">
      <c r="A12">
        <v>1998</v>
      </c>
      <c r="B12" s="20">
        <v>0.15</v>
      </c>
      <c r="C12" s="22">
        <f t="shared" si="0"/>
        <v>33.497218051661463</v>
      </c>
      <c r="D12" s="22">
        <f t="shared" si="1"/>
        <v>14.149586905963154</v>
      </c>
    </row>
    <row r="13" spans="1:35">
      <c r="A13">
        <v>1999</v>
      </c>
      <c r="B13" s="20">
        <v>0.05</v>
      </c>
    </row>
    <row r="15" spans="1:35" ht="23">
      <c r="A15" s="47" t="s">
        <v>55</v>
      </c>
      <c r="B15" s="47"/>
      <c r="C15" s="47"/>
      <c r="E15" s="47" t="s">
        <v>56</v>
      </c>
      <c r="F15" s="47"/>
      <c r="G15" s="47"/>
      <c r="H15" s="47"/>
      <c r="I15" s="47"/>
      <c r="J15" s="47"/>
      <c r="K15" s="47" t="s">
        <v>69</v>
      </c>
      <c r="L15" s="47"/>
      <c r="M15" s="47"/>
      <c r="N15" s="47"/>
      <c r="O15" s="47"/>
      <c r="P15" s="47"/>
      <c r="R15" s="47" t="s">
        <v>77</v>
      </c>
      <c r="S15" s="47"/>
      <c r="T15" s="47"/>
      <c r="U15" s="47"/>
      <c r="V15" s="47"/>
      <c r="W15" s="49"/>
      <c r="X15" s="47" t="s">
        <v>79</v>
      </c>
      <c r="Y15" s="47"/>
      <c r="Z15" s="47"/>
      <c r="AA15" s="47"/>
      <c r="AB15" s="47"/>
      <c r="AD15" s="47" t="s">
        <v>83</v>
      </c>
      <c r="AE15" s="47"/>
      <c r="AF15" s="47"/>
      <c r="AG15" s="47"/>
      <c r="AH15" s="47"/>
      <c r="AI15" s="47"/>
    </row>
    <row r="16" spans="1:35">
      <c r="A16" t="s">
        <v>52</v>
      </c>
      <c r="B16" t="s">
        <v>70</v>
      </c>
      <c r="C16" t="s">
        <v>51</v>
      </c>
      <c r="E16" t="s">
        <v>52</v>
      </c>
      <c r="F16" t="s">
        <v>70</v>
      </c>
      <c r="G16" t="s">
        <v>51</v>
      </c>
      <c r="H16" t="s">
        <v>57</v>
      </c>
      <c r="I16" t="s">
        <v>58</v>
      </c>
      <c r="K16" t="s">
        <v>52</v>
      </c>
      <c r="L16" t="s">
        <v>70</v>
      </c>
      <c r="M16" t="s">
        <v>66</v>
      </c>
      <c r="N16" t="s">
        <v>67</v>
      </c>
      <c r="O16" t="s">
        <v>68</v>
      </c>
      <c r="P16" t="s">
        <v>51</v>
      </c>
      <c r="R16" t="s">
        <v>52</v>
      </c>
      <c r="S16" t="s">
        <v>70</v>
      </c>
      <c r="T16" t="s">
        <v>66</v>
      </c>
      <c r="U16" t="s">
        <v>78</v>
      </c>
      <c r="V16" t="s">
        <v>51</v>
      </c>
      <c r="X16" t="s">
        <v>52</v>
      </c>
      <c r="Y16" t="s">
        <v>80</v>
      </c>
      <c r="Z16" t="s">
        <v>66</v>
      </c>
      <c r="AA16" t="s">
        <v>78</v>
      </c>
      <c r="AB16" t="s">
        <v>51</v>
      </c>
      <c r="AD16" t="s">
        <v>52</v>
      </c>
      <c r="AE16" t="s">
        <v>80</v>
      </c>
      <c r="AF16" t="s">
        <v>84</v>
      </c>
      <c r="AG16" t="s">
        <v>85</v>
      </c>
      <c r="AH16" t="s">
        <v>86</v>
      </c>
      <c r="AI16" t="s">
        <v>51</v>
      </c>
    </row>
    <row r="17" spans="1:35">
      <c r="A17">
        <v>2018</v>
      </c>
      <c r="B17" s="23"/>
      <c r="E17">
        <v>2018</v>
      </c>
      <c r="F17" s="23"/>
      <c r="K17">
        <v>2017</v>
      </c>
      <c r="L17" s="48">
        <f>M17-N17-O17</f>
        <v>50803</v>
      </c>
      <c r="M17" s="23">
        <v>63598</v>
      </c>
      <c r="N17" s="23">
        <v>12451</v>
      </c>
      <c r="O17" s="23">
        <v>344</v>
      </c>
      <c r="P17" s="24">
        <f>(L17-L18)/L18</f>
        <v>-2.8177366286632487E-2</v>
      </c>
      <c r="R17">
        <v>2018</v>
      </c>
      <c r="X17">
        <v>2018</v>
      </c>
      <c r="AD17">
        <v>2018</v>
      </c>
    </row>
    <row r="18" spans="1:35">
      <c r="A18">
        <v>2017</v>
      </c>
      <c r="B18" s="23">
        <v>17483</v>
      </c>
      <c r="C18" s="24">
        <f t="shared" ref="C18:C21" si="2">(B18-B19)/B19</f>
        <v>0.5049496427649135</v>
      </c>
      <c r="E18">
        <v>2017</v>
      </c>
      <c r="F18" s="23">
        <v>8376</v>
      </c>
      <c r="G18" s="24">
        <f t="shared" ref="G18:G39" si="3">(F18-F19)/F19</f>
        <v>-0.20493592785951589</v>
      </c>
      <c r="K18">
        <v>2016</v>
      </c>
      <c r="L18" s="48">
        <f t="shared" ref="L18:L40" si="4">M18-N18-O18</f>
        <v>52276</v>
      </c>
      <c r="M18" s="23">
        <v>65824</v>
      </c>
      <c r="N18" s="23">
        <v>12734</v>
      </c>
      <c r="O18" s="23">
        <v>814</v>
      </c>
      <c r="P18" s="24">
        <f t="shared" ref="P18:P39" si="5">(L18-L19)/L19</f>
        <v>-0.25082404196164981</v>
      </c>
      <c r="R18">
        <v>2017</v>
      </c>
      <c r="S18" s="48">
        <f>T18-U18</f>
        <v>23907</v>
      </c>
      <c r="T18" s="23">
        <v>37091</v>
      </c>
      <c r="U18" s="23">
        <v>13184</v>
      </c>
      <c r="V18" s="24">
        <f>(S18-S19)/S19</f>
        <v>-7.4233271375464691E-2</v>
      </c>
      <c r="X18">
        <v>2017</v>
      </c>
      <c r="Y18" s="48">
        <v>68790</v>
      </c>
      <c r="Z18" s="23"/>
      <c r="AA18" s="23"/>
      <c r="AB18" s="24">
        <f>(Y18-Y19)/Y19</f>
        <v>0.34148481834669164</v>
      </c>
      <c r="AD18">
        <v>2017</v>
      </c>
      <c r="AE18" s="48">
        <f>AF18-AG18-AH18</f>
        <v>74182</v>
      </c>
      <c r="AF18" s="23">
        <v>106140</v>
      </c>
      <c r="AG18" s="23">
        <v>12108</v>
      </c>
      <c r="AH18" s="23">
        <v>19850</v>
      </c>
      <c r="AI18" s="24">
        <f>(AE18-AE19)/AE19</f>
        <v>0.53681375595608039</v>
      </c>
    </row>
    <row r="19" spans="1:35">
      <c r="A19">
        <v>2016</v>
      </c>
      <c r="B19" s="23">
        <v>11617</v>
      </c>
      <c r="C19" s="24">
        <f t="shared" si="2"/>
        <v>0.91194865042791307</v>
      </c>
      <c r="E19">
        <v>2016</v>
      </c>
      <c r="F19" s="23">
        <v>10535</v>
      </c>
      <c r="G19" s="24">
        <f t="shared" si="3"/>
        <v>0.41409395973154361</v>
      </c>
      <c r="K19">
        <v>2015</v>
      </c>
      <c r="L19" s="48">
        <f t="shared" si="4"/>
        <v>69778</v>
      </c>
      <c r="M19" s="23">
        <v>81266</v>
      </c>
      <c r="N19" s="23">
        <v>11247</v>
      </c>
      <c r="O19" s="23">
        <v>241</v>
      </c>
      <c r="P19" s="24">
        <f t="shared" si="5"/>
        <v>0.39835671342685369</v>
      </c>
      <c r="R19">
        <v>2016</v>
      </c>
      <c r="S19" s="48">
        <f t="shared" ref="S19:S41" si="6">T19-U19</f>
        <v>25824</v>
      </c>
      <c r="T19" s="23">
        <v>36036</v>
      </c>
      <c r="U19" s="23">
        <v>10212</v>
      </c>
      <c r="V19" s="24">
        <f>(S19-S20)/S20</f>
        <v>0.55360365780291176</v>
      </c>
      <c r="X19">
        <v>2016</v>
      </c>
      <c r="Y19" s="48">
        <v>51279</v>
      </c>
      <c r="Z19" s="23"/>
      <c r="AA19" s="23"/>
      <c r="AB19" s="24">
        <f>(Y19-Y20)/Y20</f>
        <v>6.5626233868789088E-2</v>
      </c>
      <c r="AD19">
        <v>2016</v>
      </c>
      <c r="AE19" s="48">
        <f t="shared" ref="AE19:AE41" si="7">AF19-AG19-AH19</f>
        <v>48270</v>
      </c>
      <c r="AF19" s="23">
        <v>65518</v>
      </c>
      <c r="AG19" s="23">
        <v>8399</v>
      </c>
      <c r="AH19" s="23">
        <v>8849</v>
      </c>
      <c r="AI19" s="24">
        <f>(AE19-AE20)/AE20</f>
        <v>0.3646772779960985</v>
      </c>
    </row>
    <row r="20" spans="1:35">
      <c r="A20">
        <v>2015</v>
      </c>
      <c r="B20" s="23">
        <v>6076</v>
      </c>
      <c r="C20" s="24">
        <f t="shared" si="2"/>
        <v>0.67567567567567566</v>
      </c>
      <c r="E20">
        <v>2015</v>
      </c>
      <c r="F20" s="23">
        <v>7450</v>
      </c>
      <c r="G20" s="24">
        <f t="shared" si="3"/>
        <v>2.8224730631092867</v>
      </c>
      <c r="K20">
        <v>2014</v>
      </c>
      <c r="L20" s="48">
        <f t="shared" si="4"/>
        <v>49900</v>
      </c>
      <c r="M20" s="23">
        <v>59713</v>
      </c>
      <c r="N20" s="23">
        <v>9571</v>
      </c>
      <c r="O20" s="23">
        <v>242</v>
      </c>
      <c r="P20" s="24">
        <f t="shared" si="5"/>
        <v>0.11908499663601704</v>
      </c>
      <c r="R20">
        <v>2015</v>
      </c>
      <c r="S20" s="48">
        <f t="shared" si="6"/>
        <v>16622</v>
      </c>
      <c r="T20" s="23">
        <v>26572</v>
      </c>
      <c r="U20" s="23">
        <v>9950</v>
      </c>
      <c r="V20" s="24">
        <f>(S20-S21)/S21</f>
        <v>0.45589909783655952</v>
      </c>
      <c r="X20">
        <v>2015</v>
      </c>
      <c r="Y20" s="48">
        <v>48121</v>
      </c>
      <c r="Z20" s="23"/>
      <c r="AA20" s="23"/>
      <c r="AB20" s="24">
        <f>(Y20-Y21)/Y21</f>
        <v>0.49124546778642042</v>
      </c>
      <c r="AD20">
        <v>2015</v>
      </c>
      <c r="AE20" s="48">
        <f t="shared" si="7"/>
        <v>35371</v>
      </c>
      <c r="AF20" s="23">
        <v>45431</v>
      </c>
      <c r="AG20" s="23">
        <v>5440</v>
      </c>
      <c r="AH20" s="23">
        <v>4620</v>
      </c>
      <c r="AI20" s="24">
        <f>(AE20-AE21)/AE21</f>
        <v>0.35547039662770646</v>
      </c>
    </row>
    <row r="21" spans="1:35">
      <c r="A21">
        <v>2014</v>
      </c>
      <c r="B21" s="23">
        <v>3626</v>
      </c>
      <c r="C21" s="24">
        <f t="shared" si="2"/>
        <v>0.27272727272727271</v>
      </c>
      <c r="E21">
        <v>2014</v>
      </c>
      <c r="F21" s="23">
        <v>1949</v>
      </c>
      <c r="G21" s="24">
        <f t="shared" si="3"/>
        <v>-4.0374199901526339E-2</v>
      </c>
      <c r="K21">
        <v>2013</v>
      </c>
      <c r="L21" s="48">
        <f t="shared" si="4"/>
        <v>44590</v>
      </c>
      <c r="M21" s="23">
        <v>53666</v>
      </c>
      <c r="N21" s="23">
        <v>8165</v>
      </c>
      <c r="O21" s="23">
        <v>911</v>
      </c>
      <c r="P21" s="24">
        <f t="shared" si="5"/>
        <v>7.5650118203309691E-2</v>
      </c>
      <c r="R21">
        <v>2014</v>
      </c>
      <c r="S21" s="48">
        <f t="shared" si="6"/>
        <v>11417</v>
      </c>
      <c r="T21" s="23">
        <v>22376</v>
      </c>
      <c r="U21" s="23">
        <v>10959</v>
      </c>
      <c r="V21" s="24">
        <f>(S21-S22)/S22</f>
        <v>1.0264578355897709E-2</v>
      </c>
      <c r="X21">
        <v>2014</v>
      </c>
      <c r="Y21" s="48">
        <v>32269</v>
      </c>
      <c r="Z21" s="23"/>
      <c r="AA21" s="23"/>
      <c r="AB21" s="24">
        <f>(Y21-Y22)/Y22</f>
        <v>0.63428716130665996</v>
      </c>
      <c r="AD21">
        <v>2014</v>
      </c>
      <c r="AE21" s="48">
        <f t="shared" si="7"/>
        <v>26095</v>
      </c>
      <c r="AF21" s="23">
        <v>32711</v>
      </c>
      <c r="AG21" s="23">
        <v>4296</v>
      </c>
      <c r="AH21" s="23">
        <v>2320</v>
      </c>
      <c r="AI21" s="24">
        <f>(AE21-AE22)/AE22</f>
        <v>0.41928641357554663</v>
      </c>
    </row>
    <row r="22" spans="1:35">
      <c r="A22">
        <v>2013</v>
      </c>
      <c r="B22" s="23">
        <v>2849</v>
      </c>
      <c r="C22" s="24">
        <f>(B22-B23)/B23</f>
        <v>76</v>
      </c>
      <c r="E22">
        <v>2013</v>
      </c>
      <c r="F22" s="23">
        <v>2031</v>
      </c>
      <c r="G22" s="24">
        <f>(F22-F23)/F23</f>
        <v>4.141772151898734</v>
      </c>
      <c r="K22">
        <v>2012</v>
      </c>
      <c r="L22" s="48">
        <f t="shared" si="4"/>
        <v>41454</v>
      </c>
      <c r="M22" s="23">
        <v>50856</v>
      </c>
      <c r="N22" s="23">
        <v>8295</v>
      </c>
      <c r="O22" s="23">
        <v>1107</v>
      </c>
      <c r="P22" s="24">
        <f t="shared" si="5"/>
        <v>0.37826245968680389</v>
      </c>
      <c r="R22">
        <v>2013</v>
      </c>
      <c r="S22" s="48">
        <f t="shared" si="6"/>
        <v>11301</v>
      </c>
      <c r="T22" s="23">
        <v>18659</v>
      </c>
      <c r="U22" s="23">
        <v>7358</v>
      </c>
      <c r="V22" s="24">
        <f>(S22-S23)/S23</f>
        <v>-0.15322943203956241</v>
      </c>
      <c r="X22">
        <v>2013</v>
      </c>
      <c r="Y22" s="48">
        <v>19745</v>
      </c>
      <c r="Z22" s="23"/>
      <c r="AA22" s="23"/>
      <c r="AB22" s="24" t="e">
        <f>(Y22-Y23)/Y23</f>
        <v>#DIV/0!</v>
      </c>
      <c r="AD22">
        <v>2013</v>
      </c>
      <c r="AE22" s="48">
        <f t="shared" si="7"/>
        <v>18386</v>
      </c>
      <c r="AF22" s="23">
        <v>24374</v>
      </c>
      <c r="AG22" s="23">
        <v>4788</v>
      </c>
      <c r="AH22" s="23">
        <v>1200</v>
      </c>
      <c r="AI22" s="24">
        <f>(AE22-AE23)/AE23</f>
        <v>0.23371133328859961</v>
      </c>
    </row>
    <row r="23" spans="1:35">
      <c r="A23">
        <v>2012</v>
      </c>
      <c r="B23" s="23">
        <v>37</v>
      </c>
      <c r="E23">
        <v>2012</v>
      </c>
      <c r="F23" s="23">
        <v>395</v>
      </c>
      <c r="G23" s="24">
        <f t="shared" si="3"/>
        <v>-0.81118546845124284</v>
      </c>
      <c r="K23">
        <v>2011</v>
      </c>
      <c r="L23" s="48">
        <f t="shared" si="4"/>
        <v>30077</v>
      </c>
      <c r="M23" s="23">
        <v>37529</v>
      </c>
      <c r="N23" s="23">
        <v>4260</v>
      </c>
      <c r="O23" s="23">
        <v>3192</v>
      </c>
      <c r="P23" s="24">
        <f t="shared" si="5"/>
        <v>0.82572538545586982</v>
      </c>
      <c r="R23">
        <v>2012</v>
      </c>
      <c r="S23" s="48">
        <f t="shared" si="6"/>
        <v>13346</v>
      </c>
      <c r="T23" s="23">
        <v>16619</v>
      </c>
      <c r="U23" s="23">
        <v>3273</v>
      </c>
      <c r="V23" s="24">
        <f>(S23-S24)/S24</f>
        <v>0.19942482250381954</v>
      </c>
      <c r="X23">
        <v>2012</v>
      </c>
      <c r="Y23" s="48">
        <f t="shared" ref="Y23:Y41" si="8">Z23-AA23</f>
        <v>0</v>
      </c>
      <c r="Z23" s="23"/>
      <c r="AA23" s="23"/>
      <c r="AB23" s="24" t="e">
        <f>(Y23-Y24)/Y24</f>
        <v>#DIV/0!</v>
      </c>
      <c r="AD23">
        <v>2012</v>
      </c>
      <c r="AE23" s="48">
        <f t="shared" si="7"/>
        <v>14903</v>
      </c>
      <c r="AF23" s="23">
        <v>19429</v>
      </c>
      <c r="AG23" s="23">
        <v>3657</v>
      </c>
      <c r="AH23" s="23">
        <v>869</v>
      </c>
      <c r="AI23" s="24">
        <f>(AE23-AE24)/AE24</f>
        <v>0.74846301149553107</v>
      </c>
    </row>
    <row r="24" spans="1:35">
      <c r="A24" s="50" t="s">
        <v>76</v>
      </c>
      <c r="B24" s="50"/>
      <c r="C24" s="50"/>
      <c r="E24">
        <v>2011</v>
      </c>
      <c r="F24" s="23">
        <v>2092</v>
      </c>
      <c r="G24" s="24">
        <f>(F24-F25)/F25</f>
        <v>-0.16852146263910969</v>
      </c>
      <c r="K24">
        <v>2010</v>
      </c>
      <c r="L24" s="48">
        <f t="shared" si="4"/>
        <v>16474</v>
      </c>
      <c r="M24" s="23">
        <v>18595</v>
      </c>
      <c r="N24" s="23">
        <v>2005</v>
      </c>
      <c r="O24" s="23">
        <v>116</v>
      </c>
      <c r="P24" s="24">
        <f t="shared" si="5"/>
        <v>0.84149340487368651</v>
      </c>
      <c r="R24">
        <v>2011</v>
      </c>
      <c r="S24" s="48">
        <f t="shared" si="6"/>
        <v>11127</v>
      </c>
      <c r="T24" s="23">
        <v>14565</v>
      </c>
      <c r="U24" s="23">
        <v>3438</v>
      </c>
      <c r="V24" s="24">
        <f>(S24-S25)/S25</f>
        <v>0.57539289253858139</v>
      </c>
      <c r="X24">
        <v>2011</v>
      </c>
      <c r="Y24" s="48">
        <f t="shared" si="8"/>
        <v>0</v>
      </c>
      <c r="Z24" s="23"/>
      <c r="AA24" s="23"/>
      <c r="AB24" s="24" t="e">
        <f>(Y24-Y25)/Y25</f>
        <v>#DIV/0!</v>
      </c>
      <c r="AD24">
        <v>2011</v>
      </c>
      <c r="AE24" s="48">
        <f t="shared" si="7"/>
        <v>8523.4860000000008</v>
      </c>
      <c r="AF24" s="23">
        <v>13358.107</v>
      </c>
      <c r="AG24" s="23">
        <v>4046.2460000000001</v>
      </c>
      <c r="AH24" s="23">
        <v>788.375</v>
      </c>
      <c r="AI24" s="24">
        <f>(AE24-AE25)/AE25</f>
        <v>-0.19049386461057685</v>
      </c>
    </row>
    <row r="25" spans="1:35">
      <c r="A25" t="s">
        <v>71</v>
      </c>
      <c r="B25" s="23">
        <v>2013</v>
      </c>
      <c r="C25" s="23">
        <f>VLOOKUP(B25,A17:B23, 2, FALSE)</f>
        <v>2849</v>
      </c>
      <c r="E25">
        <v>2010</v>
      </c>
      <c r="F25" s="23">
        <v>2516</v>
      </c>
      <c r="G25" s="24">
        <f t="shared" si="3"/>
        <v>-0.13835616438356163</v>
      </c>
      <c r="K25">
        <v>2009</v>
      </c>
      <c r="L25" s="48">
        <f t="shared" si="4"/>
        <v>8946</v>
      </c>
      <c r="M25" s="23">
        <v>10159</v>
      </c>
      <c r="N25" s="23">
        <v>1144</v>
      </c>
      <c r="O25" s="23">
        <v>69</v>
      </c>
      <c r="P25" s="24">
        <f t="shared" si="5"/>
        <v>6.5380493033226156E-2</v>
      </c>
      <c r="R25">
        <v>2010</v>
      </c>
      <c r="S25" s="48">
        <f t="shared" si="6"/>
        <v>7063</v>
      </c>
      <c r="T25" s="23">
        <v>11081</v>
      </c>
      <c r="U25" s="23">
        <v>4018</v>
      </c>
      <c r="V25" s="24">
        <f>(S25-S26)/S26</f>
        <v>-0.16964495650129321</v>
      </c>
      <c r="X25">
        <v>2010</v>
      </c>
      <c r="Y25" s="48">
        <f t="shared" si="8"/>
        <v>0</v>
      </c>
      <c r="Z25" s="23"/>
      <c r="AA25" s="23"/>
      <c r="AB25" s="24" t="e">
        <f>(Y25-Y26)/Y26</f>
        <v>#DIV/0!</v>
      </c>
      <c r="AD25">
        <v>2010</v>
      </c>
      <c r="AE25" s="48">
        <f t="shared" si="7"/>
        <v>10529.242</v>
      </c>
      <c r="AF25" s="23">
        <v>12319.293</v>
      </c>
      <c r="AG25" s="23">
        <v>1488.22</v>
      </c>
      <c r="AH25" s="23">
        <v>301.83100000000002</v>
      </c>
      <c r="AI25" s="24">
        <f>(AE25-AE26)/AE26</f>
        <v>0.38952366259936694</v>
      </c>
    </row>
    <row r="26" spans="1:35">
      <c r="A26" t="s">
        <v>72</v>
      </c>
      <c r="B26" s="23">
        <v>2017</v>
      </c>
      <c r="C26" s="23">
        <f>VLOOKUP(B26,A18:B24, 2, FALSE)</f>
        <v>17483</v>
      </c>
      <c r="E26">
        <v>2009</v>
      </c>
      <c r="F26" s="23">
        <v>2920</v>
      </c>
      <c r="G26" s="24">
        <f t="shared" si="3"/>
        <v>1.1407624633431086</v>
      </c>
      <c r="K26">
        <v>2008</v>
      </c>
      <c r="L26" s="48">
        <f t="shared" si="4"/>
        <v>8397</v>
      </c>
      <c r="M26" s="23">
        <v>9596</v>
      </c>
      <c r="N26" s="23">
        <v>1091</v>
      </c>
      <c r="O26" s="23">
        <v>108</v>
      </c>
      <c r="P26" s="24">
        <f t="shared" si="5"/>
        <v>0.87265834076717219</v>
      </c>
      <c r="R26">
        <v>2009</v>
      </c>
      <c r="S26" s="48">
        <f t="shared" si="6"/>
        <v>8506</v>
      </c>
      <c r="T26" s="23">
        <v>9316</v>
      </c>
      <c r="U26" s="23">
        <v>810</v>
      </c>
      <c r="V26" s="24">
        <f>(S26-S27)/S27</f>
        <v>0.54823443756825629</v>
      </c>
      <c r="X26">
        <v>2009</v>
      </c>
      <c r="Y26" s="48">
        <f t="shared" si="8"/>
        <v>0</v>
      </c>
      <c r="Z26" s="23"/>
      <c r="AA26" s="23"/>
      <c r="AB26" s="24" t="e">
        <f>(Y26-Y27)/Y27</f>
        <v>#DIV/0!</v>
      </c>
      <c r="AD26">
        <v>2009</v>
      </c>
      <c r="AE26" s="48">
        <f t="shared" si="7"/>
        <v>7577.5910000000003</v>
      </c>
      <c r="AF26" s="23">
        <v>8398.3649999999998</v>
      </c>
      <c r="AG26" s="23">
        <v>788.82399999999996</v>
      </c>
      <c r="AH26" s="23">
        <v>31.95</v>
      </c>
      <c r="AI26" s="24">
        <f>(AE26-AE27)/AE27</f>
        <v>1.2450451833063674</v>
      </c>
    </row>
    <row r="27" spans="1:35">
      <c r="A27" t="s">
        <v>51</v>
      </c>
      <c r="B27" s="24">
        <f>(C26/C25)^(1/(B26-B25))-1</f>
        <v>0.57391356015049411</v>
      </c>
      <c r="E27">
        <v>2008</v>
      </c>
      <c r="F27" s="23">
        <v>1364</v>
      </c>
      <c r="G27" s="24">
        <f t="shared" si="3"/>
        <v>0.15495342929720576</v>
      </c>
      <c r="K27">
        <v>2007</v>
      </c>
      <c r="L27" s="48">
        <f t="shared" si="4"/>
        <v>4484</v>
      </c>
      <c r="M27" s="23">
        <v>5470</v>
      </c>
      <c r="N27" s="23">
        <v>735</v>
      </c>
      <c r="O27" s="23">
        <v>251</v>
      </c>
      <c r="P27" s="24">
        <f t="shared" si="5"/>
        <v>1.921172638436482</v>
      </c>
      <c r="R27">
        <v>2008</v>
      </c>
      <c r="S27" s="48">
        <f t="shared" si="6"/>
        <v>5494</v>
      </c>
      <c r="T27" s="23">
        <v>7853</v>
      </c>
      <c r="U27" s="23">
        <v>2359</v>
      </c>
      <c r="V27" s="24">
        <f>(S27-S28)/S28</f>
        <v>0.62930011862396207</v>
      </c>
      <c r="X27">
        <v>2008</v>
      </c>
      <c r="Y27" s="48">
        <f t="shared" si="8"/>
        <v>0</v>
      </c>
      <c r="Z27" s="23"/>
      <c r="AA27" s="23"/>
      <c r="AB27" s="24" t="e">
        <f>(Y27-Y28)/Y28</f>
        <v>#DIV/0!</v>
      </c>
      <c r="AD27">
        <v>2008</v>
      </c>
      <c r="AE27" s="48">
        <f t="shared" si="7"/>
        <v>3375.2510000000002</v>
      </c>
      <c r="AF27" s="23">
        <v>3579.627</v>
      </c>
      <c r="AG27" s="23">
        <v>133.00800000000001</v>
      </c>
      <c r="AH27" s="23">
        <v>71.367999999999995</v>
      </c>
      <c r="AI27" s="24">
        <f>(AE27-AE28)/AE28</f>
        <v>3.3734577419346481</v>
      </c>
    </row>
    <row r="28" spans="1:35">
      <c r="A28" s="50" t="s">
        <v>74</v>
      </c>
      <c r="B28" s="50"/>
      <c r="C28" s="50"/>
      <c r="E28">
        <v>2007</v>
      </c>
      <c r="F28" s="23">
        <v>1181</v>
      </c>
      <c r="G28" s="24">
        <f t="shared" si="3"/>
        <v>1.4300411522633745</v>
      </c>
      <c r="K28">
        <v>2006</v>
      </c>
      <c r="L28" s="48">
        <f t="shared" si="4"/>
        <v>1535</v>
      </c>
      <c r="M28" s="23">
        <v>2220</v>
      </c>
      <c r="N28" s="23">
        <v>657</v>
      </c>
      <c r="O28" s="23">
        <v>28</v>
      </c>
      <c r="P28" s="24">
        <f t="shared" si="5"/>
        <v>-0.32527472527472528</v>
      </c>
      <c r="R28">
        <v>2007</v>
      </c>
      <c r="S28" s="48">
        <f t="shared" si="6"/>
        <v>3372</v>
      </c>
      <c r="T28" s="23">
        <v>5775</v>
      </c>
      <c r="U28" s="23">
        <v>2403</v>
      </c>
      <c r="V28" s="24">
        <f>(S28-S29)/S29</f>
        <v>1.0107334525939178</v>
      </c>
      <c r="X28">
        <v>2007</v>
      </c>
      <c r="Y28" s="48">
        <f t="shared" si="8"/>
        <v>0</v>
      </c>
      <c r="Z28" s="23"/>
      <c r="AA28" s="23"/>
      <c r="AB28" s="24" t="e">
        <f>(Y28-Y29)/Y29</f>
        <v>#DIV/0!</v>
      </c>
      <c r="AD28">
        <v>2007</v>
      </c>
      <c r="AE28" s="48">
        <f t="shared" si="7"/>
        <v>771.75800000000004</v>
      </c>
      <c r="AF28" s="23">
        <v>1535.704</v>
      </c>
      <c r="AG28" s="23">
        <v>566.78099999999995</v>
      </c>
      <c r="AH28" s="23">
        <v>197.16499999999999</v>
      </c>
      <c r="AI28" s="24">
        <f>(AE28-AE29)/AE29</f>
        <v>-0.34039243572365058</v>
      </c>
    </row>
    <row r="29" spans="1:35">
      <c r="A29" t="s">
        <v>75</v>
      </c>
      <c r="B29" s="23">
        <v>2017</v>
      </c>
      <c r="C29" s="23">
        <f>VLOOKUP(B29,A17:B23, 2, FALSE)</f>
        <v>17483</v>
      </c>
      <c r="E29">
        <v>2006</v>
      </c>
      <c r="F29" s="23">
        <v>486</v>
      </c>
      <c r="G29" s="24">
        <f t="shared" si="3"/>
        <v>-8.1285444234404536E-2</v>
      </c>
      <c r="K29">
        <v>2005</v>
      </c>
      <c r="L29" s="48">
        <f t="shared" si="4"/>
        <v>2275</v>
      </c>
      <c r="M29" s="23">
        <v>2535</v>
      </c>
      <c r="N29" s="23">
        <v>260</v>
      </c>
      <c r="O29" s="23"/>
      <c r="P29" s="24">
        <f t="shared" si="5"/>
        <v>2.0013192612137205</v>
      </c>
      <c r="R29">
        <v>2006</v>
      </c>
      <c r="S29" s="48">
        <f t="shared" si="6"/>
        <v>1677</v>
      </c>
      <c r="T29" s="23">
        <v>3580</v>
      </c>
      <c r="U29" s="23">
        <v>1903</v>
      </c>
      <c r="V29" s="24">
        <f>(S29-S30)/S30</f>
        <v>3.4546576187538557E-2</v>
      </c>
      <c r="X29">
        <v>2006</v>
      </c>
      <c r="Y29" s="48">
        <f t="shared" si="8"/>
        <v>0</v>
      </c>
      <c r="Z29" s="23"/>
      <c r="AA29" s="23"/>
      <c r="AB29" s="24" t="e">
        <f>(Y29-Y30)/Y30</f>
        <v>#DIV/0!</v>
      </c>
      <c r="AD29">
        <v>2006</v>
      </c>
      <c r="AE29" s="48">
        <f t="shared" si="7"/>
        <v>1170.0260000000001</v>
      </c>
      <c r="AF29" s="23">
        <v>1507.4580000000001</v>
      </c>
      <c r="AG29" s="23">
        <v>313.714</v>
      </c>
      <c r="AH29" s="23">
        <v>23.718</v>
      </c>
      <c r="AI29" s="24">
        <f>(AE29-AE30)/AE30</f>
        <v>0.60408497896913127</v>
      </c>
    </row>
    <row r="30" spans="1:35">
      <c r="A30" t="s">
        <v>59</v>
      </c>
      <c r="B30" s="23">
        <v>5</v>
      </c>
      <c r="E30">
        <v>2005</v>
      </c>
      <c r="F30" s="23">
        <v>529</v>
      </c>
      <c r="G30" s="24">
        <f t="shared" si="3"/>
        <v>0.1090146750524109</v>
      </c>
      <c r="K30">
        <v>2004</v>
      </c>
      <c r="L30" s="48">
        <f t="shared" si="4"/>
        <v>758</v>
      </c>
      <c r="M30" s="23">
        <v>934</v>
      </c>
      <c r="N30" s="23">
        <v>176</v>
      </c>
      <c r="O30" s="23"/>
      <c r="P30" s="24">
        <f t="shared" si="5"/>
        <v>5.0640000000000001</v>
      </c>
      <c r="R30">
        <v>2005</v>
      </c>
      <c r="S30" s="48">
        <f t="shared" si="6"/>
        <v>1621</v>
      </c>
      <c r="T30" s="23">
        <v>2459</v>
      </c>
      <c r="U30" s="23">
        <v>838</v>
      </c>
      <c r="V30" s="24">
        <f>(S30-S31)/S31</f>
        <v>1.7568027210884354</v>
      </c>
      <c r="X30">
        <v>2005</v>
      </c>
      <c r="Y30" s="48">
        <f t="shared" si="8"/>
        <v>0</v>
      </c>
      <c r="Z30" s="23"/>
      <c r="AA30" s="23"/>
      <c r="AB30" s="24" t="e">
        <f>(Y30-Y31)/Y31</f>
        <v>#DIV/0!</v>
      </c>
      <c r="AD30">
        <v>2005</v>
      </c>
      <c r="AE30" s="48">
        <f t="shared" si="7"/>
        <v>729.40399999999988</v>
      </c>
      <c r="AF30" s="23">
        <v>993.50599999999997</v>
      </c>
      <c r="AG30" s="23">
        <v>255.98400000000001</v>
      </c>
      <c r="AH30" s="23">
        <v>8.1180000000000003</v>
      </c>
      <c r="AI30" s="24">
        <f>(AE30-AE31)/AE31</f>
        <v>5.2320915926179081</v>
      </c>
    </row>
    <row r="31" spans="1:35">
      <c r="A31" t="s">
        <v>60</v>
      </c>
      <c r="B31" s="20">
        <v>0.25</v>
      </c>
      <c r="C31" t="s">
        <v>64</v>
      </c>
      <c r="E31">
        <v>2004</v>
      </c>
      <c r="F31" s="23">
        <v>477</v>
      </c>
      <c r="G31" s="24">
        <f t="shared" si="3"/>
        <v>0.37463976945244959</v>
      </c>
      <c r="K31">
        <v>2003</v>
      </c>
      <c r="L31" s="48">
        <f t="shared" si="4"/>
        <v>125</v>
      </c>
      <c r="M31" s="23">
        <v>289</v>
      </c>
      <c r="N31" s="23">
        <v>164</v>
      </c>
      <c r="O31" s="23"/>
      <c r="P31" s="24">
        <f t="shared" si="5"/>
        <v>-2.4705882352941178</v>
      </c>
      <c r="R31">
        <v>2004</v>
      </c>
      <c r="S31" s="48">
        <f t="shared" si="6"/>
        <v>588</v>
      </c>
      <c r="T31" s="23">
        <v>977</v>
      </c>
      <c r="U31" s="23">
        <v>389</v>
      </c>
      <c r="V31" s="24">
        <f>(S31-S32)/S32</f>
        <v>1.6972477064220184</v>
      </c>
      <c r="X31">
        <v>2004</v>
      </c>
      <c r="Y31" s="48">
        <f t="shared" si="8"/>
        <v>0</v>
      </c>
      <c r="Z31" s="23"/>
      <c r="AA31" s="23"/>
      <c r="AB31" s="24" t="e">
        <f>(Y31-Y32)/Y32</f>
        <v>#DIV/0!</v>
      </c>
      <c r="AD31">
        <v>2004</v>
      </c>
      <c r="AE31" s="48">
        <f t="shared" si="7"/>
        <v>117.03999999999999</v>
      </c>
      <c r="AF31" s="23">
        <v>207.57599999999999</v>
      </c>
      <c r="AG31" s="23">
        <v>90.536000000000001</v>
      </c>
      <c r="AH31" s="23"/>
      <c r="AI31" s="24" t="e">
        <f>(AE31-AE32)/AE32</f>
        <v>#DIV/0!</v>
      </c>
    </row>
    <row r="32" spans="1:35">
      <c r="A32" t="s">
        <v>61</v>
      </c>
      <c r="B32" s="20">
        <v>0.08</v>
      </c>
      <c r="C32" t="s">
        <v>54</v>
      </c>
      <c r="E32">
        <v>2003</v>
      </c>
      <c r="F32" s="23">
        <v>347</v>
      </c>
      <c r="G32" s="24">
        <f t="shared" si="3"/>
        <v>1.5703703703703704</v>
      </c>
      <c r="K32">
        <v>2002</v>
      </c>
      <c r="L32" s="48">
        <f t="shared" si="4"/>
        <v>-85</v>
      </c>
      <c r="M32" s="23">
        <v>89</v>
      </c>
      <c r="N32" s="23">
        <v>174</v>
      </c>
      <c r="O32" s="23"/>
      <c r="P32" s="24">
        <f t="shared" si="5"/>
        <v>0.80851063829787229</v>
      </c>
      <c r="R32">
        <v>2003</v>
      </c>
      <c r="S32" s="48">
        <f t="shared" si="6"/>
        <v>218</v>
      </c>
      <c r="T32" s="23">
        <v>395</v>
      </c>
      <c r="U32" s="23">
        <v>177</v>
      </c>
      <c r="V32" s="24">
        <f>(S32-S33)/S33</f>
        <v>0.84745762711864403</v>
      </c>
      <c r="X32">
        <v>2003</v>
      </c>
      <c r="Y32" s="48">
        <f t="shared" si="8"/>
        <v>0</v>
      </c>
      <c r="Z32" s="23"/>
      <c r="AA32" s="23"/>
      <c r="AB32" s="24" t="e">
        <f>(Y32-Y33)/Y33</f>
        <v>#DIV/0!</v>
      </c>
      <c r="AD32">
        <v>2003</v>
      </c>
      <c r="AE32" s="48">
        <f t="shared" si="7"/>
        <v>0</v>
      </c>
      <c r="AF32" s="23"/>
      <c r="AG32" s="23"/>
      <c r="AH32" s="23"/>
      <c r="AI32" s="24" t="e">
        <f>(AE32-AE33)/AE33</f>
        <v>#DIV/0!</v>
      </c>
    </row>
    <row r="33" spans="1:35">
      <c r="A33" t="s">
        <v>62</v>
      </c>
      <c r="B33" s="20">
        <v>0.05</v>
      </c>
      <c r="C33" t="s">
        <v>65</v>
      </c>
      <c r="E33">
        <v>2002</v>
      </c>
      <c r="F33" s="23">
        <v>135</v>
      </c>
      <c r="G33" s="24">
        <f t="shared" si="3"/>
        <v>-1.7941176470588236</v>
      </c>
      <c r="K33">
        <v>2001</v>
      </c>
      <c r="L33" s="48">
        <f t="shared" si="4"/>
        <v>-47</v>
      </c>
      <c r="M33" s="23">
        <v>185</v>
      </c>
      <c r="N33" s="23">
        <v>232</v>
      </c>
      <c r="O33" s="23"/>
      <c r="P33" s="24">
        <f t="shared" si="5"/>
        <v>-1.0647382920110193</v>
      </c>
      <c r="R33">
        <v>2002</v>
      </c>
      <c r="S33" s="48">
        <f t="shared" si="6"/>
        <v>118</v>
      </c>
      <c r="T33" s="23">
        <v>155</v>
      </c>
      <c r="U33" s="23">
        <v>37</v>
      </c>
      <c r="V33" s="24"/>
      <c r="X33">
        <v>2002</v>
      </c>
      <c r="Y33" s="48">
        <f t="shared" si="8"/>
        <v>0</v>
      </c>
      <c r="Z33" s="23"/>
      <c r="AA33" s="23"/>
      <c r="AB33" s="24"/>
      <c r="AD33">
        <v>2002</v>
      </c>
      <c r="AE33" s="48">
        <f t="shared" si="7"/>
        <v>0</v>
      </c>
      <c r="AF33" s="23"/>
      <c r="AG33" s="23"/>
      <c r="AH33" s="23"/>
      <c r="AI33" s="24"/>
    </row>
    <row r="34" spans="1:35" ht="21">
      <c r="A34" t="s">
        <v>63</v>
      </c>
      <c r="B34" s="25">
        <f>C29/(1+B32)^(B30-1)*((1+B32)^B30/(B32-B31) - (1+B31)^B30/(B32-B31) + (1+B31)^B30/(B32-B33))</f>
        <v>1426841.173019157</v>
      </c>
      <c r="E34">
        <v>2001</v>
      </c>
      <c r="F34" s="23">
        <v>-170</v>
      </c>
      <c r="G34" s="24">
        <f t="shared" si="3"/>
        <v>38.388322520852618</v>
      </c>
      <c r="K34">
        <v>2000</v>
      </c>
      <c r="L34" s="48">
        <f t="shared" si="4"/>
        <v>726</v>
      </c>
      <c r="M34" s="23">
        <v>868</v>
      </c>
      <c r="N34" s="23">
        <v>142</v>
      </c>
      <c r="O34" s="23"/>
      <c r="P34" s="24">
        <f t="shared" si="5"/>
        <v>-3.3288948069241014E-2</v>
      </c>
      <c r="R34">
        <v>2001</v>
      </c>
      <c r="S34" s="48">
        <f t="shared" si="6"/>
        <v>0</v>
      </c>
      <c r="T34" s="23"/>
      <c r="U34" s="23"/>
      <c r="V34" s="24"/>
      <c r="X34">
        <v>2001</v>
      </c>
      <c r="Y34" s="48">
        <f t="shared" si="8"/>
        <v>0</v>
      </c>
      <c r="Z34" s="23"/>
      <c r="AA34" s="23"/>
      <c r="AB34" s="24"/>
      <c r="AD34">
        <v>2001</v>
      </c>
      <c r="AE34" s="48">
        <f t="shared" si="7"/>
        <v>0</v>
      </c>
      <c r="AF34" s="23"/>
      <c r="AG34" s="23"/>
      <c r="AH34" s="23"/>
      <c r="AI34" s="24"/>
    </row>
    <row r="35" spans="1:35">
      <c r="E35">
        <v>2000</v>
      </c>
      <c r="F35" s="23">
        <f>H35-I35</f>
        <v>-4.3160000000000025</v>
      </c>
      <c r="G35" s="24">
        <f t="shared" si="3"/>
        <v>-0.97799979610561727</v>
      </c>
      <c r="H35" s="23">
        <v>130.44200000000001</v>
      </c>
      <c r="I35" s="23">
        <v>134.75800000000001</v>
      </c>
      <c r="K35">
        <v>1999</v>
      </c>
      <c r="L35" s="48">
        <f t="shared" si="4"/>
        <v>751</v>
      </c>
      <c r="M35" s="23">
        <v>798</v>
      </c>
      <c r="N35" s="23">
        <v>47</v>
      </c>
      <c r="O35" s="23"/>
      <c r="P35" s="24">
        <f t="shared" si="5"/>
        <v>3.017832647462277E-2</v>
      </c>
      <c r="R35">
        <v>2000</v>
      </c>
      <c r="S35" s="48">
        <f t="shared" si="6"/>
        <v>0</v>
      </c>
      <c r="T35" s="23"/>
      <c r="U35" s="23"/>
      <c r="V35" s="24"/>
      <c r="X35">
        <v>2000</v>
      </c>
      <c r="Y35" s="48">
        <f t="shared" si="8"/>
        <v>0</v>
      </c>
      <c r="Z35" s="23"/>
      <c r="AA35" s="23"/>
      <c r="AB35" s="24"/>
      <c r="AD35">
        <v>2000</v>
      </c>
      <c r="AE35" s="48">
        <f t="shared" si="7"/>
        <v>0</v>
      </c>
      <c r="AF35" s="23"/>
      <c r="AG35" s="23"/>
      <c r="AH35" s="23"/>
      <c r="AI35" s="24"/>
    </row>
    <row r="36" spans="1:35">
      <c r="E36">
        <v>1999</v>
      </c>
      <c r="F36" s="23">
        <f t="shared" ref="F36:F39" si="9">H36-I36</f>
        <v>-196.18</v>
      </c>
      <c r="G36" s="24">
        <f t="shared" si="3"/>
        <v>-73.605477424130228</v>
      </c>
      <c r="H36" s="23">
        <v>90.875</v>
      </c>
      <c r="I36" s="23">
        <v>287.05500000000001</v>
      </c>
      <c r="K36">
        <v>1998</v>
      </c>
      <c r="L36" s="48">
        <f t="shared" si="4"/>
        <v>729</v>
      </c>
      <c r="M36" s="23">
        <v>775</v>
      </c>
      <c r="N36" s="23">
        <v>46</v>
      </c>
      <c r="O36" s="23"/>
      <c r="P36" s="24">
        <f t="shared" si="5"/>
        <v>6.217821782178218</v>
      </c>
      <c r="R36">
        <v>1999</v>
      </c>
      <c r="S36" s="48">
        <f t="shared" si="6"/>
        <v>0</v>
      </c>
      <c r="T36" s="23"/>
      <c r="U36" s="23"/>
      <c r="V36" s="24"/>
      <c r="X36">
        <v>1999</v>
      </c>
      <c r="Y36" s="48">
        <f t="shared" si="8"/>
        <v>0</v>
      </c>
      <c r="Z36" s="23"/>
      <c r="AA36" s="23"/>
      <c r="AB36" s="24"/>
      <c r="AD36">
        <v>1999</v>
      </c>
      <c r="AE36" s="48">
        <f t="shared" si="7"/>
        <v>0</v>
      </c>
      <c r="AF36" s="23"/>
      <c r="AG36" s="23"/>
      <c r="AH36" s="23"/>
      <c r="AI36" s="24"/>
    </row>
    <row r="37" spans="1:35">
      <c r="E37">
        <v>1998</v>
      </c>
      <c r="F37" s="23">
        <f t="shared" si="9"/>
        <v>2.7020000000000017</v>
      </c>
      <c r="G37" s="24">
        <f t="shared" si="3"/>
        <v>-1.3906882591093122</v>
      </c>
      <c r="H37" s="23">
        <v>31.035</v>
      </c>
      <c r="I37" s="23">
        <v>28.332999999999998</v>
      </c>
      <c r="K37">
        <v>1997</v>
      </c>
      <c r="L37" s="48">
        <f t="shared" si="4"/>
        <v>101</v>
      </c>
      <c r="M37" s="23">
        <v>154</v>
      </c>
      <c r="N37" s="23">
        <v>53</v>
      </c>
      <c r="O37" s="23"/>
      <c r="P37" s="24">
        <f t="shared" si="5"/>
        <v>-0.77654867256637172</v>
      </c>
      <c r="R37">
        <v>1998</v>
      </c>
      <c r="S37" s="48">
        <f t="shared" si="6"/>
        <v>0</v>
      </c>
      <c r="T37" s="23"/>
      <c r="U37" s="23"/>
      <c r="V37" s="24"/>
      <c r="X37">
        <v>1998</v>
      </c>
      <c r="Y37" s="48">
        <f t="shared" si="8"/>
        <v>0</v>
      </c>
      <c r="Z37" s="23"/>
      <c r="AA37" s="23"/>
      <c r="AB37" s="24"/>
      <c r="AD37">
        <v>1998</v>
      </c>
      <c r="AE37" s="48">
        <f t="shared" si="7"/>
        <v>0</v>
      </c>
      <c r="AF37" s="23"/>
      <c r="AG37" s="23"/>
      <c r="AH37" s="23"/>
      <c r="AI37" s="24"/>
    </row>
    <row r="38" spans="1:35">
      <c r="E38">
        <v>1997</v>
      </c>
      <c r="F38" s="23">
        <f t="shared" si="9"/>
        <v>-6.9159999999999995</v>
      </c>
      <c r="G38" s="24">
        <f t="shared" si="3"/>
        <v>-11.245925925925928</v>
      </c>
      <c r="H38" s="23">
        <v>0.68700000000000006</v>
      </c>
      <c r="I38" s="23">
        <v>7.6029999999999998</v>
      </c>
      <c r="K38">
        <v>1996</v>
      </c>
      <c r="L38" s="48">
        <f t="shared" si="4"/>
        <v>452</v>
      </c>
      <c r="M38" s="23">
        <v>519</v>
      </c>
      <c r="N38" s="23">
        <v>67</v>
      </c>
      <c r="O38" s="23"/>
      <c r="P38" s="24">
        <f t="shared" si="5"/>
        <v>-2.1328320802005014</v>
      </c>
      <c r="R38">
        <v>1997</v>
      </c>
      <c r="S38" s="48">
        <f t="shared" si="6"/>
        <v>0</v>
      </c>
      <c r="T38" s="23"/>
      <c r="U38" s="23"/>
      <c r="V38" s="24"/>
      <c r="X38">
        <v>1997</v>
      </c>
      <c r="Y38" s="48">
        <f t="shared" si="8"/>
        <v>0</v>
      </c>
      <c r="Z38" s="23"/>
      <c r="AA38" s="23"/>
      <c r="AB38" s="24"/>
      <c r="AD38">
        <v>1997</v>
      </c>
      <c r="AE38" s="48">
        <f t="shared" si="7"/>
        <v>0</v>
      </c>
      <c r="AF38" s="23"/>
      <c r="AG38" s="23"/>
      <c r="AH38" s="23"/>
      <c r="AI38" s="24"/>
    </row>
    <row r="39" spans="1:35">
      <c r="E39">
        <v>1996</v>
      </c>
      <c r="F39" s="23">
        <f t="shared" si="9"/>
        <v>0.67499999999999982</v>
      </c>
      <c r="G39" s="24">
        <f t="shared" si="3"/>
        <v>2.7499999999999982</v>
      </c>
      <c r="H39" s="23">
        <v>2.0099999999999998</v>
      </c>
      <c r="I39" s="23">
        <v>1.335</v>
      </c>
      <c r="K39">
        <v>1995</v>
      </c>
      <c r="L39" s="48">
        <f t="shared" si="4"/>
        <v>-399</v>
      </c>
      <c r="M39" s="23">
        <v>-240</v>
      </c>
      <c r="N39" s="23">
        <v>159</v>
      </c>
      <c r="O39" s="23"/>
      <c r="P39" s="24">
        <f t="shared" si="5"/>
        <v>-1.6915077989601386</v>
      </c>
      <c r="R39">
        <v>1996</v>
      </c>
      <c r="S39" s="48">
        <f t="shared" si="6"/>
        <v>0</v>
      </c>
      <c r="T39" s="23"/>
      <c r="U39" s="23"/>
      <c r="V39" s="24"/>
      <c r="X39">
        <v>1996</v>
      </c>
      <c r="Y39" s="48">
        <f t="shared" si="8"/>
        <v>0</v>
      </c>
      <c r="Z39" s="23"/>
      <c r="AA39" s="23"/>
      <c r="AB39" s="24"/>
      <c r="AD39">
        <v>1996</v>
      </c>
      <c r="AE39" s="48">
        <f t="shared" si="7"/>
        <v>0</v>
      </c>
      <c r="AF39" s="23"/>
      <c r="AG39" s="23"/>
      <c r="AH39" s="23"/>
      <c r="AI39" s="24"/>
    </row>
    <row r="40" spans="1:35">
      <c r="E40">
        <v>1995</v>
      </c>
      <c r="F40" s="23">
        <f t="shared" ref="F40" si="10">H40-I40</f>
        <v>0.18000000000000002</v>
      </c>
      <c r="G40" s="24"/>
      <c r="H40" s="23">
        <v>0.23200000000000001</v>
      </c>
      <c r="I40" s="23">
        <v>5.1999999999999998E-2</v>
      </c>
      <c r="K40">
        <v>1994</v>
      </c>
      <c r="L40" s="48">
        <f t="shared" si="4"/>
        <v>577</v>
      </c>
      <c r="M40" s="23">
        <v>737</v>
      </c>
      <c r="N40" s="23">
        <v>160</v>
      </c>
      <c r="O40" s="23"/>
      <c r="R40">
        <v>1995</v>
      </c>
      <c r="S40" s="48">
        <f t="shared" si="6"/>
        <v>0</v>
      </c>
      <c r="T40" s="23"/>
      <c r="U40" s="23"/>
      <c r="V40" s="24"/>
      <c r="X40">
        <v>1995</v>
      </c>
      <c r="Y40" s="48">
        <f t="shared" si="8"/>
        <v>0</v>
      </c>
      <c r="Z40" s="23"/>
      <c r="AA40" s="23"/>
      <c r="AB40" s="24"/>
      <c r="AD40">
        <v>1995</v>
      </c>
      <c r="AE40" s="48">
        <f t="shared" si="7"/>
        <v>0</v>
      </c>
      <c r="AF40" s="23"/>
      <c r="AG40" s="23"/>
      <c r="AH40" s="23"/>
      <c r="AI40" s="24"/>
    </row>
    <row r="41" spans="1:35">
      <c r="E41" s="50" t="s">
        <v>73</v>
      </c>
      <c r="F41" s="50"/>
      <c r="G41" s="50"/>
      <c r="H41" s="50"/>
      <c r="I41" s="50"/>
      <c r="K41" s="50" t="s">
        <v>73</v>
      </c>
      <c r="L41" s="50"/>
      <c r="M41" s="50"/>
      <c r="N41" s="50"/>
      <c r="O41" s="50"/>
      <c r="R41">
        <v>1994</v>
      </c>
      <c r="S41" s="48">
        <f t="shared" si="6"/>
        <v>0</v>
      </c>
      <c r="T41" s="23"/>
      <c r="U41" s="23"/>
      <c r="X41">
        <v>1994</v>
      </c>
      <c r="Y41" s="48">
        <f t="shared" si="8"/>
        <v>0</v>
      </c>
      <c r="Z41" s="23"/>
      <c r="AA41" s="23"/>
      <c r="AD41">
        <v>1994</v>
      </c>
      <c r="AE41" s="48">
        <f t="shared" si="7"/>
        <v>0</v>
      </c>
      <c r="AF41" s="23"/>
      <c r="AG41" s="23"/>
      <c r="AH41" s="23"/>
    </row>
    <row r="42" spans="1:35">
      <c r="E42" t="s">
        <v>71</v>
      </c>
      <c r="F42">
        <v>2007</v>
      </c>
      <c r="G42" s="23">
        <f>VLOOKUP(F42, E17:F40, 2, FALSE)</f>
        <v>1181</v>
      </c>
      <c r="K42" t="s">
        <v>71</v>
      </c>
      <c r="L42">
        <v>2007</v>
      </c>
      <c r="M42" s="23">
        <f>VLOOKUP(L42, K17:L40, 2, FALSE)</f>
        <v>4484</v>
      </c>
      <c r="R42" s="50" t="s">
        <v>73</v>
      </c>
      <c r="S42" s="50"/>
      <c r="T42" s="50"/>
      <c r="U42" s="50"/>
      <c r="V42" s="50"/>
      <c r="X42" s="50" t="s">
        <v>73</v>
      </c>
      <c r="Y42" s="50"/>
      <c r="Z42" s="50"/>
      <c r="AA42" s="50"/>
      <c r="AB42" s="50"/>
      <c r="AD42" s="50" t="s">
        <v>73</v>
      </c>
      <c r="AE42" s="50"/>
      <c r="AF42" s="50"/>
      <c r="AG42" s="50"/>
      <c r="AH42" s="50"/>
    </row>
    <row r="43" spans="1:35">
      <c r="E43" t="s">
        <v>72</v>
      </c>
      <c r="F43">
        <v>2017</v>
      </c>
      <c r="G43" s="23">
        <f>VLOOKUP(F43, E18:F41, 2, FALSE)</f>
        <v>8376</v>
      </c>
      <c r="K43" t="s">
        <v>72</v>
      </c>
      <c r="L43">
        <v>2017</v>
      </c>
      <c r="M43" s="23">
        <f>VLOOKUP(L43, K17:L40, 2, FALSE)</f>
        <v>50803</v>
      </c>
      <c r="R43" t="s">
        <v>71</v>
      </c>
      <c r="S43">
        <v>2007</v>
      </c>
      <c r="T43" s="23">
        <f>VLOOKUP(S43, R18:S41, 2, FALSE)</f>
        <v>3372</v>
      </c>
      <c r="X43" t="s">
        <v>71</v>
      </c>
      <c r="Y43">
        <v>2013</v>
      </c>
      <c r="Z43" s="23">
        <f>VLOOKUP(Y43, X18:Y41, 2, FALSE)</f>
        <v>19745</v>
      </c>
      <c r="AD43" t="s">
        <v>71</v>
      </c>
      <c r="AE43">
        <v>2013</v>
      </c>
      <c r="AF43" s="23">
        <f>VLOOKUP(AE43, AD18:AE41, 2, FALSE)</f>
        <v>18386</v>
      </c>
    </row>
    <row r="44" spans="1:35">
      <c r="E44" t="s">
        <v>51</v>
      </c>
      <c r="F44" s="24">
        <f>(G43/G42)^(1/(F43-F42))-1</f>
        <v>0.21640634574937989</v>
      </c>
      <c r="K44" t="s">
        <v>51</v>
      </c>
      <c r="L44" s="24">
        <f>(M43/M42)^(1/(L43-L42))-1</f>
        <v>0.27474223593156633</v>
      </c>
      <c r="R44" t="s">
        <v>72</v>
      </c>
      <c r="S44">
        <v>2017</v>
      </c>
      <c r="T44" s="23">
        <f>VLOOKUP(S44, R18:S41, 2, FALSE)</f>
        <v>23907</v>
      </c>
      <c r="X44" t="s">
        <v>72</v>
      </c>
      <c r="Y44">
        <v>2017</v>
      </c>
      <c r="Z44" s="23">
        <f>VLOOKUP(Y44, X18:Y41, 2, FALSE)</f>
        <v>68790</v>
      </c>
      <c r="AD44" t="s">
        <v>72</v>
      </c>
      <c r="AE44">
        <v>2017</v>
      </c>
      <c r="AF44" s="23">
        <f>VLOOKUP(AE44, AD18:AE41, 2, FALSE)</f>
        <v>74182</v>
      </c>
    </row>
    <row r="45" spans="1:35">
      <c r="E45" s="50" t="s">
        <v>74</v>
      </c>
      <c r="F45" s="50"/>
      <c r="G45" s="50"/>
      <c r="H45" s="50"/>
      <c r="I45" s="50"/>
      <c r="K45" s="50" t="s">
        <v>74</v>
      </c>
      <c r="L45" s="50"/>
      <c r="M45" s="50"/>
      <c r="N45" s="50"/>
      <c r="O45" s="50"/>
      <c r="R45" t="s">
        <v>51</v>
      </c>
      <c r="S45" s="24">
        <f>(T44/T43)^(1/(S44-S43))-1</f>
        <v>0.21636454181618414</v>
      </c>
      <c r="X45" t="s">
        <v>51</v>
      </c>
      <c r="Y45" s="24">
        <f>(Z44/Z43)^(1/(Y44-Y43))-1</f>
        <v>0.36620868821834129</v>
      </c>
      <c r="AD45" t="s">
        <v>51</v>
      </c>
      <c r="AE45" s="24">
        <f>(AF44/AF43)^(1/(AE44-AE43))-1</f>
        <v>0.41727073835021766</v>
      </c>
    </row>
    <row r="46" spans="1:35">
      <c r="E46" t="s">
        <v>75</v>
      </c>
      <c r="F46">
        <v>2017</v>
      </c>
      <c r="G46" s="23">
        <f>VLOOKUP(F46, E17:F40, 2, FALSE)</f>
        <v>8376</v>
      </c>
      <c r="K46" t="s">
        <v>75</v>
      </c>
      <c r="L46">
        <v>2017</v>
      </c>
      <c r="M46" s="23">
        <f>VLOOKUP(L46, K17:L40, 2, FALSE)</f>
        <v>50803</v>
      </c>
      <c r="R46" s="50" t="s">
        <v>74</v>
      </c>
      <c r="S46" s="50"/>
      <c r="T46" s="50"/>
      <c r="U46" s="50"/>
      <c r="V46" s="50"/>
      <c r="X46" s="50" t="s">
        <v>74</v>
      </c>
      <c r="Y46" s="50"/>
      <c r="Z46" s="50"/>
      <c r="AA46" s="50"/>
      <c r="AB46" s="50"/>
      <c r="AD46" s="50" t="s">
        <v>74</v>
      </c>
      <c r="AE46" s="50"/>
      <c r="AF46" s="50"/>
      <c r="AG46" s="50"/>
      <c r="AH46" s="50"/>
    </row>
    <row r="47" spans="1:35">
      <c r="E47" t="s">
        <v>59</v>
      </c>
      <c r="F47">
        <v>10</v>
      </c>
      <c r="K47" t="s">
        <v>59</v>
      </c>
      <c r="L47">
        <v>10</v>
      </c>
      <c r="R47" t="s">
        <v>75</v>
      </c>
      <c r="S47">
        <v>2017</v>
      </c>
      <c r="T47" s="23">
        <f>VLOOKUP(S47, R18:S41, 2, FALSE)</f>
        <v>23907</v>
      </c>
      <c r="X47" t="s">
        <v>75</v>
      </c>
      <c r="Y47">
        <v>2017</v>
      </c>
      <c r="Z47" s="23">
        <f>VLOOKUP(Y47, X18:Y41, 2, FALSE)</f>
        <v>68790</v>
      </c>
      <c r="AD47" t="s">
        <v>75</v>
      </c>
      <c r="AE47">
        <v>2017</v>
      </c>
      <c r="AF47" s="23">
        <f>VLOOKUP(AE47, AD18:AE41, 2, FALSE)</f>
        <v>74182</v>
      </c>
    </row>
    <row r="48" spans="1:35">
      <c r="E48" t="s">
        <v>60</v>
      </c>
      <c r="F48" s="20">
        <v>0.15</v>
      </c>
      <c r="G48" t="s">
        <v>64</v>
      </c>
      <c r="K48" t="s">
        <v>60</v>
      </c>
      <c r="L48" s="20">
        <v>0.1</v>
      </c>
      <c r="M48" t="s">
        <v>64</v>
      </c>
      <c r="R48" t="s">
        <v>59</v>
      </c>
      <c r="S48">
        <v>10</v>
      </c>
      <c r="X48" t="s">
        <v>59</v>
      </c>
      <c r="Y48">
        <v>10</v>
      </c>
      <c r="AD48" t="s">
        <v>59</v>
      </c>
      <c r="AE48">
        <v>10</v>
      </c>
    </row>
    <row r="49" spans="5:33">
      <c r="E49" t="s">
        <v>61</v>
      </c>
      <c r="F49" s="20">
        <v>0.08</v>
      </c>
      <c r="G49" t="s">
        <v>54</v>
      </c>
      <c r="K49" t="s">
        <v>61</v>
      </c>
      <c r="L49" s="20">
        <v>0.08</v>
      </c>
      <c r="M49" t="s">
        <v>54</v>
      </c>
      <c r="R49" t="s">
        <v>60</v>
      </c>
      <c r="S49" s="20">
        <v>0.1</v>
      </c>
      <c r="T49" t="s">
        <v>64</v>
      </c>
      <c r="X49" t="s">
        <v>60</v>
      </c>
      <c r="Y49" s="20">
        <v>0.15</v>
      </c>
      <c r="Z49" t="s">
        <v>64</v>
      </c>
      <c r="AD49" t="s">
        <v>60</v>
      </c>
      <c r="AE49" s="20">
        <v>0.2</v>
      </c>
      <c r="AF49" t="s">
        <v>64</v>
      </c>
    </row>
    <row r="50" spans="5:33">
      <c r="E50" t="s">
        <v>62</v>
      </c>
      <c r="F50" s="20">
        <v>0.05</v>
      </c>
      <c r="G50" t="s">
        <v>65</v>
      </c>
      <c r="K50" t="s">
        <v>62</v>
      </c>
      <c r="L50" s="20">
        <v>0.03</v>
      </c>
      <c r="M50" t="s">
        <v>65</v>
      </c>
      <c r="R50" t="s">
        <v>61</v>
      </c>
      <c r="S50" s="20">
        <v>0.08</v>
      </c>
      <c r="T50" t="s">
        <v>54</v>
      </c>
      <c r="X50" t="s">
        <v>61</v>
      </c>
      <c r="Y50" s="20">
        <v>0.08</v>
      </c>
      <c r="Z50" t="s">
        <v>54</v>
      </c>
      <c r="AD50" t="s">
        <v>61</v>
      </c>
      <c r="AE50" s="20">
        <v>0.08</v>
      </c>
      <c r="AF50" t="s">
        <v>54</v>
      </c>
    </row>
    <row r="51" spans="5:33" ht="21">
      <c r="E51" t="s">
        <v>63</v>
      </c>
      <c r="F51" s="25">
        <f>G46/(1+F49)^(F47-1)*((1+F49)^F47/(F49-F48) - (1+F48)^F47/(F49-F48) + (1+F48)^F47/(F49-F50))</f>
        <v>677971.81884198741</v>
      </c>
      <c r="K51" t="s">
        <v>63</v>
      </c>
      <c r="L51" s="25">
        <f>M46/(1+L49)^(L47-1)*((1+L49)^L47/(L49-L48) - (1+L48)^L47/(L49-L48) + (1+L48)^L47/(L49-L50))</f>
        <v>1870880.8831658468</v>
      </c>
      <c r="R51" t="s">
        <v>62</v>
      </c>
      <c r="S51" s="20">
        <v>0.04</v>
      </c>
      <c r="T51" t="s">
        <v>65</v>
      </c>
      <c r="X51" t="s">
        <v>62</v>
      </c>
      <c r="Y51" s="20">
        <v>0.04</v>
      </c>
      <c r="Z51" t="s">
        <v>65</v>
      </c>
      <c r="AD51" t="s">
        <v>62</v>
      </c>
      <c r="AE51" s="20">
        <v>0.04</v>
      </c>
      <c r="AF51" t="s">
        <v>65</v>
      </c>
    </row>
    <row r="52" spans="5:33" ht="21">
      <c r="R52" t="s">
        <v>63</v>
      </c>
      <c r="S52" s="25">
        <f>T47/(1+S50)^(S48-1)*((1+S50)^S48/(S50-S49) - (1+S49)^S48/(S50-S49) + (1+S49)^S48/(S50-S51))</f>
        <v>1035502.3950240404</v>
      </c>
      <c r="X52" t="s">
        <v>81</v>
      </c>
      <c r="Y52" s="25">
        <f>Z47/(1+Y50)^(Y48-1)*((1+Y50)^Y48/(Y50-Y49) - (1+Y49)^Y48/(Y50-Y49) + (1+Y49)^Y48/(Y50-Y51))</f>
        <v>4407878.1711993506</v>
      </c>
      <c r="Z52" t="s">
        <v>82</v>
      </c>
      <c r="AA52" s="25">
        <f>Y52/6.4</f>
        <v>688730.96424989845</v>
      </c>
      <c r="AD52" t="s">
        <v>81</v>
      </c>
      <c r="AE52" s="25">
        <f>AF47/(1+AE50)^(AE48-1)*((1+AE50)^AE48/(AE50-AE49) - (1+AE49)^AE48/(AE50-AE49) + (1+AE49)^AE48/(AE50-AE51))</f>
        <v>6991430.3359547313</v>
      </c>
      <c r="AF52" t="s">
        <v>82</v>
      </c>
      <c r="AG52" s="25">
        <f>AE52/6.4</f>
        <v>1092410.9899929266</v>
      </c>
    </row>
  </sheetData>
  <mergeCells count="18">
    <mergeCell ref="AD42:AH42"/>
    <mergeCell ref="AD46:AH46"/>
    <mergeCell ref="AD15:AI15"/>
    <mergeCell ref="R42:V42"/>
    <mergeCell ref="R46:V46"/>
    <mergeCell ref="R15:V15"/>
    <mergeCell ref="X15:AB15"/>
    <mergeCell ref="X42:AB42"/>
    <mergeCell ref="X46:AB46"/>
    <mergeCell ref="E41:I41"/>
    <mergeCell ref="E45:I45"/>
    <mergeCell ref="A24:C24"/>
    <mergeCell ref="A28:C28"/>
    <mergeCell ref="K41:O41"/>
    <mergeCell ref="K45:O45"/>
    <mergeCell ref="E15:J15"/>
    <mergeCell ref="A15:C15"/>
    <mergeCell ref="K15:P15"/>
  </mergeCells>
  <phoneticPr fontId="2" type="noConversion"/>
  <dataValidations count="3">
    <dataValidation type="list" allowBlank="1" showInputMessage="1" showErrorMessage="1" sqref="F42:F43 F46" xr:uid="{0C204722-2A7C-F148-A616-FBE473F073CF}">
      <formula1>$E$17:$E$40</formula1>
    </dataValidation>
    <dataValidation type="list" allowBlank="1" showInputMessage="1" showErrorMessage="1" sqref="B25:B26 B29" xr:uid="{A49C6B2F-EAF7-484C-8B18-F94526D437AF}">
      <formula1>$A$17:$A$23</formula1>
    </dataValidation>
    <dataValidation type="list" allowBlank="1" showInputMessage="1" showErrorMessage="1" sqref="L42:L43 L46 S43:S44 S47 Y43:Y44 Y47 AE43:AE44 AE47" xr:uid="{8DF9CB2F-0870-2746-8F4D-1C157693FCCF}">
      <formula1>$K$17:$K$40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投资咨询</vt:lpstr>
      <vt:lpstr>估值计算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Palance</dc:creator>
  <cp:lastModifiedBy>bei li</cp:lastModifiedBy>
  <dcterms:created xsi:type="dcterms:W3CDTF">2018-05-15T02:24:19Z</dcterms:created>
  <dcterms:modified xsi:type="dcterms:W3CDTF">2018-06-23T14:49:34Z</dcterms:modified>
</cp:coreProperties>
</file>