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 tabRatio="805"/>
  </bookViews>
  <sheets>
    <sheet name="ข้าวเหนียวนาปี" sheetId="10" r:id="rId1"/>
    <sheet name="ข้าวโพดเลี้ยงสัตว์" sheetId="2" r:id="rId2"/>
    <sheet name="ถั่วลิสง" sheetId="4" r:id="rId3"/>
    <sheet name="สับปะรดโรงงาน" sheetId="3" r:id="rId4"/>
  </sheets>
  <calcPr calcId="144525"/>
</workbook>
</file>

<file path=xl/calcChain.xml><?xml version="1.0" encoding="utf-8"?>
<calcChain xmlns="http://schemas.openxmlformats.org/spreadsheetml/2006/main">
  <c r="E28" i="10" l="1"/>
  <c r="B27" i="10"/>
  <c r="G23" i="10"/>
  <c r="D23" i="10"/>
  <c r="G22" i="10"/>
  <c r="D22" i="10"/>
  <c r="G21" i="10"/>
  <c r="G20" i="10" s="1"/>
  <c r="D21" i="10"/>
  <c r="D20" i="10" s="1"/>
  <c r="F20" i="10"/>
  <c r="E20" i="10"/>
  <c r="C20" i="10"/>
  <c r="B20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F12" i="10"/>
  <c r="E12" i="10"/>
  <c r="C12" i="10"/>
  <c r="B12" i="10"/>
  <c r="G11" i="10"/>
  <c r="D11" i="10"/>
  <c r="G10" i="10"/>
  <c r="D10" i="10"/>
  <c r="D7" i="10" s="1"/>
  <c r="G9" i="10"/>
  <c r="D9" i="10"/>
  <c r="G8" i="10"/>
  <c r="G7" i="10" s="1"/>
  <c r="D8" i="10"/>
  <c r="F7" i="10"/>
  <c r="E7" i="10"/>
  <c r="C7" i="10"/>
  <c r="B7" i="10"/>
  <c r="D12" i="10" l="1"/>
  <c r="G12" i="10"/>
  <c r="G19" i="10"/>
  <c r="G6" i="10" s="1"/>
  <c r="G24" i="10" s="1"/>
  <c r="G25" i="10" s="1"/>
  <c r="G30" i="10" s="1"/>
  <c r="C19" i="10"/>
  <c r="C6" i="10" s="1"/>
  <c r="C24" i="10" s="1"/>
  <c r="C25" i="10" s="1"/>
  <c r="B19" i="10"/>
  <c r="B6" i="10" s="1"/>
  <c r="B24" i="10" s="1"/>
  <c r="B25" i="10" s="1"/>
  <c r="B30" i="10" s="1"/>
  <c r="F19" i="10"/>
  <c r="F6" i="10" s="1"/>
  <c r="F24" i="10" s="1"/>
  <c r="F25" i="10" s="1"/>
  <c r="D19" i="10"/>
  <c r="D6" i="10" s="1"/>
  <c r="D24" i="10" s="1"/>
  <c r="D25" i="10" s="1"/>
  <c r="D30" i="10" s="1"/>
  <c r="E19" i="10"/>
  <c r="E6" i="10" s="1"/>
  <c r="E24" i="10" s="1"/>
  <c r="B28" i="10"/>
  <c r="E28" i="3"/>
  <c r="B28" i="3"/>
  <c r="B27" i="4"/>
  <c r="G29" i="10" l="1"/>
  <c r="E25" i="10"/>
  <c r="E30" i="10" s="1"/>
  <c r="E29" i="10"/>
  <c r="B29" i="10"/>
  <c r="D29" i="10"/>
  <c r="E28" i="2" l="1"/>
  <c r="B28" i="2"/>
  <c r="B16" i="4" l="1"/>
  <c r="D22" i="4"/>
  <c r="D21" i="4"/>
  <c r="D20" i="4"/>
  <c r="C19" i="4"/>
  <c r="B19" i="4"/>
  <c r="D17" i="4"/>
  <c r="D16" i="4"/>
  <c r="D15" i="4"/>
  <c r="D14" i="4"/>
  <c r="D13" i="4"/>
  <c r="D12" i="4"/>
  <c r="C11" i="4"/>
  <c r="D10" i="4"/>
  <c r="D9" i="4"/>
  <c r="D8" i="4"/>
  <c r="D7" i="4"/>
  <c r="C6" i="4"/>
  <c r="C18" i="4" s="1"/>
  <c r="B6" i="4"/>
  <c r="E17" i="3"/>
  <c r="G17" i="3" s="1"/>
  <c r="B17" i="3"/>
  <c r="B12" i="3" s="1"/>
  <c r="G23" i="3"/>
  <c r="D23" i="3"/>
  <c r="G22" i="3"/>
  <c r="D22" i="3"/>
  <c r="G21" i="3"/>
  <c r="D21" i="3"/>
  <c r="F20" i="3"/>
  <c r="E20" i="3"/>
  <c r="C20" i="3"/>
  <c r="B20" i="3"/>
  <c r="G18" i="3"/>
  <c r="D18" i="3"/>
  <c r="G16" i="3"/>
  <c r="D16" i="3"/>
  <c r="G15" i="3"/>
  <c r="D15" i="3"/>
  <c r="G14" i="3"/>
  <c r="D14" i="3"/>
  <c r="G13" i="3"/>
  <c r="D13" i="3"/>
  <c r="F12" i="3"/>
  <c r="C12" i="3"/>
  <c r="G11" i="3"/>
  <c r="D11" i="3"/>
  <c r="G10" i="3"/>
  <c r="D10" i="3"/>
  <c r="G9" i="3"/>
  <c r="D9" i="3"/>
  <c r="G8" i="3"/>
  <c r="D8" i="3"/>
  <c r="F7" i="3"/>
  <c r="E7" i="3"/>
  <c r="C7" i="3"/>
  <c r="B7" i="3"/>
  <c r="B19" i="3" s="1"/>
  <c r="G18" i="2"/>
  <c r="G22" i="2"/>
  <c r="G23" i="2"/>
  <c r="G21" i="2"/>
  <c r="G14" i="2"/>
  <c r="G15" i="2"/>
  <c r="G16" i="2"/>
  <c r="G17" i="2"/>
  <c r="G13" i="2"/>
  <c r="E17" i="2"/>
  <c r="C19" i="3" l="1"/>
  <c r="F19" i="3"/>
  <c r="F6" i="3" s="1"/>
  <c r="F24" i="3" s="1"/>
  <c r="F25" i="3" s="1"/>
  <c r="E12" i="3"/>
  <c r="E19" i="3" s="1"/>
  <c r="E6" i="3" s="1"/>
  <c r="E24" i="3" s="1"/>
  <c r="D20" i="3"/>
  <c r="C5" i="4"/>
  <c r="C23" i="4" s="1"/>
  <c r="C24" i="4" s="1"/>
  <c r="D6" i="4"/>
  <c r="D18" i="4" s="1"/>
  <c r="D11" i="4"/>
  <c r="D19" i="4"/>
  <c r="B11" i="4"/>
  <c r="G20" i="3"/>
  <c r="D17" i="3"/>
  <c r="D12" i="3" s="1"/>
  <c r="C6" i="3"/>
  <c r="C24" i="3" s="1"/>
  <c r="C25" i="3" s="1"/>
  <c r="G12" i="3"/>
  <c r="B6" i="3"/>
  <c r="B24" i="3" s="1"/>
  <c r="G7" i="3"/>
  <c r="G19" i="3" s="1"/>
  <c r="D7" i="3"/>
  <c r="D19" i="3" l="1"/>
  <c r="D6" i="3" s="1"/>
  <c r="D24" i="3" s="1"/>
  <c r="B18" i="4"/>
  <c r="B5" i="4" s="1"/>
  <c r="B23" i="4" s="1"/>
  <c r="E25" i="3"/>
  <c r="E30" i="3" s="1"/>
  <c r="E29" i="3"/>
  <c r="B25" i="3"/>
  <c r="B30" i="3" s="1"/>
  <c r="B29" i="3"/>
  <c r="D5" i="4"/>
  <c r="D23" i="4" s="1"/>
  <c r="G6" i="3"/>
  <c r="G24" i="3" s="1"/>
  <c r="B24" i="4" l="1"/>
  <c r="B29" i="4" s="1"/>
  <c r="B28" i="4"/>
  <c r="D24" i="4"/>
  <c r="D29" i="4" s="1"/>
  <c r="D28" i="4"/>
  <c r="G29" i="3"/>
  <c r="G25" i="3"/>
  <c r="G30" i="3" s="1"/>
  <c r="D25" i="3"/>
  <c r="D30" i="3" s="1"/>
  <c r="D29" i="3"/>
  <c r="D23" i="2" l="1"/>
  <c r="D22" i="2"/>
  <c r="D21" i="2"/>
  <c r="G20" i="2"/>
  <c r="F20" i="2"/>
  <c r="E20" i="2"/>
  <c r="C20" i="2"/>
  <c r="B20" i="2"/>
  <c r="D18" i="2"/>
  <c r="D17" i="2"/>
  <c r="D16" i="2"/>
  <c r="D15" i="2"/>
  <c r="D14" i="2"/>
  <c r="D13" i="2"/>
  <c r="G12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E19" i="2" s="1"/>
  <c r="C7" i="2"/>
  <c r="C19" i="2" s="1"/>
  <c r="B7" i="2"/>
  <c r="B19" i="2" s="1"/>
  <c r="F19" i="2" l="1"/>
  <c r="F6" i="2" s="1"/>
  <c r="F24" i="2" s="1"/>
  <c r="F25" i="2" s="1"/>
  <c r="E6" i="2"/>
  <c r="E24" i="2" s="1"/>
  <c r="G7" i="2"/>
  <c r="G19" i="2" s="1"/>
  <c r="D12" i="2"/>
  <c r="D7" i="2"/>
  <c r="D19" i="2" s="1"/>
  <c r="D20" i="2"/>
  <c r="B6" i="2"/>
  <c r="B24" i="2" s="1"/>
  <c r="C6" i="2"/>
  <c r="E25" i="2" l="1"/>
  <c r="E30" i="2" s="1"/>
  <c r="E29" i="2"/>
  <c r="B25" i="2"/>
  <c r="B30" i="2" s="1"/>
  <c r="B29" i="2"/>
  <c r="G6" i="2"/>
  <c r="G24" i="2" s="1"/>
  <c r="D6" i="2"/>
  <c r="D24" i="2" s="1"/>
  <c r="C24" i="2"/>
  <c r="C25" i="2" s="1"/>
  <c r="G25" i="2" l="1"/>
  <c r="G30" i="2" s="1"/>
  <c r="G29" i="2"/>
  <c r="D25" i="2"/>
  <c r="D30" i="2" s="1"/>
  <c r="D29" i="2"/>
</calcChain>
</file>

<file path=xl/sharedStrings.xml><?xml version="1.0" encoding="utf-8"?>
<sst xmlns="http://schemas.openxmlformats.org/spreadsheetml/2006/main" count="149" uniqueCount="41">
  <si>
    <t>รายการ</t>
  </si>
  <si>
    <t>S1</t>
  </si>
  <si>
    <t>N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</si>
  <si>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</si>
  <si>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</si>
  <si>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</si>
  <si>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</si>
  <si>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</si>
  <si>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</si>
  <si>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</si>
  <si>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</si>
  <si>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</si>
  <si>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</si>
  <si>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</si>
  <si>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</si>
  <si>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</si>
  <si>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</si>
  <si>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</si>
  <si>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</si>
  <si>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</si>
  <si>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</si>
  <si>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</si>
  <si>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</si>
  <si>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</si>
  <si>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</si>
  <si>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</si>
  <si>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</si>
  <si>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</si>
  <si>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เงินสด</t>
  </si>
  <si>
    <t>ไม่เป็นเงินสด</t>
  </si>
  <si>
    <t>รวม</t>
  </si>
  <si>
    <t>4. ต้นทุนรวมต่อกิโลกรัม</t>
  </si>
  <si>
    <t>9. ผลตอบแทนสุทธิต่อกิโลกรัม</t>
  </si>
  <si>
    <t>ลำปาง</t>
  </si>
  <si>
    <t>หน่วย : บาท/ไร่</t>
  </si>
  <si>
    <t>-</t>
  </si>
  <si>
    <t>6. ราคาที่เกษตรกรขายได้ที่ไร่นา (บาท/ตัน)</t>
  </si>
  <si>
    <t>ตารางที่ 12  ต้นทุนการผลิตข้าวเหนียวนาปี แยกตามลักษณะความเหมาะสมของพื้นที่</t>
  </si>
  <si>
    <t>ตารางที่ 13  ต้นทุนการผลิตข้าวโพดเลี้ยงสัตว์ แยกตามลักษณะความเหมาะสมของพื้นที่</t>
  </si>
  <si>
    <t>ตารางที่ 14  ต้นทุนการผลิตถั่วลิสง แยกตามลักษณะความเหมาะสมของพื้นที่</t>
  </si>
  <si>
    <t>ตารางที่ 15  ต้นทุนการผลิตสับปะรดโรงงาน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</si>
</sst>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4"/>
      <name val="Cord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9" fillId="0" borderId="0" applyFont="0" applyFill="0" applyBorder="0" applyAlignment="0" applyProtection="0"/>
    <xf numFmtId="0" fontId="9" fillId="0" borderId="0"/>
    <xf numFmtId="0" fontId="11" fillId="0" borderId="0"/>
  </cellStyleXfs>
  <cellXfs count="55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5" fillId="0" borderId="6" xfId="2" applyNumberFormat="1" applyFont="1" applyFill="1" applyBorder="1" applyAlignment="1">
      <alignment vertical="center"/>
    </xf>
    <xf numFmtId="43" fontId="5" fillId="0" borderId="6" xfId="1" applyFont="1" applyFill="1" applyBorder="1" applyAlignment="1">
      <alignment horizontal="right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6" fillId="0" borderId="7" xfId="2" applyNumberFormat="1" applyFont="1" applyFill="1" applyBorder="1" applyAlignment="1">
      <alignment vertical="center"/>
    </xf>
    <xf numFmtId="43" fontId="6" fillId="0" borderId="7" xfId="1" applyFont="1" applyFill="1" applyBorder="1"/>
    <xf numFmtId="43" fontId="7" fillId="0" borderId="7" xfId="1" applyFont="1" applyFill="1" applyBorder="1"/>
    <xf numFmtId="43" fontId="8" fillId="0" borderId="7" xfId="1" applyFont="1" applyFill="1" applyBorder="1"/>
    <xf numFmtId="43" fontId="6" fillId="0" borderId="7" xfId="1" applyFont="1" applyFill="1" applyBorder="1" applyAlignment="1">
      <alignment vertical="center"/>
    </xf>
    <xf numFmtId="43" fontId="7" fillId="0" borderId="7" xfId="1" applyFont="1" applyFill="1" applyBorder="1" applyAlignment="1">
      <alignment vertical="center"/>
    </xf>
    <xf numFmtId="2" fontId="6" fillId="0" borderId="7" xfId="3" applyNumberFormat="1" applyFont="1" applyBorder="1" applyAlignment="1">
      <alignment vertical="center"/>
    </xf>
    <xf numFmtId="43" fontId="5" fillId="0" borderId="7" xfId="1" applyFont="1" applyFill="1" applyBorder="1" applyAlignment="1">
      <alignment horizontal="right" vertical="center"/>
    </xf>
    <xf numFmtId="43" fontId="10" fillId="0" borderId="7" xfId="1" applyFont="1" applyFill="1" applyBorder="1" applyAlignment="1">
      <alignment horizontal="right" vertical="center"/>
    </xf>
    <xf numFmtId="2" fontId="6" fillId="0" borderId="7" xfId="4" applyNumberFormat="1" applyFont="1" applyFill="1" applyBorder="1" applyAlignment="1">
      <alignment vertical="center"/>
    </xf>
    <xf numFmtId="2" fontId="5" fillId="0" borderId="7" xfId="4" applyNumberFormat="1" applyFont="1" applyFill="1" applyBorder="1" applyAlignment="1" applyProtection="1">
      <alignment horizontal="left" vertical="center"/>
    </xf>
    <xf numFmtId="2" fontId="6" fillId="0" borderId="7" xfId="4" applyNumberFormat="1" applyFont="1" applyFill="1" applyBorder="1" applyAlignment="1" applyProtection="1">
      <alignment horizontal="left" vertical="center"/>
    </xf>
    <xf numFmtId="49" fontId="5" fillId="0" borderId="5" xfId="2" applyNumberFormat="1" applyFont="1" applyFill="1" applyBorder="1" applyAlignment="1">
      <alignment horizontal="center" vertical="center"/>
    </xf>
    <xf numFmtId="2" fontId="5" fillId="0" borderId="8" xfId="4" applyNumberFormat="1" applyFont="1" applyFill="1" applyBorder="1" applyAlignment="1" applyProtection="1">
      <alignment horizontal="left" vertical="center"/>
    </xf>
    <xf numFmtId="4" fontId="5" fillId="0" borderId="7" xfId="2" applyNumberFormat="1" applyFont="1" applyFill="1" applyBorder="1" applyAlignment="1">
      <alignment horizontal="right"/>
    </xf>
    <xf numFmtId="4" fontId="5" fillId="0" borderId="7" xfId="2" applyNumberFormat="1" applyFont="1" applyFill="1" applyBorder="1" applyAlignment="1">
      <alignment horizontal="center"/>
    </xf>
    <xf numFmtId="3" fontId="5" fillId="0" borderId="8" xfId="2" applyNumberFormat="1" applyFont="1" applyFill="1" applyBorder="1" applyAlignment="1">
      <alignment horizontal="center"/>
    </xf>
    <xf numFmtId="4" fontId="5" fillId="0" borderId="8" xfId="2" applyNumberFormat="1" applyFont="1" applyFill="1" applyBorder="1" applyAlignment="1">
      <alignment horizontal="right"/>
    </xf>
    <xf numFmtId="4" fontId="5" fillId="0" borderId="7" xfId="5" applyNumberFormat="1" applyFont="1" applyFill="1" applyBorder="1" applyAlignment="1" applyProtection="1">
      <alignment horizontal="right"/>
      <protection hidden="1"/>
    </xf>
    <xf numFmtId="3" fontId="5" fillId="0" borderId="7" xfId="5" applyNumberFormat="1" applyFont="1" applyFill="1" applyBorder="1" applyAlignment="1" applyProtection="1">
      <alignment horizontal="center"/>
      <protection hidden="1"/>
    </xf>
    <xf numFmtId="4" fontId="5" fillId="0" borderId="8" xfId="5" applyNumberFormat="1" applyFont="1" applyFill="1" applyBorder="1" applyAlignment="1" applyProtection="1">
      <alignment horizontal="center"/>
      <protection hidden="1"/>
    </xf>
    <xf numFmtId="3" fontId="5" fillId="0" borderId="8" xfId="5" applyNumberFormat="1" applyFont="1" applyFill="1" applyBorder="1" applyAlignment="1" applyProtection="1">
      <alignment horizontal="center"/>
      <protection hidden="1"/>
    </xf>
    <xf numFmtId="4" fontId="5" fillId="0" borderId="7" xfId="5" applyNumberFormat="1" applyFont="1" applyFill="1" applyBorder="1" applyAlignment="1" applyProtection="1">
      <alignment horizontal="center"/>
      <protection hidden="1"/>
    </xf>
    <xf numFmtId="164" fontId="5" fillId="2" borderId="7" xfId="2" applyNumberFormat="1" applyFont="1" applyFill="1" applyBorder="1" applyAlignment="1" applyProtection="1">
      <alignment horizontal="right"/>
      <protection hidden="1"/>
    </xf>
    <xf numFmtId="3" fontId="5" fillId="0" borderId="7" xfId="5" applyNumberFormat="1" applyFont="1" applyFill="1" applyBorder="1" applyAlignment="1" applyProtection="1">
      <alignment horizontal="right"/>
      <protection hidden="1"/>
    </xf>
    <xf numFmtId="4" fontId="5" fillId="0" borderId="8" xfId="5" applyNumberFormat="1" applyFont="1" applyFill="1" applyBorder="1" applyAlignment="1" applyProtection="1">
      <alignment horizontal="right"/>
      <protection hidden="1"/>
    </xf>
    <xf numFmtId="3" fontId="5" fillId="0" borderId="8" xfId="5" applyNumberFormat="1" applyFont="1" applyFill="1" applyBorder="1" applyAlignment="1" applyProtection="1">
      <alignment horizontal="right"/>
      <protection hidden="1"/>
    </xf>
    <xf numFmtId="2" fontId="4" fillId="0" borderId="1" xfId="2" applyNumberFormat="1" applyFont="1" applyFill="1" applyBorder="1" applyAlignment="1">
      <alignment horizontal="right"/>
    </xf>
    <xf numFmtId="43" fontId="5" fillId="0" borderId="7" xfId="1" applyFont="1" applyFill="1" applyBorder="1" applyAlignment="1">
      <alignment vertical="center"/>
    </xf>
    <xf numFmtId="4" fontId="5" fillId="2" borderId="7" xfId="2" applyNumberFormat="1" applyFont="1" applyFill="1" applyBorder="1" applyAlignment="1" applyProtection="1">
      <protection hidden="1"/>
    </xf>
    <xf numFmtId="0" fontId="0" fillId="0" borderId="0" xfId="0" applyFo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11" xfId="2" applyNumberFormat="1" applyFont="1" applyFill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" fontId="6" fillId="0" borderId="7" xfId="2" applyNumberFormat="1" applyFont="1" applyFill="1" applyBorder="1" applyAlignment="1">
      <alignment horizontal="center"/>
    </xf>
    <xf numFmtId="3" fontId="6" fillId="0" borderId="7" xfId="2" applyNumberFormat="1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3" fillId="0" borderId="12" xfId="2" applyNumberFormat="1" applyFont="1" applyFill="1" applyBorder="1" applyAlignment="1">
      <alignment horizontal="center" vertical="center"/>
    </xf>
    <xf numFmtId="2" fontId="3" fillId="0" borderId="13" xfId="2" applyNumberFormat="1" applyFont="1" applyFill="1" applyBorder="1" applyAlignment="1">
      <alignment horizontal="center" vertical="center"/>
    </xf>
    <xf numFmtId="2" fontId="3" fillId="0" borderId="14" xfId="2" applyNumberFormat="1" applyFont="1" applyFill="1" applyBorder="1" applyAlignment="1">
      <alignment horizontal="center" vertical="center"/>
    </xf>
    <xf numFmtId="4" fontId="6" fillId="0" borderId="15" xfId="5" applyNumberFormat="1" applyFont="1" applyFill="1" applyBorder="1" applyAlignment="1" applyProtection="1">
      <alignment horizontal="center"/>
      <protection hidden="1"/>
    </xf>
    <xf numFmtId="4" fontId="6" fillId="0" borderId="16" xfId="5" applyNumberFormat="1" applyFont="1" applyFill="1" applyBorder="1" applyAlignment="1" applyProtection="1">
      <alignment horizontal="center"/>
      <protection hidden="1"/>
    </xf>
    <xf numFmtId="4" fontId="6" fillId="0" borderId="17" xfId="5" applyNumberFormat="1" applyFont="1" applyFill="1" applyBorder="1" applyAlignment="1" applyProtection="1">
      <alignment horizontal="center"/>
      <protection hidden="1"/>
    </xf>
    <xf numFmtId="4" fontId="6" fillId="0" borderId="7" xfId="5" applyNumberFormat="1" applyFont="1" applyFill="1" applyBorder="1" applyAlignment="1" applyProtection="1">
      <alignment horizontal="center"/>
      <protection hidden="1"/>
    </xf>
  </cellXfs>
  <cellStyles count="6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  <cellStyle name="ปกติ_ประมาณการเดือน ธค.2547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9" sqref="I9"/>
    </sheetView>
  </sheetViews>
  <sheetFormatPr defaultRowHeight="15" x14ac:dyDescent="0.25"/>
  <cols>
    <col min="1" max="1" width="35.28515625" customWidth="1"/>
    <col min="2" max="7" width="12.140625" customWidth="1"/>
  </cols>
  <sheetData>
    <row r="1" spans="1:7" ht="27.75" x14ac:dyDescent="0.65">
      <c r="A1" s="1" t="s">
        <v>37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34" t="s">
        <v>34</v>
      </c>
    </row>
    <row r="3" spans="1:7" ht="27.75" x14ac:dyDescent="0.25">
      <c r="A3" s="38" t="s">
        <v>0</v>
      </c>
      <c r="B3" s="41" t="s">
        <v>33</v>
      </c>
      <c r="C3" s="42"/>
      <c r="D3" s="42"/>
      <c r="E3" s="46"/>
      <c r="F3" s="46"/>
      <c r="G3" s="47"/>
    </row>
    <row r="4" spans="1:7" ht="27.75" x14ac:dyDescent="0.25">
      <c r="A4" s="39"/>
      <c r="B4" s="43" t="s">
        <v>1</v>
      </c>
      <c r="C4" s="43"/>
      <c r="D4" s="43"/>
      <c r="E4" s="43" t="s">
        <v>2</v>
      </c>
      <c r="F4" s="43"/>
      <c r="G4" s="43"/>
    </row>
    <row r="5" spans="1:7" ht="23.25" customHeight="1" x14ac:dyDescent="0.25">
      <c r="A5" s="40"/>
      <c r="B5" s="19" t="s">
        <v>28</v>
      </c>
      <c r="C5" s="19" t="s">
        <v>29</v>
      </c>
      <c r="D5" s="19" t="s">
        <v>30</v>
      </c>
      <c r="E5" s="19" t="s">
        <v>28</v>
      </c>
      <c r="F5" s="19" t="s">
        <v>29</v>
      </c>
      <c r="G5" s="19" t="s">
        <v>30</v>
      </c>
    </row>
    <row r="6" spans="1:7" ht="24" x14ac:dyDescent="0.55000000000000004">
      <c r="A6" s="3" t="s">
        <v>3</v>
      </c>
      <c r="B6" s="4">
        <f t="shared" ref="B6:E6" si="0">+B7+B12+B19</f>
        <v>3212.38</v>
      </c>
      <c r="C6" s="4">
        <f t="shared" si="0"/>
        <v>2104.46</v>
      </c>
      <c r="D6" s="4">
        <f t="shared" si="0"/>
        <v>5316.84</v>
      </c>
      <c r="E6" s="4">
        <f t="shared" si="0"/>
        <v>2879.09</v>
      </c>
      <c r="F6" s="4">
        <f>+F7+F12+F19</f>
        <v>3007.14</v>
      </c>
      <c r="G6" s="4">
        <f>+G7+G12+G19</f>
        <v>5886.2300000000005</v>
      </c>
    </row>
    <row r="7" spans="1:7" ht="24" x14ac:dyDescent="0.55000000000000004">
      <c r="A7" s="5" t="s">
        <v>4</v>
      </c>
      <c r="B7" s="6">
        <f t="shared" ref="B7:E7" si="1">+B8+B9+B10+B11</f>
        <v>2064.7000000000003</v>
      </c>
      <c r="C7" s="6">
        <f t="shared" si="1"/>
        <v>1968.81</v>
      </c>
      <c r="D7" s="6">
        <f t="shared" si="1"/>
        <v>4033.51</v>
      </c>
      <c r="E7" s="6">
        <f t="shared" si="1"/>
        <v>1685.02</v>
      </c>
      <c r="F7" s="6">
        <f>+F8+F9+F10+F11</f>
        <v>2846.74</v>
      </c>
      <c r="G7" s="6">
        <f>+G8+G9+G10+G11</f>
        <v>4531.76</v>
      </c>
    </row>
    <row r="8" spans="1:7" ht="24" x14ac:dyDescent="0.55000000000000004">
      <c r="A8" s="7" t="s">
        <v>5</v>
      </c>
      <c r="B8" s="8">
        <v>859.61</v>
      </c>
      <c r="C8" s="8"/>
      <c r="D8" s="8">
        <f>+B8+C8</f>
        <v>859.61</v>
      </c>
      <c r="E8" s="8">
        <v>858.63</v>
      </c>
      <c r="F8" s="8"/>
      <c r="G8" s="8">
        <f>+E8+F8</f>
        <v>858.63</v>
      </c>
    </row>
    <row r="9" spans="1:7" ht="24" x14ac:dyDescent="0.55000000000000004">
      <c r="A9" s="7" t="s">
        <v>6</v>
      </c>
      <c r="B9" s="8">
        <v>481.52</v>
      </c>
      <c r="C9" s="8">
        <v>594.03</v>
      </c>
      <c r="D9" s="8">
        <f t="shared" ref="D9:D18" si="2">+B9+C9</f>
        <v>1075.55</v>
      </c>
      <c r="E9" s="9">
        <v>441.91</v>
      </c>
      <c r="F9" s="9">
        <v>761.63</v>
      </c>
      <c r="G9" s="8">
        <f t="shared" ref="G9:G11" si="3">+E9+F9</f>
        <v>1203.54</v>
      </c>
    </row>
    <row r="10" spans="1:7" ht="24" x14ac:dyDescent="0.55000000000000004">
      <c r="A10" s="7" t="s">
        <v>7</v>
      </c>
      <c r="B10" s="8">
        <v>106.19</v>
      </c>
      <c r="C10" s="8">
        <v>475.19</v>
      </c>
      <c r="D10" s="8">
        <f t="shared" si="2"/>
        <v>581.38</v>
      </c>
      <c r="E10" s="9">
        <v>42.88</v>
      </c>
      <c r="F10" s="9">
        <v>763.83</v>
      </c>
      <c r="G10" s="8">
        <f t="shared" si="3"/>
        <v>806.71</v>
      </c>
    </row>
    <row r="11" spans="1:7" ht="24" x14ac:dyDescent="0.55000000000000004">
      <c r="A11" s="7" t="s">
        <v>8</v>
      </c>
      <c r="B11" s="8">
        <v>617.38</v>
      </c>
      <c r="C11" s="8">
        <v>899.59</v>
      </c>
      <c r="D11" s="8">
        <f t="shared" si="2"/>
        <v>1516.97</v>
      </c>
      <c r="E11" s="9">
        <v>341.6</v>
      </c>
      <c r="F11" s="9">
        <v>1321.28</v>
      </c>
      <c r="G11" s="8">
        <f t="shared" si="3"/>
        <v>1662.88</v>
      </c>
    </row>
    <row r="12" spans="1:7" ht="24" x14ac:dyDescent="0.55000000000000004">
      <c r="A12" s="5" t="s">
        <v>9</v>
      </c>
      <c r="B12" s="6">
        <f t="shared" ref="B12:G12" si="4">+B13+B14+B15+B16+B17+B18</f>
        <v>1039.05</v>
      </c>
      <c r="C12" s="6">
        <f t="shared" si="4"/>
        <v>64.48</v>
      </c>
      <c r="D12" s="6">
        <f t="shared" si="4"/>
        <v>1103.53</v>
      </c>
      <c r="E12" s="6">
        <f t="shared" si="4"/>
        <v>1096.71</v>
      </c>
      <c r="F12" s="6">
        <f t="shared" si="4"/>
        <v>58.71</v>
      </c>
      <c r="G12" s="6">
        <f t="shared" si="4"/>
        <v>1155.42</v>
      </c>
    </row>
    <row r="13" spans="1:7" ht="24" x14ac:dyDescent="0.55000000000000004">
      <c r="A13" s="7" t="s">
        <v>10</v>
      </c>
      <c r="B13" s="8">
        <v>172.61</v>
      </c>
      <c r="C13" s="8">
        <v>62.12</v>
      </c>
      <c r="D13" s="9">
        <f t="shared" si="2"/>
        <v>234.73000000000002</v>
      </c>
      <c r="E13" s="9">
        <v>169.81</v>
      </c>
      <c r="F13" s="9">
        <v>48.2</v>
      </c>
      <c r="G13" s="9">
        <f>+E13+F13</f>
        <v>218.01</v>
      </c>
    </row>
    <row r="14" spans="1:7" ht="24" x14ac:dyDescent="0.55000000000000004">
      <c r="A14" s="7" t="s">
        <v>11</v>
      </c>
      <c r="B14" s="8">
        <v>583.5</v>
      </c>
      <c r="C14" s="8"/>
      <c r="D14" s="9">
        <f t="shared" si="2"/>
        <v>583.5</v>
      </c>
      <c r="E14" s="9">
        <v>617.33000000000004</v>
      </c>
      <c r="F14" s="9">
        <v>4.3600000000000003</v>
      </c>
      <c r="G14" s="9">
        <f t="shared" ref="G14:G18" si="5">+E14+F14</f>
        <v>621.69000000000005</v>
      </c>
    </row>
    <row r="15" spans="1:7" ht="24" x14ac:dyDescent="0.55000000000000004">
      <c r="A15" s="7" t="s">
        <v>12</v>
      </c>
      <c r="B15" s="8">
        <v>205.42</v>
      </c>
      <c r="C15" s="10"/>
      <c r="D15" s="9">
        <f t="shared" si="2"/>
        <v>205.42</v>
      </c>
      <c r="E15" s="9">
        <v>157.72999999999999</v>
      </c>
      <c r="F15" s="9"/>
      <c r="G15" s="9">
        <f t="shared" si="5"/>
        <v>157.72999999999999</v>
      </c>
    </row>
    <row r="16" spans="1:7" ht="24" x14ac:dyDescent="0.55000000000000004">
      <c r="A16" s="7" t="s">
        <v>13</v>
      </c>
      <c r="B16" s="11">
        <v>69.38</v>
      </c>
      <c r="C16" s="11"/>
      <c r="D16" s="12">
        <f t="shared" si="2"/>
        <v>69.38</v>
      </c>
      <c r="E16" s="12">
        <v>128</v>
      </c>
      <c r="F16" s="12"/>
      <c r="G16" s="9">
        <f t="shared" si="5"/>
        <v>128</v>
      </c>
    </row>
    <row r="17" spans="1:7" ht="24" x14ac:dyDescent="0.55000000000000004">
      <c r="A17" s="13" t="s">
        <v>14</v>
      </c>
      <c r="B17" s="11">
        <v>8.14</v>
      </c>
      <c r="C17" s="11">
        <v>2.36</v>
      </c>
      <c r="D17" s="12">
        <f t="shared" si="2"/>
        <v>10.5</v>
      </c>
      <c r="E17" s="12">
        <v>23.84</v>
      </c>
      <c r="F17" s="12">
        <v>6.15</v>
      </c>
      <c r="G17" s="9">
        <f t="shared" si="5"/>
        <v>29.990000000000002</v>
      </c>
    </row>
    <row r="18" spans="1:7" ht="24" x14ac:dyDescent="0.55000000000000004">
      <c r="A18" s="7" t="s">
        <v>15</v>
      </c>
      <c r="B18" s="11"/>
      <c r="C18" s="11"/>
      <c r="D18" s="12">
        <f t="shared" si="2"/>
        <v>0</v>
      </c>
      <c r="E18" s="12"/>
      <c r="F18" s="12"/>
      <c r="G18" s="9">
        <f t="shared" si="5"/>
        <v>0</v>
      </c>
    </row>
    <row r="19" spans="1:7" ht="24" x14ac:dyDescent="0.25">
      <c r="A19" s="5" t="s">
        <v>16</v>
      </c>
      <c r="B19" s="14">
        <f t="shared" ref="B19:G19" si="6">ROUND((B7+B12)*0.07*6/12,2)</f>
        <v>108.63</v>
      </c>
      <c r="C19" s="14">
        <f t="shared" si="6"/>
        <v>71.17</v>
      </c>
      <c r="D19" s="15">
        <f t="shared" si="6"/>
        <v>179.8</v>
      </c>
      <c r="E19" s="15">
        <f t="shared" si="6"/>
        <v>97.36</v>
      </c>
      <c r="F19" s="15">
        <f t="shared" si="6"/>
        <v>101.69</v>
      </c>
      <c r="G19" s="15">
        <f t="shared" si="6"/>
        <v>199.05</v>
      </c>
    </row>
    <row r="20" spans="1:7" ht="24" x14ac:dyDescent="0.25">
      <c r="A20" s="5" t="s">
        <v>17</v>
      </c>
      <c r="B20" s="14">
        <f t="shared" ref="B20:G20" si="7">+B21+B22+B23</f>
        <v>0</v>
      </c>
      <c r="C20" s="14">
        <f t="shared" si="7"/>
        <v>646.32999999999993</v>
      </c>
      <c r="D20" s="14">
        <f t="shared" si="7"/>
        <v>646.32999999999993</v>
      </c>
      <c r="E20" s="14">
        <f t="shared" si="7"/>
        <v>0</v>
      </c>
      <c r="F20" s="14">
        <f t="shared" si="7"/>
        <v>635.78</v>
      </c>
      <c r="G20" s="14">
        <f t="shared" si="7"/>
        <v>635.78</v>
      </c>
    </row>
    <row r="21" spans="1:7" ht="24" x14ac:dyDescent="0.25">
      <c r="A21" s="7" t="s">
        <v>18</v>
      </c>
      <c r="B21" s="11"/>
      <c r="C21" s="11">
        <v>498.67</v>
      </c>
      <c r="D21" s="12">
        <f t="shared" ref="D21:D23" si="8">+B21+C21</f>
        <v>498.67</v>
      </c>
      <c r="E21" s="12"/>
      <c r="F21" s="12">
        <v>485.46</v>
      </c>
      <c r="G21" s="12">
        <f>+E21+F21</f>
        <v>485.46</v>
      </c>
    </row>
    <row r="22" spans="1:7" ht="24" x14ac:dyDescent="0.25">
      <c r="A22" s="7" t="s">
        <v>19</v>
      </c>
      <c r="B22" s="11"/>
      <c r="C22" s="11">
        <v>116.62</v>
      </c>
      <c r="D22" s="12">
        <f t="shared" si="8"/>
        <v>116.62</v>
      </c>
      <c r="E22" s="12"/>
      <c r="F22" s="12">
        <v>103.87</v>
      </c>
      <c r="G22" s="12">
        <f t="shared" ref="G22:G23" si="9">+E22+F22</f>
        <v>103.87</v>
      </c>
    </row>
    <row r="23" spans="1:7" ht="24" x14ac:dyDescent="0.25">
      <c r="A23" s="16" t="s">
        <v>20</v>
      </c>
      <c r="B23" s="11"/>
      <c r="C23" s="11">
        <v>31.04</v>
      </c>
      <c r="D23" s="12">
        <f t="shared" si="8"/>
        <v>31.04</v>
      </c>
      <c r="E23" s="12"/>
      <c r="F23" s="12">
        <v>46.45</v>
      </c>
      <c r="G23" s="12">
        <f t="shared" si="9"/>
        <v>46.45</v>
      </c>
    </row>
    <row r="24" spans="1:7" ht="24" x14ac:dyDescent="0.25">
      <c r="A24" s="5" t="s">
        <v>21</v>
      </c>
      <c r="B24" s="35">
        <f t="shared" ref="B24:E24" si="10">+B6+B20</f>
        <v>3212.38</v>
      </c>
      <c r="C24" s="35">
        <f t="shared" si="10"/>
        <v>2750.79</v>
      </c>
      <c r="D24" s="35">
        <f t="shared" si="10"/>
        <v>5963.17</v>
      </c>
      <c r="E24" s="35">
        <f t="shared" si="10"/>
        <v>2879.09</v>
      </c>
      <c r="F24" s="35">
        <f>+F6+F20</f>
        <v>3642.92</v>
      </c>
      <c r="G24" s="35">
        <f>+G6+G20</f>
        <v>6522.01</v>
      </c>
    </row>
    <row r="25" spans="1:7" ht="24" x14ac:dyDescent="0.55000000000000004">
      <c r="A25" s="17" t="s">
        <v>22</v>
      </c>
      <c r="B25" s="36">
        <f>ROUND((B24/B26)*1000,2)</f>
        <v>4689.6099999999997</v>
      </c>
      <c r="C25" s="36">
        <f>C24/B26*1000</f>
        <v>4015.7518248175184</v>
      </c>
      <c r="D25" s="36">
        <f>ROUND((D24/B26)*1000,2)</f>
        <v>8705.36</v>
      </c>
      <c r="E25" s="36">
        <f>ROUND((E24/E26)*1000,2)</f>
        <v>5735.24</v>
      </c>
      <c r="F25" s="36">
        <f>F24/E26*1000</f>
        <v>7256.8127490039842</v>
      </c>
      <c r="G25" s="36">
        <f>ROUND((G24/E26)*1000,2)</f>
        <v>12992.05</v>
      </c>
    </row>
    <row r="26" spans="1:7" s="37" customFormat="1" ht="24" x14ac:dyDescent="0.55000000000000004">
      <c r="A26" s="18" t="s">
        <v>23</v>
      </c>
      <c r="B26" s="44">
        <v>685</v>
      </c>
      <c r="C26" s="44"/>
      <c r="D26" s="44"/>
      <c r="E26" s="44">
        <v>502</v>
      </c>
      <c r="F26" s="44"/>
      <c r="G26" s="44"/>
    </row>
    <row r="27" spans="1:7" s="37" customFormat="1" ht="24" x14ac:dyDescent="0.55000000000000004">
      <c r="A27" s="18" t="s">
        <v>36</v>
      </c>
      <c r="B27" s="45">
        <f>12.13*1000</f>
        <v>12130</v>
      </c>
      <c r="C27" s="45"/>
      <c r="D27" s="45"/>
      <c r="E27" s="45">
        <v>12130</v>
      </c>
      <c r="F27" s="45"/>
      <c r="G27" s="45"/>
    </row>
    <row r="28" spans="1:7" s="37" customFormat="1" ht="24" x14ac:dyDescent="0.55000000000000004">
      <c r="A28" s="18" t="s">
        <v>25</v>
      </c>
      <c r="B28" s="44">
        <f>ROUND(B26*B27/1000,2)</f>
        <v>8309.0499999999993</v>
      </c>
      <c r="C28" s="44"/>
      <c r="D28" s="44"/>
      <c r="E28" s="44">
        <f>ROUND(E26*E27/1000,2)</f>
        <v>6089.26</v>
      </c>
      <c r="F28" s="44"/>
      <c r="G28" s="44"/>
    </row>
    <row r="29" spans="1:7" ht="24" x14ac:dyDescent="0.55000000000000004">
      <c r="A29" s="17" t="s">
        <v>26</v>
      </c>
      <c r="B29" s="21">
        <f>B28-B24</f>
        <v>5096.6699999999992</v>
      </c>
      <c r="C29" s="22" t="s">
        <v>35</v>
      </c>
      <c r="D29" s="21">
        <f>B28-D24</f>
        <v>2345.8799999999992</v>
      </c>
      <c r="E29" s="21">
        <f>E28-E24</f>
        <v>3210.17</v>
      </c>
      <c r="F29" s="22" t="s">
        <v>35</v>
      </c>
      <c r="G29" s="21">
        <f>E28-G24</f>
        <v>-432.75</v>
      </c>
    </row>
    <row r="30" spans="1:7" ht="24" x14ac:dyDescent="0.55000000000000004">
      <c r="A30" s="20" t="s">
        <v>27</v>
      </c>
      <c r="B30" s="24">
        <f>B27-B25</f>
        <v>7440.39</v>
      </c>
      <c r="C30" s="23" t="s">
        <v>35</v>
      </c>
      <c r="D30" s="24">
        <f>B27-D25</f>
        <v>3424.6399999999994</v>
      </c>
      <c r="E30" s="24">
        <f>E27-E25</f>
        <v>6394.76</v>
      </c>
      <c r="F30" s="23" t="s">
        <v>35</v>
      </c>
      <c r="G30" s="24">
        <f>E27-G25</f>
        <v>-862.04999999999927</v>
      </c>
    </row>
  </sheetData>
  <mergeCells count="10">
    <mergeCell ref="A3:A5"/>
    <mergeCell ref="B3:G3"/>
    <mergeCell ref="B4:D4"/>
    <mergeCell ref="E4:G4"/>
    <mergeCell ref="B28:D28"/>
    <mergeCell ref="E28:G28"/>
    <mergeCell ref="B26:D26"/>
    <mergeCell ref="E26:G26"/>
    <mergeCell ref="B27:D27"/>
    <mergeCell ref="E27:G27"/>
  </mergeCells>
  <pageMargins left="0.22" right="0.18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2" zoomScaleNormal="82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J10" sqref="J10"/>
    </sheetView>
  </sheetViews>
  <sheetFormatPr defaultRowHeight="15" x14ac:dyDescent="0.25"/>
  <cols>
    <col min="1" max="1" width="36.7109375" customWidth="1"/>
    <col min="2" max="7" width="11.85546875" customWidth="1"/>
  </cols>
  <sheetData>
    <row r="1" spans="1:7" ht="27.75" x14ac:dyDescent="0.65">
      <c r="A1" s="1" t="s">
        <v>38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34</v>
      </c>
    </row>
    <row r="3" spans="1:7" ht="27.75" x14ac:dyDescent="0.25">
      <c r="A3" s="48" t="s">
        <v>0</v>
      </c>
      <c r="B3" s="41" t="s">
        <v>33</v>
      </c>
      <c r="C3" s="42"/>
      <c r="D3" s="42"/>
      <c r="E3" s="46"/>
      <c r="F3" s="46"/>
      <c r="G3" s="47"/>
    </row>
    <row r="4" spans="1:7" ht="27.75" x14ac:dyDescent="0.25">
      <c r="A4" s="49"/>
      <c r="B4" s="43" t="s">
        <v>1</v>
      </c>
      <c r="C4" s="43"/>
      <c r="D4" s="43"/>
      <c r="E4" s="43" t="s">
        <v>2</v>
      </c>
      <c r="F4" s="43"/>
      <c r="G4" s="43"/>
    </row>
    <row r="5" spans="1:7" ht="23.25" customHeight="1" x14ac:dyDescent="0.25">
      <c r="A5" s="50"/>
      <c r="B5" s="19" t="s">
        <v>28</v>
      </c>
      <c r="C5" s="19" t="s">
        <v>29</v>
      </c>
      <c r="D5" s="19" t="s">
        <v>30</v>
      </c>
      <c r="E5" s="19" t="s">
        <v>28</v>
      </c>
      <c r="F5" s="19" t="s">
        <v>29</v>
      </c>
      <c r="G5" s="19" t="s">
        <v>30</v>
      </c>
    </row>
    <row r="6" spans="1:7" ht="24" x14ac:dyDescent="0.55000000000000004">
      <c r="A6" s="3" t="s">
        <v>3</v>
      </c>
      <c r="B6" s="4">
        <f t="shared" ref="B6:G6" si="0">+B7+B12+B19</f>
        <v>2988.7400000000002</v>
      </c>
      <c r="C6" s="4">
        <f t="shared" si="0"/>
        <v>490.83</v>
      </c>
      <c r="D6" s="4">
        <f t="shared" si="0"/>
        <v>3479.57</v>
      </c>
      <c r="E6" s="4">
        <f t="shared" si="0"/>
        <v>2462.13</v>
      </c>
      <c r="F6" s="4">
        <f t="shared" si="0"/>
        <v>486.03999999999996</v>
      </c>
      <c r="G6" s="4">
        <f t="shared" si="0"/>
        <v>2948.1699999999996</v>
      </c>
    </row>
    <row r="7" spans="1:7" ht="24" x14ac:dyDescent="0.55000000000000004">
      <c r="A7" s="5" t="s">
        <v>4</v>
      </c>
      <c r="B7" s="6">
        <f t="shared" ref="B7:G7" si="1">+B8+B9+B10+B11</f>
        <v>1364.7</v>
      </c>
      <c r="C7" s="6">
        <f t="shared" si="1"/>
        <v>479.64</v>
      </c>
      <c r="D7" s="6">
        <f t="shared" si="1"/>
        <v>1844.34</v>
      </c>
      <c r="E7" s="6">
        <f t="shared" si="1"/>
        <v>1314.5900000000001</v>
      </c>
      <c r="F7" s="6">
        <f t="shared" si="1"/>
        <v>474.96</v>
      </c>
      <c r="G7" s="6">
        <f t="shared" si="1"/>
        <v>1789.5499999999997</v>
      </c>
    </row>
    <row r="8" spans="1:7" ht="24" x14ac:dyDescent="0.55000000000000004">
      <c r="A8" s="7" t="s">
        <v>5</v>
      </c>
      <c r="B8" s="8">
        <v>592.12</v>
      </c>
      <c r="C8" s="8">
        <v>13.12</v>
      </c>
      <c r="D8" s="8">
        <f>+B8+C8</f>
        <v>605.24</v>
      </c>
      <c r="E8" s="8">
        <v>766.02</v>
      </c>
      <c r="F8" s="8"/>
      <c r="G8" s="8">
        <f>+E8+F8</f>
        <v>766.02</v>
      </c>
    </row>
    <row r="9" spans="1:7" ht="24" x14ac:dyDescent="0.55000000000000004">
      <c r="A9" s="7" t="s">
        <v>6</v>
      </c>
      <c r="B9" s="8">
        <v>246.78</v>
      </c>
      <c r="C9" s="8"/>
      <c r="D9" s="8">
        <f t="shared" ref="D9:D18" si="2">+B9+C9</f>
        <v>246.78</v>
      </c>
      <c r="E9" s="9">
        <v>265.27999999999997</v>
      </c>
      <c r="F9" s="9">
        <v>9.6300000000000008</v>
      </c>
      <c r="G9" s="8">
        <f t="shared" ref="G9:G11" si="3">+E9+F9</f>
        <v>274.90999999999997</v>
      </c>
    </row>
    <row r="10" spans="1:7" ht="24" x14ac:dyDescent="0.55000000000000004">
      <c r="A10" s="7" t="s">
        <v>7</v>
      </c>
      <c r="B10" s="8">
        <v>74.819999999999993</v>
      </c>
      <c r="C10" s="8">
        <v>188</v>
      </c>
      <c r="D10" s="8">
        <f t="shared" si="2"/>
        <v>262.82</v>
      </c>
      <c r="E10" s="9">
        <v>43.92</v>
      </c>
      <c r="F10" s="9">
        <v>246.7</v>
      </c>
      <c r="G10" s="8">
        <f t="shared" si="3"/>
        <v>290.62</v>
      </c>
    </row>
    <row r="11" spans="1:7" ht="24" x14ac:dyDescent="0.55000000000000004">
      <c r="A11" s="7" t="s">
        <v>8</v>
      </c>
      <c r="B11" s="8">
        <v>450.98</v>
      </c>
      <c r="C11" s="8">
        <v>278.52</v>
      </c>
      <c r="D11" s="8">
        <f t="shared" si="2"/>
        <v>729.5</v>
      </c>
      <c r="E11" s="9">
        <v>239.37</v>
      </c>
      <c r="F11" s="9">
        <v>218.63</v>
      </c>
      <c r="G11" s="8">
        <f t="shared" si="3"/>
        <v>458</v>
      </c>
    </row>
    <row r="12" spans="1:7" ht="24" x14ac:dyDescent="0.55000000000000004">
      <c r="A12" s="5" t="s">
        <v>9</v>
      </c>
      <c r="B12" s="6">
        <f t="shared" ref="B12:G12" si="4">+B13+B14+B15+B16+B17+B18</f>
        <v>1555.89</v>
      </c>
      <c r="C12" s="6">
        <f t="shared" si="4"/>
        <v>0</v>
      </c>
      <c r="D12" s="6">
        <f t="shared" si="4"/>
        <v>1555.89</v>
      </c>
      <c r="E12" s="6">
        <f t="shared" si="4"/>
        <v>1091.4000000000001</v>
      </c>
      <c r="F12" s="6">
        <f t="shared" si="4"/>
        <v>0</v>
      </c>
      <c r="G12" s="6">
        <f t="shared" si="4"/>
        <v>1091.4000000000001</v>
      </c>
    </row>
    <row r="13" spans="1:7" ht="24" x14ac:dyDescent="0.55000000000000004">
      <c r="A13" s="7" t="s">
        <v>10</v>
      </c>
      <c r="B13" s="8">
        <v>608.48</v>
      </c>
      <c r="C13" s="8"/>
      <c r="D13" s="9">
        <f t="shared" si="2"/>
        <v>608.48</v>
      </c>
      <c r="E13" s="9">
        <v>274.38</v>
      </c>
      <c r="F13" s="9"/>
      <c r="G13" s="9">
        <f>+E13+F13</f>
        <v>274.38</v>
      </c>
    </row>
    <row r="14" spans="1:7" ht="24" x14ac:dyDescent="0.55000000000000004">
      <c r="A14" s="7" t="s">
        <v>11</v>
      </c>
      <c r="B14" s="8">
        <v>662.49</v>
      </c>
      <c r="C14" s="8"/>
      <c r="D14" s="9">
        <f t="shared" si="2"/>
        <v>662.49</v>
      </c>
      <c r="E14" s="9">
        <v>598.45000000000005</v>
      </c>
      <c r="F14" s="9"/>
      <c r="G14" s="9">
        <f t="shared" ref="G14:G18" si="5">+E14+F14</f>
        <v>598.45000000000005</v>
      </c>
    </row>
    <row r="15" spans="1:7" ht="24" x14ac:dyDescent="0.55000000000000004">
      <c r="A15" s="7" t="s">
        <v>12</v>
      </c>
      <c r="B15" s="8">
        <v>247.78</v>
      </c>
      <c r="C15" s="10"/>
      <c r="D15" s="9">
        <f t="shared" si="2"/>
        <v>247.78</v>
      </c>
      <c r="E15" s="9">
        <v>185.12</v>
      </c>
      <c r="F15" s="9"/>
      <c r="G15" s="9">
        <f t="shared" si="5"/>
        <v>185.12</v>
      </c>
    </row>
    <row r="16" spans="1:7" ht="24" x14ac:dyDescent="0.55000000000000004">
      <c r="A16" s="7" t="s">
        <v>13</v>
      </c>
      <c r="B16" s="11">
        <v>4.92</v>
      </c>
      <c r="C16" s="11"/>
      <c r="D16" s="12">
        <f t="shared" si="2"/>
        <v>4.92</v>
      </c>
      <c r="E16" s="12">
        <v>4.28</v>
      </c>
      <c r="F16" s="12"/>
      <c r="G16" s="9">
        <f t="shared" si="5"/>
        <v>4.28</v>
      </c>
    </row>
    <row r="17" spans="1:7" ht="24" x14ac:dyDescent="0.55000000000000004">
      <c r="A17" s="13" t="s">
        <v>14</v>
      </c>
      <c r="B17" s="11">
        <v>32.22</v>
      </c>
      <c r="C17" s="11"/>
      <c r="D17" s="12">
        <f t="shared" si="2"/>
        <v>32.22</v>
      </c>
      <c r="E17" s="12">
        <f>25.43+3.74</f>
        <v>29.17</v>
      </c>
      <c r="F17" s="12"/>
      <c r="G17" s="9">
        <f t="shared" si="5"/>
        <v>29.17</v>
      </c>
    </row>
    <row r="18" spans="1:7" ht="24" x14ac:dyDescent="0.55000000000000004">
      <c r="A18" s="7" t="s">
        <v>15</v>
      </c>
      <c r="B18" s="11"/>
      <c r="C18" s="11"/>
      <c r="D18" s="12">
        <f t="shared" si="2"/>
        <v>0</v>
      </c>
      <c r="E18" s="12"/>
      <c r="F18" s="12"/>
      <c r="G18" s="9">
        <f t="shared" si="5"/>
        <v>0</v>
      </c>
    </row>
    <row r="19" spans="1:7" ht="24" x14ac:dyDescent="0.25">
      <c r="A19" s="5" t="s">
        <v>16</v>
      </c>
      <c r="B19" s="14">
        <f t="shared" ref="B19:G19" si="6">ROUND((B7+B12)*0.07*4/12,2)</f>
        <v>68.150000000000006</v>
      </c>
      <c r="C19" s="14">
        <f t="shared" si="6"/>
        <v>11.19</v>
      </c>
      <c r="D19" s="15">
        <f t="shared" si="6"/>
        <v>79.34</v>
      </c>
      <c r="E19" s="15">
        <f t="shared" si="6"/>
        <v>56.14</v>
      </c>
      <c r="F19" s="15">
        <f t="shared" si="6"/>
        <v>11.08</v>
      </c>
      <c r="G19" s="15">
        <f t="shared" si="6"/>
        <v>67.22</v>
      </c>
    </row>
    <row r="20" spans="1:7" ht="24" x14ac:dyDescent="0.25">
      <c r="A20" s="5" t="s">
        <v>17</v>
      </c>
      <c r="B20" s="14">
        <f t="shared" ref="B20:G20" si="7">+B21+B22+B23</f>
        <v>0</v>
      </c>
      <c r="C20" s="14">
        <f t="shared" si="7"/>
        <v>488.72</v>
      </c>
      <c r="D20" s="14">
        <f t="shared" si="7"/>
        <v>488.72</v>
      </c>
      <c r="E20" s="14">
        <f t="shared" si="7"/>
        <v>0</v>
      </c>
      <c r="F20" s="14">
        <f t="shared" si="7"/>
        <v>312.01</v>
      </c>
      <c r="G20" s="14">
        <f t="shared" si="7"/>
        <v>312.01</v>
      </c>
    </row>
    <row r="21" spans="1:7" ht="24" x14ac:dyDescent="0.25">
      <c r="A21" s="7" t="s">
        <v>18</v>
      </c>
      <c r="B21" s="11"/>
      <c r="C21" s="11">
        <v>466.41</v>
      </c>
      <c r="D21" s="12">
        <f t="shared" ref="D21:D22" si="8">+B21+C21</f>
        <v>466.41</v>
      </c>
      <c r="E21" s="12"/>
      <c r="F21" s="12">
        <v>297.39</v>
      </c>
      <c r="G21" s="12">
        <f>+E21+F21</f>
        <v>297.39</v>
      </c>
    </row>
    <row r="22" spans="1:7" ht="24" x14ac:dyDescent="0.25">
      <c r="A22" s="7" t="s">
        <v>19</v>
      </c>
      <c r="B22" s="11"/>
      <c r="C22" s="11">
        <v>20.95</v>
      </c>
      <c r="D22" s="12">
        <f t="shared" si="8"/>
        <v>20.95</v>
      </c>
      <c r="E22" s="12"/>
      <c r="F22" s="12">
        <v>13.88</v>
      </c>
      <c r="G22" s="12">
        <f t="shared" ref="G22:G23" si="9">+E22+F22</f>
        <v>13.88</v>
      </c>
    </row>
    <row r="23" spans="1:7" ht="24" x14ac:dyDescent="0.25">
      <c r="A23" s="16" t="s">
        <v>20</v>
      </c>
      <c r="B23" s="11"/>
      <c r="C23" s="11">
        <v>1.36</v>
      </c>
      <c r="D23" s="12">
        <f>+B23+C23</f>
        <v>1.36</v>
      </c>
      <c r="E23" s="12"/>
      <c r="F23" s="12">
        <v>0.74</v>
      </c>
      <c r="G23" s="12">
        <f t="shared" si="9"/>
        <v>0.74</v>
      </c>
    </row>
    <row r="24" spans="1:7" ht="24" x14ac:dyDescent="0.25">
      <c r="A24" s="5" t="s">
        <v>21</v>
      </c>
      <c r="B24" s="14">
        <f t="shared" ref="B24:G24" si="10">+B6+B20</f>
        <v>2988.7400000000002</v>
      </c>
      <c r="C24" s="14">
        <f t="shared" si="10"/>
        <v>979.55</v>
      </c>
      <c r="D24" s="14">
        <f t="shared" si="10"/>
        <v>3968.29</v>
      </c>
      <c r="E24" s="14">
        <f t="shared" si="10"/>
        <v>2462.13</v>
      </c>
      <c r="F24" s="14">
        <f t="shared" si="10"/>
        <v>798.05</v>
      </c>
      <c r="G24" s="14">
        <f t="shared" si="10"/>
        <v>3260.1799999999994</v>
      </c>
    </row>
    <row r="25" spans="1:7" ht="24" x14ac:dyDescent="0.25">
      <c r="A25" s="17" t="s">
        <v>31</v>
      </c>
      <c r="B25" s="14">
        <f>ROUND(B24/B26,2)</f>
        <v>3.52</v>
      </c>
      <c r="C25" s="14">
        <f>C24/B26</f>
        <v>1.1537691401648997</v>
      </c>
      <c r="D25" s="14">
        <f>ROUND(D24/B26,2)</f>
        <v>4.67</v>
      </c>
      <c r="E25" s="14">
        <f>ROUND(E24/E26,2)</f>
        <v>4.25</v>
      </c>
      <c r="F25" s="14">
        <f>F24/E26</f>
        <v>1.3759482758620689</v>
      </c>
      <c r="G25" s="14">
        <f>ROUND(G24/E26,2)</f>
        <v>5.62</v>
      </c>
    </row>
    <row r="26" spans="1:7" s="37" customFormat="1" ht="24" x14ac:dyDescent="0.55000000000000004">
      <c r="A26" s="18" t="s">
        <v>23</v>
      </c>
      <c r="B26" s="51">
        <v>849</v>
      </c>
      <c r="C26" s="52"/>
      <c r="D26" s="53"/>
      <c r="E26" s="51">
        <v>580</v>
      </c>
      <c r="F26" s="52"/>
      <c r="G26" s="53"/>
    </row>
    <row r="27" spans="1:7" s="37" customFormat="1" ht="24" x14ac:dyDescent="0.55000000000000004">
      <c r="A27" s="18" t="s">
        <v>24</v>
      </c>
      <c r="B27" s="51">
        <v>6.98</v>
      </c>
      <c r="C27" s="52"/>
      <c r="D27" s="53"/>
      <c r="E27" s="51">
        <v>6.98</v>
      </c>
      <c r="F27" s="52"/>
      <c r="G27" s="53"/>
    </row>
    <row r="28" spans="1:7" s="37" customFormat="1" ht="24" x14ac:dyDescent="0.55000000000000004">
      <c r="A28" s="18" t="s">
        <v>25</v>
      </c>
      <c r="B28" s="54">
        <f>B26*B27</f>
        <v>5926.02</v>
      </c>
      <c r="C28" s="54"/>
      <c r="D28" s="54"/>
      <c r="E28" s="54">
        <f>E26*E27</f>
        <v>4048.4</v>
      </c>
      <c r="F28" s="54"/>
      <c r="G28" s="54"/>
    </row>
    <row r="29" spans="1:7" ht="24" x14ac:dyDescent="0.55000000000000004">
      <c r="A29" s="17" t="s">
        <v>26</v>
      </c>
      <c r="B29" s="29">
        <f>B28-B24</f>
        <v>2937.28</v>
      </c>
      <c r="C29" s="26"/>
      <c r="D29" s="29">
        <f>B28-D24</f>
        <v>1957.7300000000005</v>
      </c>
      <c r="E29" s="29">
        <f>E28-E24</f>
        <v>1586.27</v>
      </c>
      <c r="F29" s="26"/>
      <c r="G29" s="29">
        <f>E28-G24</f>
        <v>788.22000000000071</v>
      </c>
    </row>
    <row r="30" spans="1:7" ht="24" x14ac:dyDescent="0.55000000000000004">
      <c r="A30" s="20" t="s">
        <v>32</v>
      </c>
      <c r="B30" s="27">
        <f>B27-B25</f>
        <v>3.4600000000000004</v>
      </c>
      <c r="C30" s="28"/>
      <c r="D30" s="27">
        <f>B27-D25</f>
        <v>2.3100000000000005</v>
      </c>
      <c r="E30" s="27">
        <f>E27-E25</f>
        <v>2.7300000000000004</v>
      </c>
      <c r="F30" s="28"/>
      <c r="G30" s="27">
        <f>E27-G25</f>
        <v>1.3600000000000003</v>
      </c>
    </row>
  </sheetData>
  <mergeCells count="10">
    <mergeCell ref="B28:D28"/>
    <mergeCell ref="E28:G28"/>
    <mergeCell ref="B4:D4"/>
    <mergeCell ref="E4:G4"/>
    <mergeCell ref="B3:G3"/>
    <mergeCell ref="A3:A5"/>
    <mergeCell ref="B26:D26"/>
    <mergeCell ref="E26:G26"/>
    <mergeCell ref="B27:D27"/>
    <mergeCell ref="E27:G27"/>
  </mergeCells>
  <pageMargins left="0.2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defaultRowHeight="15" x14ac:dyDescent="0.25"/>
  <cols>
    <col min="1" max="1" width="40.28515625" customWidth="1"/>
    <col min="2" max="4" width="12.5703125" customWidth="1"/>
  </cols>
  <sheetData>
    <row r="1" spans="1:4" ht="27.75" x14ac:dyDescent="0.65">
      <c r="A1" s="1" t="s">
        <v>39</v>
      </c>
      <c r="B1" s="1"/>
      <c r="C1" s="1"/>
      <c r="D1" s="1"/>
    </row>
    <row r="2" spans="1:4" ht="21.75" x14ac:dyDescent="0.5">
      <c r="A2" s="2"/>
      <c r="B2" s="2"/>
      <c r="C2" s="2"/>
      <c r="D2" s="2" t="s">
        <v>34</v>
      </c>
    </row>
    <row r="3" spans="1:4" ht="27.75" x14ac:dyDescent="0.25">
      <c r="A3" s="38" t="s">
        <v>0</v>
      </c>
      <c r="B3" s="43" t="s">
        <v>33</v>
      </c>
      <c r="C3" s="43"/>
      <c r="D3" s="43"/>
    </row>
    <row r="4" spans="1:4" ht="23.25" customHeight="1" x14ac:dyDescent="0.25">
      <c r="A4" s="40"/>
      <c r="B4" s="19" t="s">
        <v>28</v>
      </c>
      <c r="C4" s="19" t="s">
        <v>29</v>
      </c>
      <c r="D4" s="19" t="s">
        <v>30</v>
      </c>
    </row>
    <row r="5" spans="1:4" ht="24" x14ac:dyDescent="0.55000000000000004">
      <c r="A5" s="3" t="s">
        <v>3</v>
      </c>
      <c r="B5" s="4">
        <f t="shared" ref="B5:D5" si="0">+B6+B11+B18</f>
        <v>2027.2099999999998</v>
      </c>
      <c r="C5" s="4">
        <f t="shared" si="0"/>
        <v>4549.74</v>
      </c>
      <c r="D5" s="4">
        <f t="shared" si="0"/>
        <v>6576.95</v>
      </c>
    </row>
    <row r="6" spans="1:4" ht="24" x14ac:dyDescent="0.55000000000000004">
      <c r="A6" s="5" t="s">
        <v>4</v>
      </c>
      <c r="B6" s="6">
        <f t="shared" ref="B6:D6" si="1">+B7+B8+B9+B10</f>
        <v>877.64</v>
      </c>
      <c r="C6" s="6">
        <f t="shared" si="1"/>
        <v>3455.3500000000004</v>
      </c>
      <c r="D6" s="6">
        <f t="shared" si="1"/>
        <v>4332.99</v>
      </c>
    </row>
    <row r="7" spans="1:4" ht="24" x14ac:dyDescent="0.55000000000000004">
      <c r="A7" s="7" t="s">
        <v>5</v>
      </c>
      <c r="B7" s="8">
        <v>687.23</v>
      </c>
      <c r="C7" s="8">
        <v>17.28</v>
      </c>
      <c r="D7" s="8">
        <f>+B7+C7</f>
        <v>704.51</v>
      </c>
    </row>
    <row r="8" spans="1:4" ht="24" x14ac:dyDescent="0.55000000000000004">
      <c r="A8" s="7" t="s">
        <v>6</v>
      </c>
      <c r="B8" s="8">
        <v>70.55</v>
      </c>
      <c r="C8" s="8">
        <v>933.98</v>
      </c>
      <c r="D8" s="8">
        <f t="shared" ref="D8:D17" si="2">+B8+C8</f>
        <v>1004.53</v>
      </c>
    </row>
    <row r="9" spans="1:4" ht="24" x14ac:dyDescent="0.55000000000000004">
      <c r="A9" s="7" t="s">
        <v>7</v>
      </c>
      <c r="B9" s="8">
        <v>53.59</v>
      </c>
      <c r="C9" s="8">
        <v>733.41</v>
      </c>
      <c r="D9" s="8">
        <f t="shared" si="2"/>
        <v>787</v>
      </c>
    </row>
    <row r="10" spans="1:4" ht="24" x14ac:dyDescent="0.55000000000000004">
      <c r="A10" s="7" t="s">
        <v>8</v>
      </c>
      <c r="B10" s="8">
        <v>66.27</v>
      </c>
      <c r="C10" s="8">
        <v>1770.68</v>
      </c>
      <c r="D10" s="8">
        <f t="shared" si="2"/>
        <v>1836.95</v>
      </c>
    </row>
    <row r="11" spans="1:4" ht="24" x14ac:dyDescent="0.55000000000000004">
      <c r="A11" s="5" t="s">
        <v>9</v>
      </c>
      <c r="B11" s="6">
        <f t="shared" ref="B11:D11" si="3">+B12+B13+B14+B15+B16+B17</f>
        <v>1092.1199999999999</v>
      </c>
      <c r="C11" s="6">
        <f t="shared" si="3"/>
        <v>965.45</v>
      </c>
      <c r="D11" s="6">
        <f t="shared" si="3"/>
        <v>2057.5699999999997</v>
      </c>
    </row>
    <row r="12" spans="1:4" ht="24" x14ac:dyDescent="0.55000000000000004">
      <c r="A12" s="7" t="s">
        <v>10</v>
      </c>
      <c r="B12" s="8">
        <v>340.57</v>
      </c>
      <c r="C12" s="8">
        <v>853.45</v>
      </c>
      <c r="D12" s="9">
        <f t="shared" si="2"/>
        <v>1194.02</v>
      </c>
    </row>
    <row r="13" spans="1:4" ht="24" x14ac:dyDescent="0.55000000000000004">
      <c r="A13" s="7" t="s">
        <v>11</v>
      </c>
      <c r="B13" s="8">
        <v>334.49</v>
      </c>
      <c r="C13" s="8">
        <v>49.78</v>
      </c>
      <c r="D13" s="9">
        <f t="shared" si="2"/>
        <v>384.27</v>
      </c>
    </row>
    <row r="14" spans="1:4" ht="24" x14ac:dyDescent="0.55000000000000004">
      <c r="A14" s="7" t="s">
        <v>12</v>
      </c>
      <c r="B14" s="8">
        <v>191.24</v>
      </c>
      <c r="C14" s="10"/>
      <c r="D14" s="9">
        <f t="shared" si="2"/>
        <v>191.24</v>
      </c>
    </row>
    <row r="15" spans="1:4" ht="24" x14ac:dyDescent="0.25">
      <c r="A15" s="7" t="s">
        <v>13</v>
      </c>
      <c r="B15" s="11">
        <v>129.86000000000001</v>
      </c>
      <c r="C15" s="11"/>
      <c r="D15" s="12">
        <f t="shared" si="2"/>
        <v>129.86000000000001</v>
      </c>
    </row>
    <row r="16" spans="1:4" ht="24" x14ac:dyDescent="0.25">
      <c r="A16" s="13" t="s">
        <v>14</v>
      </c>
      <c r="B16" s="11">
        <f>28.21+67.75</f>
        <v>95.960000000000008</v>
      </c>
      <c r="C16" s="11">
        <v>62.22</v>
      </c>
      <c r="D16" s="12">
        <f t="shared" si="2"/>
        <v>158.18</v>
      </c>
    </row>
    <row r="17" spans="1:4" ht="24" x14ac:dyDescent="0.25">
      <c r="A17" s="7" t="s">
        <v>15</v>
      </c>
      <c r="B17" s="11"/>
      <c r="C17" s="11"/>
      <c r="D17" s="12">
        <f t="shared" si="2"/>
        <v>0</v>
      </c>
    </row>
    <row r="18" spans="1:4" ht="24" x14ac:dyDescent="0.25">
      <c r="A18" s="5" t="s">
        <v>16</v>
      </c>
      <c r="B18" s="14">
        <f>ROUND((B6+B11)*0.07*5/12,2)</f>
        <v>57.45</v>
      </c>
      <c r="C18" s="14">
        <f>ROUND((C6+C11)*0.07*5/12,2)</f>
        <v>128.94</v>
      </c>
      <c r="D18" s="15">
        <f>ROUND((D6+D11)*0.07*5/12,2)</f>
        <v>186.39</v>
      </c>
    </row>
    <row r="19" spans="1:4" ht="24" x14ac:dyDescent="0.25">
      <c r="A19" s="5" t="s">
        <v>17</v>
      </c>
      <c r="B19" s="14">
        <f t="shared" ref="B19:D19" si="4">+B20+B21+B22</f>
        <v>0</v>
      </c>
      <c r="C19" s="14">
        <f t="shared" si="4"/>
        <v>567.15</v>
      </c>
      <c r="D19" s="14">
        <f t="shared" si="4"/>
        <v>567.15</v>
      </c>
    </row>
    <row r="20" spans="1:4" ht="24" x14ac:dyDescent="0.25">
      <c r="A20" s="7" t="s">
        <v>18</v>
      </c>
      <c r="B20" s="11"/>
      <c r="C20" s="11">
        <v>500</v>
      </c>
      <c r="D20" s="12">
        <f t="shared" ref="D20:D21" si="5">+B20+C20</f>
        <v>500</v>
      </c>
    </row>
    <row r="21" spans="1:4" ht="24" x14ac:dyDescent="0.25">
      <c r="A21" s="7" t="s">
        <v>19</v>
      </c>
      <c r="B21" s="11"/>
      <c r="C21" s="11">
        <v>61.04</v>
      </c>
      <c r="D21" s="12">
        <f t="shared" si="5"/>
        <v>61.04</v>
      </c>
    </row>
    <row r="22" spans="1:4" ht="24" x14ac:dyDescent="0.25">
      <c r="A22" s="16" t="s">
        <v>20</v>
      </c>
      <c r="B22" s="11"/>
      <c r="C22" s="11">
        <v>6.11</v>
      </c>
      <c r="D22" s="12">
        <f>+B22+C22</f>
        <v>6.11</v>
      </c>
    </row>
    <row r="23" spans="1:4" ht="24" x14ac:dyDescent="0.25">
      <c r="A23" s="5" t="s">
        <v>21</v>
      </c>
      <c r="B23" s="14">
        <f t="shared" ref="B23:D23" si="6">+B5+B19</f>
        <v>2027.2099999999998</v>
      </c>
      <c r="C23" s="14">
        <f t="shared" si="6"/>
        <v>5116.8899999999994</v>
      </c>
      <c r="D23" s="14">
        <f t="shared" si="6"/>
        <v>7144.0999999999995</v>
      </c>
    </row>
    <row r="24" spans="1:4" ht="24" x14ac:dyDescent="0.55000000000000004">
      <c r="A24" s="17" t="s">
        <v>31</v>
      </c>
      <c r="B24" s="30">
        <f>ROUND((B23/B25),2)</f>
        <v>6.94</v>
      </c>
      <c r="C24" s="30">
        <f>C23/B25</f>
        <v>17.523595890410956</v>
      </c>
      <c r="D24" s="30">
        <f>ROUND((D23/B25),2)</f>
        <v>24.47</v>
      </c>
    </row>
    <row r="25" spans="1:4" s="37" customFormat="1" ht="24" x14ac:dyDescent="0.55000000000000004">
      <c r="A25" s="18" t="s">
        <v>23</v>
      </c>
      <c r="B25" s="44">
        <v>292</v>
      </c>
      <c r="C25" s="44"/>
      <c r="D25" s="44"/>
    </row>
    <row r="26" spans="1:4" s="37" customFormat="1" ht="24" x14ac:dyDescent="0.55000000000000004">
      <c r="A26" s="18" t="s">
        <v>24</v>
      </c>
      <c r="B26" s="44">
        <v>27.5</v>
      </c>
      <c r="C26" s="44"/>
      <c r="D26" s="44"/>
    </row>
    <row r="27" spans="1:4" s="37" customFormat="1" ht="24" x14ac:dyDescent="0.55000000000000004">
      <c r="A27" s="18" t="s">
        <v>25</v>
      </c>
      <c r="B27" s="44">
        <f>ROUND(B25*B26,2)</f>
        <v>8030</v>
      </c>
      <c r="C27" s="44"/>
      <c r="D27" s="44"/>
    </row>
    <row r="28" spans="1:4" ht="24" x14ac:dyDescent="0.55000000000000004">
      <c r="A28" s="17" t="s">
        <v>26</v>
      </c>
      <c r="B28" s="21">
        <f>B27-B23</f>
        <v>6002.79</v>
      </c>
      <c r="C28" s="22" t="s">
        <v>35</v>
      </c>
      <c r="D28" s="21">
        <f>B27-D23</f>
        <v>885.90000000000055</v>
      </c>
    </row>
    <row r="29" spans="1:4" ht="24" x14ac:dyDescent="0.55000000000000004">
      <c r="A29" s="20" t="s">
        <v>32</v>
      </c>
      <c r="B29" s="24">
        <f>B26-B24</f>
        <v>20.56</v>
      </c>
      <c r="C29" s="23" t="s">
        <v>35</v>
      </c>
      <c r="D29" s="24">
        <f>B26-D24</f>
        <v>3.0300000000000011</v>
      </c>
    </row>
  </sheetData>
  <mergeCells count="5">
    <mergeCell ref="B3:D3"/>
    <mergeCell ref="A3:A4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J9" sqref="J9"/>
    </sheetView>
  </sheetViews>
  <sheetFormatPr defaultRowHeight="15" x14ac:dyDescent="0.25"/>
  <cols>
    <col min="1" max="1" width="36.5703125" customWidth="1"/>
    <col min="2" max="7" width="11.85546875" customWidth="1"/>
  </cols>
  <sheetData>
    <row r="1" spans="1:7" ht="27.75" x14ac:dyDescent="0.65">
      <c r="A1" s="1" t="s">
        <v>40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34</v>
      </c>
    </row>
    <row r="3" spans="1:7" ht="27.75" x14ac:dyDescent="0.25">
      <c r="A3" s="48" t="s">
        <v>0</v>
      </c>
      <c r="B3" s="41" t="s">
        <v>33</v>
      </c>
      <c r="C3" s="42"/>
      <c r="D3" s="42"/>
      <c r="E3" s="46"/>
      <c r="F3" s="46"/>
      <c r="G3" s="47"/>
    </row>
    <row r="4" spans="1:7" ht="27.75" x14ac:dyDescent="0.25">
      <c r="A4" s="49"/>
      <c r="B4" s="43" t="s">
        <v>1</v>
      </c>
      <c r="C4" s="43"/>
      <c r="D4" s="43"/>
      <c r="E4" s="43" t="s">
        <v>2</v>
      </c>
      <c r="F4" s="43"/>
      <c r="G4" s="43"/>
    </row>
    <row r="5" spans="1:7" ht="23.25" customHeight="1" x14ac:dyDescent="0.25">
      <c r="A5" s="50"/>
      <c r="B5" s="19" t="s">
        <v>28</v>
      </c>
      <c r="C5" s="19" t="s">
        <v>29</v>
      </c>
      <c r="D5" s="19" t="s">
        <v>30</v>
      </c>
      <c r="E5" s="19" t="s">
        <v>28</v>
      </c>
      <c r="F5" s="19" t="s">
        <v>29</v>
      </c>
      <c r="G5" s="19" t="s">
        <v>30</v>
      </c>
    </row>
    <row r="6" spans="1:7" ht="24" x14ac:dyDescent="0.55000000000000004">
      <c r="A6" s="3" t="s">
        <v>3</v>
      </c>
      <c r="B6" s="4">
        <f t="shared" ref="B6:G6" si="0">+B7+B12+B19</f>
        <v>4325.0499999999993</v>
      </c>
      <c r="C6" s="4">
        <f t="shared" si="0"/>
        <v>6389.15</v>
      </c>
      <c r="D6" s="4">
        <f t="shared" si="0"/>
        <v>10714.2</v>
      </c>
      <c r="E6" s="4">
        <f t="shared" si="0"/>
        <v>5042.95</v>
      </c>
      <c r="F6" s="4">
        <f t="shared" si="0"/>
        <v>7127.9699999999993</v>
      </c>
      <c r="G6" s="4">
        <f t="shared" si="0"/>
        <v>12170.920000000002</v>
      </c>
    </row>
    <row r="7" spans="1:7" ht="24" x14ac:dyDescent="0.55000000000000004">
      <c r="A7" s="5" t="s">
        <v>4</v>
      </c>
      <c r="B7" s="6">
        <f t="shared" ref="B7:G7" si="1">+B8+B9+B10+B11</f>
        <v>1558.57</v>
      </c>
      <c r="C7" s="6">
        <f t="shared" si="1"/>
        <v>3809.4500000000003</v>
      </c>
      <c r="D7" s="6">
        <f t="shared" si="1"/>
        <v>5368.02</v>
      </c>
      <c r="E7" s="6">
        <f t="shared" si="1"/>
        <v>1969.6800000000003</v>
      </c>
      <c r="F7" s="6">
        <f t="shared" si="1"/>
        <v>4598.46</v>
      </c>
      <c r="G7" s="6">
        <f t="shared" si="1"/>
        <v>6568.14</v>
      </c>
    </row>
    <row r="8" spans="1:7" ht="24" x14ac:dyDescent="0.55000000000000004">
      <c r="A8" s="7" t="s">
        <v>5</v>
      </c>
      <c r="B8" s="8">
        <v>439.71</v>
      </c>
      <c r="C8" s="8"/>
      <c r="D8" s="8">
        <f>+B8+C8</f>
        <v>439.71</v>
      </c>
      <c r="E8" s="8">
        <v>643.08000000000004</v>
      </c>
      <c r="F8" s="8"/>
      <c r="G8" s="8">
        <f>+E8+F8</f>
        <v>643.08000000000004</v>
      </c>
    </row>
    <row r="9" spans="1:7" ht="24" x14ac:dyDescent="0.55000000000000004">
      <c r="A9" s="7" t="s">
        <v>6</v>
      </c>
      <c r="B9" s="8">
        <v>59.89</v>
      </c>
      <c r="C9" s="8">
        <v>167.87</v>
      </c>
      <c r="D9" s="8">
        <f t="shared" ref="D9:D18" si="2">+B9+C9</f>
        <v>227.76</v>
      </c>
      <c r="E9" s="9"/>
      <c r="F9" s="9">
        <v>332.85</v>
      </c>
      <c r="G9" s="8">
        <f t="shared" ref="G9:G11" si="3">+E9+F9</f>
        <v>332.85</v>
      </c>
    </row>
    <row r="10" spans="1:7" ht="24" x14ac:dyDescent="0.55000000000000004">
      <c r="A10" s="7" t="s">
        <v>7</v>
      </c>
      <c r="B10" s="8">
        <v>889.69</v>
      </c>
      <c r="C10" s="8">
        <v>1609.41</v>
      </c>
      <c r="D10" s="8">
        <f t="shared" si="2"/>
        <v>2499.1000000000004</v>
      </c>
      <c r="E10" s="9">
        <v>786.74</v>
      </c>
      <c r="F10" s="9">
        <v>2400.06</v>
      </c>
      <c r="G10" s="8">
        <f t="shared" si="3"/>
        <v>3186.8</v>
      </c>
    </row>
    <row r="11" spans="1:7" ht="24" x14ac:dyDescent="0.55000000000000004">
      <c r="A11" s="7" t="s">
        <v>8</v>
      </c>
      <c r="B11" s="8">
        <v>169.28</v>
      </c>
      <c r="C11" s="8">
        <v>2032.17</v>
      </c>
      <c r="D11" s="8">
        <f t="shared" si="2"/>
        <v>2201.4500000000003</v>
      </c>
      <c r="E11" s="9">
        <v>539.86</v>
      </c>
      <c r="F11" s="9">
        <v>1865.55</v>
      </c>
      <c r="G11" s="8">
        <f t="shared" si="3"/>
        <v>2405.41</v>
      </c>
    </row>
    <row r="12" spans="1:7" ht="24" x14ac:dyDescent="0.55000000000000004">
      <c r="A12" s="5" t="s">
        <v>9</v>
      </c>
      <c r="B12" s="6">
        <f t="shared" ref="B12:G12" si="4">+B13+B14+B15+B16+B17+B18</f>
        <v>2483.5299999999997</v>
      </c>
      <c r="C12" s="6">
        <f t="shared" si="4"/>
        <v>2161.7200000000003</v>
      </c>
      <c r="D12" s="6">
        <f t="shared" si="4"/>
        <v>4645.25</v>
      </c>
      <c r="E12" s="6">
        <f t="shared" si="4"/>
        <v>2743.3599999999997</v>
      </c>
      <c r="F12" s="6">
        <f t="shared" si="4"/>
        <v>2063.19</v>
      </c>
      <c r="G12" s="6">
        <f t="shared" si="4"/>
        <v>4806.5500000000011</v>
      </c>
    </row>
    <row r="13" spans="1:7" ht="24" x14ac:dyDescent="0.55000000000000004">
      <c r="A13" s="7" t="s">
        <v>10</v>
      </c>
      <c r="B13" s="8"/>
      <c r="C13" s="8">
        <v>1997.95</v>
      </c>
      <c r="D13" s="9">
        <f t="shared" si="2"/>
        <v>1997.95</v>
      </c>
      <c r="E13" s="9"/>
      <c r="F13" s="9">
        <v>1896.78</v>
      </c>
      <c r="G13" s="9">
        <f>+E13+F13</f>
        <v>1896.78</v>
      </c>
    </row>
    <row r="14" spans="1:7" ht="24" x14ac:dyDescent="0.55000000000000004">
      <c r="A14" s="7" t="s">
        <v>11</v>
      </c>
      <c r="B14" s="8">
        <v>1059.55</v>
      </c>
      <c r="C14" s="8"/>
      <c r="D14" s="9">
        <f t="shared" si="2"/>
        <v>1059.55</v>
      </c>
      <c r="E14" s="9">
        <v>1508.6</v>
      </c>
      <c r="F14" s="9"/>
      <c r="G14" s="9">
        <f t="shared" ref="G14:G18" si="5">+E14+F14</f>
        <v>1508.6</v>
      </c>
    </row>
    <row r="15" spans="1:7" ht="24" x14ac:dyDescent="0.55000000000000004">
      <c r="A15" s="7" t="s">
        <v>12</v>
      </c>
      <c r="B15" s="8">
        <v>1065.24</v>
      </c>
      <c r="C15" s="10"/>
      <c r="D15" s="9">
        <f t="shared" si="2"/>
        <v>1065.24</v>
      </c>
      <c r="E15" s="9">
        <v>906.51</v>
      </c>
      <c r="F15" s="9"/>
      <c r="G15" s="9">
        <f t="shared" si="5"/>
        <v>906.51</v>
      </c>
    </row>
    <row r="16" spans="1:7" ht="24" x14ac:dyDescent="0.55000000000000004">
      <c r="A16" s="7" t="s">
        <v>13</v>
      </c>
      <c r="B16" s="11">
        <v>43.46</v>
      </c>
      <c r="C16" s="11"/>
      <c r="D16" s="12">
        <f t="shared" si="2"/>
        <v>43.46</v>
      </c>
      <c r="E16" s="12">
        <v>66.52</v>
      </c>
      <c r="F16" s="12"/>
      <c r="G16" s="9">
        <f t="shared" si="5"/>
        <v>66.52</v>
      </c>
    </row>
    <row r="17" spans="1:7" ht="24" x14ac:dyDescent="0.55000000000000004">
      <c r="A17" s="13" t="s">
        <v>14</v>
      </c>
      <c r="B17" s="11">
        <f>79.59+235.69</f>
        <v>315.27999999999997</v>
      </c>
      <c r="C17" s="11">
        <v>163.77000000000001</v>
      </c>
      <c r="D17" s="12">
        <f t="shared" si="2"/>
        <v>479.04999999999995</v>
      </c>
      <c r="E17" s="12">
        <f>91.69+170.04</f>
        <v>261.73</v>
      </c>
      <c r="F17" s="12">
        <v>166.41</v>
      </c>
      <c r="G17" s="9">
        <f t="shared" si="5"/>
        <v>428.14</v>
      </c>
    </row>
    <row r="18" spans="1:7" ht="24" x14ac:dyDescent="0.55000000000000004">
      <c r="A18" s="7" t="s">
        <v>15</v>
      </c>
      <c r="B18" s="11"/>
      <c r="C18" s="11"/>
      <c r="D18" s="12">
        <f t="shared" si="2"/>
        <v>0</v>
      </c>
      <c r="E18" s="12"/>
      <c r="F18" s="12"/>
      <c r="G18" s="9">
        <f t="shared" si="5"/>
        <v>0</v>
      </c>
    </row>
    <row r="19" spans="1:7" ht="24" x14ac:dyDescent="0.25">
      <c r="A19" s="5" t="s">
        <v>16</v>
      </c>
      <c r="B19" s="14">
        <f t="shared" ref="B19:G19" si="6">ROUND((B7+B12)*0.07,2)</f>
        <v>282.95</v>
      </c>
      <c r="C19" s="14">
        <f t="shared" si="6"/>
        <v>417.98</v>
      </c>
      <c r="D19" s="15">
        <f t="shared" si="6"/>
        <v>700.93</v>
      </c>
      <c r="E19" s="15">
        <f t="shared" si="6"/>
        <v>329.91</v>
      </c>
      <c r="F19" s="15">
        <f t="shared" si="6"/>
        <v>466.32</v>
      </c>
      <c r="G19" s="15">
        <f t="shared" si="6"/>
        <v>796.23</v>
      </c>
    </row>
    <row r="20" spans="1:7" ht="24" x14ac:dyDescent="0.25">
      <c r="A20" s="5" t="s">
        <v>17</v>
      </c>
      <c r="B20" s="14">
        <f t="shared" ref="B20:G20" si="7">+B21+B22+B23</f>
        <v>0</v>
      </c>
      <c r="C20" s="14">
        <f t="shared" si="7"/>
        <v>552.45000000000005</v>
      </c>
      <c r="D20" s="14">
        <f t="shared" si="7"/>
        <v>552.45000000000005</v>
      </c>
      <c r="E20" s="14">
        <f t="shared" si="7"/>
        <v>0</v>
      </c>
      <c r="F20" s="14">
        <f t="shared" si="7"/>
        <v>512.55999999999995</v>
      </c>
      <c r="G20" s="14">
        <f t="shared" si="7"/>
        <v>512.55999999999995</v>
      </c>
    </row>
    <row r="21" spans="1:7" ht="24" x14ac:dyDescent="0.25">
      <c r="A21" s="7" t="s">
        <v>18</v>
      </c>
      <c r="B21" s="11"/>
      <c r="C21" s="11">
        <v>498.36</v>
      </c>
      <c r="D21" s="12">
        <f t="shared" ref="D21:D22" si="8">+B21+C21</f>
        <v>498.36</v>
      </c>
      <c r="E21" s="12"/>
      <c r="F21" s="12">
        <v>409.88</v>
      </c>
      <c r="G21" s="12">
        <f>+E21+F21</f>
        <v>409.88</v>
      </c>
    </row>
    <row r="22" spans="1:7" ht="24" x14ac:dyDescent="0.25">
      <c r="A22" s="7" t="s">
        <v>19</v>
      </c>
      <c r="B22" s="11"/>
      <c r="C22" s="11">
        <v>39.26</v>
      </c>
      <c r="D22" s="12">
        <f t="shared" si="8"/>
        <v>39.26</v>
      </c>
      <c r="E22" s="12"/>
      <c r="F22" s="12">
        <v>77.180000000000007</v>
      </c>
      <c r="G22" s="12">
        <f t="shared" ref="G22:G23" si="9">+E22+F22</f>
        <v>77.180000000000007</v>
      </c>
    </row>
    <row r="23" spans="1:7" ht="24" x14ac:dyDescent="0.25">
      <c r="A23" s="16" t="s">
        <v>20</v>
      </c>
      <c r="B23" s="11"/>
      <c r="C23" s="11">
        <v>14.83</v>
      </c>
      <c r="D23" s="12">
        <f>+B23+C23</f>
        <v>14.83</v>
      </c>
      <c r="E23" s="12"/>
      <c r="F23" s="12">
        <v>25.5</v>
      </c>
      <c r="G23" s="12">
        <f t="shared" si="9"/>
        <v>25.5</v>
      </c>
    </row>
    <row r="24" spans="1:7" ht="24" x14ac:dyDescent="0.25">
      <c r="A24" s="5" t="s">
        <v>21</v>
      </c>
      <c r="B24" s="14">
        <f t="shared" ref="B24:G24" si="10">+B6+B20</f>
        <v>4325.0499999999993</v>
      </c>
      <c r="C24" s="14">
        <f t="shared" si="10"/>
        <v>6941.5999999999995</v>
      </c>
      <c r="D24" s="14">
        <f t="shared" si="10"/>
        <v>11266.650000000001</v>
      </c>
      <c r="E24" s="14">
        <f t="shared" si="10"/>
        <v>5042.95</v>
      </c>
      <c r="F24" s="14">
        <f t="shared" si="10"/>
        <v>7640.5299999999988</v>
      </c>
      <c r="G24" s="14">
        <f t="shared" si="10"/>
        <v>12683.480000000001</v>
      </c>
    </row>
    <row r="25" spans="1:7" ht="24" x14ac:dyDescent="0.25">
      <c r="A25" s="17" t="s">
        <v>31</v>
      </c>
      <c r="B25" s="14">
        <f>ROUND(B24/B26,2)</f>
        <v>0.84</v>
      </c>
      <c r="C25" s="14">
        <f>C24/B26</f>
        <v>1.3547228727556595</v>
      </c>
      <c r="D25" s="14">
        <f>ROUND(D24/B26,2)</f>
        <v>2.2000000000000002</v>
      </c>
      <c r="E25" s="14">
        <f>ROUND(E24/E26,2)</f>
        <v>1.04</v>
      </c>
      <c r="F25" s="14">
        <f>F24/E26</f>
        <v>1.575691895236131</v>
      </c>
      <c r="G25" s="14">
        <f>ROUND(G24/E26,2)</f>
        <v>2.62</v>
      </c>
    </row>
    <row r="26" spans="1:7" s="37" customFormat="1" ht="24" x14ac:dyDescent="0.55000000000000004">
      <c r="A26" s="18" t="s">
        <v>23</v>
      </c>
      <c r="B26" s="51">
        <v>5124</v>
      </c>
      <c r="C26" s="52"/>
      <c r="D26" s="53"/>
      <c r="E26" s="51">
        <v>4849</v>
      </c>
      <c r="F26" s="52"/>
      <c r="G26" s="53"/>
    </row>
    <row r="27" spans="1:7" s="37" customFormat="1" ht="24" x14ac:dyDescent="0.55000000000000004">
      <c r="A27" s="18" t="s">
        <v>24</v>
      </c>
      <c r="B27" s="51">
        <v>7.38</v>
      </c>
      <c r="C27" s="52"/>
      <c r="D27" s="53"/>
      <c r="E27" s="51">
        <v>7.38</v>
      </c>
      <c r="F27" s="52"/>
      <c r="G27" s="53"/>
    </row>
    <row r="28" spans="1:7" s="37" customFormat="1" ht="24" x14ac:dyDescent="0.55000000000000004">
      <c r="A28" s="18" t="s">
        <v>25</v>
      </c>
      <c r="B28" s="54">
        <f>B26*B27</f>
        <v>37815.120000000003</v>
      </c>
      <c r="C28" s="54"/>
      <c r="D28" s="54"/>
      <c r="E28" s="54">
        <f>E26*E27</f>
        <v>35785.620000000003</v>
      </c>
      <c r="F28" s="54"/>
      <c r="G28" s="54"/>
    </row>
    <row r="29" spans="1:7" ht="24" x14ac:dyDescent="0.55000000000000004">
      <c r="A29" s="17" t="s">
        <v>26</v>
      </c>
      <c r="B29" s="25">
        <f>B28-B24</f>
        <v>33490.070000000007</v>
      </c>
      <c r="C29" s="31"/>
      <c r="D29" s="25">
        <f>B28-D24</f>
        <v>26548.47</v>
      </c>
      <c r="E29" s="25">
        <f>E28-E24</f>
        <v>30742.670000000002</v>
      </c>
      <c r="F29" s="31"/>
      <c r="G29" s="25">
        <f>E28-G24</f>
        <v>23102.14</v>
      </c>
    </row>
    <row r="30" spans="1:7" ht="24" x14ac:dyDescent="0.55000000000000004">
      <c r="A30" s="20" t="s">
        <v>32</v>
      </c>
      <c r="B30" s="32">
        <f>B27-B25</f>
        <v>6.54</v>
      </c>
      <c r="C30" s="33"/>
      <c r="D30" s="32">
        <f>B27-D25</f>
        <v>5.18</v>
      </c>
      <c r="E30" s="32">
        <f>E27-E25</f>
        <v>6.34</v>
      </c>
      <c r="F30" s="33"/>
      <c r="G30" s="32">
        <f>E27-G25</f>
        <v>4.76</v>
      </c>
    </row>
  </sheetData>
  <mergeCells count="10">
    <mergeCell ref="B28:D28"/>
    <mergeCell ref="E28:G28"/>
    <mergeCell ref="B4:D4"/>
    <mergeCell ref="E4:G4"/>
    <mergeCell ref="B3:G3"/>
    <mergeCell ref="A3:A5"/>
    <mergeCell ref="B26:D26"/>
    <mergeCell ref="E26:G26"/>
    <mergeCell ref="B27:D27"/>
    <mergeCell ref="E27:G27"/>
  </mergeCells>
  <pageMargins left="0.18" right="0.18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ข้าวเหนียวนาปี</vt:lpstr>
      <vt:lpstr>ข้าวโพดเลี้ยงสัตว์</vt:lpstr>
      <vt:lpstr>ถั่วลิสง</vt:lpstr>
      <vt:lpstr>สับปะรดโรงงาน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2017-09-27T03:09:16Z</cp:lastPrinted>
  <dcterms:created xsi:type="dcterms:W3CDTF">2017-05-03T02:05:27Z</dcterms:created>
  <dcterms:modified xsi:type="dcterms:W3CDTF">2017-09-29T03:21:38Z</dcterms:modified>
</cp:coreProperties>
</file>