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 activeTab="3"/>
  </bookViews>
  <sheets>
    <sheet name="ข้าวเหนียวนาปี" sheetId="1" r:id="rId1"/>
    <sheet name="ข้าวโพดเลี้ยงสัตว์" sheetId="3" r:id="rId2"/>
    <sheet name="ถั่วลิสง" sheetId="2" r:id="rId3"/>
    <sheet name="ลิ้นจี่" sheetId="4" r:id="rId4"/>
  </sheets>
  <calcPr calcId="125725"/>
</workbook>
</file>

<file path=xl/calcChain.xml><?xml version="1.0" encoding="utf-8"?>
<calcChain xmlns="http://schemas.openxmlformats.org/spreadsheetml/2006/main">
  <c r="D19" i="2"/>
  <c r="C19"/>
  <c r="B19"/>
  <c r="D28" i="4"/>
  <c r="C16"/>
  <c r="B16"/>
  <c r="D16" s="1"/>
  <c r="G19" i="3"/>
  <c r="F19"/>
  <c r="E19"/>
  <c r="C19"/>
  <c r="D19" s="1"/>
  <c r="B19"/>
  <c r="B20" i="1" l="1"/>
  <c r="D20" s="1"/>
  <c r="G20"/>
  <c r="F20"/>
  <c r="E20"/>
  <c r="C20"/>
  <c r="B28" i="2" l="1"/>
  <c r="D23"/>
  <c r="D22"/>
  <c r="D21"/>
  <c r="C20"/>
  <c r="B20"/>
  <c r="D18"/>
  <c r="D17"/>
  <c r="D16"/>
  <c r="D15"/>
  <c r="D14"/>
  <c r="D13"/>
  <c r="D12"/>
  <c r="C11"/>
  <c r="B11"/>
  <c r="D10"/>
  <c r="D9"/>
  <c r="D8"/>
  <c r="D7"/>
  <c r="C6"/>
  <c r="B6"/>
  <c r="D20" l="1"/>
  <c r="D11"/>
  <c r="C5"/>
  <c r="C24" s="1"/>
  <c r="C25" s="1"/>
  <c r="B5"/>
  <c r="B24" s="1"/>
  <c r="D6"/>
  <c r="G16" i="1"/>
  <c r="B26" i="4"/>
  <c r="D21"/>
  <c r="D20"/>
  <c r="D19"/>
  <c r="D18"/>
  <c r="C17"/>
  <c r="B17"/>
  <c r="D15"/>
  <c r="D14"/>
  <c r="D13"/>
  <c r="D12"/>
  <c r="D11"/>
  <c r="D10"/>
  <c r="C9"/>
  <c r="B9"/>
  <c r="D8"/>
  <c r="D7"/>
  <c r="C6"/>
  <c r="B6"/>
  <c r="E28" i="3"/>
  <c r="B28"/>
  <c r="G23"/>
  <c r="D23"/>
  <c r="G22"/>
  <c r="D22"/>
  <c r="G21"/>
  <c r="D21"/>
  <c r="F20"/>
  <c r="E20"/>
  <c r="C20"/>
  <c r="B20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F7"/>
  <c r="E7"/>
  <c r="C7"/>
  <c r="B7"/>
  <c r="B29" i="2" l="1"/>
  <c r="B25"/>
  <c r="B30" s="1"/>
  <c r="D5"/>
  <c r="D24"/>
  <c r="D25" s="1"/>
  <c r="D17" i="4"/>
  <c r="D9"/>
  <c r="D6"/>
  <c r="B5"/>
  <c r="B22" s="1"/>
  <c r="B23" s="1"/>
  <c r="B28" s="1"/>
  <c r="G20" i="3"/>
  <c r="G12"/>
  <c r="D20"/>
  <c r="D12"/>
  <c r="E6"/>
  <c r="E24" s="1"/>
  <c r="E25" s="1"/>
  <c r="E30" s="1"/>
  <c r="B6"/>
  <c r="D7"/>
  <c r="G7"/>
  <c r="D30" i="2" l="1"/>
  <c r="D29"/>
  <c r="C5" i="4"/>
  <c r="C22" s="1"/>
  <c r="C23" s="1"/>
  <c r="D5"/>
  <c r="D22" s="1"/>
  <c r="D23" s="1"/>
  <c r="B27"/>
  <c r="F6" i="3"/>
  <c r="F24" s="1"/>
  <c r="F25" s="1"/>
  <c r="E29"/>
  <c r="C6"/>
  <c r="C24" s="1"/>
  <c r="C25" s="1"/>
  <c r="B24"/>
  <c r="D27" i="4" l="1"/>
  <c r="G24" i="3"/>
  <c r="G25" s="1"/>
  <c r="G30" s="1"/>
  <c r="G6"/>
  <c r="D6"/>
  <c r="B25"/>
  <c r="B30" s="1"/>
  <c r="D24"/>
  <c r="B29"/>
  <c r="G29" l="1"/>
  <c r="D25"/>
  <c r="D30" s="1"/>
  <c r="D29"/>
  <c r="D16" i="1" l="1"/>
  <c r="B12"/>
  <c r="E29"/>
  <c r="B29"/>
  <c r="G24"/>
  <c r="D24"/>
  <c r="G23"/>
  <c r="D23"/>
  <c r="G22"/>
  <c r="D22"/>
  <c r="F21"/>
  <c r="E21"/>
  <c r="C21"/>
  <c r="B21"/>
  <c r="G19"/>
  <c r="D19"/>
  <c r="G18"/>
  <c r="D18"/>
  <c r="G17"/>
  <c r="D17"/>
  <c r="G15"/>
  <c r="D15"/>
  <c r="G14"/>
  <c r="D14"/>
  <c r="G13"/>
  <c r="D13"/>
  <c r="F12"/>
  <c r="E12"/>
  <c r="C12"/>
  <c r="G11"/>
  <c r="D11"/>
  <c r="G10"/>
  <c r="D10"/>
  <c r="G9"/>
  <c r="D9"/>
  <c r="G8"/>
  <c r="D8"/>
  <c r="F7"/>
  <c r="E7"/>
  <c r="C7"/>
  <c r="B7"/>
  <c r="D21" l="1"/>
  <c r="B6"/>
  <c r="B25" s="1"/>
  <c r="B26" s="1"/>
  <c r="B31" s="1"/>
  <c r="D7"/>
  <c r="G21"/>
  <c r="G12"/>
  <c r="D12"/>
  <c r="C6"/>
  <c r="E6"/>
  <c r="G7"/>
  <c r="B30" l="1"/>
  <c r="F6"/>
  <c r="F25" s="1"/>
  <c r="F26" s="1"/>
  <c r="C25"/>
  <c r="C26" s="1"/>
  <c r="D6"/>
  <c r="E25"/>
  <c r="G6" l="1"/>
  <c r="D25"/>
  <c r="D26" s="1"/>
  <c r="D31" s="1"/>
  <c r="E26"/>
  <c r="E31" s="1"/>
  <c r="G25"/>
  <c r="E30"/>
  <c r="D30" l="1"/>
  <c r="G26"/>
  <c r="G31" s="1"/>
  <c r="G30"/>
</calcChain>
</file>

<file path=xl/sharedStrings.xml><?xml version="1.0" encoding="utf-8"?>
<sst xmlns="http://schemas.openxmlformats.org/spreadsheetml/2006/main" count="145" uniqueCount="64">
  <si>
    <t>หน่วย : บาท/ไร่</t>
  </si>
  <si>
    <t>รายการ</t>
  </si>
  <si>
    <t>S1</t>
  </si>
  <si>
    <t>N</t>
  </si>
  <si>
    <t>เงินสด</t>
  </si>
  <si>
    <t>ประเมิน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</si>
  <si>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</si>
  <si>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</si>
  <si>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</si>
  <si>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</si>
  <si>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</si>
  <si>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</si>
  <si>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</si>
  <si>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</si>
  <si>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</si>
  <si>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</si>
  <si>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</si>
  <si>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</si>
  <si>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</si>
  <si>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</si>
  <si>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</si>
  <si>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</si>
  <si>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</si>
  <si>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</si>
  <si>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</si>
  <si>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</si>
  <si>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</si>
  <si>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(บาท/ตัน)</t>
  </si>
  <si>
    <t>7. ผลตอบแทนต่อไร่</t>
  </si>
  <si>
    <t>8. ผลตอบแทนสุทธิต่อไร่ (ข้อ 7 ลบ ข้อ 3)</t>
  </si>
  <si>
    <t>-</t>
  </si>
  <si>
    <t>9. ผลตอบแทนสุทธิต่อตัน</t>
  </si>
  <si>
    <t xml:space="preserve">   ค่าสารอื่นๆ และวัสดุปรับปรุงดิน</t>
  </si>
  <si>
    <t xml:space="preserve"> 1. ต้นทุนผันแปร</t>
  </si>
  <si>
    <t>1.1  ค่าแรงงาน</t>
  </si>
  <si>
    <t xml:space="preserve">        ดูแลรักษา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</si>
  <si>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</si>
  <si>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</si>
  <si>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</si>
  <si>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ค่าน้ำมันเชื้อเพลิงและไฟฟ้า</t>
  </si>
  <si>
    <t xml:space="preserve">       ค่าซ่อมแซมอุปกรณ์การเกษตร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</si>
  <si>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</si>
  <si>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</si>
  <si>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</si>
  <si>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</si>
  <si>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</si>
  <si>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</si>
  <si>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</si>
  <si>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>6. ราคาผลผลิตที่เกษตรกรขายได้ ณ ไร่นา (บาท/กก.)</t>
  </si>
  <si>
    <t>9. ผลตอบแทนสุทธิต่อกิโลกรัม</t>
  </si>
  <si>
    <t xml:space="preserve">        ค่าสารอื่นๆ และวัสดุปรับปรุงดิน</t>
  </si>
  <si>
    <t xml:space="preserve">       ค่าวัสดุการเกษตรและวัสดุสิ้นเปลือง</t>
  </si>
  <si>
    <t xml:space="preserve">   ปลูก</t>
  </si>
  <si>
    <t xml:space="preserve">   ค่ายาปราบศัตรูพืชและวัชพืช </t>
  </si>
  <si>
    <t xml:space="preserve">      ค่าเสียโอกาสเงินลงทุนเครื่องมืออุปกรณ์</t>
  </si>
  <si>
    <t>6. ราคาที่เกษตรกรขายได้ที่ไร่นา (บาท/กก.)</t>
  </si>
  <si>
    <t xml:space="preserve">       เก็บเกี่ยว</t>
  </si>
  <si>
    <t>พะเยา</t>
  </si>
  <si>
    <t xml:space="preserve">   ค่าเสียโอกาสเงินลงทุนอุปกรณ์การเกษตร</t>
  </si>
  <si>
    <t>6. ราคาที่เกษตรกรขายได้ที่ไร่นา (บาท/กิโลกรัม)</t>
  </si>
  <si>
    <t>ตารางที่ 5  ต้นทุนการผลิตข้าวเหนียวนาปี แยกตามลักษณะความเหมาะสมของพื้นที่</t>
  </si>
  <si>
    <t>ตารางที่ 6 ต้นทุนการผลิตข้าวโพดเลี้ยงสัตว์ แยกตามลักษณะความเหมาะสมของพื้นที่</t>
  </si>
  <si>
    <t>ตารางที่ 7  ต้นทุนการผลิตถั่วลิสง แยกตามลักษณะความเหมาะสมของพื้นที่</t>
  </si>
  <si>
    <t>ตารางที่ 8 ต้นทุนการผลิตลิ้นจี่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</si>
</sst>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_-* #,##0.00_-;\-* #,##0.00_-;_-* &quot;-&quot;??_-;_-@_-"/>
    <numFmt numFmtId="189" formatCode="General_)"/>
  </numFmts>
  <fonts count="16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sz val="14"/>
      <name val="CordiaUPC"/>
      <family val="2"/>
      <charset val="22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sz val="14"/>
      <name val="Cordia New"/>
      <family val="2"/>
    </font>
    <font>
      <b/>
      <sz val="16"/>
      <color indexed="8"/>
      <name val="TH SarabunPSK"/>
      <family val="2"/>
    </font>
    <font>
      <sz val="10"/>
      <name val="Arial"/>
      <family val="2"/>
    </font>
    <font>
      <sz val="16"/>
      <color indexed="8"/>
      <name val="TH SarabunPSK"/>
      <family val="2"/>
    </font>
    <font>
      <b/>
      <sz val="20"/>
      <name val="TH SarabunPSK"/>
      <family val="2"/>
    </font>
    <font>
      <sz val="12"/>
      <color indexed="8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87" fontId="1" fillId="0" borderId="0" applyFont="0" applyFill="0" applyBorder="0" applyAlignment="0" applyProtection="0"/>
    <xf numFmtId="0" fontId="2" fillId="0" borderId="0"/>
    <xf numFmtId="0" fontId="6" fillId="0" borderId="0"/>
    <xf numFmtId="187" fontId="9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9" fillId="0" borderId="0"/>
    <xf numFmtId="0" fontId="9" fillId="0" borderId="0"/>
    <xf numFmtId="0" fontId="12" fillId="0" borderId="0"/>
  </cellStyleXfs>
  <cellXfs count="86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7" xfId="2" applyNumberFormat="1" applyFont="1" applyFill="1" applyBorder="1" applyAlignment="1">
      <alignment horizontal="center" vertical="center"/>
    </xf>
    <xf numFmtId="4" fontId="7" fillId="0" borderId="7" xfId="3" applyNumberFormat="1" applyFont="1" applyFill="1" applyBorder="1" applyAlignment="1" applyProtection="1">
      <alignment horizontal="center" vertical="center"/>
      <protection hidden="1"/>
    </xf>
    <xf numFmtId="2" fontId="7" fillId="0" borderId="8" xfId="2" applyNumberFormat="1" applyFont="1" applyFill="1" applyBorder="1" applyAlignment="1">
      <alignment vertical="center"/>
    </xf>
    <xf numFmtId="187" fontId="7" fillId="2" borderId="8" xfId="2" applyNumberFormat="1" applyFont="1" applyFill="1" applyBorder="1" applyAlignment="1">
      <alignment horizontal="right"/>
    </xf>
    <xf numFmtId="2" fontId="8" fillId="0" borderId="0" xfId="2" applyNumberFormat="1" applyFont="1" applyFill="1" applyAlignment="1">
      <alignment vertical="center"/>
    </xf>
    <xf numFmtId="2" fontId="7" fillId="0" borderId="9" xfId="2" applyNumberFormat="1" applyFont="1" applyFill="1" applyBorder="1" applyAlignment="1">
      <alignment vertical="center"/>
    </xf>
    <xf numFmtId="187" fontId="7" fillId="2" borderId="9" xfId="2" applyNumberFormat="1" applyFont="1" applyFill="1" applyBorder="1" applyAlignment="1">
      <alignment horizontal="right"/>
    </xf>
    <xf numFmtId="2" fontId="8" fillId="0" borderId="9" xfId="2" applyNumberFormat="1" applyFont="1" applyFill="1" applyBorder="1" applyAlignment="1">
      <alignment vertical="center"/>
    </xf>
    <xf numFmtId="187" fontId="8" fillId="2" borderId="9" xfId="2" applyNumberFormat="1" applyFont="1" applyFill="1" applyBorder="1" applyAlignment="1">
      <alignment horizontal="right"/>
    </xf>
    <xf numFmtId="187" fontId="7" fillId="2" borderId="9" xfId="2" applyNumberFormat="1" applyFont="1" applyFill="1" applyBorder="1" applyAlignment="1" applyProtection="1">
      <alignment horizontal="right"/>
      <protection hidden="1"/>
    </xf>
    <xf numFmtId="2" fontId="8" fillId="0" borderId="9" xfId="4" applyNumberFormat="1" applyFont="1" applyBorder="1" applyAlignment="1">
      <alignment vertical="center"/>
    </xf>
    <xf numFmtId="187" fontId="7" fillId="0" borderId="9" xfId="5" applyFont="1" applyFill="1" applyBorder="1" applyAlignment="1">
      <alignment horizontal="right" vertical="center"/>
    </xf>
    <xf numFmtId="2" fontId="8" fillId="0" borderId="9" xfId="6" applyNumberFormat="1" applyFont="1" applyFill="1" applyBorder="1" applyAlignment="1">
      <alignment vertical="center"/>
    </xf>
    <xf numFmtId="2" fontId="7" fillId="0" borderId="9" xfId="6" applyNumberFormat="1" applyFont="1" applyFill="1" applyBorder="1" applyAlignment="1" applyProtection="1">
      <alignment horizontal="left" vertical="center"/>
    </xf>
    <xf numFmtId="2" fontId="8" fillId="0" borderId="9" xfId="6" applyNumberFormat="1" applyFont="1" applyFill="1" applyBorder="1" applyAlignment="1" applyProtection="1">
      <alignment horizontal="left" vertical="center"/>
    </xf>
    <xf numFmtId="0" fontId="7" fillId="0" borderId="9" xfId="0" applyFont="1" applyBorder="1"/>
    <xf numFmtId="4" fontId="7" fillId="0" borderId="9" xfId="2" applyNumberFormat="1" applyFont="1" applyFill="1" applyBorder="1" applyAlignment="1">
      <alignment horizontal="right"/>
    </xf>
    <xf numFmtId="4" fontId="7" fillId="0" borderId="9" xfId="2" applyNumberFormat="1" applyFont="1" applyFill="1" applyBorder="1" applyAlignment="1">
      <alignment horizontal="center"/>
    </xf>
    <xf numFmtId="0" fontId="7" fillId="0" borderId="10" xfId="0" applyFont="1" applyBorder="1"/>
    <xf numFmtId="3" fontId="7" fillId="0" borderId="10" xfId="2" applyNumberFormat="1" applyFont="1" applyFill="1" applyBorder="1" applyAlignment="1">
      <alignment horizontal="right"/>
    </xf>
    <xf numFmtId="3" fontId="7" fillId="0" borderId="10" xfId="2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/>
    <xf numFmtId="43" fontId="8" fillId="0" borderId="0" xfId="1" applyNumberFormat="1" applyFont="1" applyFill="1" applyBorder="1" applyAlignment="1">
      <alignment horizontal="right"/>
    </xf>
    <xf numFmtId="43" fontId="7" fillId="0" borderId="0" xfId="1" applyNumberFormat="1" applyFont="1" applyFill="1" applyBorder="1" applyAlignment="1"/>
    <xf numFmtId="43" fontId="7" fillId="0" borderId="8" xfId="1" applyNumberFormat="1" applyFont="1" applyFill="1" applyBorder="1" applyAlignment="1"/>
    <xf numFmtId="187" fontId="7" fillId="0" borderId="8" xfId="2" applyNumberFormat="1" applyFont="1" applyFill="1" applyBorder="1" applyAlignment="1">
      <alignment horizontal="right"/>
    </xf>
    <xf numFmtId="4" fontId="7" fillId="0" borderId="8" xfId="2" applyNumberFormat="1" applyFont="1" applyFill="1" applyBorder="1" applyAlignment="1">
      <alignment horizontal="right"/>
    </xf>
    <xf numFmtId="43" fontId="7" fillId="0" borderId="9" xfId="1" applyNumberFormat="1" applyFont="1" applyFill="1" applyBorder="1" applyAlignment="1"/>
    <xf numFmtId="187" fontId="7" fillId="0" borderId="9" xfId="2" applyNumberFormat="1" applyFont="1" applyFill="1" applyBorder="1" applyAlignment="1">
      <alignment horizontal="right"/>
    </xf>
    <xf numFmtId="43" fontId="8" fillId="0" borderId="9" xfId="1" applyNumberFormat="1" applyFont="1" applyFill="1" applyBorder="1" applyAlignment="1"/>
    <xf numFmtId="187" fontId="8" fillId="0" borderId="9" xfId="2" applyNumberFormat="1" applyFont="1" applyFill="1" applyBorder="1" applyAlignment="1">
      <alignment horizontal="right"/>
    </xf>
    <xf numFmtId="4" fontId="8" fillId="0" borderId="9" xfId="2" applyNumberFormat="1" applyFont="1" applyFill="1" applyBorder="1" applyAlignment="1"/>
    <xf numFmtId="43" fontId="8" fillId="0" borderId="9" xfId="1" applyNumberFormat="1" applyFont="1" applyBorder="1" applyAlignment="1">
      <alignment horizontal="left"/>
    </xf>
    <xf numFmtId="4" fontId="7" fillId="0" borderId="9" xfId="2" applyNumberFormat="1" applyFont="1" applyFill="1" applyBorder="1" applyAlignment="1">
      <alignment vertical="center"/>
    </xf>
    <xf numFmtId="43" fontId="8" fillId="0" borderId="0" xfId="1" applyNumberFormat="1" applyFont="1" applyFill="1" applyBorder="1" applyAlignment="1"/>
    <xf numFmtId="4" fontId="8" fillId="0" borderId="9" xfId="7" applyNumberFormat="1" applyFont="1" applyFill="1" applyBorder="1" applyAlignment="1">
      <alignment vertical="center"/>
    </xf>
    <xf numFmtId="43" fontId="8" fillId="0" borderId="0" xfId="1" applyNumberFormat="1" applyFont="1"/>
    <xf numFmtId="4" fontId="13" fillId="0" borderId="9" xfId="8" applyNumberFormat="1" applyFont="1" applyBorder="1" applyAlignment="1"/>
    <xf numFmtId="43" fontId="7" fillId="0" borderId="0" xfId="1" applyNumberFormat="1" applyFont="1" applyFill="1" applyBorder="1" applyAlignment="1">
      <alignment horizontal="right"/>
    </xf>
    <xf numFmtId="189" fontId="7" fillId="0" borderId="10" xfId="8" applyNumberFormat="1" applyFont="1" applyFill="1" applyBorder="1" applyAlignment="1" applyProtection="1">
      <alignment horizontal="left"/>
    </xf>
    <xf numFmtId="4" fontId="7" fillId="0" borderId="10" xfId="1" applyNumberFormat="1" applyFont="1" applyFill="1" applyBorder="1" applyAlignment="1">
      <alignment horizontal="center"/>
    </xf>
    <xf numFmtId="4" fontId="8" fillId="0" borderId="0" xfId="2" applyNumberFormat="1" applyFont="1" applyFill="1" applyBorder="1" applyAlignment="1"/>
    <xf numFmtId="0" fontId="8" fillId="0" borderId="0" xfId="2" applyFont="1" applyFill="1"/>
    <xf numFmtId="2" fontId="14" fillId="0" borderId="0" xfId="2" applyNumberFormat="1" applyFont="1" applyFill="1" applyBorder="1" applyAlignment="1"/>
    <xf numFmtId="4" fontId="7" fillId="0" borderId="8" xfId="3" applyNumberFormat="1" applyFont="1" applyFill="1" applyBorder="1" applyAlignment="1" applyProtection="1">
      <alignment horizontal="right"/>
      <protection hidden="1"/>
    </xf>
    <xf numFmtId="4" fontId="11" fillId="0" borderId="8" xfId="3" applyNumberFormat="1" applyFont="1" applyFill="1" applyBorder="1" applyAlignment="1" applyProtection="1">
      <alignment horizontal="right"/>
      <protection hidden="1"/>
    </xf>
    <xf numFmtId="4" fontId="7" fillId="0" borderId="9" xfId="3" applyNumberFormat="1" applyFont="1" applyFill="1" applyBorder="1" applyAlignment="1" applyProtection="1">
      <alignment horizontal="right"/>
      <protection hidden="1"/>
    </xf>
    <xf numFmtId="4" fontId="11" fillId="0" borderId="9" xfId="3" applyNumberFormat="1" applyFont="1" applyFill="1" applyBorder="1" applyAlignment="1" applyProtection="1">
      <alignment horizontal="right"/>
      <protection hidden="1"/>
    </xf>
    <xf numFmtId="4" fontId="13" fillId="0" borderId="9" xfId="3" applyNumberFormat="1" applyFont="1" applyFill="1" applyBorder="1" applyAlignment="1">
      <alignment horizontal="right"/>
    </xf>
    <xf numFmtId="3" fontId="7" fillId="0" borderId="9" xfId="3" applyNumberFormat="1" applyFont="1" applyFill="1" applyBorder="1" applyAlignment="1" applyProtection="1">
      <alignment horizontal="center"/>
      <protection hidden="1"/>
    </xf>
    <xf numFmtId="4" fontId="7" fillId="0" borderId="10" xfId="3" applyNumberFormat="1" applyFont="1" applyFill="1" applyBorder="1" applyAlignment="1" applyProtection="1">
      <alignment horizontal="center"/>
      <protection hidden="1"/>
    </xf>
    <xf numFmtId="3" fontId="7" fillId="0" borderId="10" xfId="3" applyNumberFormat="1" applyFont="1" applyFill="1" applyBorder="1" applyAlignment="1" applyProtection="1">
      <alignment horizontal="center"/>
      <protection hidden="1"/>
    </xf>
    <xf numFmtId="2" fontId="15" fillId="0" borderId="0" xfId="2" applyNumberFormat="1" applyFont="1" applyFill="1" applyBorder="1" applyAlignment="1"/>
    <xf numFmtId="4" fontId="7" fillId="0" borderId="10" xfId="2" applyNumberFormat="1" applyFont="1" applyFill="1" applyBorder="1" applyAlignment="1">
      <alignment horizontal="right"/>
    </xf>
    <xf numFmtId="4" fontId="7" fillId="0" borderId="9" xfId="3" applyNumberFormat="1" applyFont="1" applyFill="1" applyBorder="1" applyAlignment="1" applyProtection="1">
      <alignment horizontal="center"/>
      <protection hidden="1"/>
    </xf>
    <xf numFmtId="4" fontId="8" fillId="0" borderId="9" xfId="2" applyNumberFormat="1" applyFont="1" applyFill="1" applyBorder="1" applyAlignment="1">
      <alignment horizontal="center"/>
    </xf>
    <xf numFmtId="4" fontId="3" fillId="0" borderId="3" xfId="3" applyNumberFormat="1" applyFont="1" applyFill="1" applyBorder="1" applyAlignment="1" applyProtection="1">
      <alignment horizontal="center"/>
      <protection hidden="1"/>
    </xf>
    <xf numFmtId="4" fontId="3" fillId="0" borderId="4" xfId="3" applyNumberFormat="1" applyFont="1" applyFill="1" applyBorder="1" applyAlignment="1" applyProtection="1">
      <alignment horizontal="center"/>
      <protection hidden="1"/>
    </xf>
    <xf numFmtId="4" fontId="3" fillId="0" borderId="5" xfId="3" applyNumberFormat="1" applyFont="1" applyFill="1" applyBorder="1" applyAlignment="1" applyProtection="1">
      <alignment horizontal="center"/>
      <protection hidden="1"/>
    </xf>
    <xf numFmtId="3" fontId="8" fillId="0" borderId="9" xfId="2" applyNumberFormat="1" applyFont="1" applyFill="1" applyBorder="1" applyAlignment="1">
      <alignment horizontal="center"/>
    </xf>
    <xf numFmtId="4" fontId="8" fillId="0" borderId="11" xfId="3" applyNumberFormat="1" applyFont="1" applyFill="1" applyBorder="1" applyAlignment="1" applyProtection="1">
      <alignment horizontal="center"/>
      <protection hidden="1"/>
    </xf>
    <xf numFmtId="4" fontId="8" fillId="0" borderId="12" xfId="3" applyNumberFormat="1" applyFont="1" applyFill="1" applyBorder="1" applyAlignment="1" applyProtection="1">
      <alignment horizontal="center"/>
      <protection hidden="1"/>
    </xf>
    <xf numFmtId="4" fontId="8" fillId="0" borderId="13" xfId="3" applyNumberFormat="1" applyFont="1" applyFill="1" applyBorder="1" applyAlignment="1" applyProtection="1">
      <alignment horizontal="center"/>
      <protection hidden="1"/>
    </xf>
    <xf numFmtId="43" fontId="3" fillId="0" borderId="2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" fontId="8" fillId="0" borderId="11" xfId="1" applyNumberFormat="1" applyFont="1" applyFill="1" applyBorder="1" applyAlignment="1">
      <alignment horizontal="center"/>
    </xf>
    <xf numFmtId="4" fontId="8" fillId="0" borderId="12" xfId="1" applyNumberFormat="1" applyFont="1" applyFill="1" applyBorder="1" applyAlignment="1">
      <alignment horizontal="center"/>
    </xf>
    <xf numFmtId="4" fontId="8" fillId="0" borderId="13" xfId="1" applyNumberFormat="1" applyFont="1" applyFill="1" applyBorder="1" applyAlignment="1">
      <alignment horizontal="center"/>
    </xf>
    <xf numFmtId="4" fontId="8" fillId="0" borderId="11" xfId="2" applyNumberFormat="1" applyFont="1" applyFill="1" applyBorder="1" applyAlignment="1">
      <alignment horizontal="center"/>
    </xf>
    <xf numFmtId="4" fontId="8" fillId="0" borderId="12" xfId="2" applyNumberFormat="1" applyFont="1" applyFill="1" applyBorder="1" applyAlignment="1">
      <alignment horizontal="center"/>
    </xf>
    <xf numFmtId="4" fontId="8" fillId="0" borderId="13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" fontId="13" fillId="0" borderId="0" xfId="2" applyNumberFormat="1" applyFont="1" applyFill="1" applyBorder="1" applyAlignment="1">
      <alignment horizontal="right"/>
    </xf>
    <xf numFmtId="0" fontId="8" fillId="0" borderId="9" xfId="0" applyFont="1" applyBorder="1"/>
    <xf numFmtId="4" fontId="8" fillId="0" borderId="9" xfId="3" applyNumberFormat="1" applyFont="1" applyFill="1" applyBorder="1" applyAlignment="1" applyProtection="1">
      <alignment horizontal="center"/>
      <protection hidden="1"/>
    </xf>
    <xf numFmtId="189" fontId="8" fillId="0" borderId="9" xfId="8" applyNumberFormat="1" applyFont="1" applyFill="1" applyBorder="1" applyAlignment="1" applyProtection="1">
      <alignment horizontal="left"/>
    </xf>
    <xf numFmtId="187" fontId="7" fillId="2" borderId="9" xfId="2" applyNumberFormat="1" applyFont="1" applyFill="1" applyBorder="1" applyAlignment="1" applyProtection="1">
      <alignment horizontal="center"/>
      <protection hidden="1"/>
    </xf>
  </cellXfs>
  <cellStyles count="9">
    <cellStyle name="เครื่องหมายจุลภาค" xfId="1" builtinId="3"/>
    <cellStyle name="เครื่องหมายจุลภาค 2" xfId="5"/>
    <cellStyle name="เครื่องหมายจุลภาค 3" xfId="4"/>
    <cellStyle name="ปกติ" xfId="0" builtinId="0"/>
    <cellStyle name="ปกติ 3" xfId="6"/>
    <cellStyle name="ปกติ 8" xfId="7"/>
    <cellStyle name="ปกติ_ประมาณการเดือน ธค.2547" xfId="2"/>
    <cellStyle name="ปกติ_ประมาณการเดือน ธค.2547 2" xfId="3"/>
    <cellStyle name="ลักษณะ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A11" sqref="A11"/>
    </sheetView>
  </sheetViews>
  <sheetFormatPr defaultColWidth="8" defaultRowHeight="21.75"/>
  <cols>
    <col min="1" max="1" width="40.75" style="28" customWidth="1"/>
    <col min="2" max="7" width="11.375" style="2" customWidth="1"/>
    <col min="8" max="16384" width="8" style="2"/>
  </cols>
  <sheetData>
    <row r="1" spans="1:7" ht="27.75">
      <c r="A1" s="1" t="s">
        <v>60</v>
      </c>
    </row>
    <row r="2" spans="1:7">
      <c r="A2" s="3"/>
      <c r="G2" s="4" t="s">
        <v>0</v>
      </c>
    </row>
    <row r="3" spans="1:7" ht="27.75">
      <c r="A3" s="5"/>
      <c r="B3" s="63" t="s">
        <v>57</v>
      </c>
      <c r="C3" s="64"/>
      <c r="D3" s="64"/>
      <c r="E3" s="64"/>
      <c r="F3" s="64"/>
      <c r="G3" s="65"/>
    </row>
    <row r="4" spans="1:7" ht="27.75">
      <c r="A4" s="6" t="s">
        <v>1</v>
      </c>
      <c r="B4" s="63" t="s">
        <v>2</v>
      </c>
      <c r="C4" s="64"/>
      <c r="D4" s="65"/>
      <c r="E4" s="63" t="s">
        <v>3</v>
      </c>
      <c r="F4" s="64"/>
      <c r="G4" s="65"/>
    </row>
    <row r="5" spans="1:7" ht="27.75">
      <c r="A5" s="7"/>
      <c r="B5" s="8" t="s">
        <v>4</v>
      </c>
      <c r="C5" s="8" t="s">
        <v>5</v>
      </c>
      <c r="D5" s="8" t="s">
        <v>6</v>
      </c>
      <c r="E5" s="8" t="s">
        <v>4</v>
      </c>
      <c r="F5" s="8" t="s">
        <v>5</v>
      </c>
      <c r="G5" s="8" t="s">
        <v>6</v>
      </c>
    </row>
    <row r="6" spans="1:7" s="11" customFormat="1" ht="24">
      <c r="A6" s="9" t="s">
        <v>7</v>
      </c>
      <c r="B6" s="10">
        <f>B7+B12+B20</f>
        <v>2105.02</v>
      </c>
      <c r="C6" s="10">
        <f>C7+C12+C20</f>
        <v>1813.8168000000001</v>
      </c>
      <c r="D6" s="10">
        <f t="shared" ref="D6:D11" si="0">SUM(B6:C6)</f>
        <v>3918.8368</v>
      </c>
      <c r="E6" s="10">
        <f>E7+E12+E20</f>
        <v>2116.0471499999999</v>
      </c>
      <c r="F6" s="10">
        <f>F7+F12+F20</f>
        <v>1277.55225</v>
      </c>
      <c r="G6" s="10">
        <f t="shared" ref="G6:G11" si="1">SUM(E6:F6)</f>
        <v>3393.5994000000001</v>
      </c>
    </row>
    <row r="7" spans="1:7" s="11" customFormat="1" ht="24">
      <c r="A7" s="12" t="s">
        <v>8</v>
      </c>
      <c r="B7" s="13">
        <f>SUM(B8:B11)</f>
        <v>1175.3600000000001</v>
      </c>
      <c r="C7" s="13">
        <f>SUM(C8:C11)</f>
        <v>1608.63</v>
      </c>
      <c r="D7" s="13">
        <f t="shared" si="0"/>
        <v>2783.9900000000002</v>
      </c>
      <c r="E7" s="13">
        <f>SUM(E8:E11)</f>
        <v>1439.62</v>
      </c>
      <c r="F7" s="13">
        <f>SUM(F8:F11)</f>
        <v>1094.1399999999999</v>
      </c>
      <c r="G7" s="13">
        <f t="shared" si="1"/>
        <v>2533.7599999999998</v>
      </c>
    </row>
    <row r="8" spans="1:7" s="11" customFormat="1" ht="24">
      <c r="A8" s="14" t="s">
        <v>9</v>
      </c>
      <c r="B8" s="15">
        <v>514.62</v>
      </c>
      <c r="C8" s="15">
        <v>182.4</v>
      </c>
      <c r="D8" s="15">
        <f t="shared" si="0"/>
        <v>697.02</v>
      </c>
      <c r="E8" s="15">
        <v>735.76</v>
      </c>
      <c r="F8" s="15">
        <v>0</v>
      </c>
      <c r="G8" s="15">
        <f t="shared" si="1"/>
        <v>735.76</v>
      </c>
    </row>
    <row r="9" spans="1:7" s="11" customFormat="1" ht="24">
      <c r="A9" s="14" t="s">
        <v>10</v>
      </c>
      <c r="B9" s="15">
        <v>68.319999999999993</v>
      </c>
      <c r="C9" s="15">
        <v>248.42</v>
      </c>
      <c r="D9" s="15">
        <f t="shared" si="0"/>
        <v>316.74</v>
      </c>
      <c r="E9" s="15">
        <v>164.79</v>
      </c>
      <c r="F9" s="15">
        <v>302.52999999999997</v>
      </c>
      <c r="G9" s="15">
        <f t="shared" si="1"/>
        <v>467.31999999999994</v>
      </c>
    </row>
    <row r="10" spans="1:7" s="11" customFormat="1" ht="24">
      <c r="A10" s="14" t="s">
        <v>11</v>
      </c>
      <c r="B10" s="15">
        <v>16.84</v>
      </c>
      <c r="C10" s="15">
        <v>332.36</v>
      </c>
      <c r="D10" s="15">
        <f t="shared" si="0"/>
        <v>349.2</v>
      </c>
      <c r="E10" s="15">
        <v>4.71</v>
      </c>
      <c r="F10" s="15">
        <v>347.8</v>
      </c>
      <c r="G10" s="15">
        <f t="shared" si="1"/>
        <v>352.51</v>
      </c>
    </row>
    <row r="11" spans="1:7" s="11" customFormat="1" ht="24">
      <c r="A11" s="14" t="s">
        <v>12</v>
      </c>
      <c r="B11" s="15">
        <v>575.58000000000004</v>
      </c>
      <c r="C11" s="15">
        <v>845.45</v>
      </c>
      <c r="D11" s="15">
        <f t="shared" si="0"/>
        <v>1421.0300000000002</v>
      </c>
      <c r="E11" s="15">
        <v>534.36</v>
      </c>
      <c r="F11" s="15">
        <v>443.81</v>
      </c>
      <c r="G11" s="15">
        <f t="shared" si="1"/>
        <v>978.17000000000007</v>
      </c>
    </row>
    <row r="12" spans="1:7" s="11" customFormat="1" ht="24">
      <c r="A12" s="12" t="s">
        <v>13</v>
      </c>
      <c r="B12" s="16">
        <f>ROUND(SUM(B13:B19),2)</f>
        <v>858.48</v>
      </c>
      <c r="C12" s="16">
        <f>ROUND(SUM(C13:C19),2)</f>
        <v>143.85</v>
      </c>
      <c r="D12" s="16">
        <f>ROUND(SUM(B12:C12),2)</f>
        <v>1002.33</v>
      </c>
      <c r="E12" s="16">
        <f>ROUND(SUM(E13:E19),2)</f>
        <v>604.87</v>
      </c>
      <c r="F12" s="16">
        <f>ROUND(SUM(F13:F19),2)</f>
        <v>140.21</v>
      </c>
      <c r="G12" s="16">
        <f>ROUND(SUM(E12:F12),2)</f>
        <v>745.08</v>
      </c>
    </row>
    <row r="13" spans="1:7" s="11" customFormat="1" ht="24">
      <c r="A13" s="14" t="s">
        <v>14</v>
      </c>
      <c r="B13" s="15">
        <v>126.77</v>
      </c>
      <c r="C13" s="15">
        <v>124.02</v>
      </c>
      <c r="D13" s="15">
        <f t="shared" ref="D13:D19" si="2">SUM(B13:C13)</f>
        <v>250.79</v>
      </c>
      <c r="E13" s="15">
        <v>187.37</v>
      </c>
      <c r="F13" s="15">
        <v>118.33</v>
      </c>
      <c r="G13" s="15">
        <f t="shared" ref="G13:G19" si="3">SUM(E13:F13)</f>
        <v>305.7</v>
      </c>
    </row>
    <row r="14" spans="1:7" s="11" customFormat="1" ht="24">
      <c r="A14" s="14" t="s">
        <v>15</v>
      </c>
      <c r="B14" s="15">
        <v>387.08</v>
      </c>
      <c r="C14" s="15">
        <v>0</v>
      </c>
      <c r="D14" s="15">
        <f t="shared" si="2"/>
        <v>387.08</v>
      </c>
      <c r="E14" s="15">
        <v>245.38</v>
      </c>
      <c r="F14" s="15">
        <v>9.69</v>
      </c>
      <c r="G14" s="15">
        <f t="shared" si="3"/>
        <v>255.07</v>
      </c>
    </row>
    <row r="15" spans="1:7" s="11" customFormat="1" ht="24">
      <c r="A15" s="14" t="s">
        <v>16</v>
      </c>
      <c r="B15" s="15">
        <v>151.04</v>
      </c>
      <c r="C15" s="15">
        <v>0.7</v>
      </c>
      <c r="D15" s="15">
        <f t="shared" si="2"/>
        <v>151.73999999999998</v>
      </c>
      <c r="E15" s="15">
        <v>104.9</v>
      </c>
      <c r="F15" s="15">
        <v>2.77</v>
      </c>
      <c r="G15" s="15">
        <f t="shared" si="3"/>
        <v>107.67</v>
      </c>
    </row>
    <row r="16" spans="1:7" s="11" customFormat="1" ht="24">
      <c r="A16" s="14" t="s">
        <v>32</v>
      </c>
      <c r="B16" s="15">
        <v>0</v>
      </c>
      <c r="C16" s="15">
        <v>14.58</v>
      </c>
      <c r="D16" s="15">
        <f t="shared" si="2"/>
        <v>14.58</v>
      </c>
      <c r="E16" s="15">
        <v>0</v>
      </c>
      <c r="F16" s="15">
        <v>0.14000000000000001</v>
      </c>
      <c r="G16" s="15">
        <f t="shared" si="3"/>
        <v>0.14000000000000001</v>
      </c>
    </row>
    <row r="17" spans="1:7" s="11" customFormat="1" ht="24">
      <c r="A17" s="14" t="s">
        <v>17</v>
      </c>
      <c r="B17" s="15">
        <v>78.91</v>
      </c>
      <c r="C17" s="15">
        <v>0</v>
      </c>
      <c r="D17" s="15">
        <f t="shared" si="2"/>
        <v>78.91</v>
      </c>
      <c r="E17" s="15">
        <v>43.96</v>
      </c>
      <c r="F17" s="15">
        <v>0.97</v>
      </c>
      <c r="G17" s="15">
        <f t="shared" si="3"/>
        <v>44.93</v>
      </c>
    </row>
    <row r="18" spans="1:7" s="11" customFormat="1" ht="24">
      <c r="A18" s="17" t="s">
        <v>18</v>
      </c>
      <c r="B18" s="15">
        <v>112.53</v>
      </c>
      <c r="C18" s="15">
        <v>4.55</v>
      </c>
      <c r="D18" s="15">
        <f t="shared" si="2"/>
        <v>117.08</v>
      </c>
      <c r="E18" s="15">
        <v>23.16</v>
      </c>
      <c r="F18" s="15">
        <v>8.31</v>
      </c>
      <c r="G18" s="15">
        <f t="shared" si="3"/>
        <v>31.47</v>
      </c>
    </row>
    <row r="19" spans="1:7" s="11" customFormat="1" ht="24">
      <c r="A19" s="14" t="s">
        <v>19</v>
      </c>
      <c r="B19" s="15">
        <v>2.15</v>
      </c>
      <c r="C19" s="15">
        <v>0</v>
      </c>
      <c r="D19" s="15">
        <f t="shared" si="2"/>
        <v>2.15</v>
      </c>
      <c r="E19" s="15">
        <v>0.1</v>
      </c>
      <c r="F19" s="15">
        <v>0</v>
      </c>
      <c r="G19" s="15">
        <f t="shared" si="3"/>
        <v>0.1</v>
      </c>
    </row>
    <row r="20" spans="1:7" s="11" customFormat="1" ht="24">
      <c r="A20" s="12" t="s">
        <v>20</v>
      </c>
      <c r="B20" s="18">
        <f>ROUND((B7+B12)*0.07*6/12,2)</f>
        <v>71.180000000000007</v>
      </c>
      <c r="C20" s="18">
        <f>(C7+C12)*0.07*6/12</f>
        <v>61.336800000000004</v>
      </c>
      <c r="D20" s="18">
        <f>+B20+C20</f>
        <v>132.51680000000002</v>
      </c>
      <c r="E20" s="18">
        <f>(E7+E12)*0.07*6/12</f>
        <v>71.557149999999993</v>
      </c>
      <c r="F20" s="18">
        <f>(F7+F12)*0.07*6/12</f>
        <v>43.202249999999999</v>
      </c>
      <c r="G20" s="18">
        <f>(G7+G12)*0.07*6/12</f>
        <v>114.75939999999999</v>
      </c>
    </row>
    <row r="21" spans="1:7" s="11" customFormat="1" ht="24">
      <c r="A21" s="12" t="s">
        <v>21</v>
      </c>
      <c r="B21" s="16">
        <f>ROUND(SUM(B22:B24),2)</f>
        <v>0</v>
      </c>
      <c r="C21" s="16">
        <f>ROUND(SUM(C22:C24),2)</f>
        <v>1679.57</v>
      </c>
      <c r="D21" s="16">
        <f>ROUND(SUM(B21:C21),2)</f>
        <v>1679.57</v>
      </c>
      <c r="E21" s="16">
        <f>ROUND(SUM(E22:E24),2)</f>
        <v>0</v>
      </c>
      <c r="F21" s="16">
        <f>ROUND(SUM(F22:F24),2)</f>
        <v>739.73</v>
      </c>
      <c r="G21" s="16">
        <f>ROUND(SUM(E21:F21),2)</f>
        <v>739.73</v>
      </c>
    </row>
    <row r="22" spans="1:7" s="11" customFormat="1" ht="24">
      <c r="A22" s="14" t="s">
        <v>22</v>
      </c>
      <c r="B22" s="15">
        <v>0</v>
      </c>
      <c r="C22" s="15">
        <v>1474.77</v>
      </c>
      <c r="D22" s="15">
        <f t="shared" ref="D22:D24" si="4">SUM(B22:C22)</f>
        <v>1474.77</v>
      </c>
      <c r="E22" s="15">
        <v>0</v>
      </c>
      <c r="F22" s="15">
        <v>658.81</v>
      </c>
      <c r="G22" s="15">
        <f t="shared" ref="G22:G24" si="5">SUM(E22:F22)</f>
        <v>658.81</v>
      </c>
    </row>
    <row r="23" spans="1:7" s="11" customFormat="1" ht="24">
      <c r="A23" s="14" t="s">
        <v>23</v>
      </c>
      <c r="B23" s="15">
        <v>0</v>
      </c>
      <c r="C23" s="15">
        <v>168.95</v>
      </c>
      <c r="D23" s="15">
        <f t="shared" si="4"/>
        <v>168.95</v>
      </c>
      <c r="E23" s="15">
        <v>0</v>
      </c>
      <c r="F23" s="15">
        <v>51.39</v>
      </c>
      <c r="G23" s="15">
        <f t="shared" si="5"/>
        <v>51.39</v>
      </c>
    </row>
    <row r="24" spans="1:7" s="11" customFormat="1" ht="24">
      <c r="A24" s="19" t="s">
        <v>58</v>
      </c>
      <c r="B24" s="15">
        <v>0</v>
      </c>
      <c r="C24" s="15">
        <v>35.85</v>
      </c>
      <c r="D24" s="15">
        <f t="shared" si="4"/>
        <v>35.85</v>
      </c>
      <c r="E24" s="15">
        <v>0</v>
      </c>
      <c r="F24" s="15">
        <v>29.53</v>
      </c>
      <c r="G24" s="15">
        <f t="shared" si="5"/>
        <v>29.53</v>
      </c>
    </row>
    <row r="25" spans="1:7" s="11" customFormat="1" ht="24">
      <c r="A25" s="12" t="s">
        <v>24</v>
      </c>
      <c r="B25" s="16">
        <f>ROUND((B6+B21),2)</f>
        <v>2105.02</v>
      </c>
      <c r="C25" s="16">
        <f>ROUND((C6+C21),2)</f>
        <v>3493.39</v>
      </c>
      <c r="D25" s="16">
        <f>ROUND(SUM(B25:C25),2)</f>
        <v>5598.41</v>
      </c>
      <c r="E25" s="16">
        <f>ROUND((E6+E21),2)</f>
        <v>2116.0500000000002</v>
      </c>
      <c r="F25" s="16">
        <f>ROUND((F6+F21),2)</f>
        <v>2017.28</v>
      </c>
      <c r="G25" s="16">
        <f>ROUND(SUM(E25:F25),2)</f>
        <v>4133.33</v>
      </c>
    </row>
    <row r="26" spans="1:7" s="11" customFormat="1" ht="24">
      <c r="A26" s="20" t="s">
        <v>25</v>
      </c>
      <c r="B26" s="16">
        <f>ROUND((B25/B27)*1000,2)</f>
        <v>3648.21</v>
      </c>
      <c r="C26" s="85">
        <f>C25/B27*1000</f>
        <v>6054.402079722704</v>
      </c>
      <c r="D26" s="16">
        <f>ROUND((D25/B27)*1000,2)</f>
        <v>9702.6200000000008</v>
      </c>
      <c r="E26" s="16">
        <f>ROUND((E25/E27)*1000,2)</f>
        <v>4550.6499999999996</v>
      </c>
      <c r="F26" s="85">
        <f>F25/E27*1000</f>
        <v>4338.2365591397847</v>
      </c>
      <c r="G26" s="16">
        <f>ROUND((G25/E27)*1000,2)</f>
        <v>8888.8799999999992</v>
      </c>
    </row>
    <row r="27" spans="1:7" s="11" customFormat="1" ht="24">
      <c r="A27" s="21" t="s">
        <v>26</v>
      </c>
      <c r="B27" s="62">
        <v>577</v>
      </c>
      <c r="C27" s="62"/>
      <c r="D27" s="62"/>
      <c r="E27" s="62">
        <v>465</v>
      </c>
      <c r="F27" s="62"/>
      <c r="G27" s="62"/>
    </row>
    <row r="28" spans="1:7" ht="24">
      <c r="A28" s="82" t="s">
        <v>27</v>
      </c>
      <c r="B28" s="66">
        <v>11237</v>
      </c>
      <c r="C28" s="66"/>
      <c r="D28" s="66"/>
      <c r="E28" s="66">
        <v>11237</v>
      </c>
      <c r="F28" s="66"/>
      <c r="G28" s="66"/>
    </row>
    <row r="29" spans="1:7" ht="24">
      <c r="A29" s="82" t="s">
        <v>28</v>
      </c>
      <c r="B29" s="62">
        <f>ROUND(B27*B28/1000,2)</f>
        <v>6483.75</v>
      </c>
      <c r="C29" s="62"/>
      <c r="D29" s="62"/>
      <c r="E29" s="62">
        <f>ROUND(E27*E28/1000,2)</f>
        <v>5225.21</v>
      </c>
      <c r="F29" s="62"/>
      <c r="G29" s="62"/>
    </row>
    <row r="30" spans="1:7" ht="24">
      <c r="A30" s="22" t="s">
        <v>29</v>
      </c>
      <c r="B30" s="23">
        <f>B29-B25</f>
        <v>4378.7299999999996</v>
      </c>
      <c r="C30" s="24" t="s">
        <v>30</v>
      </c>
      <c r="D30" s="23">
        <f>B29-D25</f>
        <v>885.34000000000015</v>
      </c>
      <c r="E30" s="23">
        <f>E29-E25</f>
        <v>3109.16</v>
      </c>
      <c r="F30" s="24" t="s">
        <v>30</v>
      </c>
      <c r="G30" s="23">
        <f>E29-G25</f>
        <v>1091.8800000000001</v>
      </c>
    </row>
    <row r="31" spans="1:7" ht="24">
      <c r="A31" s="25" t="s">
        <v>31</v>
      </c>
      <c r="B31" s="26">
        <f>B28-B26</f>
        <v>7588.79</v>
      </c>
      <c r="C31" s="27" t="s">
        <v>30</v>
      </c>
      <c r="D31" s="26">
        <f>B28-D26</f>
        <v>1534.3799999999992</v>
      </c>
      <c r="E31" s="26">
        <f>E28-E26</f>
        <v>6686.35</v>
      </c>
      <c r="F31" s="27" t="s">
        <v>30</v>
      </c>
      <c r="G31" s="26">
        <f>E28-G26</f>
        <v>2348.1200000000008</v>
      </c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ageMargins left="0.18" right="0.18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topLeftCell="A19" workbookViewId="0">
      <selection activeCell="A32" sqref="A32"/>
    </sheetView>
  </sheetViews>
  <sheetFormatPr defaultColWidth="8" defaultRowHeight="21.75"/>
  <cols>
    <col min="1" max="1" width="40.75" style="28" customWidth="1"/>
    <col min="2" max="7" width="11" style="2" customWidth="1"/>
    <col min="8" max="16384" width="8" style="2"/>
  </cols>
  <sheetData>
    <row r="1" spans="1:7" ht="27.75">
      <c r="A1" s="1" t="s">
        <v>61</v>
      </c>
    </row>
    <row r="2" spans="1:7" ht="21.75" customHeight="1">
      <c r="A2" s="50"/>
      <c r="G2" s="4" t="s">
        <v>0</v>
      </c>
    </row>
    <row r="3" spans="1:7" ht="27.75">
      <c r="A3" s="5"/>
      <c r="B3" s="63" t="s">
        <v>57</v>
      </c>
      <c r="C3" s="64"/>
      <c r="D3" s="64"/>
      <c r="E3" s="64"/>
      <c r="F3" s="64"/>
      <c r="G3" s="65"/>
    </row>
    <row r="4" spans="1:7" ht="27.75">
      <c r="A4" s="6" t="s">
        <v>1</v>
      </c>
      <c r="B4" s="63" t="s">
        <v>2</v>
      </c>
      <c r="C4" s="64"/>
      <c r="D4" s="65"/>
      <c r="E4" s="63" t="s">
        <v>3</v>
      </c>
      <c r="F4" s="64"/>
      <c r="G4" s="65"/>
    </row>
    <row r="5" spans="1:7" ht="27.75">
      <c r="A5" s="7"/>
      <c r="B5" s="8" t="s">
        <v>4</v>
      </c>
      <c r="C5" s="8" t="s">
        <v>5</v>
      </c>
      <c r="D5" s="8" t="s">
        <v>6</v>
      </c>
      <c r="E5" s="8" t="s">
        <v>4</v>
      </c>
      <c r="F5" s="8" t="s">
        <v>5</v>
      </c>
      <c r="G5" s="8" t="s">
        <v>6</v>
      </c>
    </row>
    <row r="6" spans="1:7" ht="24">
      <c r="A6" s="9" t="s">
        <v>7</v>
      </c>
      <c r="B6" s="51">
        <f>ROUND((B7+B12+B19),2)</f>
        <v>2903.39</v>
      </c>
      <c r="C6" s="51">
        <f>ROUND((C7+C12+C19),2)</f>
        <v>817.98</v>
      </c>
      <c r="D6" s="52">
        <f>ROUND(SUM(B6:C6),2)</f>
        <v>3721.37</v>
      </c>
      <c r="E6" s="51">
        <f>ROUND((E7+E12+E19),2)</f>
        <v>3021.16</v>
      </c>
      <c r="F6" s="51">
        <f>ROUND((F7+F12+F19),2)</f>
        <v>1358.9</v>
      </c>
      <c r="G6" s="52">
        <f>ROUND(SUM(E6:F6),2)</f>
        <v>4380.0600000000004</v>
      </c>
    </row>
    <row r="7" spans="1:7" s="11" customFormat="1" ht="24">
      <c r="A7" s="12" t="s">
        <v>8</v>
      </c>
      <c r="B7" s="53">
        <f>ROUND(SUM(B8:B11),2)</f>
        <v>1272.48</v>
      </c>
      <c r="C7" s="53">
        <f>ROUND(SUM(C8:C11),2)</f>
        <v>708.88</v>
      </c>
      <c r="D7" s="54">
        <f>ROUND(SUM(B7:C7),2)</f>
        <v>1981.36</v>
      </c>
      <c r="E7" s="53">
        <f>ROUND(SUM(E8:E11),2)</f>
        <v>1010.1</v>
      </c>
      <c r="F7" s="53">
        <f>ROUND(SUM(F8:F11),2)</f>
        <v>1327.92</v>
      </c>
      <c r="G7" s="54">
        <f>ROUND(SUM(E7:F7),2)</f>
        <v>2338.02</v>
      </c>
    </row>
    <row r="8" spans="1:7" s="11" customFormat="1" ht="24">
      <c r="A8" s="14" t="s">
        <v>9</v>
      </c>
      <c r="B8" s="55">
        <v>554.75</v>
      </c>
      <c r="C8" s="55">
        <v>28.99</v>
      </c>
      <c r="D8" s="55">
        <f>SUM(B8:C8)</f>
        <v>583.74</v>
      </c>
      <c r="E8" s="55">
        <v>470.9</v>
      </c>
      <c r="F8" s="55">
        <v>51.37</v>
      </c>
      <c r="G8" s="55">
        <f t="shared" ref="G8:G11" si="0">SUM(E8:F8)</f>
        <v>522.27</v>
      </c>
    </row>
    <row r="9" spans="1:7" s="11" customFormat="1" ht="24">
      <c r="A9" s="14" t="s">
        <v>52</v>
      </c>
      <c r="B9" s="55">
        <v>160.29</v>
      </c>
      <c r="C9" s="55">
        <v>113.29</v>
      </c>
      <c r="D9" s="55">
        <f>SUM(B9:C9)</f>
        <v>273.58</v>
      </c>
      <c r="E9" s="55">
        <v>130.12</v>
      </c>
      <c r="F9" s="55">
        <v>246.04</v>
      </c>
      <c r="G9" s="55">
        <f t="shared" si="0"/>
        <v>376.15999999999997</v>
      </c>
    </row>
    <row r="10" spans="1:7" s="11" customFormat="1" ht="24">
      <c r="A10" s="14" t="s">
        <v>11</v>
      </c>
      <c r="B10" s="55">
        <v>116.5</v>
      </c>
      <c r="C10" s="55">
        <v>197.56</v>
      </c>
      <c r="D10" s="55">
        <f>SUM(B10:C10)</f>
        <v>314.06</v>
      </c>
      <c r="E10" s="55">
        <v>112.41</v>
      </c>
      <c r="F10" s="55">
        <v>433.01</v>
      </c>
      <c r="G10" s="55">
        <f t="shared" si="0"/>
        <v>545.41999999999996</v>
      </c>
    </row>
    <row r="11" spans="1:7" s="11" customFormat="1" ht="24">
      <c r="A11" s="14" t="s">
        <v>12</v>
      </c>
      <c r="B11" s="55">
        <v>440.94</v>
      </c>
      <c r="C11" s="55">
        <v>369.04</v>
      </c>
      <c r="D11" s="55">
        <f>SUM(B11:C11)</f>
        <v>809.98</v>
      </c>
      <c r="E11" s="55">
        <v>296.67</v>
      </c>
      <c r="F11" s="55">
        <v>597.5</v>
      </c>
      <c r="G11" s="55">
        <f t="shared" si="0"/>
        <v>894.17000000000007</v>
      </c>
    </row>
    <row r="12" spans="1:7" s="11" customFormat="1" ht="24">
      <c r="A12" s="12" t="s">
        <v>13</v>
      </c>
      <c r="B12" s="53">
        <f>ROUND(SUM(B13:B18),2)</f>
        <v>1564.71</v>
      </c>
      <c r="C12" s="53">
        <f>ROUND(SUM(C13:C18),2)</f>
        <v>90.45</v>
      </c>
      <c r="D12" s="54">
        <f>ROUND(SUM(B12:C12),2)</f>
        <v>1655.16</v>
      </c>
      <c r="E12" s="53">
        <f>ROUND(SUM(E13:E18),2)</f>
        <v>1942.17</v>
      </c>
      <c r="F12" s="53">
        <f>ROUND(SUM(F13:F18),2)</f>
        <v>0</v>
      </c>
      <c r="G12" s="54">
        <f>ROUND(SUM(E12:F12),2)</f>
        <v>1942.17</v>
      </c>
    </row>
    <row r="13" spans="1:7" s="11" customFormat="1" ht="24">
      <c r="A13" s="14" t="s">
        <v>14</v>
      </c>
      <c r="B13" s="55">
        <v>561.25</v>
      </c>
      <c r="C13" s="55">
        <v>90.45</v>
      </c>
      <c r="D13" s="55">
        <f t="shared" ref="D13:D18" si="1">SUM(B13:C13)</f>
        <v>651.70000000000005</v>
      </c>
      <c r="E13" s="55">
        <v>689.03</v>
      </c>
      <c r="F13" s="55">
        <v>0</v>
      </c>
      <c r="G13" s="55">
        <f t="shared" ref="G13:G18" si="2">SUM(E13:F13)</f>
        <v>689.03</v>
      </c>
    </row>
    <row r="14" spans="1:7" s="11" customFormat="1" ht="24">
      <c r="A14" s="14" t="s">
        <v>15</v>
      </c>
      <c r="B14" s="55">
        <v>581.91</v>
      </c>
      <c r="C14" s="55">
        <v>0</v>
      </c>
      <c r="D14" s="55">
        <f t="shared" si="1"/>
        <v>581.91</v>
      </c>
      <c r="E14" s="55">
        <v>729.64</v>
      </c>
      <c r="F14" s="55">
        <v>0</v>
      </c>
      <c r="G14" s="55">
        <f t="shared" si="2"/>
        <v>729.64</v>
      </c>
    </row>
    <row r="15" spans="1:7" s="11" customFormat="1" ht="24">
      <c r="A15" s="14" t="s">
        <v>53</v>
      </c>
      <c r="B15" s="55">
        <v>253.61</v>
      </c>
      <c r="C15" s="55">
        <v>0</v>
      </c>
      <c r="D15" s="55">
        <f t="shared" si="1"/>
        <v>253.61</v>
      </c>
      <c r="E15" s="55">
        <v>357.59</v>
      </c>
      <c r="F15" s="55">
        <v>0</v>
      </c>
      <c r="G15" s="55">
        <f t="shared" si="2"/>
        <v>357.59</v>
      </c>
    </row>
    <row r="16" spans="1:7" s="11" customFormat="1" ht="24">
      <c r="A16" s="14" t="s">
        <v>17</v>
      </c>
      <c r="B16" s="55">
        <v>17.86</v>
      </c>
      <c r="C16" s="55">
        <v>0</v>
      </c>
      <c r="D16" s="55">
        <f t="shared" si="1"/>
        <v>17.86</v>
      </c>
      <c r="E16" s="55">
        <v>10.95</v>
      </c>
      <c r="F16" s="55">
        <v>0</v>
      </c>
      <c r="G16" s="55">
        <f t="shared" si="2"/>
        <v>10.95</v>
      </c>
    </row>
    <row r="17" spans="1:7" s="11" customFormat="1" ht="24">
      <c r="A17" s="17" t="s">
        <v>18</v>
      </c>
      <c r="B17" s="55">
        <v>150.08000000000001</v>
      </c>
      <c r="C17" s="55">
        <v>0</v>
      </c>
      <c r="D17" s="55">
        <f t="shared" si="1"/>
        <v>150.08000000000001</v>
      </c>
      <c r="E17" s="55">
        <v>154.96</v>
      </c>
      <c r="F17" s="55">
        <v>0</v>
      </c>
      <c r="G17" s="55">
        <f t="shared" si="2"/>
        <v>154.96</v>
      </c>
    </row>
    <row r="18" spans="1:7" s="11" customFormat="1" ht="24">
      <c r="A18" s="14" t="s">
        <v>19</v>
      </c>
      <c r="B18" s="55"/>
      <c r="C18" s="55">
        <v>0</v>
      </c>
      <c r="D18" s="55">
        <f t="shared" si="1"/>
        <v>0</v>
      </c>
      <c r="E18" s="55">
        <v>0</v>
      </c>
      <c r="F18" s="55">
        <v>0</v>
      </c>
      <c r="G18" s="55">
        <f t="shared" si="2"/>
        <v>0</v>
      </c>
    </row>
    <row r="19" spans="1:7" s="11" customFormat="1" ht="24">
      <c r="A19" s="12" t="s">
        <v>20</v>
      </c>
      <c r="B19" s="53">
        <f>ROUND((B7+B12)*0.07*4/12,2)</f>
        <v>66.2</v>
      </c>
      <c r="C19" s="53">
        <f>ROUND((C7+C12)*0.07*4/12,2)</f>
        <v>18.649999999999999</v>
      </c>
      <c r="D19" s="54">
        <f>SUM(B19:C19)</f>
        <v>84.85</v>
      </c>
      <c r="E19" s="53">
        <f>ROUND((E7+E12)*0.07*4/12,2)</f>
        <v>68.89</v>
      </c>
      <c r="F19" s="53">
        <f>ROUND((F7+F12)*0.07*4/12,2)</f>
        <v>30.98</v>
      </c>
      <c r="G19" s="54">
        <f>ROUND((G7+G12)*0.07*4/12,2)</f>
        <v>99.87</v>
      </c>
    </row>
    <row r="20" spans="1:7" s="11" customFormat="1" ht="24">
      <c r="A20" s="12" t="s">
        <v>41</v>
      </c>
      <c r="B20" s="53">
        <f>ROUND(SUM(B21:B23),2)</f>
        <v>0</v>
      </c>
      <c r="C20" s="53">
        <f>ROUND(SUM(C21:C23),2)</f>
        <v>586.32000000000005</v>
      </c>
      <c r="D20" s="54">
        <f>ROUND(SUM(B20:C20),2)</f>
        <v>586.32000000000005</v>
      </c>
      <c r="E20" s="53">
        <f>ROUND(SUM(E21:E23),2)</f>
        <v>0</v>
      </c>
      <c r="F20" s="53">
        <f>ROUND(SUM(F21:F23),2)</f>
        <v>530.74</v>
      </c>
      <c r="G20" s="54">
        <f>ROUND(SUM(E20:F20),2)</f>
        <v>530.74</v>
      </c>
    </row>
    <row r="21" spans="1:7" s="11" customFormat="1" ht="24">
      <c r="A21" s="14" t="s">
        <v>42</v>
      </c>
      <c r="B21" s="55">
        <v>0</v>
      </c>
      <c r="C21" s="55">
        <v>551.63</v>
      </c>
      <c r="D21" s="55">
        <f t="shared" ref="D21:D23" si="3">SUM(B21:C21)</f>
        <v>551.63</v>
      </c>
      <c r="E21" s="55">
        <v>0</v>
      </c>
      <c r="F21" s="55">
        <v>464.96</v>
      </c>
      <c r="G21" s="55">
        <f t="shared" ref="G21:G23" si="4">SUM(E21:F21)</f>
        <v>464.96</v>
      </c>
    </row>
    <row r="22" spans="1:7" s="11" customFormat="1" ht="24">
      <c r="A22" s="14" t="s">
        <v>43</v>
      </c>
      <c r="B22" s="55">
        <v>0</v>
      </c>
      <c r="C22" s="55">
        <v>30.25</v>
      </c>
      <c r="D22" s="55">
        <f t="shared" si="3"/>
        <v>30.25</v>
      </c>
      <c r="E22" s="55">
        <v>0</v>
      </c>
      <c r="F22" s="55">
        <v>58.76</v>
      </c>
      <c r="G22" s="55">
        <f t="shared" si="4"/>
        <v>58.76</v>
      </c>
    </row>
    <row r="23" spans="1:7" s="11" customFormat="1" ht="24">
      <c r="A23" s="19" t="s">
        <v>54</v>
      </c>
      <c r="B23" s="55">
        <v>0</v>
      </c>
      <c r="C23" s="55">
        <v>4.4400000000000004</v>
      </c>
      <c r="D23" s="55">
        <f t="shared" si="3"/>
        <v>4.4400000000000004</v>
      </c>
      <c r="E23" s="55">
        <v>0</v>
      </c>
      <c r="F23" s="55">
        <v>7.02</v>
      </c>
      <c r="G23" s="55">
        <f t="shared" si="4"/>
        <v>7.02</v>
      </c>
    </row>
    <row r="24" spans="1:7" s="11" customFormat="1" ht="24">
      <c r="A24" s="12" t="s">
        <v>46</v>
      </c>
      <c r="B24" s="53">
        <f>ROUND((B6+B20),2)</f>
        <v>2903.39</v>
      </c>
      <c r="C24" s="53">
        <f>ROUND((C6+C20),2)</f>
        <v>1404.3</v>
      </c>
      <c r="D24" s="54">
        <f>ROUND(SUM(B24:C24),2)</f>
        <v>4307.6899999999996</v>
      </c>
      <c r="E24" s="53">
        <f>ROUND((E6+E20),2)</f>
        <v>3021.16</v>
      </c>
      <c r="F24" s="53">
        <f>ROUND((F6+F20),2)</f>
        <v>1889.64</v>
      </c>
      <c r="G24" s="54">
        <f>ROUND(SUM(E24:F24),2)</f>
        <v>4910.8</v>
      </c>
    </row>
    <row r="25" spans="1:7" s="11" customFormat="1" ht="24">
      <c r="A25" s="20" t="s">
        <v>47</v>
      </c>
      <c r="B25" s="53">
        <f>ROUND(B24/B26,2)</f>
        <v>2.82</v>
      </c>
      <c r="C25" s="53">
        <f>C24/B26</f>
        <v>1.3660505836575876</v>
      </c>
      <c r="D25" s="54">
        <f>ROUND(D24/B26,2)</f>
        <v>4.1900000000000004</v>
      </c>
      <c r="E25" s="53">
        <f>ROUND(E24/E26,2)</f>
        <v>3.49</v>
      </c>
      <c r="F25" s="53">
        <f>F24/E26</f>
        <v>2.1820323325635105</v>
      </c>
      <c r="G25" s="54">
        <f>ROUND(G24/E26,2)</f>
        <v>5.67</v>
      </c>
    </row>
    <row r="26" spans="1:7" s="11" customFormat="1" ht="24">
      <c r="A26" s="21" t="s">
        <v>26</v>
      </c>
      <c r="B26" s="67">
        <v>1028</v>
      </c>
      <c r="C26" s="68"/>
      <c r="D26" s="69"/>
      <c r="E26" s="67">
        <v>866</v>
      </c>
      <c r="F26" s="68"/>
      <c r="G26" s="69"/>
    </row>
    <row r="27" spans="1:7" s="11" customFormat="1" ht="24">
      <c r="A27" s="82" t="s">
        <v>55</v>
      </c>
      <c r="B27" s="67">
        <v>6.43</v>
      </c>
      <c r="C27" s="68"/>
      <c r="D27" s="69"/>
      <c r="E27" s="67">
        <v>6.43</v>
      </c>
      <c r="F27" s="68"/>
      <c r="G27" s="69"/>
    </row>
    <row r="28" spans="1:7" ht="24">
      <c r="A28" s="82" t="s">
        <v>28</v>
      </c>
      <c r="B28" s="83">
        <f>B26*B27</f>
        <v>6610.04</v>
      </c>
      <c r="C28" s="83"/>
      <c r="D28" s="83"/>
      <c r="E28" s="83">
        <f>E26*E27</f>
        <v>5568.38</v>
      </c>
      <c r="F28" s="83"/>
      <c r="G28" s="83"/>
    </row>
    <row r="29" spans="1:7" ht="24">
      <c r="A29" s="22" t="s">
        <v>29</v>
      </c>
      <c r="B29" s="61">
        <f>B28-B24</f>
        <v>3706.65</v>
      </c>
      <c r="C29" s="56"/>
      <c r="D29" s="61">
        <f>B28-D24</f>
        <v>2302.3500000000004</v>
      </c>
      <c r="E29" s="61">
        <f>E28-E24</f>
        <v>2547.2200000000003</v>
      </c>
      <c r="F29" s="56"/>
      <c r="G29" s="61">
        <f>E28-G24</f>
        <v>657.57999999999993</v>
      </c>
    </row>
    <row r="30" spans="1:7" ht="24">
      <c r="A30" s="25" t="s">
        <v>49</v>
      </c>
      <c r="B30" s="57">
        <f>B27-B25</f>
        <v>3.61</v>
      </c>
      <c r="C30" s="58"/>
      <c r="D30" s="57">
        <f>B27-D25</f>
        <v>2.2399999999999993</v>
      </c>
      <c r="E30" s="57">
        <f>E27-E25</f>
        <v>2.9399999999999995</v>
      </c>
      <c r="F30" s="58"/>
      <c r="G30" s="57">
        <f>E27-G25</f>
        <v>0.75999999999999979</v>
      </c>
    </row>
    <row r="31" spans="1:7">
      <c r="A31" s="59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mergeCells count="9">
    <mergeCell ref="B28:D28"/>
    <mergeCell ref="E28:G28"/>
    <mergeCell ref="B3:G3"/>
    <mergeCell ref="B4:D4"/>
    <mergeCell ref="E4:G4"/>
    <mergeCell ref="B26:D26"/>
    <mergeCell ref="E26:G26"/>
    <mergeCell ref="B27:D27"/>
    <mergeCell ref="E27:G27"/>
  </mergeCells>
  <pageMargins left="0.18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topLeftCell="A16" workbookViewId="0">
      <selection activeCell="B27" sqref="B27:D27"/>
    </sheetView>
  </sheetViews>
  <sheetFormatPr defaultColWidth="8" defaultRowHeight="21.75"/>
  <cols>
    <col min="1" max="1" width="40.75" style="28" customWidth="1"/>
    <col min="2" max="4" width="12.625" style="2" customWidth="1"/>
    <col min="5" max="16384" width="8" style="2"/>
  </cols>
  <sheetData>
    <row r="1" spans="1:4" ht="27.75">
      <c r="A1" s="1" t="s">
        <v>62</v>
      </c>
    </row>
    <row r="2" spans="1:4">
      <c r="A2" s="3"/>
      <c r="D2" s="4" t="s">
        <v>0</v>
      </c>
    </row>
    <row r="3" spans="1:4" ht="27.75">
      <c r="A3" s="78" t="s">
        <v>1</v>
      </c>
      <c r="B3" s="63" t="s">
        <v>57</v>
      </c>
      <c r="C3" s="79"/>
      <c r="D3" s="80"/>
    </row>
    <row r="4" spans="1:4" ht="24">
      <c r="A4" s="71"/>
      <c r="B4" s="8" t="s">
        <v>4</v>
      </c>
      <c r="C4" s="8" t="s">
        <v>5</v>
      </c>
      <c r="D4" s="8" t="s">
        <v>6</v>
      </c>
    </row>
    <row r="5" spans="1:4" s="11" customFormat="1" ht="24">
      <c r="A5" s="9" t="s">
        <v>7</v>
      </c>
      <c r="B5" s="10">
        <f>B6+B11+B19</f>
        <v>4132.1864999999998</v>
      </c>
      <c r="C5" s="10">
        <f>C6+C11+C19</f>
        <v>5578.8449166666669</v>
      </c>
      <c r="D5" s="10">
        <f t="shared" ref="D5:D10" si="0">SUM(B5:C5)</f>
        <v>9711.0314166666667</v>
      </c>
    </row>
    <row r="6" spans="1:4" s="11" customFormat="1" ht="24">
      <c r="A6" s="12" t="s">
        <v>8</v>
      </c>
      <c r="B6" s="13">
        <f>SUM(B7:B10)</f>
        <v>2374.81</v>
      </c>
      <c r="C6" s="13">
        <f>SUM(C7:C10)</f>
        <v>2739.6899999999996</v>
      </c>
      <c r="D6" s="13">
        <f t="shared" si="0"/>
        <v>5114.5</v>
      </c>
    </row>
    <row r="7" spans="1:4" s="11" customFormat="1" ht="24">
      <c r="A7" s="14" t="s">
        <v>9</v>
      </c>
      <c r="B7" s="15">
        <v>385.13</v>
      </c>
      <c r="C7" s="15">
        <v>125.97</v>
      </c>
      <c r="D7" s="15">
        <f t="shared" si="0"/>
        <v>511.1</v>
      </c>
    </row>
    <row r="8" spans="1:4" s="11" customFormat="1" ht="24">
      <c r="A8" s="14" t="s">
        <v>10</v>
      </c>
      <c r="B8" s="15">
        <v>479.14</v>
      </c>
      <c r="C8" s="15">
        <v>832.73</v>
      </c>
      <c r="D8" s="15">
        <f t="shared" si="0"/>
        <v>1311.87</v>
      </c>
    </row>
    <row r="9" spans="1:4" s="11" customFormat="1" ht="24">
      <c r="A9" s="14" t="s">
        <v>11</v>
      </c>
      <c r="B9" s="15">
        <v>188.74</v>
      </c>
      <c r="C9" s="15">
        <v>634.65</v>
      </c>
      <c r="D9" s="15">
        <f t="shared" si="0"/>
        <v>823.39</v>
      </c>
    </row>
    <row r="10" spans="1:4" s="11" customFormat="1" ht="24">
      <c r="A10" s="14" t="s">
        <v>12</v>
      </c>
      <c r="B10" s="15">
        <v>1321.8</v>
      </c>
      <c r="C10" s="15">
        <v>1146.3399999999999</v>
      </c>
      <c r="D10" s="15">
        <f t="shared" si="0"/>
        <v>2468.14</v>
      </c>
    </row>
    <row r="11" spans="1:4" s="11" customFormat="1" ht="24">
      <c r="A11" s="12" t="s">
        <v>13</v>
      </c>
      <c r="B11" s="16">
        <f>ROUND(SUM(B12:B18),2)</f>
        <v>1640.27</v>
      </c>
      <c r="C11" s="16">
        <f>ROUND(SUM(C12:C18),2)</f>
        <v>2681.05</v>
      </c>
      <c r="D11" s="16">
        <f>ROUND(SUM(B11:C11),2)</f>
        <v>4321.32</v>
      </c>
    </row>
    <row r="12" spans="1:4" s="11" customFormat="1" ht="24">
      <c r="A12" s="14" t="s">
        <v>14</v>
      </c>
      <c r="B12" s="15">
        <v>0</v>
      </c>
      <c r="C12" s="15">
        <v>2652.53</v>
      </c>
      <c r="D12" s="15">
        <f t="shared" ref="D12:D18" si="1">SUM(B12:C12)</f>
        <v>2652.53</v>
      </c>
    </row>
    <row r="13" spans="1:4" s="11" customFormat="1" ht="24">
      <c r="A13" s="14" t="s">
        <v>15</v>
      </c>
      <c r="B13" s="15">
        <v>553.63</v>
      </c>
      <c r="C13" s="15">
        <v>26.67</v>
      </c>
      <c r="D13" s="15">
        <f t="shared" si="1"/>
        <v>580.29999999999995</v>
      </c>
    </row>
    <row r="14" spans="1:4" s="11" customFormat="1" ht="24">
      <c r="A14" s="14" t="s">
        <v>16</v>
      </c>
      <c r="B14" s="15">
        <v>610.28</v>
      </c>
      <c r="C14" s="15">
        <v>0</v>
      </c>
      <c r="D14" s="15">
        <f t="shared" si="1"/>
        <v>610.28</v>
      </c>
    </row>
    <row r="15" spans="1:4" s="11" customFormat="1" ht="24">
      <c r="A15" s="14" t="s">
        <v>32</v>
      </c>
      <c r="B15" s="15">
        <v>240.17</v>
      </c>
      <c r="C15" s="15">
        <v>1.85</v>
      </c>
      <c r="D15" s="15">
        <f t="shared" si="1"/>
        <v>242.01999999999998</v>
      </c>
    </row>
    <row r="16" spans="1:4" s="11" customFormat="1" ht="24">
      <c r="A16" s="14" t="s">
        <v>17</v>
      </c>
      <c r="B16" s="15">
        <v>69.86</v>
      </c>
      <c r="C16" s="15">
        <v>0</v>
      </c>
      <c r="D16" s="15">
        <f t="shared" si="1"/>
        <v>69.86</v>
      </c>
    </row>
    <row r="17" spans="1:4" s="11" customFormat="1" ht="24">
      <c r="A17" s="17" t="s">
        <v>18</v>
      </c>
      <c r="B17" s="15">
        <v>164.3</v>
      </c>
      <c r="C17" s="15">
        <v>0</v>
      </c>
      <c r="D17" s="15">
        <f t="shared" si="1"/>
        <v>164.3</v>
      </c>
    </row>
    <row r="18" spans="1:4" s="11" customFormat="1" ht="24">
      <c r="A18" s="14" t="s">
        <v>19</v>
      </c>
      <c r="B18" s="15">
        <v>2.0299999999999998</v>
      </c>
      <c r="C18" s="15">
        <v>0</v>
      </c>
      <c r="D18" s="15">
        <f t="shared" si="1"/>
        <v>2.0299999999999998</v>
      </c>
    </row>
    <row r="19" spans="1:4" s="11" customFormat="1" ht="24">
      <c r="A19" s="12" t="s">
        <v>20</v>
      </c>
      <c r="B19" s="18">
        <f>((B6+B11)*0.07*5/12)</f>
        <v>117.10650000000003</v>
      </c>
      <c r="C19" s="18">
        <f>((C6+C11)*0.07*5/12)</f>
        <v>158.1049166666667</v>
      </c>
      <c r="D19" s="18">
        <f>((D6+D11)*0.07*5/12)</f>
        <v>275.21141666666671</v>
      </c>
    </row>
    <row r="20" spans="1:4" s="11" customFormat="1" ht="24">
      <c r="A20" s="12" t="s">
        <v>21</v>
      </c>
      <c r="B20" s="16">
        <f>ROUND(SUM(B21:B23),2)</f>
        <v>0</v>
      </c>
      <c r="C20" s="16">
        <f>ROUND(SUM(C21:C23),2)</f>
        <v>1184.8499999999999</v>
      </c>
      <c r="D20" s="16">
        <f>ROUND(SUM(B20:C20),2)</f>
        <v>1184.8499999999999</v>
      </c>
    </row>
    <row r="21" spans="1:4" s="11" customFormat="1" ht="24">
      <c r="A21" s="14" t="s">
        <v>22</v>
      </c>
      <c r="B21" s="15">
        <v>0</v>
      </c>
      <c r="C21" s="15">
        <v>1126.08</v>
      </c>
      <c r="D21" s="15">
        <f t="shared" ref="D21:D23" si="2">SUM(B21:C21)</f>
        <v>1126.08</v>
      </c>
    </row>
    <row r="22" spans="1:4" s="11" customFormat="1" ht="24">
      <c r="A22" s="14" t="s">
        <v>23</v>
      </c>
      <c r="B22" s="15">
        <v>0</v>
      </c>
      <c r="C22" s="15">
        <v>52.16</v>
      </c>
      <c r="D22" s="15">
        <f t="shared" si="2"/>
        <v>52.16</v>
      </c>
    </row>
    <row r="23" spans="1:4" s="11" customFormat="1" ht="24">
      <c r="A23" s="19" t="s">
        <v>58</v>
      </c>
      <c r="B23" s="15">
        <v>0</v>
      </c>
      <c r="C23" s="15">
        <v>6.61</v>
      </c>
      <c r="D23" s="15">
        <f t="shared" si="2"/>
        <v>6.61</v>
      </c>
    </row>
    <row r="24" spans="1:4" s="11" customFormat="1" ht="24">
      <c r="A24" s="12" t="s">
        <v>24</v>
      </c>
      <c r="B24" s="16">
        <f>ROUND((B5+B20),2)</f>
        <v>4132.1899999999996</v>
      </c>
      <c r="C24" s="16">
        <f>ROUND((C5+C20),2)</f>
        <v>6763.69</v>
      </c>
      <c r="D24" s="16">
        <f>ROUND(SUM(B24:C24),2)</f>
        <v>10895.88</v>
      </c>
    </row>
    <row r="25" spans="1:4" s="11" customFormat="1" ht="24">
      <c r="A25" s="20" t="s">
        <v>47</v>
      </c>
      <c r="B25" s="16">
        <f>ROUND((B24/B26),2)</f>
        <v>12.45</v>
      </c>
      <c r="C25" s="16">
        <f>C24/B26</f>
        <v>20.372560240963853</v>
      </c>
      <c r="D25" s="16">
        <f>ROUND((D24/B26),2)</f>
        <v>32.82</v>
      </c>
    </row>
    <row r="26" spans="1:4" s="11" customFormat="1" ht="24">
      <c r="A26" s="21" t="s">
        <v>26</v>
      </c>
      <c r="B26" s="62">
        <v>332</v>
      </c>
      <c r="C26" s="62"/>
      <c r="D26" s="62"/>
    </row>
    <row r="27" spans="1:4" ht="24">
      <c r="A27" s="82" t="s">
        <v>59</v>
      </c>
      <c r="B27" s="62">
        <v>27.27</v>
      </c>
      <c r="C27" s="62"/>
      <c r="D27" s="62"/>
    </row>
    <row r="28" spans="1:4" ht="24">
      <c r="A28" s="82" t="s">
        <v>28</v>
      </c>
      <c r="B28" s="62">
        <f>ROUND(B26*B27,2)</f>
        <v>9053.64</v>
      </c>
      <c r="C28" s="62"/>
      <c r="D28" s="62"/>
    </row>
    <row r="29" spans="1:4" ht="24">
      <c r="A29" s="22" t="s">
        <v>29</v>
      </c>
      <c r="B29" s="23">
        <f>B28-B24</f>
        <v>4921.45</v>
      </c>
      <c r="C29" s="24" t="s">
        <v>30</v>
      </c>
      <c r="D29" s="23">
        <f>B28-D24</f>
        <v>-1842.2399999999998</v>
      </c>
    </row>
    <row r="30" spans="1:4" ht="24">
      <c r="A30" s="25" t="s">
        <v>31</v>
      </c>
      <c r="B30" s="60">
        <f>B27-B25</f>
        <v>14.82</v>
      </c>
      <c r="C30" s="27" t="s">
        <v>30</v>
      </c>
      <c r="D30" s="60">
        <f>B27-D25</f>
        <v>-5.5500000000000007</v>
      </c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</sheetData>
  <mergeCells count="5">
    <mergeCell ref="A3:A4"/>
    <mergeCell ref="B27:D27"/>
    <mergeCell ref="B28:D28"/>
    <mergeCell ref="B3:D3"/>
    <mergeCell ref="B26:D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J43"/>
  <sheetViews>
    <sheetView tabSelected="1" workbookViewId="0">
      <selection activeCell="C12" sqref="C12"/>
    </sheetView>
  </sheetViews>
  <sheetFormatPr defaultColWidth="8" defaultRowHeight="24"/>
  <cols>
    <col min="1" max="1" width="41.375" style="41" customWidth="1"/>
    <col min="2" max="2" width="12.625" style="41" customWidth="1"/>
    <col min="3" max="4" width="12.625" style="29" customWidth="1"/>
    <col min="5" max="7" width="8" style="29" customWidth="1"/>
    <col min="8" max="8" width="8" style="41" customWidth="1"/>
    <col min="9" max="11" width="8" style="29" customWidth="1"/>
    <col min="12" max="12" width="8" style="41" customWidth="1"/>
    <col min="13" max="15" width="8" style="29" customWidth="1"/>
    <col min="16" max="16" width="8" style="41" customWidth="1"/>
    <col min="17" max="19" width="8" style="29" customWidth="1"/>
    <col min="20" max="20" width="8" style="41" customWidth="1"/>
    <col min="21" max="23" width="8" style="29" customWidth="1"/>
    <col min="24" max="24" width="8" style="41" customWidth="1"/>
    <col min="25" max="27" width="8" style="29" customWidth="1"/>
    <col min="28" max="28" width="8" style="41" customWidth="1"/>
    <col min="29" max="31" width="8" style="29" customWidth="1"/>
    <col min="32" max="32" width="8" style="41" customWidth="1"/>
    <col min="33" max="35" width="8" style="29" customWidth="1"/>
    <col min="36" max="36" width="8" style="41" customWidth="1"/>
    <col min="37" max="39" width="8" style="29" customWidth="1"/>
    <col min="40" max="40" width="8" style="41" customWidth="1"/>
    <col min="41" max="43" width="8" style="29" customWidth="1"/>
    <col min="44" max="44" width="8" style="41" customWidth="1"/>
    <col min="45" max="47" width="8" style="29" customWidth="1"/>
    <col min="48" max="48" width="8" style="41" customWidth="1"/>
    <col min="49" max="51" width="8" style="29" customWidth="1"/>
    <col min="52" max="52" width="8" style="41" customWidth="1"/>
    <col min="53" max="55" width="8" style="29" customWidth="1"/>
    <col min="56" max="56" width="8" style="41" customWidth="1"/>
    <col min="57" max="59" width="8" style="29" customWidth="1"/>
    <col min="60" max="60" width="8" style="41" customWidth="1"/>
    <col min="61" max="63" width="8" style="29" customWidth="1"/>
    <col min="64" max="64" width="8" style="41" customWidth="1"/>
    <col min="65" max="67" width="8" style="29" customWidth="1"/>
    <col min="68" max="68" width="8" style="41" customWidth="1"/>
    <col min="69" max="71" width="8" style="29" customWidth="1"/>
    <col min="72" max="72" width="8" style="41" customWidth="1"/>
    <col min="73" max="75" width="8" style="29" customWidth="1"/>
    <col min="76" max="76" width="8" style="41" customWidth="1"/>
    <col min="77" max="79" width="8" style="29" customWidth="1"/>
    <col min="80" max="80" width="8" style="41" customWidth="1"/>
    <col min="81" max="83" width="8" style="29" customWidth="1"/>
    <col min="84" max="84" width="8" style="41" customWidth="1"/>
    <col min="85" max="87" width="8" style="29" customWidth="1"/>
    <col min="88" max="88" width="8" style="41" customWidth="1"/>
    <col min="89" max="91" width="8" style="29" customWidth="1"/>
    <col min="92" max="92" width="8" style="41" customWidth="1"/>
    <col min="93" max="95" width="8" style="29" customWidth="1"/>
    <col min="96" max="96" width="8" style="41" customWidth="1"/>
    <col min="97" max="99" width="8" style="29" customWidth="1"/>
    <col min="100" max="100" width="8" style="41" customWidth="1"/>
    <col min="101" max="103" width="8" style="29" customWidth="1"/>
    <col min="104" max="104" width="8" style="41" customWidth="1"/>
    <col min="105" max="107" width="8" style="29" customWidth="1"/>
    <col min="108" max="108" width="8" style="41" customWidth="1"/>
    <col min="109" max="111" width="8" style="29" customWidth="1"/>
    <col min="112" max="112" width="8" style="41" customWidth="1"/>
    <col min="113" max="115" width="8" style="29" customWidth="1"/>
    <col min="116" max="116" width="8" style="41" customWidth="1"/>
    <col min="117" max="119" width="8" style="29" customWidth="1"/>
    <col min="120" max="120" width="8" style="41" customWidth="1"/>
    <col min="121" max="123" width="8" style="29" customWidth="1"/>
    <col min="124" max="124" width="8" style="41" customWidth="1"/>
    <col min="125" max="127" width="8" style="29" customWidth="1"/>
    <col min="128" max="128" width="8" style="41" customWidth="1"/>
    <col min="129" max="131" width="8" style="29" customWidth="1"/>
    <col min="132" max="132" width="8" style="41" customWidth="1"/>
    <col min="133" max="135" width="8" style="29" customWidth="1"/>
    <col min="136" max="136" width="8" style="41" customWidth="1"/>
    <col min="137" max="139" width="8" style="29" customWidth="1"/>
    <col min="140" max="140" width="8" style="41" customWidth="1"/>
    <col min="141" max="143" width="8" style="29" customWidth="1"/>
    <col min="144" max="144" width="8" style="41" customWidth="1"/>
    <col min="145" max="147" width="8" style="29" customWidth="1"/>
    <col min="148" max="148" width="8" style="41" customWidth="1"/>
    <col min="149" max="151" width="8" style="29" customWidth="1"/>
    <col min="152" max="152" width="8" style="41" customWidth="1"/>
    <col min="153" max="155" width="8" style="29" customWidth="1"/>
    <col min="156" max="156" width="8" style="41" customWidth="1"/>
    <col min="157" max="159" width="8" style="29" customWidth="1"/>
    <col min="160" max="160" width="8" style="41" customWidth="1"/>
    <col min="161" max="163" width="8" style="29" customWidth="1"/>
    <col min="164" max="164" width="8" style="41" customWidth="1"/>
    <col min="165" max="167" width="8" style="29" customWidth="1"/>
    <col min="168" max="168" width="8" style="41" customWidth="1"/>
    <col min="169" max="171" width="8" style="29" customWidth="1"/>
    <col min="172" max="172" width="8" style="41" customWidth="1"/>
    <col min="173" max="175" width="8" style="29" customWidth="1"/>
    <col min="176" max="176" width="8" style="41" customWidth="1"/>
    <col min="177" max="179" width="8" style="29" customWidth="1"/>
    <col min="180" max="180" width="8" style="41" customWidth="1"/>
    <col min="181" max="183" width="8" style="29" customWidth="1"/>
    <col min="184" max="184" width="8" style="41" customWidth="1"/>
    <col min="185" max="187" width="8" style="29" customWidth="1"/>
    <col min="188" max="188" width="8" style="41" customWidth="1"/>
    <col min="189" max="191" width="8" style="29" customWidth="1"/>
    <col min="192" max="192" width="8" style="41" customWidth="1"/>
    <col min="193" max="16384" width="8" style="29"/>
  </cols>
  <sheetData>
    <row r="1" spans="1:192" ht="27.75">
      <c r="A1" s="1" t="s">
        <v>63</v>
      </c>
      <c r="B1" s="29"/>
      <c r="H1" s="29"/>
      <c r="L1" s="29"/>
      <c r="P1" s="29"/>
      <c r="T1" s="29"/>
      <c r="X1" s="29"/>
      <c r="AB1" s="29"/>
      <c r="AF1" s="29"/>
      <c r="AJ1" s="29"/>
      <c r="AN1" s="29"/>
      <c r="AR1" s="29"/>
      <c r="AV1" s="29"/>
      <c r="AZ1" s="29"/>
      <c r="BD1" s="29"/>
      <c r="BH1" s="29"/>
      <c r="BL1" s="29"/>
      <c r="BP1" s="29"/>
      <c r="BT1" s="29"/>
      <c r="BX1" s="29"/>
      <c r="CB1" s="29"/>
      <c r="CF1" s="29"/>
      <c r="CJ1" s="29"/>
      <c r="CN1" s="29"/>
      <c r="CR1" s="29"/>
      <c r="CV1" s="29"/>
      <c r="CZ1" s="29"/>
      <c r="DD1" s="29"/>
      <c r="DH1" s="29"/>
      <c r="DL1" s="29"/>
      <c r="DP1" s="29"/>
      <c r="DT1" s="29"/>
      <c r="DX1" s="29"/>
      <c r="EB1" s="29"/>
      <c r="EF1" s="29"/>
      <c r="EJ1" s="29"/>
      <c r="EN1" s="29"/>
      <c r="ER1" s="29"/>
      <c r="EV1" s="29"/>
      <c r="EZ1" s="29"/>
      <c r="FD1" s="29"/>
      <c r="FH1" s="29"/>
      <c r="FL1" s="29"/>
      <c r="FP1" s="29"/>
      <c r="FT1" s="29"/>
      <c r="FX1" s="29"/>
      <c r="GB1" s="29"/>
      <c r="GF1" s="29"/>
      <c r="GJ1" s="29"/>
    </row>
    <row r="2" spans="1:192">
      <c r="A2" s="30"/>
      <c r="B2" s="29"/>
      <c r="D2" s="81" t="s">
        <v>0</v>
      </c>
      <c r="H2" s="29"/>
      <c r="L2" s="29"/>
      <c r="P2" s="29"/>
      <c r="T2" s="29"/>
      <c r="X2" s="29"/>
      <c r="AB2" s="29"/>
      <c r="AF2" s="29"/>
      <c r="AJ2" s="29"/>
      <c r="AN2" s="29"/>
      <c r="AR2" s="29"/>
      <c r="AV2" s="29"/>
      <c r="AZ2" s="29"/>
      <c r="BD2" s="29"/>
      <c r="BH2" s="29"/>
      <c r="BL2" s="29"/>
      <c r="BP2" s="29"/>
      <c r="BT2" s="29"/>
      <c r="BX2" s="29"/>
      <c r="CB2" s="29"/>
      <c r="CF2" s="29"/>
      <c r="CJ2" s="29"/>
      <c r="CN2" s="29"/>
      <c r="CR2" s="29"/>
      <c r="CV2" s="29"/>
      <c r="CZ2" s="29"/>
      <c r="DD2" s="29"/>
      <c r="DH2" s="29"/>
      <c r="DL2" s="29"/>
      <c r="DP2" s="29"/>
      <c r="DT2" s="29"/>
      <c r="DX2" s="29"/>
      <c r="EB2" s="29"/>
      <c r="EF2" s="29"/>
      <c r="EJ2" s="29"/>
      <c r="EN2" s="29"/>
      <c r="ER2" s="29"/>
      <c r="EV2" s="29"/>
      <c r="EZ2" s="29"/>
      <c r="FD2" s="29"/>
      <c r="FH2" s="29"/>
      <c r="FL2" s="29"/>
      <c r="FP2" s="29"/>
      <c r="FT2" s="29"/>
      <c r="FX2" s="29"/>
      <c r="GB2" s="29"/>
      <c r="GF2" s="29"/>
      <c r="GJ2" s="29"/>
    </row>
    <row r="3" spans="1:192" ht="27.75">
      <c r="A3" s="70" t="s">
        <v>1</v>
      </c>
      <c r="B3" s="63" t="s">
        <v>57</v>
      </c>
      <c r="C3" s="64"/>
      <c r="D3" s="65"/>
      <c r="H3" s="29"/>
      <c r="L3" s="29"/>
      <c r="P3" s="29"/>
      <c r="T3" s="29"/>
      <c r="X3" s="29"/>
      <c r="AB3" s="29"/>
      <c r="AF3" s="29"/>
      <c r="AJ3" s="29"/>
      <c r="AN3" s="29"/>
      <c r="AR3" s="29"/>
      <c r="AV3" s="29"/>
      <c r="AZ3" s="29"/>
      <c r="BD3" s="29"/>
      <c r="BH3" s="29"/>
      <c r="BL3" s="29"/>
      <c r="BP3" s="29"/>
      <c r="BT3" s="29"/>
      <c r="BX3" s="29"/>
      <c r="CB3" s="29"/>
      <c r="CF3" s="29"/>
      <c r="CJ3" s="29"/>
      <c r="CN3" s="29"/>
      <c r="CR3" s="29"/>
      <c r="CV3" s="29"/>
      <c r="CZ3" s="29"/>
      <c r="DD3" s="29"/>
      <c r="DH3" s="29"/>
      <c r="DL3" s="29"/>
      <c r="DP3" s="29"/>
      <c r="DT3" s="29"/>
      <c r="DX3" s="29"/>
      <c r="EB3" s="29"/>
      <c r="EF3" s="29"/>
      <c r="EJ3" s="29"/>
      <c r="EN3" s="29"/>
      <c r="ER3" s="29"/>
      <c r="EV3" s="29"/>
      <c r="EZ3" s="29"/>
      <c r="FD3" s="29"/>
      <c r="FH3" s="29"/>
      <c r="FL3" s="29"/>
      <c r="FP3" s="29"/>
      <c r="FT3" s="29"/>
      <c r="FX3" s="29"/>
      <c r="GB3" s="29"/>
      <c r="GF3" s="29"/>
      <c r="GJ3" s="29"/>
    </row>
    <row r="4" spans="1:192">
      <c r="A4" s="71"/>
      <c r="B4" s="8" t="s">
        <v>4</v>
      </c>
      <c r="C4" s="8" t="s">
        <v>5</v>
      </c>
      <c r="D4" s="8" t="s">
        <v>6</v>
      </c>
      <c r="H4" s="29"/>
      <c r="L4" s="29"/>
      <c r="P4" s="29"/>
      <c r="T4" s="29"/>
      <c r="X4" s="29"/>
      <c r="AB4" s="29"/>
      <c r="AF4" s="29"/>
      <c r="AJ4" s="29"/>
      <c r="AN4" s="29"/>
      <c r="AR4" s="29"/>
      <c r="AV4" s="29"/>
      <c r="AZ4" s="29"/>
      <c r="BD4" s="29"/>
      <c r="BH4" s="29"/>
      <c r="BL4" s="29"/>
      <c r="BP4" s="29"/>
      <c r="BT4" s="29"/>
      <c r="BX4" s="29"/>
      <c r="CB4" s="29"/>
      <c r="CF4" s="29"/>
      <c r="CJ4" s="29"/>
      <c r="CN4" s="29"/>
      <c r="CR4" s="29"/>
      <c r="CV4" s="29"/>
      <c r="CZ4" s="29"/>
      <c r="DD4" s="29"/>
      <c r="DH4" s="29"/>
      <c r="DL4" s="29"/>
      <c r="DP4" s="29"/>
      <c r="DT4" s="29"/>
      <c r="DX4" s="29"/>
      <c r="EB4" s="29"/>
      <c r="EF4" s="29"/>
      <c r="EJ4" s="29"/>
      <c r="EN4" s="29"/>
      <c r="ER4" s="29"/>
      <c r="EV4" s="29"/>
      <c r="EZ4" s="29"/>
      <c r="FD4" s="29"/>
      <c r="FH4" s="29"/>
      <c r="FL4" s="29"/>
      <c r="FP4" s="29"/>
      <c r="FT4" s="29"/>
      <c r="FX4" s="29"/>
      <c r="GB4" s="29"/>
      <c r="GF4" s="29"/>
      <c r="GJ4" s="29"/>
    </row>
    <row r="5" spans="1:192">
      <c r="A5" s="31" t="s">
        <v>33</v>
      </c>
      <c r="B5" s="32">
        <f t="shared" ref="B5:C5" si="0">B6+B9+B16</f>
        <v>6028.4334999999992</v>
      </c>
      <c r="C5" s="32">
        <f t="shared" si="0"/>
        <v>3692.0884999999998</v>
      </c>
      <c r="D5" s="33">
        <f>D6+D9+D16</f>
        <v>9720.521999999999</v>
      </c>
      <c r="H5" s="29"/>
      <c r="L5" s="29"/>
      <c r="P5" s="29"/>
      <c r="T5" s="29"/>
      <c r="X5" s="29"/>
      <c r="AB5" s="29"/>
      <c r="AF5" s="29"/>
      <c r="AJ5" s="29"/>
      <c r="AN5" s="29"/>
      <c r="AR5" s="29"/>
      <c r="AV5" s="29"/>
      <c r="AZ5" s="29"/>
      <c r="BD5" s="29"/>
      <c r="BH5" s="29"/>
      <c r="BL5" s="29"/>
      <c r="BP5" s="29"/>
      <c r="BT5" s="29"/>
      <c r="BX5" s="29"/>
      <c r="CB5" s="29"/>
      <c r="CF5" s="29"/>
      <c r="CJ5" s="29"/>
      <c r="CN5" s="29"/>
      <c r="CR5" s="29"/>
      <c r="CV5" s="29"/>
      <c r="CZ5" s="29"/>
      <c r="DD5" s="29"/>
      <c r="DH5" s="29"/>
      <c r="DL5" s="29"/>
      <c r="DP5" s="29"/>
      <c r="DT5" s="29"/>
      <c r="DX5" s="29"/>
      <c r="EB5" s="29"/>
      <c r="EF5" s="29"/>
      <c r="EJ5" s="29"/>
      <c r="EN5" s="29"/>
      <c r="ER5" s="29"/>
      <c r="EV5" s="29"/>
      <c r="EZ5" s="29"/>
      <c r="FD5" s="29"/>
      <c r="FH5" s="29"/>
      <c r="FL5" s="29"/>
      <c r="FP5" s="29"/>
      <c r="FT5" s="29"/>
      <c r="FX5" s="29"/>
      <c r="GB5" s="29"/>
      <c r="GF5" s="29"/>
      <c r="GJ5" s="29"/>
    </row>
    <row r="6" spans="1:192">
      <c r="A6" s="34" t="s">
        <v>34</v>
      </c>
      <c r="B6" s="35">
        <f t="shared" ref="B6:C6" si="1">SUM(B7:B8)</f>
        <v>2667.3799999999997</v>
      </c>
      <c r="C6" s="35">
        <f t="shared" si="1"/>
        <v>3420.14</v>
      </c>
      <c r="D6" s="23">
        <f>SUM(D7:D8)</f>
        <v>6087.5199999999995</v>
      </c>
      <c r="H6" s="29"/>
      <c r="L6" s="29"/>
      <c r="P6" s="29"/>
      <c r="T6" s="29"/>
      <c r="X6" s="29"/>
      <c r="AB6" s="29"/>
      <c r="AF6" s="29"/>
      <c r="AJ6" s="29"/>
      <c r="AN6" s="29"/>
      <c r="AR6" s="29"/>
      <c r="AV6" s="29"/>
      <c r="AZ6" s="29"/>
      <c r="BD6" s="29"/>
      <c r="BH6" s="29"/>
      <c r="BL6" s="29"/>
      <c r="BP6" s="29"/>
      <c r="BT6" s="29"/>
      <c r="BX6" s="29"/>
      <c r="CB6" s="29"/>
      <c r="CF6" s="29"/>
      <c r="CJ6" s="29"/>
      <c r="CN6" s="29"/>
      <c r="CR6" s="29"/>
      <c r="CV6" s="29"/>
      <c r="CZ6" s="29"/>
      <c r="DD6" s="29"/>
      <c r="DH6" s="29"/>
      <c r="DL6" s="29"/>
      <c r="DP6" s="29"/>
      <c r="DT6" s="29"/>
      <c r="DX6" s="29"/>
      <c r="EB6" s="29"/>
      <c r="EF6" s="29"/>
      <c r="EJ6" s="29"/>
      <c r="EN6" s="29"/>
      <c r="ER6" s="29"/>
      <c r="EV6" s="29"/>
      <c r="EZ6" s="29"/>
      <c r="FD6" s="29"/>
      <c r="FH6" s="29"/>
      <c r="FL6" s="29"/>
      <c r="FP6" s="29"/>
      <c r="FT6" s="29"/>
      <c r="FX6" s="29"/>
      <c r="GB6" s="29"/>
      <c r="GF6" s="29"/>
      <c r="GJ6" s="29"/>
    </row>
    <row r="7" spans="1:192">
      <c r="A7" s="36" t="s">
        <v>35</v>
      </c>
      <c r="B7" s="37">
        <v>297.14</v>
      </c>
      <c r="C7" s="37">
        <v>2643.27</v>
      </c>
      <c r="D7" s="37">
        <f>SUM(B7:C7)</f>
        <v>2940.41</v>
      </c>
      <c r="H7" s="29"/>
      <c r="L7" s="29"/>
      <c r="P7" s="29"/>
      <c r="T7" s="29"/>
      <c r="X7" s="29"/>
      <c r="AB7" s="29"/>
      <c r="AF7" s="29"/>
      <c r="AJ7" s="29"/>
      <c r="AN7" s="29"/>
      <c r="AR7" s="29"/>
      <c r="AV7" s="29"/>
      <c r="AZ7" s="29"/>
      <c r="BD7" s="29"/>
      <c r="BH7" s="29"/>
      <c r="BL7" s="29"/>
      <c r="BP7" s="29"/>
      <c r="BT7" s="29"/>
      <c r="BX7" s="29"/>
      <c r="CB7" s="29"/>
      <c r="CF7" s="29"/>
      <c r="CJ7" s="29"/>
      <c r="CN7" s="29"/>
      <c r="CR7" s="29"/>
      <c r="CV7" s="29"/>
      <c r="CZ7" s="29"/>
      <c r="DD7" s="29"/>
      <c r="DH7" s="29"/>
      <c r="DL7" s="29"/>
      <c r="DP7" s="29"/>
      <c r="DT7" s="29"/>
      <c r="DX7" s="29"/>
      <c r="EB7" s="29"/>
      <c r="EF7" s="29"/>
      <c r="EJ7" s="29"/>
      <c r="EN7" s="29"/>
      <c r="ER7" s="29"/>
      <c r="EV7" s="29"/>
      <c r="EZ7" s="29"/>
      <c r="FD7" s="29"/>
      <c r="FH7" s="29"/>
      <c r="FL7" s="29"/>
      <c r="FP7" s="29"/>
      <c r="FT7" s="29"/>
      <c r="FX7" s="29"/>
      <c r="GB7" s="29"/>
      <c r="GF7" s="29"/>
      <c r="GJ7" s="29"/>
    </row>
    <row r="8" spans="1:192">
      <c r="A8" s="36" t="s">
        <v>56</v>
      </c>
      <c r="B8" s="37">
        <v>2370.2399999999998</v>
      </c>
      <c r="C8" s="37">
        <v>776.87</v>
      </c>
      <c r="D8" s="37">
        <f>SUM(B8:C8)</f>
        <v>3147.1099999999997</v>
      </c>
      <c r="H8" s="29"/>
      <c r="L8" s="29"/>
      <c r="P8" s="29"/>
      <c r="T8" s="29"/>
      <c r="X8" s="29"/>
      <c r="AB8" s="29"/>
      <c r="AF8" s="29"/>
      <c r="AJ8" s="29"/>
      <c r="AN8" s="29"/>
      <c r="AR8" s="29"/>
      <c r="AV8" s="29"/>
      <c r="AZ8" s="29"/>
      <c r="BD8" s="29"/>
      <c r="BH8" s="29"/>
      <c r="BL8" s="29"/>
      <c r="BP8" s="29"/>
      <c r="BT8" s="29"/>
      <c r="BX8" s="29"/>
      <c r="CB8" s="29"/>
      <c r="CF8" s="29"/>
      <c r="CJ8" s="29"/>
      <c r="CN8" s="29"/>
      <c r="CR8" s="29"/>
      <c r="CV8" s="29"/>
      <c r="CZ8" s="29"/>
      <c r="DD8" s="29"/>
      <c r="DH8" s="29"/>
      <c r="DL8" s="29"/>
      <c r="DP8" s="29"/>
      <c r="DT8" s="29"/>
      <c r="DX8" s="29"/>
      <c r="EB8" s="29"/>
      <c r="EF8" s="29"/>
      <c r="EJ8" s="29"/>
      <c r="EN8" s="29"/>
      <c r="ER8" s="29"/>
      <c r="EV8" s="29"/>
      <c r="EZ8" s="29"/>
      <c r="FD8" s="29"/>
      <c r="FH8" s="29"/>
      <c r="FL8" s="29"/>
      <c r="FP8" s="29"/>
      <c r="FT8" s="29"/>
      <c r="FX8" s="29"/>
      <c r="GB8" s="29"/>
      <c r="GF8" s="29"/>
      <c r="GJ8" s="29"/>
    </row>
    <row r="9" spans="1:192">
      <c r="A9" s="34" t="s">
        <v>36</v>
      </c>
      <c r="B9" s="35">
        <f>SUM(B10:B15)</f>
        <v>2966.6699999999996</v>
      </c>
      <c r="C9" s="23">
        <f>SUM(C10:C15)</f>
        <v>30.41</v>
      </c>
      <c r="D9" s="23">
        <f t="shared" ref="D9" si="2">SUM(D10:D15)</f>
        <v>2997.0799999999995</v>
      </c>
      <c r="H9" s="29"/>
      <c r="L9" s="29"/>
      <c r="P9" s="29"/>
      <c r="T9" s="29"/>
      <c r="X9" s="29"/>
      <c r="AB9" s="29"/>
      <c r="AF9" s="29"/>
      <c r="AJ9" s="29"/>
      <c r="AN9" s="29"/>
      <c r="AR9" s="29"/>
      <c r="AV9" s="29"/>
      <c r="AZ9" s="29"/>
      <c r="BD9" s="29"/>
      <c r="BH9" s="29"/>
      <c r="BL9" s="29"/>
      <c r="BP9" s="29"/>
      <c r="BT9" s="29"/>
      <c r="BX9" s="29"/>
      <c r="CB9" s="29"/>
      <c r="CF9" s="29"/>
      <c r="CJ9" s="29"/>
      <c r="CN9" s="29"/>
      <c r="CR9" s="29"/>
      <c r="CV9" s="29"/>
      <c r="CZ9" s="29"/>
      <c r="DD9" s="29"/>
      <c r="DH9" s="29"/>
      <c r="DL9" s="29"/>
      <c r="DP9" s="29"/>
      <c r="DT9" s="29"/>
      <c r="DX9" s="29"/>
      <c r="EB9" s="29"/>
      <c r="EF9" s="29"/>
      <c r="EJ9" s="29"/>
      <c r="EN9" s="29"/>
      <c r="ER9" s="29"/>
      <c r="EV9" s="29"/>
      <c r="EZ9" s="29"/>
      <c r="FD9" s="29"/>
      <c r="FH9" s="29"/>
      <c r="FL9" s="29"/>
      <c r="FP9" s="29"/>
      <c r="FT9" s="29"/>
      <c r="FX9" s="29"/>
      <c r="GB9" s="29"/>
      <c r="GF9" s="29"/>
      <c r="GJ9" s="29"/>
    </row>
    <row r="10" spans="1:192">
      <c r="A10" s="36" t="s">
        <v>37</v>
      </c>
      <c r="B10" s="37">
        <v>1429.12</v>
      </c>
      <c r="C10" s="37">
        <v>0</v>
      </c>
      <c r="D10" s="37">
        <f t="shared" ref="D10:D15" si="3">SUM(B10:C10)</f>
        <v>1429.12</v>
      </c>
      <c r="H10" s="29"/>
      <c r="L10" s="29"/>
      <c r="P10" s="29"/>
      <c r="T10" s="29"/>
      <c r="X10" s="29"/>
      <c r="AB10" s="29"/>
      <c r="AF10" s="29"/>
      <c r="AJ10" s="29"/>
      <c r="AN10" s="29"/>
      <c r="AR10" s="29"/>
      <c r="AV10" s="29"/>
      <c r="AZ10" s="29"/>
      <c r="BD10" s="29"/>
      <c r="BH10" s="29"/>
      <c r="BL10" s="29"/>
      <c r="BP10" s="29"/>
      <c r="BT10" s="29"/>
      <c r="BX10" s="29"/>
      <c r="CB10" s="29"/>
      <c r="CF10" s="29"/>
      <c r="CJ10" s="29"/>
      <c r="CN10" s="29"/>
      <c r="CR10" s="29"/>
      <c r="CV10" s="29"/>
      <c r="CZ10" s="29"/>
      <c r="DD10" s="29"/>
      <c r="DH10" s="29"/>
      <c r="DL10" s="29"/>
      <c r="DP10" s="29"/>
      <c r="DT10" s="29"/>
      <c r="DX10" s="29"/>
      <c r="EB10" s="29"/>
      <c r="EF10" s="29"/>
      <c r="EJ10" s="29"/>
      <c r="EN10" s="29"/>
      <c r="ER10" s="29"/>
      <c r="EV10" s="29"/>
      <c r="EZ10" s="29"/>
      <c r="FD10" s="29"/>
      <c r="FH10" s="29"/>
      <c r="FL10" s="29"/>
      <c r="FP10" s="29"/>
      <c r="FT10" s="29"/>
      <c r="FX10" s="29"/>
      <c r="GB10" s="29"/>
      <c r="GF10" s="29"/>
      <c r="GJ10" s="29"/>
    </row>
    <row r="11" spans="1:192">
      <c r="A11" s="36" t="s">
        <v>38</v>
      </c>
      <c r="B11" s="37">
        <v>457.88</v>
      </c>
      <c r="C11" s="37">
        <v>0</v>
      </c>
      <c r="D11" s="37">
        <f t="shared" si="3"/>
        <v>457.88</v>
      </c>
      <c r="H11" s="29"/>
      <c r="L11" s="29"/>
      <c r="P11" s="29"/>
      <c r="T11" s="29"/>
      <c r="X11" s="29"/>
      <c r="AB11" s="29"/>
      <c r="AF11" s="29"/>
      <c r="AJ11" s="29"/>
      <c r="AN11" s="29"/>
      <c r="AR11" s="29"/>
      <c r="AV11" s="29"/>
      <c r="AZ11" s="29"/>
      <c r="BD11" s="29"/>
      <c r="BH11" s="29"/>
      <c r="BL11" s="29"/>
      <c r="BP11" s="29"/>
      <c r="BT11" s="29"/>
      <c r="BX11" s="29"/>
      <c r="CB11" s="29"/>
      <c r="CF11" s="29"/>
      <c r="CJ11" s="29"/>
      <c r="CN11" s="29"/>
      <c r="CR11" s="29"/>
      <c r="CV11" s="29"/>
      <c r="CZ11" s="29"/>
      <c r="DD11" s="29"/>
      <c r="DH11" s="29"/>
      <c r="DL11" s="29"/>
      <c r="DP11" s="29"/>
      <c r="DT11" s="29"/>
      <c r="DX11" s="29"/>
      <c r="EB11" s="29"/>
      <c r="EF11" s="29"/>
      <c r="EJ11" s="29"/>
      <c r="EN11" s="29"/>
      <c r="ER11" s="29"/>
      <c r="EV11" s="29"/>
      <c r="EZ11" s="29"/>
      <c r="FD11" s="29"/>
      <c r="FH11" s="29"/>
      <c r="FL11" s="29"/>
      <c r="FP11" s="29"/>
      <c r="FT11" s="29"/>
      <c r="FX11" s="29"/>
      <c r="GB11" s="29"/>
      <c r="GF11" s="29"/>
      <c r="GJ11" s="29"/>
    </row>
    <row r="12" spans="1:192">
      <c r="A12" s="14" t="s">
        <v>50</v>
      </c>
      <c r="B12" s="37">
        <v>183.69</v>
      </c>
      <c r="C12" s="37">
        <v>22.12</v>
      </c>
      <c r="D12" s="37">
        <f t="shared" si="3"/>
        <v>205.81</v>
      </c>
      <c r="H12" s="29"/>
      <c r="L12" s="29"/>
      <c r="P12" s="29"/>
      <c r="T12" s="29"/>
      <c r="X12" s="29"/>
      <c r="AB12" s="29"/>
      <c r="AF12" s="29"/>
      <c r="AJ12" s="29"/>
      <c r="AN12" s="29"/>
      <c r="AR12" s="29"/>
      <c r="AV12" s="29"/>
      <c r="AZ12" s="29"/>
      <c r="BD12" s="29"/>
      <c r="BH12" s="29"/>
      <c r="BL12" s="29"/>
      <c r="BP12" s="29"/>
      <c r="BT12" s="29"/>
      <c r="BX12" s="29"/>
      <c r="CB12" s="29"/>
      <c r="CF12" s="29"/>
      <c r="CJ12" s="29"/>
      <c r="CN12" s="29"/>
      <c r="CR12" s="29"/>
      <c r="CV12" s="29"/>
      <c r="CZ12" s="29"/>
      <c r="DD12" s="29"/>
      <c r="DH12" s="29"/>
      <c r="DL12" s="29"/>
      <c r="DP12" s="29"/>
      <c r="DT12" s="29"/>
      <c r="DX12" s="29"/>
      <c r="EB12" s="29"/>
      <c r="EF12" s="29"/>
      <c r="EJ12" s="29"/>
      <c r="EN12" s="29"/>
      <c r="ER12" s="29"/>
      <c r="EV12" s="29"/>
      <c r="EZ12" s="29"/>
      <c r="FD12" s="29"/>
      <c r="FH12" s="29"/>
      <c r="FL12" s="29"/>
      <c r="FP12" s="29"/>
      <c r="FT12" s="29"/>
      <c r="FX12" s="29"/>
      <c r="GB12" s="29"/>
      <c r="GF12" s="29"/>
      <c r="GJ12" s="29"/>
    </row>
    <row r="13" spans="1:192">
      <c r="A13" s="38" t="s">
        <v>39</v>
      </c>
      <c r="B13" s="37">
        <v>754.97</v>
      </c>
      <c r="C13" s="37">
        <v>0</v>
      </c>
      <c r="D13" s="37">
        <f t="shared" si="3"/>
        <v>754.97</v>
      </c>
      <c r="H13" s="29"/>
      <c r="L13" s="29"/>
      <c r="P13" s="29"/>
      <c r="T13" s="29"/>
      <c r="X13" s="29"/>
      <c r="AB13" s="29"/>
      <c r="AF13" s="29"/>
      <c r="AJ13" s="29"/>
      <c r="AN13" s="29"/>
      <c r="AR13" s="29"/>
      <c r="AV13" s="29"/>
      <c r="AZ13" s="29"/>
      <c r="BD13" s="29"/>
      <c r="BH13" s="29"/>
      <c r="BL13" s="29"/>
      <c r="BP13" s="29"/>
      <c r="BT13" s="29"/>
      <c r="BX13" s="29"/>
      <c r="CB13" s="29"/>
      <c r="CF13" s="29"/>
      <c r="CJ13" s="29"/>
      <c r="CN13" s="29"/>
      <c r="CR13" s="29"/>
      <c r="CV13" s="29"/>
      <c r="CZ13" s="29"/>
      <c r="DD13" s="29"/>
      <c r="DH13" s="29"/>
      <c r="DL13" s="29"/>
      <c r="DP13" s="29"/>
      <c r="DT13" s="29"/>
      <c r="DX13" s="29"/>
      <c r="EB13" s="29"/>
      <c r="EF13" s="29"/>
      <c r="EJ13" s="29"/>
      <c r="EN13" s="29"/>
      <c r="ER13" s="29"/>
      <c r="EV13" s="29"/>
      <c r="EZ13" s="29"/>
      <c r="FD13" s="29"/>
      <c r="FH13" s="29"/>
      <c r="FL13" s="29"/>
      <c r="FP13" s="29"/>
      <c r="FT13" s="29"/>
      <c r="FX13" s="29"/>
      <c r="GB13" s="29"/>
      <c r="GF13" s="29"/>
      <c r="GJ13" s="29"/>
    </row>
    <row r="14" spans="1:192">
      <c r="A14" s="39" t="s">
        <v>51</v>
      </c>
      <c r="B14" s="37">
        <v>128.66</v>
      </c>
      <c r="C14" s="37">
        <v>8.2899999999999991</v>
      </c>
      <c r="D14" s="37">
        <f t="shared" si="3"/>
        <v>136.94999999999999</v>
      </c>
      <c r="H14" s="29"/>
      <c r="L14" s="29"/>
      <c r="P14" s="29"/>
      <c r="T14" s="29"/>
      <c r="X14" s="29"/>
      <c r="AB14" s="29"/>
      <c r="AF14" s="29"/>
      <c r="AJ14" s="29"/>
      <c r="AN14" s="29"/>
      <c r="AR14" s="29"/>
      <c r="AV14" s="29"/>
      <c r="AZ14" s="29"/>
      <c r="BD14" s="29"/>
      <c r="BH14" s="29"/>
      <c r="BL14" s="29"/>
      <c r="BP14" s="29"/>
      <c r="BT14" s="29"/>
      <c r="BX14" s="29"/>
      <c r="CB14" s="29"/>
      <c r="CF14" s="29"/>
      <c r="CJ14" s="29"/>
      <c r="CN14" s="29"/>
      <c r="CR14" s="29"/>
      <c r="CV14" s="29"/>
      <c r="CZ14" s="29"/>
      <c r="DD14" s="29"/>
      <c r="DH14" s="29"/>
      <c r="DL14" s="29"/>
      <c r="DP14" s="29"/>
      <c r="DT14" s="29"/>
      <c r="DX14" s="29"/>
      <c r="EB14" s="29"/>
      <c r="EF14" s="29"/>
      <c r="EJ14" s="29"/>
      <c r="EN14" s="29"/>
      <c r="ER14" s="29"/>
      <c r="EV14" s="29"/>
      <c r="EZ14" s="29"/>
      <c r="FD14" s="29"/>
      <c r="FH14" s="29"/>
      <c r="FL14" s="29"/>
      <c r="FP14" s="29"/>
      <c r="FT14" s="29"/>
      <c r="FX14" s="29"/>
      <c r="GB14" s="29"/>
      <c r="GF14" s="29"/>
      <c r="GJ14" s="29"/>
    </row>
    <row r="15" spans="1:192">
      <c r="A15" s="36" t="s">
        <v>40</v>
      </c>
      <c r="B15" s="37">
        <v>12.35</v>
      </c>
      <c r="C15" s="37">
        <v>0</v>
      </c>
      <c r="D15" s="37">
        <f t="shared" si="3"/>
        <v>12.35</v>
      </c>
      <c r="H15" s="29"/>
      <c r="L15" s="29"/>
      <c r="P15" s="29"/>
      <c r="T15" s="29"/>
      <c r="X15" s="29"/>
      <c r="AB15" s="29"/>
      <c r="AF15" s="29"/>
      <c r="AJ15" s="29"/>
      <c r="AN15" s="29"/>
      <c r="AR15" s="29"/>
      <c r="AV15" s="29"/>
      <c r="AZ15" s="29"/>
      <c r="BD15" s="29"/>
      <c r="BH15" s="29"/>
      <c r="BL15" s="29"/>
      <c r="BP15" s="29"/>
      <c r="BT15" s="29"/>
      <c r="BX15" s="29"/>
      <c r="CB15" s="29"/>
      <c r="CF15" s="29"/>
      <c r="CJ15" s="29"/>
      <c r="CN15" s="29"/>
      <c r="CR15" s="29"/>
      <c r="CV15" s="29"/>
      <c r="CZ15" s="29"/>
      <c r="DD15" s="29"/>
      <c r="DH15" s="29"/>
      <c r="DL15" s="29"/>
      <c r="DP15" s="29"/>
      <c r="DT15" s="29"/>
      <c r="DX15" s="29"/>
      <c r="EB15" s="29"/>
      <c r="EF15" s="29"/>
      <c r="EJ15" s="29"/>
      <c r="EN15" s="29"/>
      <c r="ER15" s="29"/>
      <c r="EV15" s="29"/>
      <c r="EZ15" s="29"/>
      <c r="FD15" s="29"/>
      <c r="FH15" s="29"/>
      <c r="FL15" s="29"/>
      <c r="FP15" s="29"/>
      <c r="FT15" s="29"/>
      <c r="FX15" s="29"/>
      <c r="GB15" s="29"/>
      <c r="GF15" s="29"/>
      <c r="GJ15" s="29"/>
    </row>
    <row r="16" spans="1:192">
      <c r="A16" s="40" t="s">
        <v>20</v>
      </c>
      <c r="B16" s="35">
        <f>((B6+B9)*0.07)</f>
        <v>394.38349999999997</v>
      </c>
      <c r="C16" s="35">
        <f>((C6+C9)*0.07)</f>
        <v>241.5385</v>
      </c>
      <c r="D16" s="35">
        <f>SUM(B16:C16)</f>
        <v>635.92200000000003</v>
      </c>
      <c r="H16" s="29"/>
      <c r="L16" s="29"/>
      <c r="P16" s="29"/>
      <c r="T16" s="29"/>
      <c r="X16" s="29"/>
      <c r="AB16" s="29"/>
      <c r="AF16" s="29"/>
      <c r="AJ16" s="29"/>
      <c r="AN16" s="29"/>
      <c r="AR16" s="29"/>
      <c r="AV16" s="29"/>
      <c r="AZ16" s="29"/>
      <c r="BD16" s="29"/>
      <c r="BH16" s="29"/>
      <c r="BL16" s="29"/>
      <c r="BP16" s="29"/>
      <c r="BT16" s="29"/>
      <c r="BX16" s="29"/>
      <c r="CB16" s="29"/>
      <c r="CF16" s="29"/>
      <c r="CJ16" s="29"/>
      <c r="CN16" s="29"/>
      <c r="CR16" s="29"/>
      <c r="CV16" s="29"/>
      <c r="CZ16" s="29"/>
      <c r="DD16" s="29"/>
      <c r="DH16" s="29"/>
      <c r="DL16" s="29"/>
      <c r="DP16" s="29"/>
      <c r="DT16" s="29"/>
      <c r="DX16" s="29"/>
      <c r="EB16" s="29"/>
      <c r="EF16" s="29"/>
      <c r="EJ16" s="29"/>
      <c r="EN16" s="29"/>
      <c r="ER16" s="29"/>
      <c r="EV16" s="29"/>
      <c r="EZ16" s="29"/>
      <c r="FD16" s="29"/>
      <c r="FH16" s="29"/>
      <c r="FL16" s="29"/>
      <c r="FP16" s="29"/>
      <c r="FT16" s="29"/>
      <c r="FX16" s="29"/>
      <c r="GB16" s="29"/>
      <c r="GF16" s="29"/>
      <c r="GJ16" s="29"/>
    </row>
    <row r="17" spans="1:192">
      <c r="A17" s="34" t="s">
        <v>41</v>
      </c>
      <c r="B17" s="35">
        <f t="shared" ref="B17:D17" si="4">SUM(B18:B21)</f>
        <v>0</v>
      </c>
      <c r="C17" s="35">
        <f t="shared" si="4"/>
        <v>4071.8500000000004</v>
      </c>
      <c r="D17" s="23">
        <f t="shared" si="4"/>
        <v>4071.8500000000004</v>
      </c>
      <c r="H17" s="29"/>
      <c r="L17" s="29"/>
      <c r="P17" s="29"/>
      <c r="T17" s="29"/>
      <c r="X17" s="29"/>
      <c r="AB17" s="29"/>
      <c r="AF17" s="29"/>
      <c r="AJ17" s="29"/>
      <c r="AN17" s="29"/>
      <c r="AR17" s="29"/>
      <c r="AV17" s="29"/>
      <c r="AZ17" s="29"/>
      <c r="BD17" s="29"/>
      <c r="BH17" s="29"/>
      <c r="BL17" s="29"/>
      <c r="BP17" s="29"/>
      <c r="BT17" s="29"/>
      <c r="BX17" s="29"/>
      <c r="CB17" s="29"/>
      <c r="CF17" s="29"/>
      <c r="CJ17" s="29"/>
      <c r="CN17" s="29"/>
      <c r="CR17" s="29"/>
      <c r="CV17" s="29"/>
      <c r="CZ17" s="29"/>
      <c r="DD17" s="29"/>
      <c r="DH17" s="29"/>
      <c r="DL17" s="29"/>
      <c r="DP17" s="29"/>
      <c r="DT17" s="29"/>
      <c r="DX17" s="29"/>
      <c r="EB17" s="29"/>
      <c r="EF17" s="29"/>
      <c r="EJ17" s="29"/>
      <c r="EN17" s="29"/>
      <c r="ER17" s="29"/>
      <c r="EV17" s="29"/>
      <c r="EZ17" s="29"/>
      <c r="FD17" s="29"/>
      <c r="FH17" s="29"/>
      <c r="FL17" s="29"/>
      <c r="FP17" s="29"/>
      <c r="FT17" s="29"/>
      <c r="FX17" s="29"/>
      <c r="GB17" s="29"/>
      <c r="GF17" s="29"/>
      <c r="GJ17" s="29"/>
    </row>
    <row r="18" spans="1:192">
      <c r="A18" s="36" t="s">
        <v>42</v>
      </c>
      <c r="B18" s="37">
        <v>0</v>
      </c>
      <c r="C18" s="37">
        <v>2087.86</v>
      </c>
      <c r="D18" s="37">
        <f t="shared" ref="D18:D20" si="5">SUM(B18:C18)</f>
        <v>2087.86</v>
      </c>
    </row>
    <row r="19" spans="1:192">
      <c r="A19" s="36" t="s">
        <v>43</v>
      </c>
      <c r="B19" s="37">
        <v>0</v>
      </c>
      <c r="C19" s="37">
        <v>741.03</v>
      </c>
      <c r="D19" s="37">
        <f t="shared" si="5"/>
        <v>741.03</v>
      </c>
    </row>
    <row r="20" spans="1:192" s="43" customFormat="1">
      <c r="A20" s="42" t="s">
        <v>44</v>
      </c>
      <c r="B20" s="37">
        <v>0</v>
      </c>
      <c r="C20" s="37">
        <v>249.61</v>
      </c>
      <c r="D20" s="37">
        <f t="shared" si="5"/>
        <v>249.61</v>
      </c>
    </row>
    <row r="21" spans="1:192">
      <c r="A21" s="36" t="s">
        <v>45</v>
      </c>
      <c r="B21" s="37">
        <v>0</v>
      </c>
      <c r="C21" s="37">
        <v>993.35</v>
      </c>
      <c r="D21" s="37">
        <f>SUM(B21:C21)</f>
        <v>993.35</v>
      </c>
    </row>
    <row r="22" spans="1:192">
      <c r="A22" s="34" t="s">
        <v>46</v>
      </c>
      <c r="B22" s="35">
        <f t="shared" ref="B22:D22" si="6">B5+B17</f>
        <v>6028.4334999999992</v>
      </c>
      <c r="C22" s="35">
        <f t="shared" si="6"/>
        <v>7763.9385000000002</v>
      </c>
      <c r="D22" s="23">
        <f t="shared" si="6"/>
        <v>13792.371999999999</v>
      </c>
    </row>
    <row r="23" spans="1:192">
      <c r="A23" s="34" t="s">
        <v>47</v>
      </c>
      <c r="B23" s="23">
        <f>ROUND(B22/B24,2)</f>
        <v>11.62</v>
      </c>
      <c r="C23" s="23">
        <f>ROUND(C22/B24,2)</f>
        <v>14.96</v>
      </c>
      <c r="D23" s="23">
        <f>ROUND(D22/B24,2)</f>
        <v>26.57</v>
      </c>
    </row>
    <row r="24" spans="1:192">
      <c r="A24" s="44" t="s">
        <v>26</v>
      </c>
      <c r="B24" s="75">
        <v>519</v>
      </c>
      <c r="C24" s="76"/>
      <c r="D24" s="77"/>
    </row>
    <row r="25" spans="1:192">
      <c r="A25" s="44" t="s">
        <v>48</v>
      </c>
      <c r="B25" s="75">
        <v>22.33</v>
      </c>
      <c r="C25" s="76"/>
      <c r="D25" s="77"/>
    </row>
    <row r="26" spans="1:192">
      <c r="A26" s="84" t="s">
        <v>28</v>
      </c>
      <c r="B26" s="72">
        <f>B24*B25</f>
        <v>11589.269999999999</v>
      </c>
      <c r="C26" s="73"/>
      <c r="D26" s="74"/>
    </row>
    <row r="27" spans="1:192" s="45" customFormat="1">
      <c r="A27" s="22" t="s">
        <v>29</v>
      </c>
      <c r="B27" s="24">
        <f>B26-B22</f>
        <v>5560.8364999999994</v>
      </c>
      <c r="C27" s="24"/>
      <c r="D27" s="24">
        <f>B26-D22</f>
        <v>-2203.1020000000008</v>
      </c>
      <c r="H27" s="30"/>
      <c r="L27" s="30"/>
      <c r="P27" s="30"/>
      <c r="T27" s="30"/>
      <c r="X27" s="30"/>
      <c r="AB27" s="30"/>
      <c r="AF27" s="30"/>
      <c r="AJ27" s="30"/>
      <c r="AN27" s="30"/>
      <c r="AR27" s="30"/>
      <c r="AV27" s="30"/>
      <c r="AZ27" s="30"/>
      <c r="BD27" s="30"/>
      <c r="BH27" s="30"/>
      <c r="BL27" s="30"/>
      <c r="BP27" s="30"/>
      <c r="BT27" s="30"/>
      <c r="BX27" s="30"/>
      <c r="CB27" s="30"/>
      <c r="CF27" s="30"/>
      <c r="CJ27" s="30"/>
      <c r="CN27" s="30"/>
      <c r="CR27" s="30"/>
      <c r="CV27" s="30"/>
      <c r="CZ27" s="30"/>
      <c r="DD27" s="30"/>
      <c r="DH27" s="30"/>
      <c r="DL27" s="30"/>
      <c r="DP27" s="30"/>
      <c r="DT27" s="30"/>
      <c r="DX27" s="30"/>
      <c r="EB27" s="30"/>
      <c r="EF27" s="30"/>
      <c r="EJ27" s="30"/>
      <c r="EN27" s="30"/>
      <c r="ER27" s="30"/>
      <c r="EV27" s="30"/>
      <c r="EZ27" s="30"/>
      <c r="FD27" s="30"/>
      <c r="FH27" s="30"/>
      <c r="FL27" s="30"/>
      <c r="FP27" s="30"/>
      <c r="FT27" s="30"/>
      <c r="FX27" s="30"/>
      <c r="GB27" s="30"/>
      <c r="GF27" s="30"/>
      <c r="GJ27" s="30"/>
    </row>
    <row r="28" spans="1:192" s="45" customFormat="1">
      <c r="A28" s="46" t="s">
        <v>49</v>
      </c>
      <c r="B28" s="47">
        <f>B25-B23</f>
        <v>10.709999999999999</v>
      </c>
      <c r="C28" s="47"/>
      <c r="D28" s="47">
        <f>B25-D23</f>
        <v>-4.240000000000002</v>
      </c>
      <c r="H28" s="30"/>
      <c r="L28" s="30"/>
      <c r="P28" s="30"/>
      <c r="T28" s="30"/>
      <c r="X28" s="30"/>
      <c r="AB28" s="30"/>
      <c r="AF28" s="30"/>
      <c r="AJ28" s="30"/>
      <c r="AN28" s="30"/>
      <c r="AR28" s="30"/>
      <c r="AV28" s="30"/>
      <c r="AZ28" s="30"/>
      <c r="BD28" s="30"/>
      <c r="BH28" s="30"/>
      <c r="BL28" s="30"/>
      <c r="BP28" s="30"/>
      <c r="BT28" s="30"/>
      <c r="BX28" s="30"/>
      <c r="CB28" s="30"/>
      <c r="CF28" s="30"/>
      <c r="CJ28" s="30"/>
      <c r="CN28" s="30"/>
      <c r="CR28" s="30"/>
      <c r="CV28" s="30"/>
      <c r="CZ28" s="30"/>
      <c r="DD28" s="30"/>
      <c r="DH28" s="30"/>
      <c r="DL28" s="30"/>
      <c r="DP28" s="30"/>
      <c r="DT28" s="30"/>
      <c r="DX28" s="30"/>
      <c r="EB28" s="30"/>
      <c r="EF28" s="30"/>
      <c r="EJ28" s="30"/>
      <c r="EN28" s="30"/>
      <c r="ER28" s="30"/>
      <c r="EV28" s="30"/>
      <c r="EZ28" s="30"/>
      <c r="FD28" s="30"/>
      <c r="FH28" s="30"/>
      <c r="FL28" s="30"/>
      <c r="FP28" s="30"/>
      <c r="FT28" s="30"/>
      <c r="FX28" s="30"/>
      <c r="GB28" s="30"/>
      <c r="GF28" s="30"/>
      <c r="GJ28" s="30"/>
    </row>
    <row r="29" spans="1:192">
      <c r="A29" s="48"/>
    </row>
    <row r="30" spans="1:192">
      <c r="A30" s="49"/>
    </row>
    <row r="34" spans="1:192">
      <c r="A34" s="29"/>
      <c r="B34" s="29"/>
      <c r="H34" s="29"/>
      <c r="L34" s="29"/>
      <c r="P34" s="29"/>
      <c r="T34" s="29"/>
      <c r="X34" s="29"/>
      <c r="AB34" s="29"/>
      <c r="AF34" s="29"/>
      <c r="AJ34" s="29"/>
      <c r="AN34" s="29"/>
      <c r="AR34" s="29"/>
      <c r="AV34" s="29"/>
      <c r="AZ34" s="29"/>
      <c r="BD34" s="29"/>
      <c r="BH34" s="29"/>
      <c r="BL34" s="29"/>
      <c r="BP34" s="29"/>
      <c r="BT34" s="29"/>
      <c r="BX34" s="29"/>
      <c r="CB34" s="29"/>
      <c r="CF34" s="29"/>
      <c r="CJ34" s="29"/>
      <c r="CN34" s="29"/>
      <c r="CR34" s="29"/>
      <c r="CV34" s="29"/>
      <c r="CZ34" s="29"/>
      <c r="DD34" s="29"/>
      <c r="DH34" s="29"/>
      <c r="DL34" s="29"/>
      <c r="DP34" s="29"/>
      <c r="DT34" s="29"/>
      <c r="DX34" s="29"/>
      <c r="EB34" s="29"/>
      <c r="EF34" s="29"/>
      <c r="EJ34" s="29"/>
      <c r="EN34" s="29"/>
      <c r="ER34" s="29"/>
      <c r="EV34" s="29"/>
      <c r="EZ34" s="29"/>
      <c r="FD34" s="29"/>
      <c r="FH34" s="29"/>
      <c r="FL34" s="29"/>
      <c r="FP34" s="29"/>
      <c r="FT34" s="29"/>
      <c r="FX34" s="29"/>
      <c r="GB34" s="29"/>
      <c r="GF34" s="29"/>
      <c r="GJ34" s="29"/>
    </row>
    <row r="35" spans="1:192">
      <c r="A35" s="29"/>
      <c r="B35" s="29"/>
      <c r="H35" s="29"/>
      <c r="L35" s="29"/>
      <c r="P35" s="29"/>
      <c r="T35" s="29"/>
      <c r="X35" s="29"/>
      <c r="AB35" s="29"/>
      <c r="AF35" s="29"/>
      <c r="AJ35" s="29"/>
      <c r="AN35" s="29"/>
      <c r="AR35" s="29"/>
      <c r="AV35" s="29"/>
      <c r="AZ35" s="29"/>
      <c r="BD35" s="29"/>
      <c r="BH35" s="29"/>
      <c r="BL35" s="29"/>
      <c r="BP35" s="29"/>
      <c r="BT35" s="29"/>
      <c r="BX35" s="29"/>
      <c r="CB35" s="29"/>
      <c r="CF35" s="29"/>
      <c r="CJ35" s="29"/>
      <c r="CN35" s="29"/>
      <c r="CR35" s="29"/>
      <c r="CV35" s="29"/>
      <c r="CZ35" s="29"/>
      <c r="DD35" s="29"/>
      <c r="DH35" s="29"/>
      <c r="DL35" s="29"/>
      <c r="DP35" s="29"/>
      <c r="DT35" s="29"/>
      <c r="DX35" s="29"/>
      <c r="EB35" s="29"/>
      <c r="EF35" s="29"/>
      <c r="EJ35" s="29"/>
      <c r="EN35" s="29"/>
      <c r="ER35" s="29"/>
      <c r="EV35" s="29"/>
      <c r="EZ35" s="29"/>
      <c r="FD35" s="29"/>
      <c r="FH35" s="29"/>
      <c r="FL35" s="29"/>
      <c r="FP35" s="29"/>
      <c r="FT35" s="29"/>
      <c r="FX35" s="29"/>
      <c r="GB35" s="29"/>
      <c r="GF35" s="29"/>
      <c r="GJ35" s="29"/>
    </row>
    <row r="36" spans="1:192">
      <c r="A36" s="29"/>
      <c r="B36" s="29"/>
      <c r="H36" s="29"/>
      <c r="L36" s="29"/>
      <c r="P36" s="29"/>
      <c r="T36" s="29"/>
      <c r="X36" s="29"/>
      <c r="AB36" s="29"/>
      <c r="AF36" s="29"/>
      <c r="AJ36" s="29"/>
      <c r="AN36" s="29"/>
      <c r="AR36" s="29"/>
      <c r="AV36" s="29"/>
      <c r="AZ36" s="29"/>
      <c r="BD36" s="29"/>
      <c r="BH36" s="29"/>
      <c r="BL36" s="29"/>
      <c r="BP36" s="29"/>
      <c r="BT36" s="29"/>
      <c r="BX36" s="29"/>
      <c r="CB36" s="29"/>
      <c r="CF36" s="29"/>
      <c r="CJ36" s="29"/>
      <c r="CN36" s="29"/>
      <c r="CR36" s="29"/>
      <c r="CV36" s="29"/>
      <c r="CZ36" s="29"/>
      <c r="DD36" s="29"/>
      <c r="DH36" s="29"/>
      <c r="DL36" s="29"/>
      <c r="DP36" s="29"/>
      <c r="DT36" s="29"/>
      <c r="DX36" s="29"/>
      <c r="EB36" s="29"/>
      <c r="EF36" s="29"/>
      <c r="EJ36" s="29"/>
      <c r="EN36" s="29"/>
      <c r="ER36" s="29"/>
      <c r="EV36" s="29"/>
      <c r="EZ36" s="29"/>
      <c r="FD36" s="29"/>
      <c r="FH36" s="29"/>
      <c r="FL36" s="29"/>
      <c r="FP36" s="29"/>
      <c r="FT36" s="29"/>
      <c r="FX36" s="29"/>
      <c r="GB36" s="29"/>
      <c r="GF36" s="29"/>
      <c r="GJ36" s="29"/>
    </row>
    <row r="37" spans="1:192">
      <c r="A37" s="29"/>
      <c r="B37" s="29"/>
      <c r="H37" s="29"/>
      <c r="L37" s="29"/>
      <c r="P37" s="29"/>
      <c r="T37" s="29"/>
      <c r="X37" s="29"/>
      <c r="AB37" s="29"/>
      <c r="AF37" s="29"/>
      <c r="AJ37" s="29"/>
      <c r="AN37" s="29"/>
      <c r="AR37" s="29"/>
      <c r="AV37" s="29"/>
      <c r="AZ37" s="29"/>
      <c r="BD37" s="29"/>
      <c r="BH37" s="29"/>
      <c r="BL37" s="29"/>
      <c r="BP37" s="29"/>
      <c r="BT37" s="29"/>
      <c r="BX37" s="29"/>
      <c r="CB37" s="29"/>
      <c r="CF37" s="29"/>
      <c r="CJ37" s="29"/>
      <c r="CN37" s="29"/>
      <c r="CR37" s="29"/>
      <c r="CV37" s="29"/>
      <c r="CZ37" s="29"/>
      <c r="DD37" s="29"/>
      <c r="DH37" s="29"/>
      <c r="DL37" s="29"/>
      <c r="DP37" s="29"/>
      <c r="DT37" s="29"/>
      <c r="DX37" s="29"/>
      <c r="EB37" s="29"/>
      <c r="EF37" s="29"/>
      <c r="EJ37" s="29"/>
      <c r="EN37" s="29"/>
      <c r="ER37" s="29"/>
      <c r="EV37" s="29"/>
      <c r="EZ37" s="29"/>
      <c r="FD37" s="29"/>
      <c r="FH37" s="29"/>
      <c r="FL37" s="29"/>
      <c r="FP37" s="29"/>
      <c r="FT37" s="29"/>
      <c r="FX37" s="29"/>
      <c r="GB37" s="29"/>
      <c r="GF37" s="29"/>
      <c r="GJ37" s="29"/>
    </row>
    <row r="38" spans="1:192">
      <c r="A38" s="29"/>
      <c r="B38" s="29"/>
      <c r="H38" s="29"/>
      <c r="L38" s="29"/>
      <c r="P38" s="29"/>
      <c r="T38" s="29"/>
      <c r="X38" s="29"/>
      <c r="AB38" s="29"/>
      <c r="AF38" s="29"/>
      <c r="AJ38" s="29"/>
      <c r="AN38" s="29"/>
      <c r="AR38" s="29"/>
      <c r="AV38" s="29"/>
      <c r="AZ38" s="29"/>
      <c r="BD38" s="29"/>
      <c r="BH38" s="29"/>
      <c r="BL38" s="29"/>
      <c r="BP38" s="29"/>
      <c r="BT38" s="29"/>
      <c r="BX38" s="29"/>
      <c r="CB38" s="29"/>
      <c r="CF38" s="29"/>
      <c r="CJ38" s="29"/>
      <c r="CN38" s="29"/>
      <c r="CR38" s="29"/>
      <c r="CV38" s="29"/>
      <c r="CZ38" s="29"/>
      <c r="DD38" s="29"/>
      <c r="DH38" s="29"/>
      <c r="DL38" s="29"/>
      <c r="DP38" s="29"/>
      <c r="DT38" s="29"/>
      <c r="DX38" s="29"/>
      <c r="EB38" s="29"/>
      <c r="EF38" s="29"/>
      <c r="EJ38" s="29"/>
      <c r="EN38" s="29"/>
      <c r="ER38" s="29"/>
      <c r="EV38" s="29"/>
      <c r="EZ38" s="29"/>
      <c r="FD38" s="29"/>
      <c r="FH38" s="29"/>
      <c r="FL38" s="29"/>
      <c r="FP38" s="29"/>
      <c r="FT38" s="29"/>
      <c r="FX38" s="29"/>
      <c r="GB38" s="29"/>
      <c r="GF38" s="29"/>
      <c r="GJ38" s="29"/>
    </row>
    <row r="39" spans="1:192">
      <c r="A39" s="29"/>
      <c r="B39" s="29"/>
      <c r="H39" s="29"/>
      <c r="L39" s="29"/>
      <c r="P39" s="29"/>
      <c r="T39" s="29"/>
      <c r="X39" s="29"/>
      <c r="AB39" s="29"/>
      <c r="AF39" s="29"/>
      <c r="AJ39" s="29"/>
      <c r="AN39" s="29"/>
      <c r="AR39" s="29"/>
      <c r="AV39" s="29"/>
      <c r="AZ39" s="29"/>
      <c r="BD39" s="29"/>
      <c r="BH39" s="29"/>
      <c r="BL39" s="29"/>
      <c r="BP39" s="29"/>
      <c r="BT39" s="29"/>
      <c r="BX39" s="29"/>
      <c r="CB39" s="29"/>
      <c r="CF39" s="29"/>
      <c r="CJ39" s="29"/>
      <c r="CN39" s="29"/>
      <c r="CR39" s="29"/>
      <c r="CV39" s="29"/>
      <c r="CZ39" s="29"/>
      <c r="DD39" s="29"/>
      <c r="DH39" s="29"/>
      <c r="DL39" s="29"/>
      <c r="DP39" s="29"/>
      <c r="DT39" s="29"/>
      <c r="DX39" s="29"/>
      <c r="EB39" s="29"/>
      <c r="EF39" s="29"/>
      <c r="EJ39" s="29"/>
      <c r="EN39" s="29"/>
      <c r="ER39" s="29"/>
      <c r="EV39" s="29"/>
      <c r="EZ39" s="29"/>
      <c r="FD39" s="29"/>
      <c r="FH39" s="29"/>
      <c r="FL39" s="29"/>
      <c r="FP39" s="29"/>
      <c r="FT39" s="29"/>
      <c r="FX39" s="29"/>
      <c r="GB39" s="29"/>
      <c r="GF39" s="29"/>
      <c r="GJ39" s="29"/>
    </row>
    <row r="40" spans="1:192">
      <c r="A40" s="29"/>
      <c r="B40" s="29"/>
      <c r="H40" s="29"/>
      <c r="L40" s="29"/>
      <c r="P40" s="29"/>
      <c r="T40" s="29"/>
      <c r="X40" s="29"/>
      <c r="AB40" s="29"/>
      <c r="AF40" s="29"/>
      <c r="AJ40" s="29"/>
      <c r="AN40" s="29"/>
      <c r="AR40" s="29"/>
      <c r="AV40" s="29"/>
      <c r="AZ40" s="29"/>
      <c r="BD40" s="29"/>
      <c r="BH40" s="29"/>
      <c r="BL40" s="29"/>
      <c r="BP40" s="29"/>
      <c r="BT40" s="29"/>
      <c r="BX40" s="29"/>
      <c r="CB40" s="29"/>
      <c r="CF40" s="29"/>
      <c r="CJ40" s="29"/>
      <c r="CN40" s="29"/>
      <c r="CR40" s="29"/>
      <c r="CV40" s="29"/>
      <c r="CZ40" s="29"/>
      <c r="DD40" s="29"/>
      <c r="DH40" s="29"/>
      <c r="DL40" s="29"/>
      <c r="DP40" s="29"/>
      <c r="DT40" s="29"/>
      <c r="DX40" s="29"/>
      <c r="EB40" s="29"/>
      <c r="EF40" s="29"/>
      <c r="EJ40" s="29"/>
      <c r="EN40" s="29"/>
      <c r="ER40" s="29"/>
      <c r="EV40" s="29"/>
      <c r="EZ40" s="29"/>
      <c r="FD40" s="29"/>
      <c r="FH40" s="29"/>
      <c r="FL40" s="29"/>
      <c r="FP40" s="29"/>
      <c r="FT40" s="29"/>
      <c r="FX40" s="29"/>
      <c r="GB40" s="29"/>
      <c r="GF40" s="29"/>
      <c r="GJ40" s="29"/>
    </row>
    <row r="41" spans="1:192">
      <c r="A41" s="29"/>
      <c r="B41" s="29"/>
      <c r="H41" s="29"/>
      <c r="L41" s="29"/>
      <c r="P41" s="29"/>
      <c r="T41" s="29"/>
      <c r="X41" s="29"/>
      <c r="AB41" s="29"/>
      <c r="AF41" s="29"/>
      <c r="AJ41" s="29"/>
      <c r="AN41" s="29"/>
      <c r="AR41" s="29"/>
      <c r="AV41" s="29"/>
      <c r="AZ41" s="29"/>
      <c r="BD41" s="29"/>
      <c r="BH41" s="29"/>
      <c r="BL41" s="29"/>
      <c r="BP41" s="29"/>
      <c r="BT41" s="29"/>
      <c r="BX41" s="29"/>
      <c r="CB41" s="29"/>
      <c r="CF41" s="29"/>
      <c r="CJ41" s="29"/>
      <c r="CN41" s="29"/>
      <c r="CR41" s="29"/>
      <c r="CV41" s="29"/>
      <c r="CZ41" s="29"/>
      <c r="DD41" s="29"/>
      <c r="DH41" s="29"/>
      <c r="DL41" s="29"/>
      <c r="DP41" s="29"/>
      <c r="DT41" s="29"/>
      <c r="DX41" s="29"/>
      <c r="EB41" s="29"/>
      <c r="EF41" s="29"/>
      <c r="EJ41" s="29"/>
      <c r="EN41" s="29"/>
      <c r="ER41" s="29"/>
      <c r="EV41" s="29"/>
      <c r="EZ41" s="29"/>
      <c r="FD41" s="29"/>
      <c r="FH41" s="29"/>
      <c r="FL41" s="29"/>
      <c r="FP41" s="29"/>
      <c r="FT41" s="29"/>
      <c r="FX41" s="29"/>
      <c r="GB41" s="29"/>
      <c r="GF41" s="29"/>
      <c r="GJ41" s="29"/>
    </row>
    <row r="42" spans="1:192">
      <c r="A42" s="29"/>
      <c r="B42" s="29"/>
      <c r="H42" s="29"/>
      <c r="L42" s="29"/>
      <c r="P42" s="29"/>
      <c r="T42" s="29"/>
      <c r="X42" s="29"/>
      <c r="AB42" s="29"/>
      <c r="AF42" s="29"/>
      <c r="AJ42" s="29"/>
      <c r="AN42" s="29"/>
      <c r="AR42" s="29"/>
      <c r="AV42" s="29"/>
      <c r="AZ42" s="29"/>
      <c r="BD42" s="29"/>
      <c r="BH42" s="29"/>
      <c r="BL42" s="29"/>
      <c r="BP42" s="29"/>
      <c r="BT42" s="29"/>
      <c r="BX42" s="29"/>
      <c r="CB42" s="29"/>
      <c r="CF42" s="29"/>
      <c r="CJ42" s="29"/>
      <c r="CN42" s="29"/>
      <c r="CR42" s="29"/>
      <c r="CV42" s="29"/>
      <c r="CZ42" s="29"/>
      <c r="DD42" s="29"/>
      <c r="DH42" s="29"/>
      <c r="DL42" s="29"/>
      <c r="DP42" s="29"/>
      <c r="DT42" s="29"/>
      <c r="DX42" s="29"/>
      <c r="EB42" s="29"/>
      <c r="EF42" s="29"/>
      <c r="EJ42" s="29"/>
      <c r="EN42" s="29"/>
      <c r="ER42" s="29"/>
      <c r="EV42" s="29"/>
      <c r="EZ42" s="29"/>
      <c r="FD42" s="29"/>
      <c r="FH42" s="29"/>
      <c r="FL42" s="29"/>
      <c r="FP42" s="29"/>
      <c r="FT42" s="29"/>
      <c r="FX42" s="29"/>
      <c r="GB42" s="29"/>
      <c r="GF42" s="29"/>
      <c r="GJ42" s="29"/>
    </row>
    <row r="43" spans="1:192">
      <c r="A43" s="29"/>
      <c r="B43" s="29"/>
      <c r="H43" s="29"/>
      <c r="L43" s="29"/>
      <c r="P43" s="29"/>
      <c r="T43" s="29"/>
      <c r="X43" s="29"/>
      <c r="AB43" s="29"/>
      <c r="AF43" s="29"/>
      <c r="AJ43" s="29"/>
      <c r="AN43" s="29"/>
      <c r="AR43" s="29"/>
      <c r="AV43" s="29"/>
      <c r="AZ43" s="29"/>
      <c r="BD43" s="29"/>
      <c r="BH43" s="29"/>
      <c r="BL43" s="29"/>
      <c r="BP43" s="29"/>
      <c r="BT43" s="29"/>
      <c r="BX43" s="29"/>
      <c r="CB43" s="29"/>
      <c r="CF43" s="29"/>
      <c r="CJ43" s="29"/>
      <c r="CN43" s="29"/>
      <c r="CR43" s="29"/>
      <c r="CV43" s="29"/>
      <c r="CZ43" s="29"/>
      <c r="DD43" s="29"/>
      <c r="DH43" s="29"/>
      <c r="DL43" s="29"/>
      <c r="DP43" s="29"/>
      <c r="DT43" s="29"/>
      <c r="DX43" s="29"/>
      <c r="EB43" s="29"/>
      <c r="EF43" s="29"/>
      <c r="EJ43" s="29"/>
      <c r="EN43" s="29"/>
      <c r="ER43" s="29"/>
      <c r="EV43" s="29"/>
      <c r="EZ43" s="29"/>
      <c r="FD43" s="29"/>
      <c r="FH43" s="29"/>
      <c r="FL43" s="29"/>
      <c r="FP43" s="29"/>
      <c r="FT43" s="29"/>
      <c r="FX43" s="29"/>
      <c r="GB43" s="29"/>
      <c r="GF43" s="29"/>
      <c r="GJ43" s="29"/>
    </row>
  </sheetData>
  <mergeCells count="5">
    <mergeCell ref="B3:D3"/>
    <mergeCell ref="A3:A4"/>
    <mergeCell ref="B26:D26"/>
    <mergeCell ref="B24:D24"/>
    <mergeCell ref="B25:D25"/>
  </mergeCells>
  <pageMargins left="0.7" right="0.7" top="0.86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ข้าวเหนียวนาปี</vt:lpstr>
      <vt:lpstr>ข้าวโพดเลี้ยงสัตว์</vt:lpstr>
      <vt:lpstr>ถั่วลิสง</vt:lpstr>
      <vt:lpstr>ลิ้นจี่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1219</cp:lastModifiedBy>
  <cp:lastPrinted>2017-09-27T02:52:36Z</cp:lastPrinted>
  <dcterms:created xsi:type="dcterms:W3CDTF">2017-07-25T14:07:15Z</dcterms:created>
  <dcterms:modified xsi:type="dcterms:W3CDTF">2017-09-27T02:52:38Z</dcterms:modified>
</cp:coreProperties>
</file>