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ข้าวเหนียวนาปี" sheetId="1" r:id="rId1"/>
    <sheet name="ยางพารา" sheetId="2" r:id="rId2"/>
    <sheet name="ข้าวโพดเลี้ยงสัตว์" sheetId="3" r:id="rId3"/>
    <sheet name="ลำไย" sheetId="4" r:id="rId4"/>
  </sheets>
  <calcPr calcId="144525"/>
</workbook>
</file>

<file path=xl/calcChain.xml><?xml version="1.0" encoding="utf-8"?>
<calcChain xmlns="http://schemas.openxmlformats.org/spreadsheetml/2006/main">
  <c r="G17" i="4"/>
  <c r="F17"/>
  <c r="E17"/>
  <c r="D17"/>
  <c r="C17"/>
  <c r="B17"/>
  <c r="G20" i="3"/>
  <c r="F20"/>
  <c r="E20"/>
  <c r="D20"/>
  <c r="C20"/>
  <c r="B20"/>
  <c r="G17" i="2"/>
  <c r="F17"/>
  <c r="E17"/>
  <c r="D17"/>
  <c r="C17"/>
  <c r="B17"/>
  <c r="G20" i="1"/>
  <c r="F20"/>
  <c r="E20"/>
  <c r="D20"/>
  <c r="C20"/>
  <c r="B20"/>
  <c r="G16" l="1"/>
  <c r="E27" i="4"/>
  <c r="B27"/>
  <c r="G22"/>
  <c r="D22"/>
  <c r="G21"/>
  <c r="D21"/>
  <c r="G20"/>
  <c r="D20"/>
  <c r="G19"/>
  <c r="D19"/>
  <c r="F18"/>
  <c r="E18"/>
  <c r="C18"/>
  <c r="B18"/>
  <c r="G16"/>
  <c r="D16"/>
  <c r="G15"/>
  <c r="D15"/>
  <c r="G14"/>
  <c r="D14"/>
  <c r="G13"/>
  <c r="D13"/>
  <c r="G12"/>
  <c r="D12"/>
  <c r="G11"/>
  <c r="D11"/>
  <c r="F10"/>
  <c r="E10"/>
  <c r="C10"/>
  <c r="B10"/>
  <c r="G9"/>
  <c r="D9"/>
  <c r="G8"/>
  <c r="D8"/>
  <c r="F7"/>
  <c r="E7"/>
  <c r="C7"/>
  <c r="B7"/>
  <c r="G16" i="3"/>
  <c r="D16"/>
  <c r="E29"/>
  <c r="B29"/>
  <c r="G24"/>
  <c r="D24"/>
  <c r="G23"/>
  <c r="D23"/>
  <c r="G22"/>
  <c r="D22"/>
  <c r="F21"/>
  <c r="E21"/>
  <c r="C21"/>
  <c r="B21"/>
  <c r="G19"/>
  <c r="D19"/>
  <c r="G18"/>
  <c r="D18"/>
  <c r="G17"/>
  <c r="D17"/>
  <c r="G15"/>
  <c r="D15"/>
  <c r="G14"/>
  <c r="D14"/>
  <c r="G13"/>
  <c r="D13"/>
  <c r="F12"/>
  <c r="E12"/>
  <c r="C12"/>
  <c r="B12"/>
  <c r="G11"/>
  <c r="D11"/>
  <c r="G10"/>
  <c r="D10"/>
  <c r="G9"/>
  <c r="D9"/>
  <c r="G8"/>
  <c r="D8"/>
  <c r="F7"/>
  <c r="E7"/>
  <c r="C7"/>
  <c r="B7"/>
  <c r="G18" i="4" l="1"/>
  <c r="E6"/>
  <c r="E23" s="1"/>
  <c r="E24" s="1"/>
  <c r="E29" s="1"/>
  <c r="G7"/>
  <c r="D18"/>
  <c r="G10"/>
  <c r="D10"/>
  <c r="D7"/>
  <c r="B6"/>
  <c r="B23" s="1"/>
  <c r="B24" s="1"/>
  <c r="B29" s="1"/>
  <c r="G21" i="3"/>
  <c r="G12"/>
  <c r="D21"/>
  <c r="D12"/>
  <c r="E6"/>
  <c r="E25" s="1"/>
  <c r="E26" s="1"/>
  <c r="E31" s="1"/>
  <c r="B6"/>
  <c r="D7"/>
  <c r="G7"/>
  <c r="E28" i="4" l="1"/>
  <c r="C6"/>
  <c r="C23" s="1"/>
  <c r="C24" s="1"/>
  <c r="D6"/>
  <c r="D23" s="1"/>
  <c r="D24" s="1"/>
  <c r="D29" s="1"/>
  <c r="B28"/>
  <c r="F6"/>
  <c r="F23" s="1"/>
  <c r="F24" s="1"/>
  <c r="G6"/>
  <c r="G23" s="1"/>
  <c r="F6" i="3"/>
  <c r="F25" s="1"/>
  <c r="F26" s="1"/>
  <c r="E30"/>
  <c r="C6"/>
  <c r="C25" s="1"/>
  <c r="C26" s="1"/>
  <c r="B25"/>
  <c r="D28" i="4" l="1"/>
  <c r="G24"/>
  <c r="G29" s="1"/>
  <c r="G28"/>
  <c r="G25" i="3"/>
  <c r="G26" s="1"/>
  <c r="G31" s="1"/>
  <c r="G6"/>
  <c r="D6"/>
  <c r="B26"/>
  <c r="B31" s="1"/>
  <c r="D25"/>
  <c r="B30"/>
  <c r="G30" l="1"/>
  <c r="D26"/>
  <c r="D31" s="1"/>
  <c r="D30"/>
  <c r="G13" i="2" l="1"/>
  <c r="D13"/>
  <c r="B10"/>
  <c r="B6" s="1"/>
  <c r="B23" s="1"/>
  <c r="B24" s="1"/>
  <c r="B29" s="1"/>
  <c r="E27"/>
  <c r="B27"/>
  <c r="G22"/>
  <c r="D22"/>
  <c r="G21"/>
  <c r="D21"/>
  <c r="G20"/>
  <c r="D20"/>
  <c r="G19"/>
  <c r="D19"/>
  <c r="F18"/>
  <c r="E18"/>
  <c r="C18"/>
  <c r="B18"/>
  <c r="G16"/>
  <c r="D16"/>
  <c r="G15"/>
  <c r="D15"/>
  <c r="G14"/>
  <c r="D14"/>
  <c r="G12"/>
  <c r="D12"/>
  <c r="G11"/>
  <c r="D11"/>
  <c r="D10" s="1"/>
  <c r="F10"/>
  <c r="E10"/>
  <c r="C10"/>
  <c r="G9"/>
  <c r="D9"/>
  <c r="G8"/>
  <c r="D8"/>
  <c r="D7" s="1"/>
  <c r="G7"/>
  <c r="F7"/>
  <c r="E7"/>
  <c r="C7"/>
  <c r="B7"/>
  <c r="E6" l="1"/>
  <c r="E23" s="1"/>
  <c r="E28" s="1"/>
  <c r="G18"/>
  <c r="D18"/>
  <c r="G10"/>
  <c r="F6"/>
  <c r="F23" s="1"/>
  <c r="F24" s="1"/>
  <c r="C6"/>
  <c r="C23" s="1"/>
  <c r="C24" s="1"/>
  <c r="B28"/>
  <c r="E24"/>
  <c r="E29" s="1"/>
  <c r="D6" l="1"/>
  <c r="D23" s="1"/>
  <c r="D24" s="1"/>
  <c r="D29" s="1"/>
  <c r="G6"/>
  <c r="G23" s="1"/>
  <c r="G24" s="1"/>
  <c r="G29" s="1"/>
  <c r="D28"/>
  <c r="G28" l="1"/>
  <c r="D16" i="1" l="1"/>
  <c r="B12"/>
  <c r="E29"/>
  <c r="B29"/>
  <c r="G24"/>
  <c r="D24"/>
  <c r="G23"/>
  <c r="D23"/>
  <c r="G22"/>
  <c r="D22"/>
  <c r="F21"/>
  <c r="E21"/>
  <c r="C21"/>
  <c r="B21"/>
  <c r="G19"/>
  <c r="D19"/>
  <c r="G18"/>
  <c r="D18"/>
  <c r="G17"/>
  <c r="D17"/>
  <c r="G15"/>
  <c r="D15"/>
  <c r="G14"/>
  <c r="D14"/>
  <c r="G13"/>
  <c r="D13"/>
  <c r="F12"/>
  <c r="E12"/>
  <c r="C12"/>
  <c r="G11"/>
  <c r="D11"/>
  <c r="G10"/>
  <c r="D10"/>
  <c r="G9"/>
  <c r="D9"/>
  <c r="G8"/>
  <c r="D8"/>
  <c r="F7"/>
  <c r="E7"/>
  <c r="C7"/>
  <c r="B7"/>
  <c r="B6" l="1"/>
  <c r="D21"/>
  <c r="B25"/>
  <c r="B26" s="1"/>
  <c r="B31" s="1"/>
  <c r="D7"/>
  <c r="G21"/>
  <c r="G12"/>
  <c r="D12"/>
  <c r="C6"/>
  <c r="E6"/>
  <c r="G7"/>
  <c r="B30" l="1"/>
  <c r="F6"/>
  <c r="F25" s="1"/>
  <c r="F26" s="1"/>
  <c r="C25"/>
  <c r="C26" s="1"/>
  <c r="D6"/>
  <c r="E25"/>
  <c r="G6" l="1"/>
  <c r="D25"/>
  <c r="D26" s="1"/>
  <c r="D31" s="1"/>
  <c r="E26"/>
  <c r="E31" s="1"/>
  <c r="G25"/>
  <c r="E30"/>
  <c r="D30" l="1"/>
  <c r="G26"/>
  <c r="G31" s="1"/>
  <c r="G30"/>
</calcChain>
</file>

<file path=xl/sharedStrings.xml><?xml version="1.0" encoding="utf-8"?>
<sst xmlns="http://schemas.openxmlformats.org/spreadsheetml/2006/main" count="152" uniqueCount="64">
  <si>
    <t>หน่วย : บาท/ไร่</t>
  </si>
  <si>
    <t>รายการ</t>
  </si>
  <si>
    <t>S1</t>
  </si>
  <si>
    <t>N</t>
  </si>
  <si>
    <t>เงินสด</t>
  </si>
  <si>
    <t>ประเมิน</t>
  </si>
  <si>
    <t>รวม</t>
  </si>
  <si>
    <t>1.  ต้นทุนผันแปร</t>
  </si>
  <si>
    <t>1.1 ค่าแรงงาน</t>
  </si>
  <si>
    <t xml:space="preserve">   เตรียมดิน</t>
  </si>
  <si>
    <t xml:space="preserve">   เตรียมพันธุ์และปลูก</t>
  </si>
  <si>
    <t xml:space="preserve">   ดูแลรักษา</t>
  </si>
  <si>
    <t xml:space="preserve">   เก็บเกี่ยว</t>
  </si>
  <si>
    <t>1.2 ค่าวัสดุ</t>
  </si>
  <si>
    <t xml:space="preserve">   ค่าพันธุ์</t>
  </si>
  <si>
    <t xml:space="preserve">   ค่าปุ๋ย</t>
  </si>
  <si>
    <t xml:space="preserve">   ค่าสารปราบศัตรูพืชและวัชพืช</t>
  </si>
  <si>
    <t xml:space="preserve">   ค่าน้ำมันเชื้อเพลิงและหล่อลื่น</t>
  </si>
  <si>
    <t xml:space="preserve">   ค่าวัสดุการเกษตรและวัสดุสิ้นเปลือง</t>
  </si>
  <si>
    <t xml:space="preserve">   ค่าซ่อมแซมอุปกรณ์การเกษตร</t>
  </si>
  <si>
    <t>1.3  ค่าเสียโอกาสเงินลงทุน</t>
  </si>
  <si>
    <t>2. ต้นทุนคงที่</t>
  </si>
  <si>
    <t xml:space="preserve">   ค่าเช่าที่ดิน</t>
  </si>
  <si>
    <t xml:space="preserve">   ค่าเสื่อมอุปกรณ์การเกษตร</t>
  </si>
  <si>
    <t xml:space="preserve">    ค่าเสียโอกาสเงินลงทุนอุปกรณ์การเกษตร</t>
  </si>
  <si>
    <t>3. ต้นทุนรวมต่อไร่</t>
  </si>
  <si>
    <t xml:space="preserve">4. ต้นทุนรวมต่อเกวียน (ตัน)   </t>
  </si>
  <si>
    <t>5. ผลผลิตต่อไร่ (กก.)</t>
  </si>
  <si>
    <t>6. ราคาที่เกษตรกรขายได้ที่ไร่นา (บาท/ตัน)</t>
  </si>
  <si>
    <t>7. ผลตอบแทนต่อไร่</t>
  </si>
  <si>
    <t>8. ผลตอบแทนสุทธิต่อไร่ (ข้อ 7 ลบ ข้อ 3)</t>
  </si>
  <si>
    <t>-</t>
  </si>
  <si>
    <t>9. ผลตอบแทนสุทธิต่อตัน</t>
  </si>
  <si>
    <t>ตารางที่ 1  ต้นทุนการผลิตข้าวเหนียวนาปี แยกตามลักษณะความเหมาะสมของพื้นที่</t>
  </si>
  <si>
    <t>เชียงราย</t>
  </si>
  <si>
    <t xml:space="preserve">   ค่าสารอื่นๆ และวัสดุปรับปรุงดิน</t>
  </si>
  <si>
    <t xml:space="preserve"> 1. ต้นทุนผันแปร</t>
  </si>
  <si>
    <t>1.1  ค่าแรงงาน</t>
  </si>
  <si>
    <t xml:space="preserve">        ดูแลรักษา</t>
  </si>
  <si>
    <t xml:space="preserve">       เก็บเกี่ยว (กรีด เก็บ) </t>
  </si>
  <si>
    <t>1.2  ค่าวัสดุ</t>
  </si>
  <si>
    <t xml:space="preserve">       ค่าปุ๋ย</t>
  </si>
  <si>
    <t xml:space="preserve">       ค่ายาป้องกันกำจัดศัตรูและวัชพืช</t>
  </si>
  <si>
    <t xml:space="preserve">        ค่าน้ำมันเชื้อเพลิงและไฟฟ้า</t>
  </si>
  <si>
    <t xml:space="preserve">       ค่าซ่อมแซมอุปกรณ์การเกษตร</t>
  </si>
  <si>
    <t>2.  ต้นทุนคงที่</t>
  </si>
  <si>
    <t xml:space="preserve">      ค่าเช่าที่ดิน</t>
  </si>
  <si>
    <t xml:space="preserve">      ค่าเสื่อมอุปกรณ์การเกษตร</t>
  </si>
  <si>
    <t xml:space="preserve">       ค่าเสียโอกาสเงินลงทุนอุปกรณ์การเกษตร</t>
  </si>
  <si>
    <t xml:space="preserve">      ค่าเฉลี่ยต้นทุนก่อนให้ผลผลิต </t>
  </si>
  <si>
    <t>3.  ต้นทุนรวมต่อไร่</t>
  </si>
  <si>
    <t>4. ต้นทุนรวมต่อกิโลกรัม</t>
  </si>
  <si>
    <t>6. ราคาผลผลิตที่เกษตรกรขายได้ ณ ไร่นา (บาท/กก.)</t>
  </si>
  <si>
    <t>9. ผลตอบแทนสุทธิต่อกิโลกรัม</t>
  </si>
  <si>
    <t>ตารางที่ 2 ต้นทุนการผลิตยางพารา แยกตามลักษณะความเหมาะสมของพื้นที่</t>
  </si>
  <si>
    <t xml:space="preserve">        ค่าสารอื่นๆ และวัสดุปรับปรุงดิน</t>
  </si>
  <si>
    <t xml:space="preserve">       ค่าวัสดุการเกษตรและวัสดุสิ้นเปลือง</t>
  </si>
  <si>
    <t xml:space="preserve">   ปลูก</t>
  </si>
  <si>
    <t xml:space="preserve">   ค่ายาปราบศัตรูพืชและวัชพืช </t>
  </si>
  <si>
    <t xml:space="preserve">      ค่าเสียโอกาสเงินลงทุนเครื่องมืออุปกรณ์</t>
  </si>
  <si>
    <t>6. ราคาที่เกษตรกรขายได้ที่ไร่นา (บาท/กก.)</t>
  </si>
  <si>
    <t>ตารางที่ 3  ต้นทุนการผลิตข้าวโพดเลี้ยงสัตว์ แยกตามลักษณะความเหมาะสมของพื้นที่</t>
  </si>
  <si>
    <t>ตารางที่ 4 ต้นทุนการผลิตลำไย แยกตามลักษณะความเหมาะสมของพื้นที่</t>
  </si>
  <si>
    <t xml:space="preserve">       เก็บเกี่ยว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</si>
</sst>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87" formatCode="_-* #,##0.00_-;\-* #,##0.00_-;_-* &quot;-&quot;??_-;_-@_-"/>
    <numFmt numFmtId="189" formatCode="General_)"/>
  </numFmts>
  <fonts count="16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4"/>
      <name val="CordiaUPC"/>
      <family val="2"/>
    </font>
    <font>
      <b/>
      <sz val="18"/>
      <name val="TH SarabunPSK"/>
      <family val="2"/>
    </font>
    <font>
      <sz val="14"/>
      <name val="TH SarabunPSK"/>
      <family val="2"/>
    </font>
    <font>
      <sz val="14"/>
      <color indexed="8"/>
      <name val="TH SarabunPSK"/>
      <family val="2"/>
    </font>
    <font>
      <sz val="14"/>
      <name val="CordiaUPC"/>
      <family val="2"/>
      <charset val="222"/>
    </font>
    <font>
      <b/>
      <sz val="16"/>
      <name val="TH SarabunPSK"/>
      <family val="2"/>
    </font>
    <font>
      <sz val="16"/>
      <name val="TH SarabunPSK"/>
      <family val="2"/>
    </font>
    <font>
      <sz val="14"/>
      <name val="AngsanaUPC"/>
      <family val="1"/>
    </font>
    <font>
      <sz val="14"/>
      <name val="Cordia New"/>
      <family val="2"/>
    </font>
    <font>
      <b/>
      <sz val="16"/>
      <color indexed="8"/>
      <name val="TH SarabunPSK"/>
      <family val="2"/>
    </font>
    <font>
      <sz val="10"/>
      <name val="Arial"/>
      <family val="2"/>
    </font>
    <font>
      <sz val="16"/>
      <color indexed="8"/>
      <name val="TH SarabunPSK"/>
      <family val="2"/>
    </font>
    <font>
      <b/>
      <sz val="20"/>
      <name val="TH SarabunPSK"/>
      <family val="2"/>
    </font>
    <font>
      <sz val="12"/>
      <color indexed="8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187" fontId="1" fillId="0" borderId="0" applyFont="0" applyFill="0" applyBorder="0" applyAlignment="0" applyProtection="0"/>
    <xf numFmtId="0" fontId="2" fillId="0" borderId="0"/>
    <xf numFmtId="0" fontId="6" fillId="0" borderId="0"/>
    <xf numFmtId="187" fontId="9" fillId="0" borderId="0" applyFont="0" applyFill="0" applyBorder="0" applyAlignment="0" applyProtection="0"/>
    <xf numFmtId="187" fontId="10" fillId="0" borderId="0" applyFont="0" applyFill="0" applyBorder="0" applyAlignment="0" applyProtection="0"/>
    <xf numFmtId="0" fontId="9" fillId="0" borderId="0"/>
    <xf numFmtId="0" fontId="9" fillId="0" borderId="0"/>
    <xf numFmtId="0" fontId="12" fillId="0" borderId="0"/>
  </cellStyleXfs>
  <cellXfs count="89">
    <xf numFmtId="0" fontId="0" fillId="0" borderId="0" xfId="0"/>
    <xf numFmtId="2" fontId="3" fillId="0" borderId="0" xfId="2" applyNumberFormat="1" applyFont="1" applyFill="1" applyBorder="1" applyAlignment="1"/>
    <xf numFmtId="2" fontId="4" fillId="0" borderId="0" xfId="2" applyNumberFormat="1" applyFont="1" applyFill="1"/>
    <xf numFmtId="2" fontId="5" fillId="0" borderId="1" xfId="2" applyNumberFormat="1" applyFont="1" applyFill="1" applyBorder="1" applyAlignment="1"/>
    <xf numFmtId="2" fontId="5" fillId="0" borderId="1" xfId="2" applyNumberFormat="1" applyFont="1" applyFill="1" applyBorder="1" applyAlignment="1">
      <alignment horizontal="right"/>
    </xf>
    <xf numFmtId="2" fontId="3" fillId="0" borderId="2" xfId="2" applyNumberFormat="1" applyFont="1" applyFill="1" applyBorder="1" applyAlignment="1">
      <alignment horizontal="center" vertical="center"/>
    </xf>
    <xf numFmtId="2" fontId="3" fillId="0" borderId="6" xfId="2" applyNumberFormat="1" applyFont="1" applyFill="1" applyBorder="1" applyAlignment="1">
      <alignment horizontal="center" vertical="center"/>
    </xf>
    <xf numFmtId="2" fontId="3" fillId="0" borderId="7" xfId="2" applyNumberFormat="1" applyFont="1" applyFill="1" applyBorder="1" applyAlignment="1">
      <alignment horizontal="center" vertical="center"/>
    </xf>
    <xf numFmtId="4" fontId="7" fillId="0" borderId="7" xfId="3" applyNumberFormat="1" applyFont="1" applyFill="1" applyBorder="1" applyAlignment="1" applyProtection="1">
      <alignment horizontal="center" vertical="center"/>
      <protection hidden="1"/>
    </xf>
    <xf numFmtId="2" fontId="7" fillId="0" borderId="8" xfId="2" applyNumberFormat="1" applyFont="1" applyFill="1" applyBorder="1" applyAlignment="1">
      <alignment vertical="center"/>
    </xf>
    <xf numFmtId="187" fontId="7" fillId="2" borderId="8" xfId="2" applyNumberFormat="1" applyFont="1" applyFill="1" applyBorder="1" applyAlignment="1">
      <alignment horizontal="right"/>
    </xf>
    <xf numFmtId="2" fontId="8" fillId="0" borderId="0" xfId="2" applyNumberFormat="1" applyFont="1" applyFill="1" applyAlignment="1">
      <alignment vertical="center"/>
    </xf>
    <xf numFmtId="2" fontId="7" fillId="0" borderId="9" xfId="2" applyNumberFormat="1" applyFont="1" applyFill="1" applyBorder="1" applyAlignment="1">
      <alignment vertical="center"/>
    </xf>
    <xf numFmtId="187" fontId="7" fillId="2" borderId="9" xfId="2" applyNumberFormat="1" applyFont="1" applyFill="1" applyBorder="1" applyAlignment="1">
      <alignment horizontal="right"/>
    </xf>
    <xf numFmtId="2" fontId="8" fillId="0" borderId="9" xfId="2" applyNumberFormat="1" applyFont="1" applyFill="1" applyBorder="1" applyAlignment="1">
      <alignment vertical="center"/>
    </xf>
    <xf numFmtId="187" fontId="8" fillId="2" borderId="9" xfId="2" applyNumberFormat="1" applyFont="1" applyFill="1" applyBorder="1" applyAlignment="1">
      <alignment horizontal="right"/>
    </xf>
    <xf numFmtId="187" fontId="7" fillId="2" borderId="9" xfId="2" applyNumberFormat="1" applyFont="1" applyFill="1" applyBorder="1" applyAlignment="1" applyProtection="1">
      <alignment horizontal="right"/>
      <protection hidden="1"/>
    </xf>
    <xf numFmtId="2" fontId="8" fillId="0" borderId="9" xfId="4" applyNumberFormat="1" applyFont="1" applyBorder="1" applyAlignment="1">
      <alignment vertical="center"/>
    </xf>
    <xf numFmtId="187" fontId="7" fillId="0" borderId="9" xfId="5" applyFont="1" applyFill="1" applyBorder="1" applyAlignment="1">
      <alignment horizontal="right" vertical="center"/>
    </xf>
    <xf numFmtId="2" fontId="8" fillId="0" borderId="9" xfId="6" applyNumberFormat="1" applyFont="1" applyFill="1" applyBorder="1" applyAlignment="1">
      <alignment vertical="center"/>
    </xf>
    <xf numFmtId="2" fontId="7" fillId="0" borderId="9" xfId="6" applyNumberFormat="1" applyFont="1" applyFill="1" applyBorder="1" applyAlignment="1" applyProtection="1">
      <alignment horizontal="left" vertical="center"/>
    </xf>
    <xf numFmtId="2" fontId="8" fillId="0" borderId="9" xfId="6" applyNumberFormat="1" applyFont="1" applyFill="1" applyBorder="1" applyAlignment="1" applyProtection="1">
      <alignment horizontal="left" vertical="center"/>
    </xf>
    <xf numFmtId="0" fontId="7" fillId="0" borderId="9" xfId="0" applyFont="1" applyBorder="1"/>
    <xf numFmtId="4" fontId="7" fillId="0" borderId="9" xfId="2" applyNumberFormat="1" applyFont="1" applyFill="1" applyBorder="1" applyAlignment="1">
      <alignment horizontal="right"/>
    </xf>
    <xf numFmtId="4" fontId="7" fillId="0" borderId="9" xfId="2" applyNumberFormat="1" applyFont="1" applyFill="1" applyBorder="1" applyAlignment="1">
      <alignment horizontal="center"/>
    </xf>
    <xf numFmtId="0" fontId="7" fillId="0" borderId="10" xfId="0" applyFont="1" applyBorder="1"/>
    <xf numFmtId="3" fontId="7" fillId="0" borderId="10" xfId="2" applyNumberFormat="1" applyFont="1" applyFill="1" applyBorder="1" applyAlignment="1">
      <alignment horizontal="right"/>
    </xf>
    <xf numFmtId="3" fontId="7" fillId="0" borderId="10" xfId="2" applyNumberFormat="1" applyFont="1" applyFill="1" applyBorder="1" applyAlignment="1">
      <alignment horizontal="center"/>
    </xf>
    <xf numFmtId="2" fontId="4" fillId="0" borderId="0" xfId="2" applyNumberFormat="1" applyFont="1" applyFill="1" applyBorder="1" applyAlignment="1"/>
    <xf numFmtId="43" fontId="8" fillId="0" borderId="0" xfId="1" applyNumberFormat="1" applyFont="1" applyFill="1" applyBorder="1" applyAlignment="1">
      <alignment horizontal="right"/>
    </xf>
    <xf numFmtId="43" fontId="7" fillId="0" borderId="0" xfId="1" applyNumberFormat="1" applyFont="1" applyFill="1" applyBorder="1" applyAlignment="1"/>
    <xf numFmtId="4" fontId="11" fillId="0" borderId="0" xfId="2" applyNumberFormat="1" applyFont="1" applyFill="1" applyBorder="1" applyAlignment="1">
      <alignment horizontal="right"/>
    </xf>
    <xf numFmtId="43" fontId="7" fillId="0" borderId="2" xfId="1" applyNumberFormat="1" applyFont="1" applyFill="1" applyBorder="1" applyAlignment="1"/>
    <xf numFmtId="43" fontId="3" fillId="0" borderId="6" xfId="1" applyNumberFormat="1" applyFont="1" applyFill="1" applyBorder="1" applyAlignment="1">
      <alignment horizontal="center" vertical="center"/>
    </xf>
    <xf numFmtId="43" fontId="7" fillId="0" borderId="7" xfId="1" applyNumberFormat="1" applyFont="1" applyFill="1" applyBorder="1" applyAlignment="1">
      <alignment horizontal="center" vertical="center"/>
    </xf>
    <xf numFmtId="43" fontId="7" fillId="0" borderId="8" xfId="1" applyNumberFormat="1" applyFont="1" applyFill="1" applyBorder="1" applyAlignment="1"/>
    <xf numFmtId="187" fontId="7" fillId="0" borderId="8" xfId="2" applyNumberFormat="1" applyFont="1" applyFill="1" applyBorder="1" applyAlignment="1">
      <alignment horizontal="right"/>
    </xf>
    <xf numFmtId="4" fontId="7" fillId="0" borderId="8" xfId="2" applyNumberFormat="1" applyFont="1" applyFill="1" applyBorder="1" applyAlignment="1">
      <alignment horizontal="right"/>
    </xf>
    <xf numFmtId="43" fontId="7" fillId="0" borderId="9" xfId="1" applyNumberFormat="1" applyFont="1" applyFill="1" applyBorder="1" applyAlignment="1"/>
    <xf numFmtId="187" fontId="7" fillId="0" borderId="9" xfId="2" applyNumberFormat="1" applyFont="1" applyFill="1" applyBorder="1" applyAlignment="1">
      <alignment horizontal="right"/>
    </xf>
    <xf numFmtId="43" fontId="8" fillId="0" borderId="9" xfId="1" applyNumberFormat="1" applyFont="1" applyFill="1" applyBorder="1" applyAlignment="1"/>
    <xf numFmtId="187" fontId="8" fillId="0" borderId="9" xfId="2" applyNumberFormat="1" applyFont="1" applyFill="1" applyBorder="1" applyAlignment="1">
      <alignment horizontal="right"/>
    </xf>
    <xf numFmtId="4" fontId="8" fillId="0" borderId="9" xfId="2" applyNumberFormat="1" applyFont="1" applyFill="1" applyBorder="1" applyAlignment="1"/>
    <xf numFmtId="43" fontId="8" fillId="0" borderId="9" xfId="1" applyNumberFormat="1" applyFont="1" applyBorder="1" applyAlignment="1">
      <alignment horizontal="left"/>
    </xf>
    <xf numFmtId="4" fontId="7" fillId="0" borderId="9" xfId="2" applyNumberFormat="1" applyFont="1" applyFill="1" applyBorder="1" applyAlignment="1">
      <alignment vertical="center"/>
    </xf>
    <xf numFmtId="43" fontId="8" fillId="0" borderId="0" xfId="1" applyNumberFormat="1" applyFont="1" applyFill="1" applyBorder="1" applyAlignment="1"/>
    <xf numFmtId="4" fontId="8" fillId="0" borderId="9" xfId="7" applyNumberFormat="1" applyFont="1" applyFill="1" applyBorder="1" applyAlignment="1">
      <alignment vertical="center"/>
    </xf>
    <xf numFmtId="43" fontId="8" fillId="0" borderId="0" xfId="1" applyNumberFormat="1" applyFont="1"/>
    <xf numFmtId="4" fontId="13" fillId="0" borderId="9" xfId="8" applyNumberFormat="1" applyFont="1" applyBorder="1" applyAlignment="1"/>
    <xf numFmtId="189" fontId="8" fillId="0" borderId="9" xfId="8" applyNumberFormat="1" applyFont="1" applyFill="1" applyBorder="1" applyAlignment="1" applyProtection="1">
      <alignment horizontal="left"/>
    </xf>
    <xf numFmtId="43" fontId="7" fillId="0" borderId="0" xfId="1" applyNumberFormat="1" applyFont="1" applyFill="1" applyBorder="1" applyAlignment="1">
      <alignment horizontal="right"/>
    </xf>
    <xf numFmtId="189" fontId="7" fillId="0" borderId="10" xfId="8" applyNumberFormat="1" applyFont="1" applyFill="1" applyBorder="1" applyAlignment="1" applyProtection="1">
      <alignment horizontal="left"/>
    </xf>
    <xf numFmtId="4" fontId="7" fillId="0" borderId="10" xfId="1" applyNumberFormat="1" applyFont="1" applyFill="1" applyBorder="1" applyAlignment="1">
      <alignment horizontal="center"/>
    </xf>
    <xf numFmtId="4" fontId="8" fillId="0" borderId="0" xfId="2" applyNumberFormat="1" applyFont="1" applyFill="1" applyBorder="1" applyAlignment="1"/>
    <xf numFmtId="0" fontId="8" fillId="0" borderId="0" xfId="2" applyFont="1" applyFill="1"/>
    <xf numFmtId="2" fontId="14" fillId="0" borderId="0" xfId="2" applyNumberFormat="1" applyFont="1" applyFill="1" applyBorder="1" applyAlignment="1"/>
    <xf numFmtId="4" fontId="7" fillId="0" borderId="8" xfId="3" applyNumberFormat="1" applyFont="1" applyFill="1" applyBorder="1" applyAlignment="1" applyProtection="1">
      <alignment horizontal="right"/>
      <protection hidden="1"/>
    </xf>
    <xf numFmtId="4" fontId="11" fillId="0" borderId="8" xfId="3" applyNumberFormat="1" applyFont="1" applyFill="1" applyBorder="1" applyAlignment="1" applyProtection="1">
      <alignment horizontal="right"/>
      <protection hidden="1"/>
    </xf>
    <xf numFmtId="4" fontId="7" fillId="0" borderId="9" xfId="3" applyNumberFormat="1" applyFont="1" applyFill="1" applyBorder="1" applyAlignment="1" applyProtection="1">
      <alignment horizontal="right"/>
      <protection hidden="1"/>
    </xf>
    <xf numFmtId="4" fontId="11" fillId="0" borderId="9" xfId="3" applyNumberFormat="1" applyFont="1" applyFill="1" applyBorder="1" applyAlignment="1" applyProtection="1">
      <alignment horizontal="right"/>
      <protection hidden="1"/>
    </xf>
    <xf numFmtId="4" fontId="13" fillId="0" borderId="9" xfId="3" applyNumberFormat="1" applyFont="1" applyFill="1" applyBorder="1" applyAlignment="1">
      <alignment horizontal="right"/>
    </xf>
    <xf numFmtId="3" fontId="7" fillId="0" borderId="9" xfId="3" applyNumberFormat="1" applyFont="1" applyFill="1" applyBorder="1" applyAlignment="1" applyProtection="1">
      <alignment horizontal="center"/>
      <protection hidden="1"/>
    </xf>
    <xf numFmtId="4" fontId="7" fillId="0" borderId="10" xfId="3" applyNumberFormat="1" applyFont="1" applyFill="1" applyBorder="1" applyAlignment="1" applyProtection="1">
      <alignment horizontal="center"/>
      <protection hidden="1"/>
    </xf>
    <xf numFmtId="3" fontId="7" fillId="0" borderId="10" xfId="3" applyNumberFormat="1" applyFont="1" applyFill="1" applyBorder="1" applyAlignment="1" applyProtection="1">
      <alignment horizontal="center"/>
      <protection hidden="1"/>
    </xf>
    <xf numFmtId="2" fontId="15" fillId="0" borderId="0" xfId="2" applyNumberFormat="1" applyFont="1" applyFill="1" applyBorder="1" applyAlignment="1"/>
    <xf numFmtId="4" fontId="8" fillId="0" borderId="9" xfId="2" applyNumberFormat="1" applyFont="1" applyFill="1" applyBorder="1" applyAlignment="1">
      <alignment horizontal="center"/>
    </xf>
    <xf numFmtId="4" fontId="3" fillId="0" borderId="3" xfId="3" applyNumberFormat="1" applyFont="1" applyFill="1" applyBorder="1" applyAlignment="1" applyProtection="1">
      <alignment horizontal="center"/>
      <protection hidden="1"/>
    </xf>
    <xf numFmtId="4" fontId="3" fillId="0" borderId="4" xfId="3" applyNumberFormat="1" applyFont="1" applyFill="1" applyBorder="1" applyAlignment="1" applyProtection="1">
      <alignment horizontal="center"/>
      <protection hidden="1"/>
    </xf>
    <xf numFmtId="4" fontId="3" fillId="0" borderId="5" xfId="3" applyNumberFormat="1" applyFont="1" applyFill="1" applyBorder="1" applyAlignment="1" applyProtection="1">
      <alignment horizontal="center"/>
      <protection hidden="1"/>
    </xf>
    <xf numFmtId="3" fontId="8" fillId="0" borderId="9" xfId="2" applyNumberFormat="1" applyFont="1" applyFill="1" applyBorder="1" applyAlignment="1">
      <alignment horizontal="center"/>
    </xf>
    <xf numFmtId="4" fontId="8" fillId="0" borderId="11" xfId="1" applyNumberFormat="1" applyFont="1" applyFill="1" applyBorder="1" applyAlignment="1">
      <alignment horizontal="center"/>
    </xf>
    <xf numFmtId="4" fontId="8" fillId="0" borderId="12" xfId="1" applyNumberFormat="1" applyFont="1" applyFill="1" applyBorder="1" applyAlignment="1">
      <alignment horizontal="center"/>
    </xf>
    <xf numFmtId="4" fontId="8" fillId="0" borderId="13" xfId="1" applyNumberFormat="1" applyFont="1" applyFill="1" applyBorder="1" applyAlignment="1">
      <alignment horizontal="center"/>
    </xf>
    <xf numFmtId="2" fontId="3" fillId="0" borderId="3" xfId="5" applyNumberFormat="1" applyFont="1" applyFill="1" applyBorder="1" applyAlignment="1" applyProtection="1">
      <alignment horizontal="center"/>
      <protection hidden="1"/>
    </xf>
    <xf numFmtId="2" fontId="3" fillId="0" borderId="4" xfId="5" applyNumberFormat="1" applyFont="1" applyFill="1" applyBorder="1" applyAlignment="1" applyProtection="1">
      <alignment horizontal="center"/>
      <protection hidden="1"/>
    </xf>
    <xf numFmtId="2" fontId="3" fillId="0" borderId="5" xfId="5" applyNumberFormat="1" applyFont="1" applyFill="1" applyBorder="1" applyAlignment="1" applyProtection="1">
      <alignment horizontal="center"/>
      <protection hidden="1"/>
    </xf>
    <xf numFmtId="2" fontId="8" fillId="0" borderId="14" xfId="1" applyNumberFormat="1" applyFont="1" applyFill="1" applyBorder="1" applyAlignment="1">
      <alignment horizontal="center"/>
    </xf>
    <xf numFmtId="2" fontId="8" fillId="0" borderId="15" xfId="1" applyNumberFormat="1" applyFont="1" applyFill="1" applyBorder="1" applyAlignment="1">
      <alignment horizontal="center"/>
    </xf>
    <xf numFmtId="2" fontId="8" fillId="0" borderId="16" xfId="1" applyNumberFormat="1" applyFont="1" applyFill="1" applyBorder="1" applyAlignment="1">
      <alignment horizontal="center"/>
    </xf>
    <xf numFmtId="4" fontId="8" fillId="0" borderId="11" xfId="3" applyNumberFormat="1" applyFont="1" applyFill="1" applyBorder="1" applyAlignment="1" applyProtection="1">
      <alignment horizontal="center"/>
      <protection hidden="1"/>
    </xf>
    <xf numFmtId="4" fontId="8" fillId="0" borderId="12" xfId="3" applyNumberFormat="1" applyFont="1" applyFill="1" applyBorder="1" applyAlignment="1" applyProtection="1">
      <alignment horizontal="center"/>
      <protection hidden="1"/>
    </xf>
    <xf numFmtId="4" fontId="8" fillId="0" borderId="13" xfId="3" applyNumberFormat="1" applyFont="1" applyFill="1" applyBorder="1" applyAlignment="1" applyProtection="1">
      <alignment horizontal="center"/>
      <protection hidden="1"/>
    </xf>
    <xf numFmtId="0" fontId="8" fillId="0" borderId="9" xfId="0" applyFont="1" applyBorder="1"/>
    <xf numFmtId="4" fontId="8" fillId="0" borderId="9" xfId="3" applyNumberFormat="1" applyFont="1" applyFill="1" applyBorder="1" applyAlignment="1" applyProtection="1">
      <alignment horizontal="center"/>
      <protection hidden="1"/>
    </xf>
    <xf numFmtId="4" fontId="13" fillId="0" borderId="0" xfId="2" applyNumberFormat="1" applyFont="1" applyFill="1" applyBorder="1" applyAlignment="1">
      <alignment horizontal="right"/>
    </xf>
    <xf numFmtId="4" fontId="8" fillId="0" borderId="11" xfId="2" applyNumberFormat="1" applyFont="1" applyFill="1" applyBorder="1" applyAlignment="1">
      <alignment horizontal="center"/>
    </xf>
    <xf numFmtId="4" fontId="8" fillId="0" borderId="12" xfId="2" applyNumberFormat="1" applyFont="1" applyFill="1" applyBorder="1" applyAlignment="1">
      <alignment horizontal="center"/>
    </xf>
    <xf numFmtId="4" fontId="8" fillId="0" borderId="13" xfId="2" applyNumberFormat="1" applyFont="1" applyFill="1" applyBorder="1" applyAlignment="1">
      <alignment horizontal="center"/>
    </xf>
    <xf numFmtId="4" fontId="7" fillId="2" borderId="9" xfId="2" applyNumberFormat="1" applyFont="1" applyFill="1" applyBorder="1" applyAlignment="1" applyProtection="1">
      <protection hidden="1"/>
    </xf>
  </cellXfs>
  <cellStyles count="9">
    <cellStyle name="เครื่องหมายจุลภาค" xfId="1" builtinId="3"/>
    <cellStyle name="เครื่องหมายจุลภาค 2" xfId="5"/>
    <cellStyle name="เครื่องหมายจุลภาค 3" xfId="4"/>
    <cellStyle name="ปกติ" xfId="0" builtinId="0"/>
    <cellStyle name="ปกติ 3" xfId="6"/>
    <cellStyle name="ปกติ 8" xfId="7"/>
    <cellStyle name="ปกติ_ประมาณการเดือน ธค.2547" xfId="2"/>
    <cellStyle name="ปกติ_ประมาณการเดือน ธค.2547 2" xfId="3"/>
    <cellStyle name="ลักษณะ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19" workbookViewId="0">
      <selection activeCell="B27" sqref="B27:D27"/>
    </sheetView>
  </sheetViews>
  <sheetFormatPr defaultColWidth="8" defaultRowHeight="21.75"/>
  <cols>
    <col min="1" max="1" width="40.75" style="28" customWidth="1"/>
    <col min="2" max="7" width="11.375" style="2" customWidth="1"/>
    <col min="8" max="16384" width="8" style="2"/>
  </cols>
  <sheetData>
    <row r="1" spans="1:7" ht="27.75">
      <c r="A1" s="1" t="s">
        <v>33</v>
      </c>
    </row>
    <row r="2" spans="1:7">
      <c r="A2" s="3"/>
      <c r="G2" s="4" t="s">
        <v>0</v>
      </c>
    </row>
    <row r="3" spans="1:7" ht="27.75">
      <c r="A3" s="5"/>
      <c r="B3" s="66" t="s">
        <v>34</v>
      </c>
      <c r="C3" s="67"/>
      <c r="D3" s="67"/>
      <c r="E3" s="67"/>
      <c r="F3" s="67"/>
      <c r="G3" s="68"/>
    </row>
    <row r="4" spans="1:7" ht="27.75">
      <c r="A4" s="6" t="s">
        <v>1</v>
      </c>
      <c r="B4" s="66" t="s">
        <v>2</v>
      </c>
      <c r="C4" s="67"/>
      <c r="D4" s="68"/>
      <c r="E4" s="66" t="s">
        <v>3</v>
      </c>
      <c r="F4" s="67"/>
      <c r="G4" s="68"/>
    </row>
    <row r="5" spans="1:7" ht="27.75">
      <c r="A5" s="7"/>
      <c r="B5" s="8" t="s">
        <v>4</v>
      </c>
      <c r="C5" s="8" t="s">
        <v>5</v>
      </c>
      <c r="D5" s="8" t="s">
        <v>6</v>
      </c>
      <c r="E5" s="8" t="s">
        <v>4</v>
      </c>
      <c r="F5" s="8" t="s">
        <v>5</v>
      </c>
      <c r="G5" s="8" t="s">
        <v>6</v>
      </c>
    </row>
    <row r="6" spans="1:7" s="11" customFormat="1" ht="24">
      <c r="A6" s="9" t="s">
        <v>7</v>
      </c>
      <c r="B6" s="10">
        <f>B7+B12+B20</f>
        <v>4594.71</v>
      </c>
      <c r="C6" s="10">
        <f>C7+C12+C20</f>
        <v>396.73</v>
      </c>
      <c r="D6" s="10">
        <f t="shared" ref="D6:D11" si="0">SUM(B6:C6)</f>
        <v>4991.4400000000005</v>
      </c>
      <c r="E6" s="10">
        <f>E7+E12+E20</f>
        <v>2244.77</v>
      </c>
      <c r="F6" s="10">
        <f>F7+F12+F20</f>
        <v>1065.3599999999999</v>
      </c>
      <c r="G6" s="10">
        <f t="shared" ref="G6:G11" si="1">SUM(E6:F6)</f>
        <v>3310.13</v>
      </c>
    </row>
    <row r="7" spans="1:7" s="11" customFormat="1" ht="24">
      <c r="A7" s="12" t="s">
        <v>8</v>
      </c>
      <c r="B7" s="13">
        <f>SUM(B8:B11)</f>
        <v>2915.5200000000004</v>
      </c>
      <c r="C7" s="13">
        <f>SUM(C8:C11)</f>
        <v>376.78000000000003</v>
      </c>
      <c r="D7" s="13">
        <f t="shared" si="0"/>
        <v>3292.3000000000006</v>
      </c>
      <c r="E7" s="13">
        <f>SUM(E8:E11)</f>
        <v>1369.8600000000001</v>
      </c>
      <c r="F7" s="13">
        <f>SUM(F8:F11)</f>
        <v>882.26</v>
      </c>
      <c r="G7" s="13">
        <f t="shared" si="1"/>
        <v>2252.12</v>
      </c>
    </row>
    <row r="8" spans="1:7" s="11" customFormat="1" ht="24">
      <c r="A8" s="14" t="s">
        <v>9</v>
      </c>
      <c r="B8" s="15">
        <v>840.77</v>
      </c>
      <c r="C8" s="15">
        <v>6.82</v>
      </c>
      <c r="D8" s="15">
        <f t="shared" si="0"/>
        <v>847.59</v>
      </c>
      <c r="E8" s="15">
        <v>649.69000000000005</v>
      </c>
      <c r="F8" s="15">
        <v>128.32</v>
      </c>
      <c r="G8" s="15">
        <f t="shared" si="1"/>
        <v>778.01</v>
      </c>
    </row>
    <row r="9" spans="1:7" s="11" customFormat="1" ht="24">
      <c r="A9" s="14" t="s">
        <v>10</v>
      </c>
      <c r="B9" s="15">
        <v>1240.9100000000001</v>
      </c>
      <c r="C9" s="15">
        <v>37.340000000000003</v>
      </c>
      <c r="D9" s="15">
        <f t="shared" si="0"/>
        <v>1278.25</v>
      </c>
      <c r="E9" s="15">
        <v>282.5</v>
      </c>
      <c r="F9" s="15">
        <v>77.05</v>
      </c>
      <c r="G9" s="15">
        <f t="shared" si="1"/>
        <v>359.55</v>
      </c>
    </row>
    <row r="10" spans="1:7" s="11" customFormat="1" ht="24">
      <c r="A10" s="14" t="s">
        <v>11</v>
      </c>
      <c r="B10" s="15">
        <v>167.1</v>
      </c>
      <c r="C10" s="15">
        <v>332.62</v>
      </c>
      <c r="D10" s="15">
        <f t="shared" si="0"/>
        <v>499.72</v>
      </c>
      <c r="E10" s="15">
        <v>9.44</v>
      </c>
      <c r="F10" s="15">
        <v>194.2</v>
      </c>
      <c r="G10" s="15">
        <f t="shared" si="1"/>
        <v>203.64</v>
      </c>
    </row>
    <row r="11" spans="1:7" s="11" customFormat="1" ht="24">
      <c r="A11" s="14" t="s">
        <v>12</v>
      </c>
      <c r="B11" s="15">
        <v>666.74</v>
      </c>
      <c r="C11" s="15">
        <v>0</v>
      </c>
      <c r="D11" s="15">
        <f t="shared" si="0"/>
        <v>666.74</v>
      </c>
      <c r="E11" s="15">
        <v>428.23</v>
      </c>
      <c r="F11" s="15">
        <v>482.69</v>
      </c>
      <c r="G11" s="15">
        <f t="shared" si="1"/>
        <v>910.92000000000007</v>
      </c>
    </row>
    <row r="12" spans="1:7" s="11" customFormat="1" ht="24">
      <c r="A12" s="12" t="s">
        <v>13</v>
      </c>
      <c r="B12" s="16">
        <f>ROUND(SUM(B13:B19),2)</f>
        <v>1523.81</v>
      </c>
      <c r="C12" s="16">
        <f>ROUND(SUM(C13:C19),2)</f>
        <v>6.53</v>
      </c>
      <c r="D12" s="16">
        <f>ROUND(SUM(B12:C12),2)</f>
        <v>1530.34</v>
      </c>
      <c r="E12" s="16">
        <f>ROUND(SUM(E13:E19),2)</f>
        <v>799</v>
      </c>
      <c r="F12" s="16">
        <f>ROUND(SUM(F13:F19),2)</f>
        <v>147.07</v>
      </c>
      <c r="G12" s="16">
        <f>ROUND(SUM(E12:F12),2)</f>
        <v>946.07</v>
      </c>
    </row>
    <row r="13" spans="1:7" s="11" customFormat="1" ht="24">
      <c r="A13" s="14" t="s">
        <v>14</v>
      </c>
      <c r="B13" s="15">
        <v>270.17</v>
      </c>
      <c r="C13" s="15">
        <v>0</v>
      </c>
      <c r="D13" s="15">
        <f t="shared" ref="D13:D19" si="2">SUM(B13:C13)</f>
        <v>270.17</v>
      </c>
      <c r="E13" s="15">
        <v>171.34</v>
      </c>
      <c r="F13" s="15">
        <v>144.76</v>
      </c>
      <c r="G13" s="15">
        <f t="shared" ref="G13:G19" si="3">SUM(E13:F13)</f>
        <v>316.10000000000002</v>
      </c>
    </row>
    <row r="14" spans="1:7" s="11" customFormat="1" ht="24">
      <c r="A14" s="14" t="s">
        <v>15</v>
      </c>
      <c r="B14" s="15">
        <v>968.58</v>
      </c>
      <c r="C14" s="15">
        <v>0</v>
      </c>
      <c r="D14" s="15">
        <f t="shared" si="2"/>
        <v>968.58</v>
      </c>
      <c r="E14" s="15">
        <v>458.74</v>
      </c>
      <c r="F14" s="15">
        <v>0</v>
      </c>
      <c r="G14" s="15">
        <f t="shared" si="3"/>
        <v>458.74</v>
      </c>
    </row>
    <row r="15" spans="1:7" s="11" customFormat="1" ht="24">
      <c r="A15" s="14" t="s">
        <v>16</v>
      </c>
      <c r="B15" s="15">
        <v>226.58</v>
      </c>
      <c r="C15" s="15">
        <v>6.53</v>
      </c>
      <c r="D15" s="15">
        <f t="shared" si="2"/>
        <v>233.11</v>
      </c>
      <c r="E15" s="15">
        <v>151.51</v>
      </c>
      <c r="F15" s="15">
        <v>2.31</v>
      </c>
      <c r="G15" s="15">
        <f t="shared" si="3"/>
        <v>153.82</v>
      </c>
    </row>
    <row r="16" spans="1:7" s="11" customFormat="1" ht="24">
      <c r="A16" s="14" t="s">
        <v>35</v>
      </c>
      <c r="B16" s="15">
        <v>15.91</v>
      </c>
      <c r="C16" s="15">
        <v>0</v>
      </c>
      <c r="D16" s="15">
        <f t="shared" si="2"/>
        <v>15.91</v>
      </c>
      <c r="E16" s="15">
        <v>0</v>
      </c>
      <c r="F16" s="15">
        <v>0</v>
      </c>
      <c r="G16" s="15">
        <f t="shared" si="3"/>
        <v>0</v>
      </c>
    </row>
    <row r="17" spans="1:7" s="11" customFormat="1" ht="24">
      <c r="A17" s="14" t="s">
        <v>17</v>
      </c>
      <c r="B17" s="15">
        <v>42.57</v>
      </c>
      <c r="C17" s="15">
        <v>0</v>
      </c>
      <c r="D17" s="15">
        <f t="shared" si="2"/>
        <v>42.57</v>
      </c>
      <c r="E17" s="15">
        <v>16.100000000000001</v>
      </c>
      <c r="F17" s="15">
        <v>0</v>
      </c>
      <c r="G17" s="15">
        <f t="shared" si="3"/>
        <v>16.100000000000001</v>
      </c>
    </row>
    <row r="18" spans="1:7" s="11" customFormat="1" ht="24">
      <c r="A18" s="17" t="s">
        <v>18</v>
      </c>
      <c r="B18" s="15">
        <v>0</v>
      </c>
      <c r="C18" s="15">
        <v>0</v>
      </c>
      <c r="D18" s="15">
        <f t="shared" si="2"/>
        <v>0</v>
      </c>
      <c r="E18" s="15">
        <v>0</v>
      </c>
      <c r="F18" s="15">
        <v>0</v>
      </c>
      <c r="G18" s="15">
        <f t="shared" si="3"/>
        <v>0</v>
      </c>
    </row>
    <row r="19" spans="1:7" s="11" customFormat="1" ht="24">
      <c r="A19" s="14" t="s">
        <v>19</v>
      </c>
      <c r="B19" s="15">
        <v>0</v>
      </c>
      <c r="C19" s="15">
        <v>0</v>
      </c>
      <c r="D19" s="15">
        <f t="shared" si="2"/>
        <v>0</v>
      </c>
      <c r="E19" s="15">
        <v>1.31</v>
      </c>
      <c r="F19" s="15">
        <v>0</v>
      </c>
      <c r="G19" s="15">
        <f t="shared" si="3"/>
        <v>1.31</v>
      </c>
    </row>
    <row r="20" spans="1:7" s="11" customFormat="1" ht="24">
      <c r="A20" s="12" t="s">
        <v>20</v>
      </c>
      <c r="B20" s="18">
        <f t="shared" ref="B20:G20" si="4">ROUND((B7+B12)*0.07*6/12,2)</f>
        <v>155.38</v>
      </c>
      <c r="C20" s="18">
        <f t="shared" si="4"/>
        <v>13.42</v>
      </c>
      <c r="D20" s="18">
        <f t="shared" si="4"/>
        <v>168.79</v>
      </c>
      <c r="E20" s="18">
        <f t="shared" si="4"/>
        <v>75.91</v>
      </c>
      <c r="F20" s="18">
        <f t="shared" si="4"/>
        <v>36.03</v>
      </c>
      <c r="G20" s="18">
        <f t="shared" si="4"/>
        <v>111.94</v>
      </c>
    </row>
    <row r="21" spans="1:7" s="11" customFormat="1" ht="24">
      <c r="A21" s="12" t="s">
        <v>21</v>
      </c>
      <c r="B21" s="16">
        <f>ROUND(SUM(B22:B24),2)</f>
        <v>0</v>
      </c>
      <c r="C21" s="16">
        <f>ROUND(SUM(C22:C24),2)</f>
        <v>1073.76</v>
      </c>
      <c r="D21" s="16">
        <f>ROUND(SUM(B21:C21),2)</f>
        <v>1073.76</v>
      </c>
      <c r="E21" s="16">
        <f>ROUND(SUM(E22:E24),2)</f>
        <v>0</v>
      </c>
      <c r="F21" s="16">
        <f>ROUND(SUM(F22:F24),2)</f>
        <v>1063.9100000000001</v>
      </c>
      <c r="G21" s="16">
        <f>ROUND(SUM(E21:F21),2)</f>
        <v>1063.9100000000001</v>
      </c>
    </row>
    <row r="22" spans="1:7" s="11" customFormat="1" ht="24">
      <c r="A22" s="14" t="s">
        <v>22</v>
      </c>
      <c r="B22" s="15">
        <v>0</v>
      </c>
      <c r="C22" s="15">
        <v>1030.54</v>
      </c>
      <c r="D22" s="15">
        <f t="shared" ref="D22:D24" si="5">SUM(B22:C22)</f>
        <v>1030.54</v>
      </c>
      <c r="E22" s="15">
        <v>0</v>
      </c>
      <c r="F22" s="15">
        <v>1006.3</v>
      </c>
      <c r="G22" s="15">
        <f t="shared" ref="G22:G24" si="6">SUM(E22:F22)</f>
        <v>1006.3</v>
      </c>
    </row>
    <row r="23" spans="1:7" s="11" customFormat="1" ht="24">
      <c r="A23" s="14" t="s">
        <v>23</v>
      </c>
      <c r="B23" s="15">
        <v>0</v>
      </c>
      <c r="C23" s="15">
        <v>38.57</v>
      </c>
      <c r="D23" s="15">
        <f t="shared" si="5"/>
        <v>38.57</v>
      </c>
      <c r="E23" s="15">
        <v>0</v>
      </c>
      <c r="F23" s="15">
        <v>50.88</v>
      </c>
      <c r="G23" s="15">
        <f t="shared" si="6"/>
        <v>50.88</v>
      </c>
    </row>
    <row r="24" spans="1:7" s="11" customFormat="1" ht="24">
      <c r="A24" s="19" t="s">
        <v>24</v>
      </c>
      <c r="B24" s="15">
        <v>0</v>
      </c>
      <c r="C24" s="15">
        <v>4.6500000000000004</v>
      </c>
      <c r="D24" s="15">
        <f t="shared" si="5"/>
        <v>4.6500000000000004</v>
      </c>
      <c r="E24" s="15">
        <v>0</v>
      </c>
      <c r="F24" s="15">
        <v>6.73</v>
      </c>
      <c r="G24" s="15">
        <f t="shared" si="6"/>
        <v>6.73</v>
      </c>
    </row>
    <row r="25" spans="1:7" s="11" customFormat="1" ht="24">
      <c r="A25" s="12" t="s">
        <v>25</v>
      </c>
      <c r="B25" s="16">
        <f>ROUND((B6+B21),2)</f>
        <v>4594.71</v>
      </c>
      <c r="C25" s="16">
        <f>ROUND((C6+C21),2)</f>
        <v>1470.49</v>
      </c>
      <c r="D25" s="16">
        <f>ROUND(SUM(B25:C25),2)</f>
        <v>6065.2</v>
      </c>
      <c r="E25" s="16">
        <f>ROUND((E6+E21),2)</f>
        <v>2244.77</v>
      </c>
      <c r="F25" s="16">
        <f>ROUND((F6+F21),2)</f>
        <v>2129.27</v>
      </c>
      <c r="G25" s="16">
        <f>ROUND(SUM(E25:F25),2)</f>
        <v>4374.04</v>
      </c>
    </row>
    <row r="26" spans="1:7" s="11" customFormat="1" ht="24">
      <c r="A26" s="20" t="s">
        <v>26</v>
      </c>
      <c r="B26" s="88">
        <f>ROUND((B25/B27)*1000,2)</f>
        <v>5324.11</v>
      </c>
      <c r="C26" s="88">
        <f>C25/B27*1000</f>
        <v>1703.928157589803</v>
      </c>
      <c r="D26" s="88">
        <f>ROUND((D25/B27)*1000,2)</f>
        <v>7028.04</v>
      </c>
      <c r="E26" s="88">
        <f>ROUND((E25/E27)*1000,2)</f>
        <v>4498.54</v>
      </c>
      <c r="F26" s="88">
        <f>F25/E27*1000</f>
        <v>4267.0741482965932</v>
      </c>
      <c r="G26" s="88">
        <f>ROUND((G25/E27)*1000,2)</f>
        <v>8765.61</v>
      </c>
    </row>
    <row r="27" spans="1:7" s="11" customFormat="1" ht="24">
      <c r="A27" s="21" t="s">
        <v>27</v>
      </c>
      <c r="B27" s="65">
        <v>863</v>
      </c>
      <c r="C27" s="65"/>
      <c r="D27" s="65"/>
      <c r="E27" s="65">
        <v>499</v>
      </c>
      <c r="F27" s="65"/>
      <c r="G27" s="65"/>
    </row>
    <row r="28" spans="1:7" ht="24">
      <c r="A28" s="82" t="s">
        <v>28</v>
      </c>
      <c r="B28" s="69">
        <v>11638</v>
      </c>
      <c r="C28" s="69"/>
      <c r="D28" s="69"/>
      <c r="E28" s="69">
        <v>11638</v>
      </c>
      <c r="F28" s="69"/>
      <c r="G28" s="69"/>
    </row>
    <row r="29" spans="1:7" ht="24">
      <c r="A29" s="82" t="s">
        <v>29</v>
      </c>
      <c r="B29" s="65">
        <f>ROUND(B27*B28/1000,2)</f>
        <v>10043.59</v>
      </c>
      <c r="C29" s="65"/>
      <c r="D29" s="65"/>
      <c r="E29" s="65">
        <f>ROUND(E27*E28/1000,2)</f>
        <v>5807.36</v>
      </c>
      <c r="F29" s="65"/>
      <c r="G29" s="65"/>
    </row>
    <row r="30" spans="1:7" ht="24">
      <c r="A30" s="22" t="s">
        <v>30</v>
      </c>
      <c r="B30" s="23">
        <f>B29-B25</f>
        <v>5448.88</v>
      </c>
      <c r="C30" s="24" t="s">
        <v>31</v>
      </c>
      <c r="D30" s="23">
        <f>B29-D25</f>
        <v>3978.3900000000003</v>
      </c>
      <c r="E30" s="23">
        <f>E29-E25</f>
        <v>3562.5899999999997</v>
      </c>
      <c r="F30" s="24" t="s">
        <v>31</v>
      </c>
      <c r="G30" s="23">
        <f>E29-G25</f>
        <v>1433.3199999999997</v>
      </c>
    </row>
    <row r="31" spans="1:7" ht="24">
      <c r="A31" s="25" t="s">
        <v>32</v>
      </c>
      <c r="B31" s="26">
        <f>B28-B26</f>
        <v>6313.89</v>
      </c>
      <c r="C31" s="27" t="s">
        <v>31</v>
      </c>
      <c r="D31" s="26">
        <f>B28-D26</f>
        <v>4609.96</v>
      </c>
      <c r="E31" s="26">
        <f>E28-E26</f>
        <v>7139.46</v>
      </c>
      <c r="F31" s="27" t="s">
        <v>31</v>
      </c>
      <c r="G31" s="26">
        <f>E28-G26</f>
        <v>2872.3899999999994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</sheetData>
  <mergeCells count="9">
    <mergeCell ref="B29:D29"/>
    <mergeCell ref="E29:G29"/>
    <mergeCell ref="B3:G3"/>
    <mergeCell ref="B4:D4"/>
    <mergeCell ref="E4:G4"/>
    <mergeCell ref="B27:D27"/>
    <mergeCell ref="E27:G27"/>
    <mergeCell ref="B28:D28"/>
    <mergeCell ref="E28:G28"/>
  </mergeCells>
  <pageMargins left="0.2" right="0.18" top="0.84" bottom="0.38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O44"/>
  <sheetViews>
    <sheetView topLeftCell="A16" workbookViewId="0">
      <selection activeCell="B25" sqref="B25:G25"/>
    </sheetView>
  </sheetViews>
  <sheetFormatPr defaultColWidth="8" defaultRowHeight="24"/>
  <cols>
    <col min="1" max="1" width="41.375" style="45" customWidth="1"/>
    <col min="2" max="2" width="11.375" style="45" customWidth="1"/>
    <col min="3" max="5" width="11.375" style="29" customWidth="1"/>
    <col min="6" max="6" width="11.375" style="45" customWidth="1"/>
    <col min="7" max="7" width="11.375" style="29" customWidth="1"/>
    <col min="8" max="8" width="8" style="29" customWidth="1"/>
    <col min="9" max="9" width="8" style="45" customWidth="1"/>
    <col min="10" max="12" width="8" style="29" customWidth="1"/>
    <col min="13" max="13" width="8" style="45" customWidth="1"/>
    <col min="14" max="16" width="8" style="29" customWidth="1"/>
    <col min="17" max="17" width="8" style="45" customWidth="1"/>
    <col min="18" max="20" width="8" style="29" customWidth="1"/>
    <col min="21" max="21" width="8" style="45" customWidth="1"/>
    <col min="22" max="24" width="8" style="29" customWidth="1"/>
    <col min="25" max="25" width="8" style="45" customWidth="1"/>
    <col min="26" max="28" width="8" style="29" customWidth="1"/>
    <col min="29" max="29" width="8" style="45" customWidth="1"/>
    <col min="30" max="32" width="8" style="29" customWidth="1"/>
    <col min="33" max="33" width="8" style="45" customWidth="1"/>
    <col min="34" max="36" width="8" style="29" customWidth="1"/>
    <col min="37" max="37" width="8" style="45" customWidth="1"/>
    <col min="38" max="40" width="8" style="29" customWidth="1"/>
    <col min="41" max="41" width="8" style="45" customWidth="1"/>
    <col min="42" max="44" width="8" style="29" customWidth="1"/>
    <col min="45" max="45" width="8" style="45" customWidth="1"/>
    <col min="46" max="48" width="8" style="29" customWidth="1"/>
    <col min="49" max="49" width="8" style="45" customWidth="1"/>
    <col min="50" max="52" width="8" style="29" customWidth="1"/>
    <col min="53" max="53" width="8" style="45" customWidth="1"/>
    <col min="54" max="56" width="8" style="29" customWidth="1"/>
    <col min="57" max="57" width="8" style="45" customWidth="1"/>
    <col min="58" max="60" width="8" style="29" customWidth="1"/>
    <col min="61" max="61" width="8" style="45" customWidth="1"/>
    <col min="62" max="64" width="8" style="29" customWidth="1"/>
    <col min="65" max="65" width="8" style="45" customWidth="1"/>
    <col min="66" max="68" width="8" style="29" customWidth="1"/>
    <col min="69" max="69" width="8" style="45" customWidth="1"/>
    <col min="70" max="72" width="8" style="29" customWidth="1"/>
    <col min="73" max="73" width="8" style="45" customWidth="1"/>
    <col min="74" max="76" width="8" style="29" customWidth="1"/>
    <col min="77" max="77" width="8" style="45" customWidth="1"/>
    <col min="78" max="80" width="8" style="29" customWidth="1"/>
    <col min="81" max="81" width="8" style="45" customWidth="1"/>
    <col min="82" max="84" width="8" style="29" customWidth="1"/>
    <col min="85" max="85" width="8" style="45" customWidth="1"/>
    <col min="86" max="88" width="8" style="29" customWidth="1"/>
    <col min="89" max="89" width="8" style="45" customWidth="1"/>
    <col min="90" max="92" width="8" style="29" customWidth="1"/>
    <col min="93" max="93" width="8" style="45" customWidth="1"/>
    <col min="94" max="96" width="8" style="29" customWidth="1"/>
    <col min="97" max="97" width="8" style="45" customWidth="1"/>
    <col min="98" max="100" width="8" style="29" customWidth="1"/>
    <col min="101" max="101" width="8" style="45" customWidth="1"/>
    <col min="102" max="104" width="8" style="29" customWidth="1"/>
    <col min="105" max="105" width="8" style="45" customWidth="1"/>
    <col min="106" max="108" width="8" style="29" customWidth="1"/>
    <col min="109" max="109" width="8" style="45" customWidth="1"/>
    <col min="110" max="112" width="8" style="29" customWidth="1"/>
    <col min="113" max="113" width="8" style="45" customWidth="1"/>
    <col min="114" max="116" width="8" style="29" customWidth="1"/>
    <col min="117" max="117" width="8" style="45" customWidth="1"/>
    <col min="118" max="120" width="8" style="29" customWidth="1"/>
    <col min="121" max="121" width="8" style="45" customWidth="1"/>
    <col min="122" max="124" width="8" style="29" customWidth="1"/>
    <col min="125" max="125" width="8" style="45" customWidth="1"/>
    <col min="126" max="128" width="8" style="29" customWidth="1"/>
    <col min="129" max="129" width="8" style="45" customWidth="1"/>
    <col min="130" max="132" width="8" style="29" customWidth="1"/>
    <col min="133" max="133" width="8" style="45" customWidth="1"/>
    <col min="134" max="136" width="8" style="29" customWidth="1"/>
    <col min="137" max="137" width="8" style="45" customWidth="1"/>
    <col min="138" max="140" width="8" style="29" customWidth="1"/>
    <col min="141" max="141" width="8" style="45" customWidth="1"/>
    <col min="142" max="144" width="8" style="29" customWidth="1"/>
    <col min="145" max="145" width="8" style="45" customWidth="1"/>
    <col min="146" max="148" width="8" style="29" customWidth="1"/>
    <col min="149" max="149" width="8" style="45" customWidth="1"/>
    <col min="150" max="152" width="8" style="29" customWidth="1"/>
    <col min="153" max="153" width="8" style="45" customWidth="1"/>
    <col min="154" max="156" width="8" style="29" customWidth="1"/>
    <col min="157" max="157" width="8" style="45" customWidth="1"/>
    <col min="158" max="160" width="8" style="29" customWidth="1"/>
    <col min="161" max="161" width="8" style="45" customWidth="1"/>
    <col min="162" max="164" width="8" style="29" customWidth="1"/>
    <col min="165" max="165" width="8" style="45" customWidth="1"/>
    <col min="166" max="168" width="8" style="29" customWidth="1"/>
    <col min="169" max="169" width="8" style="45" customWidth="1"/>
    <col min="170" max="172" width="8" style="29" customWidth="1"/>
    <col min="173" max="173" width="8" style="45" customWidth="1"/>
    <col min="174" max="176" width="8" style="29" customWidth="1"/>
    <col min="177" max="177" width="8" style="45" customWidth="1"/>
    <col min="178" max="180" width="8" style="29" customWidth="1"/>
    <col min="181" max="181" width="8" style="45" customWidth="1"/>
    <col min="182" max="184" width="8" style="29" customWidth="1"/>
    <col min="185" max="185" width="8" style="45" customWidth="1"/>
    <col min="186" max="188" width="8" style="29" customWidth="1"/>
    <col min="189" max="189" width="8" style="45" customWidth="1"/>
    <col min="190" max="192" width="8" style="29" customWidth="1"/>
    <col min="193" max="193" width="8" style="45" customWidth="1"/>
    <col min="194" max="196" width="8" style="29" customWidth="1"/>
    <col min="197" max="197" width="8" style="45" customWidth="1"/>
    <col min="198" max="16384" width="8" style="29"/>
  </cols>
  <sheetData>
    <row r="1" spans="1:197" ht="27.75">
      <c r="A1" s="1" t="s">
        <v>54</v>
      </c>
      <c r="B1" s="29"/>
      <c r="F1" s="29"/>
      <c r="I1" s="29"/>
      <c r="M1" s="29"/>
      <c r="Q1" s="29"/>
      <c r="U1" s="29"/>
      <c r="Y1" s="29"/>
      <c r="AC1" s="29"/>
      <c r="AG1" s="29"/>
      <c r="AK1" s="29"/>
      <c r="AO1" s="29"/>
      <c r="AS1" s="29"/>
      <c r="AW1" s="29"/>
      <c r="BA1" s="29"/>
      <c r="BE1" s="29"/>
      <c r="BI1" s="29"/>
      <c r="BM1" s="29"/>
      <c r="BQ1" s="29"/>
      <c r="BU1" s="29"/>
      <c r="BY1" s="29"/>
      <c r="CC1" s="29"/>
      <c r="CG1" s="29"/>
      <c r="CK1" s="29"/>
      <c r="CO1" s="29"/>
      <c r="CS1" s="29"/>
      <c r="CW1" s="29"/>
      <c r="DA1" s="29"/>
      <c r="DE1" s="29"/>
      <c r="DI1" s="29"/>
      <c r="DM1" s="29"/>
      <c r="DQ1" s="29"/>
      <c r="DU1" s="29"/>
      <c r="DY1" s="29"/>
      <c r="EC1" s="29"/>
      <c r="EG1" s="29"/>
      <c r="EK1" s="29"/>
      <c r="EO1" s="29"/>
      <c r="ES1" s="29"/>
      <c r="EW1" s="29"/>
      <c r="FA1" s="29"/>
      <c r="FE1" s="29"/>
      <c r="FI1" s="29"/>
      <c r="FM1" s="29"/>
      <c r="FQ1" s="29"/>
      <c r="FU1" s="29"/>
      <c r="FY1" s="29"/>
      <c r="GC1" s="29"/>
      <c r="GG1" s="29"/>
      <c r="GK1" s="29"/>
      <c r="GO1" s="29"/>
    </row>
    <row r="2" spans="1:197">
      <c r="A2" s="30"/>
      <c r="B2" s="29"/>
      <c r="D2" s="31"/>
      <c r="F2" s="29"/>
      <c r="G2" s="84" t="s">
        <v>0</v>
      </c>
      <c r="I2" s="29"/>
      <c r="M2" s="29"/>
      <c r="Q2" s="29"/>
      <c r="U2" s="29"/>
      <c r="Y2" s="29"/>
      <c r="AC2" s="29"/>
      <c r="AG2" s="29"/>
      <c r="AK2" s="29"/>
      <c r="AO2" s="29"/>
      <c r="AS2" s="29"/>
      <c r="AW2" s="29"/>
      <c r="BA2" s="29"/>
      <c r="BE2" s="29"/>
      <c r="BI2" s="29"/>
      <c r="BM2" s="29"/>
      <c r="BQ2" s="29"/>
      <c r="BU2" s="29"/>
      <c r="BY2" s="29"/>
      <c r="CC2" s="29"/>
      <c r="CG2" s="29"/>
      <c r="CK2" s="29"/>
      <c r="CO2" s="29"/>
      <c r="CS2" s="29"/>
      <c r="CW2" s="29"/>
      <c r="DA2" s="29"/>
      <c r="DE2" s="29"/>
      <c r="DI2" s="29"/>
      <c r="DM2" s="29"/>
      <c r="DQ2" s="29"/>
      <c r="DU2" s="29"/>
      <c r="DY2" s="29"/>
      <c r="EC2" s="29"/>
      <c r="EG2" s="29"/>
      <c r="EK2" s="29"/>
      <c r="EO2" s="29"/>
      <c r="ES2" s="29"/>
      <c r="EW2" s="29"/>
      <c r="FA2" s="29"/>
      <c r="FE2" s="29"/>
      <c r="FI2" s="29"/>
      <c r="FM2" s="29"/>
      <c r="FQ2" s="29"/>
      <c r="FU2" s="29"/>
      <c r="FY2" s="29"/>
      <c r="GC2" s="29"/>
      <c r="GG2" s="29"/>
      <c r="GK2" s="29"/>
      <c r="GO2" s="29"/>
    </row>
    <row r="3" spans="1:197" ht="27.75">
      <c r="A3" s="32"/>
      <c r="B3" s="73" t="s">
        <v>34</v>
      </c>
      <c r="C3" s="74"/>
      <c r="D3" s="74"/>
      <c r="E3" s="74"/>
      <c r="F3" s="74"/>
      <c r="G3" s="75"/>
      <c r="I3" s="29"/>
      <c r="M3" s="29"/>
      <c r="Q3" s="29"/>
      <c r="U3" s="29"/>
      <c r="Y3" s="29"/>
      <c r="AC3" s="29"/>
      <c r="AG3" s="29"/>
      <c r="AK3" s="29"/>
      <c r="AO3" s="29"/>
      <c r="AS3" s="29"/>
      <c r="AW3" s="29"/>
      <c r="BA3" s="29"/>
      <c r="BE3" s="29"/>
      <c r="BI3" s="29"/>
      <c r="BM3" s="29"/>
      <c r="BQ3" s="29"/>
      <c r="BU3" s="29"/>
      <c r="BY3" s="29"/>
      <c r="CC3" s="29"/>
      <c r="CG3" s="29"/>
      <c r="CK3" s="29"/>
      <c r="CO3" s="29"/>
      <c r="CS3" s="29"/>
      <c r="CW3" s="29"/>
      <c r="DA3" s="29"/>
      <c r="DE3" s="29"/>
      <c r="DI3" s="29"/>
      <c r="DM3" s="29"/>
      <c r="DQ3" s="29"/>
      <c r="DU3" s="29"/>
      <c r="DY3" s="29"/>
      <c r="EC3" s="29"/>
      <c r="EG3" s="29"/>
      <c r="EK3" s="29"/>
      <c r="EO3" s="29"/>
      <c r="ES3" s="29"/>
      <c r="EW3" s="29"/>
      <c r="FA3" s="29"/>
      <c r="FE3" s="29"/>
      <c r="FI3" s="29"/>
      <c r="FM3" s="29"/>
      <c r="FQ3" s="29"/>
      <c r="FU3" s="29"/>
      <c r="FY3" s="29"/>
      <c r="GC3" s="29"/>
      <c r="GG3" s="29"/>
      <c r="GK3" s="29"/>
      <c r="GO3" s="29"/>
    </row>
    <row r="4" spans="1:197" ht="27.75">
      <c r="A4" s="33" t="s">
        <v>1</v>
      </c>
      <c r="B4" s="66" t="s">
        <v>2</v>
      </c>
      <c r="C4" s="67"/>
      <c r="D4" s="68"/>
      <c r="E4" s="66" t="s">
        <v>3</v>
      </c>
      <c r="F4" s="67"/>
      <c r="G4" s="68"/>
      <c r="I4" s="29"/>
      <c r="M4" s="29"/>
      <c r="Q4" s="29"/>
      <c r="U4" s="29"/>
      <c r="Y4" s="29"/>
      <c r="AC4" s="29"/>
      <c r="AG4" s="29"/>
      <c r="AK4" s="29"/>
      <c r="AO4" s="29"/>
      <c r="AS4" s="29"/>
      <c r="AW4" s="29"/>
      <c r="BA4" s="29"/>
      <c r="BE4" s="29"/>
      <c r="BI4" s="29"/>
      <c r="BM4" s="29"/>
      <c r="BQ4" s="29"/>
      <c r="BU4" s="29"/>
      <c r="BY4" s="29"/>
      <c r="CC4" s="29"/>
      <c r="CG4" s="29"/>
      <c r="CK4" s="29"/>
      <c r="CO4" s="29"/>
      <c r="CS4" s="29"/>
      <c r="CW4" s="29"/>
      <c r="DA4" s="29"/>
      <c r="DE4" s="29"/>
      <c r="DI4" s="29"/>
      <c r="DM4" s="29"/>
      <c r="DQ4" s="29"/>
      <c r="DU4" s="29"/>
      <c r="DY4" s="29"/>
      <c r="EC4" s="29"/>
      <c r="EG4" s="29"/>
      <c r="EK4" s="29"/>
      <c r="EO4" s="29"/>
      <c r="ES4" s="29"/>
      <c r="EW4" s="29"/>
      <c r="FA4" s="29"/>
      <c r="FE4" s="29"/>
      <c r="FI4" s="29"/>
      <c r="FM4" s="29"/>
      <c r="FQ4" s="29"/>
      <c r="FU4" s="29"/>
      <c r="FY4" s="29"/>
      <c r="GC4" s="29"/>
      <c r="GG4" s="29"/>
      <c r="GK4" s="29"/>
      <c r="GO4" s="29"/>
    </row>
    <row r="5" spans="1:197">
      <c r="A5" s="34"/>
      <c r="B5" s="8" t="s">
        <v>4</v>
      </c>
      <c r="C5" s="8" t="s">
        <v>5</v>
      </c>
      <c r="D5" s="8" t="s">
        <v>6</v>
      </c>
      <c r="E5" s="8" t="s">
        <v>4</v>
      </c>
      <c r="F5" s="8" t="s">
        <v>5</v>
      </c>
      <c r="G5" s="8" t="s">
        <v>6</v>
      </c>
      <c r="I5" s="29"/>
      <c r="M5" s="29"/>
      <c r="Q5" s="29"/>
      <c r="U5" s="29"/>
      <c r="Y5" s="29"/>
      <c r="AC5" s="29"/>
      <c r="AG5" s="29"/>
      <c r="AK5" s="29"/>
      <c r="AO5" s="29"/>
      <c r="AS5" s="29"/>
      <c r="AW5" s="29"/>
      <c r="BA5" s="29"/>
      <c r="BE5" s="29"/>
      <c r="BI5" s="29"/>
      <c r="BM5" s="29"/>
      <c r="BQ5" s="29"/>
      <c r="BU5" s="29"/>
      <c r="BY5" s="29"/>
      <c r="CC5" s="29"/>
      <c r="CG5" s="29"/>
      <c r="CK5" s="29"/>
      <c r="CO5" s="29"/>
      <c r="CS5" s="29"/>
      <c r="CW5" s="29"/>
      <c r="DA5" s="29"/>
      <c r="DE5" s="29"/>
      <c r="DI5" s="29"/>
      <c r="DM5" s="29"/>
      <c r="DQ5" s="29"/>
      <c r="DU5" s="29"/>
      <c r="DY5" s="29"/>
      <c r="EC5" s="29"/>
      <c r="EG5" s="29"/>
      <c r="EK5" s="29"/>
      <c r="EO5" s="29"/>
      <c r="ES5" s="29"/>
      <c r="EW5" s="29"/>
      <c r="FA5" s="29"/>
      <c r="FE5" s="29"/>
      <c r="FI5" s="29"/>
      <c r="FM5" s="29"/>
      <c r="FQ5" s="29"/>
      <c r="FU5" s="29"/>
      <c r="FY5" s="29"/>
      <c r="GC5" s="29"/>
      <c r="GG5" s="29"/>
      <c r="GK5" s="29"/>
      <c r="GO5" s="29"/>
    </row>
    <row r="6" spans="1:197">
      <c r="A6" s="35" t="s">
        <v>36</v>
      </c>
      <c r="B6" s="36">
        <f t="shared" ref="B6:C6" si="0">B7+B10+B17</f>
        <v>936.61</v>
      </c>
      <c r="C6" s="36">
        <f t="shared" si="0"/>
        <v>1877.9199999999998</v>
      </c>
      <c r="D6" s="37">
        <f>D7+D10+D17</f>
        <v>2814.54</v>
      </c>
      <c r="E6" s="36">
        <f t="shared" ref="E6:F6" si="1">E7+E10+E17</f>
        <v>1264.4100000000001</v>
      </c>
      <c r="F6" s="36">
        <f t="shared" si="1"/>
        <v>3500.1</v>
      </c>
      <c r="G6" s="37">
        <f>G7+G10+G17</f>
        <v>4764.51</v>
      </c>
      <c r="I6" s="29"/>
      <c r="M6" s="29"/>
      <c r="Q6" s="29"/>
      <c r="U6" s="29"/>
      <c r="Y6" s="29"/>
      <c r="AC6" s="29"/>
      <c r="AG6" s="29"/>
      <c r="AK6" s="29"/>
      <c r="AO6" s="29"/>
      <c r="AS6" s="29"/>
      <c r="AW6" s="29"/>
      <c r="BA6" s="29"/>
      <c r="BE6" s="29"/>
      <c r="BI6" s="29"/>
      <c r="BM6" s="29"/>
      <c r="BQ6" s="29"/>
      <c r="BU6" s="29"/>
      <c r="BY6" s="29"/>
      <c r="CC6" s="29"/>
      <c r="CG6" s="29"/>
      <c r="CK6" s="29"/>
      <c r="CO6" s="29"/>
      <c r="CS6" s="29"/>
      <c r="CW6" s="29"/>
      <c r="DA6" s="29"/>
      <c r="DE6" s="29"/>
      <c r="DI6" s="29"/>
      <c r="DM6" s="29"/>
      <c r="DQ6" s="29"/>
      <c r="DU6" s="29"/>
      <c r="DY6" s="29"/>
      <c r="EC6" s="29"/>
      <c r="EG6" s="29"/>
      <c r="EK6" s="29"/>
      <c r="EO6" s="29"/>
      <c r="ES6" s="29"/>
      <c r="EW6" s="29"/>
      <c r="FA6" s="29"/>
      <c r="FE6" s="29"/>
      <c r="FI6" s="29"/>
      <c r="FM6" s="29"/>
      <c r="FQ6" s="29"/>
      <c r="FU6" s="29"/>
      <c r="FY6" s="29"/>
      <c r="GC6" s="29"/>
      <c r="GG6" s="29"/>
      <c r="GK6" s="29"/>
      <c r="GO6" s="29"/>
    </row>
    <row r="7" spans="1:197">
      <c r="A7" s="38" t="s">
        <v>37</v>
      </c>
      <c r="B7" s="39">
        <f t="shared" ref="B7:C7" si="2">SUM(B8:B9)</f>
        <v>48.88</v>
      </c>
      <c r="C7" s="39">
        <f t="shared" si="2"/>
        <v>1749.25</v>
      </c>
      <c r="D7" s="23">
        <f>SUM(D8:D9)</f>
        <v>1798.13</v>
      </c>
      <c r="E7" s="39">
        <f t="shared" ref="E7:F7" si="3">SUM(E8:E9)</f>
        <v>71.34</v>
      </c>
      <c r="F7" s="39">
        <f t="shared" si="3"/>
        <v>3262.37</v>
      </c>
      <c r="G7" s="23">
        <f>SUM(G8:G9)</f>
        <v>3333.71</v>
      </c>
      <c r="I7" s="29"/>
      <c r="M7" s="29"/>
      <c r="Q7" s="29"/>
      <c r="U7" s="29"/>
      <c r="Y7" s="29"/>
      <c r="AC7" s="29"/>
      <c r="AG7" s="29"/>
      <c r="AK7" s="29"/>
      <c r="AO7" s="29"/>
      <c r="AS7" s="29"/>
      <c r="AW7" s="29"/>
      <c r="BA7" s="29"/>
      <c r="BE7" s="29"/>
      <c r="BI7" s="29"/>
      <c r="BM7" s="29"/>
      <c r="BQ7" s="29"/>
      <c r="BU7" s="29"/>
      <c r="BY7" s="29"/>
      <c r="CC7" s="29"/>
      <c r="CG7" s="29"/>
      <c r="CK7" s="29"/>
      <c r="CO7" s="29"/>
      <c r="CS7" s="29"/>
      <c r="CW7" s="29"/>
      <c r="DA7" s="29"/>
      <c r="DE7" s="29"/>
      <c r="DI7" s="29"/>
      <c r="DM7" s="29"/>
      <c r="DQ7" s="29"/>
      <c r="DU7" s="29"/>
      <c r="DY7" s="29"/>
      <c r="EC7" s="29"/>
      <c r="EG7" s="29"/>
      <c r="EK7" s="29"/>
      <c r="EO7" s="29"/>
      <c r="ES7" s="29"/>
      <c r="EW7" s="29"/>
      <c r="FA7" s="29"/>
      <c r="FE7" s="29"/>
      <c r="FI7" s="29"/>
      <c r="FM7" s="29"/>
      <c r="FQ7" s="29"/>
      <c r="FU7" s="29"/>
      <c r="FY7" s="29"/>
      <c r="GC7" s="29"/>
      <c r="GG7" s="29"/>
      <c r="GK7" s="29"/>
      <c r="GO7" s="29"/>
    </row>
    <row r="8" spans="1:197">
      <c r="A8" s="40" t="s">
        <v>38</v>
      </c>
      <c r="B8" s="41">
        <v>48.88</v>
      </c>
      <c r="C8" s="41">
        <v>182.81</v>
      </c>
      <c r="D8" s="41">
        <f>SUM(B8:C8)</f>
        <v>231.69</v>
      </c>
      <c r="E8" s="41">
        <v>71.34</v>
      </c>
      <c r="F8" s="41">
        <v>271.52</v>
      </c>
      <c r="G8" s="41">
        <f t="shared" ref="G8:G9" si="4">SUM(E8:F8)</f>
        <v>342.86</v>
      </c>
      <c r="I8" s="29"/>
      <c r="M8" s="29"/>
      <c r="Q8" s="29"/>
      <c r="U8" s="29"/>
      <c r="Y8" s="29"/>
      <c r="AC8" s="29"/>
      <c r="AG8" s="29"/>
      <c r="AK8" s="29"/>
      <c r="AO8" s="29"/>
      <c r="AS8" s="29"/>
      <c r="AW8" s="29"/>
      <c r="BA8" s="29"/>
      <c r="BE8" s="29"/>
      <c r="BI8" s="29"/>
      <c r="BM8" s="29"/>
      <c r="BQ8" s="29"/>
      <c r="BU8" s="29"/>
      <c r="BY8" s="29"/>
      <c r="CC8" s="29"/>
      <c r="CG8" s="29"/>
      <c r="CK8" s="29"/>
      <c r="CO8" s="29"/>
      <c r="CS8" s="29"/>
      <c r="CW8" s="29"/>
      <c r="DA8" s="29"/>
      <c r="DE8" s="29"/>
      <c r="DI8" s="29"/>
      <c r="DM8" s="29"/>
      <c r="DQ8" s="29"/>
      <c r="DU8" s="29"/>
      <c r="DY8" s="29"/>
      <c r="EC8" s="29"/>
      <c r="EG8" s="29"/>
      <c r="EK8" s="29"/>
      <c r="EO8" s="29"/>
      <c r="ES8" s="29"/>
      <c r="EW8" s="29"/>
      <c r="FA8" s="29"/>
      <c r="FE8" s="29"/>
      <c r="FI8" s="29"/>
      <c r="FM8" s="29"/>
      <c r="FQ8" s="29"/>
      <c r="FU8" s="29"/>
      <c r="FY8" s="29"/>
      <c r="GC8" s="29"/>
      <c r="GG8" s="29"/>
      <c r="GK8" s="29"/>
      <c r="GO8" s="29"/>
    </row>
    <row r="9" spans="1:197">
      <c r="A9" s="40" t="s">
        <v>39</v>
      </c>
      <c r="B9" s="41">
        <v>0</v>
      </c>
      <c r="C9" s="41">
        <v>1566.44</v>
      </c>
      <c r="D9" s="41">
        <f>SUM(B9:C9)</f>
        <v>1566.44</v>
      </c>
      <c r="E9" s="41">
        <v>0</v>
      </c>
      <c r="F9" s="41">
        <v>2990.85</v>
      </c>
      <c r="G9" s="41">
        <f t="shared" si="4"/>
        <v>2990.85</v>
      </c>
      <c r="I9" s="29"/>
      <c r="M9" s="29"/>
      <c r="Q9" s="29"/>
      <c r="U9" s="29"/>
      <c r="Y9" s="29"/>
      <c r="AC9" s="29"/>
      <c r="AG9" s="29"/>
      <c r="AK9" s="29"/>
      <c r="AO9" s="29"/>
      <c r="AS9" s="29"/>
      <c r="AW9" s="29"/>
      <c r="BA9" s="29"/>
      <c r="BE9" s="29"/>
      <c r="BI9" s="29"/>
      <c r="BM9" s="29"/>
      <c r="BQ9" s="29"/>
      <c r="BU9" s="29"/>
      <c r="BY9" s="29"/>
      <c r="CC9" s="29"/>
      <c r="CG9" s="29"/>
      <c r="CK9" s="29"/>
      <c r="CO9" s="29"/>
      <c r="CS9" s="29"/>
      <c r="CW9" s="29"/>
      <c r="DA9" s="29"/>
      <c r="DE9" s="29"/>
      <c r="DI9" s="29"/>
      <c r="DM9" s="29"/>
      <c r="DQ9" s="29"/>
      <c r="DU9" s="29"/>
      <c r="DY9" s="29"/>
      <c r="EC9" s="29"/>
      <c r="EG9" s="29"/>
      <c r="EK9" s="29"/>
      <c r="EO9" s="29"/>
      <c r="ES9" s="29"/>
      <c r="EW9" s="29"/>
      <c r="FA9" s="29"/>
      <c r="FE9" s="29"/>
      <c r="FI9" s="29"/>
      <c r="FM9" s="29"/>
      <c r="FQ9" s="29"/>
      <c r="FU9" s="29"/>
      <c r="FY9" s="29"/>
      <c r="GC9" s="29"/>
      <c r="GG9" s="29"/>
      <c r="GK9" s="29"/>
      <c r="GO9" s="29"/>
    </row>
    <row r="10" spans="1:197">
      <c r="A10" s="38" t="s">
        <v>40</v>
      </c>
      <c r="B10" s="39">
        <f>SUM(B11:B16)</f>
        <v>826.46</v>
      </c>
      <c r="C10" s="23">
        <f>SUM(C11:C16)</f>
        <v>5.82</v>
      </c>
      <c r="D10" s="23">
        <f t="shared" ref="D10" si="5">SUM(D11:D16)</f>
        <v>832.28</v>
      </c>
      <c r="E10" s="39">
        <f>SUM(E11:E16)</f>
        <v>1110.3500000000001</v>
      </c>
      <c r="F10" s="23">
        <f>SUM(F11:F16)</f>
        <v>8.75</v>
      </c>
      <c r="G10" s="23">
        <f t="shared" ref="G10" si="6">SUM(G11:G16)</f>
        <v>1119.1000000000001</v>
      </c>
      <c r="I10" s="29"/>
      <c r="M10" s="29"/>
      <c r="Q10" s="29"/>
      <c r="U10" s="29"/>
      <c r="Y10" s="29"/>
      <c r="AC10" s="29"/>
      <c r="AG10" s="29"/>
      <c r="AK10" s="29"/>
      <c r="AO10" s="29"/>
      <c r="AS10" s="29"/>
      <c r="AW10" s="29"/>
      <c r="BA10" s="29"/>
      <c r="BE10" s="29"/>
      <c r="BI10" s="29"/>
      <c r="BM10" s="29"/>
      <c r="BQ10" s="29"/>
      <c r="BU10" s="29"/>
      <c r="BY10" s="29"/>
      <c r="CC10" s="29"/>
      <c r="CG10" s="29"/>
      <c r="CK10" s="29"/>
      <c r="CO10" s="29"/>
      <c r="CS10" s="29"/>
      <c r="CW10" s="29"/>
      <c r="DA10" s="29"/>
      <c r="DE10" s="29"/>
      <c r="DI10" s="29"/>
      <c r="DM10" s="29"/>
      <c r="DQ10" s="29"/>
      <c r="DU10" s="29"/>
      <c r="DY10" s="29"/>
      <c r="EC10" s="29"/>
      <c r="EG10" s="29"/>
      <c r="EK10" s="29"/>
      <c r="EO10" s="29"/>
      <c r="ES10" s="29"/>
      <c r="EW10" s="29"/>
      <c r="FA10" s="29"/>
      <c r="FE10" s="29"/>
      <c r="FI10" s="29"/>
      <c r="FM10" s="29"/>
      <c r="FQ10" s="29"/>
      <c r="FU10" s="29"/>
      <c r="FY10" s="29"/>
      <c r="GC10" s="29"/>
      <c r="GG10" s="29"/>
      <c r="GK10" s="29"/>
      <c r="GO10" s="29"/>
    </row>
    <row r="11" spans="1:197">
      <c r="A11" s="40" t="s">
        <v>41</v>
      </c>
      <c r="B11" s="41">
        <v>615.87</v>
      </c>
      <c r="C11" s="41">
        <v>5.82</v>
      </c>
      <c r="D11" s="41">
        <f t="shared" ref="D11:D16" si="7">SUM(B11:C11)</f>
        <v>621.69000000000005</v>
      </c>
      <c r="E11" s="41">
        <v>915.55</v>
      </c>
      <c r="F11" s="41">
        <v>8.75</v>
      </c>
      <c r="G11" s="41">
        <f t="shared" ref="G11:G16" si="8">SUM(E11:F11)</f>
        <v>924.3</v>
      </c>
      <c r="I11" s="29"/>
      <c r="M11" s="29"/>
      <c r="Q11" s="29"/>
      <c r="U11" s="29"/>
      <c r="Y11" s="29"/>
      <c r="AC11" s="29"/>
      <c r="AG11" s="29"/>
      <c r="AK11" s="29"/>
      <c r="AO11" s="29"/>
      <c r="AS11" s="29"/>
      <c r="AW11" s="29"/>
      <c r="BA11" s="29"/>
      <c r="BE11" s="29"/>
      <c r="BI11" s="29"/>
      <c r="BM11" s="29"/>
      <c r="BQ11" s="29"/>
      <c r="BU11" s="29"/>
      <c r="BY11" s="29"/>
      <c r="CC11" s="29"/>
      <c r="CG11" s="29"/>
      <c r="CK11" s="29"/>
      <c r="CO11" s="29"/>
      <c r="CS11" s="29"/>
      <c r="CW11" s="29"/>
      <c r="DA11" s="29"/>
      <c r="DE11" s="29"/>
      <c r="DI11" s="29"/>
      <c r="DM11" s="29"/>
      <c r="DQ11" s="29"/>
      <c r="DU11" s="29"/>
      <c r="DY11" s="29"/>
      <c r="EC11" s="29"/>
      <c r="EG11" s="29"/>
      <c r="EK11" s="29"/>
      <c r="EO11" s="29"/>
      <c r="ES11" s="29"/>
      <c r="EW11" s="29"/>
      <c r="FA11" s="29"/>
      <c r="FE11" s="29"/>
      <c r="FI11" s="29"/>
      <c r="FM11" s="29"/>
      <c r="FQ11" s="29"/>
      <c r="FU11" s="29"/>
      <c r="FY11" s="29"/>
      <c r="GC11" s="29"/>
      <c r="GG11" s="29"/>
      <c r="GK11" s="29"/>
      <c r="GO11" s="29"/>
    </row>
    <row r="12" spans="1:197">
      <c r="A12" s="40" t="s">
        <v>42</v>
      </c>
      <c r="B12" s="41">
        <v>53.81</v>
      </c>
      <c r="C12" s="41">
        <v>0</v>
      </c>
      <c r="D12" s="41">
        <f t="shared" si="7"/>
        <v>53.81</v>
      </c>
      <c r="E12" s="41">
        <v>24.44</v>
      </c>
      <c r="F12" s="41">
        <v>0</v>
      </c>
      <c r="G12" s="41">
        <f t="shared" si="8"/>
        <v>24.44</v>
      </c>
      <c r="I12" s="29"/>
      <c r="M12" s="29"/>
      <c r="Q12" s="29"/>
      <c r="U12" s="29"/>
      <c r="Y12" s="29"/>
      <c r="AC12" s="29"/>
      <c r="AG12" s="29"/>
      <c r="AK12" s="29"/>
      <c r="AO12" s="29"/>
      <c r="AS12" s="29"/>
      <c r="AW12" s="29"/>
      <c r="BA12" s="29"/>
      <c r="BE12" s="29"/>
      <c r="BI12" s="29"/>
      <c r="BM12" s="29"/>
      <c r="BQ12" s="29"/>
      <c r="BU12" s="29"/>
      <c r="BY12" s="29"/>
      <c r="CC12" s="29"/>
      <c r="CG12" s="29"/>
      <c r="CK12" s="29"/>
      <c r="CO12" s="29"/>
      <c r="CS12" s="29"/>
      <c r="CW12" s="29"/>
      <c r="DA12" s="29"/>
      <c r="DE12" s="29"/>
      <c r="DI12" s="29"/>
      <c r="DM12" s="29"/>
      <c r="DQ12" s="29"/>
      <c r="DU12" s="29"/>
      <c r="DY12" s="29"/>
      <c r="EC12" s="29"/>
      <c r="EG12" s="29"/>
      <c r="EK12" s="29"/>
      <c r="EO12" s="29"/>
      <c r="ES12" s="29"/>
      <c r="EW12" s="29"/>
      <c r="FA12" s="29"/>
      <c r="FE12" s="29"/>
      <c r="FI12" s="29"/>
      <c r="FM12" s="29"/>
      <c r="FQ12" s="29"/>
      <c r="FU12" s="29"/>
      <c r="FY12" s="29"/>
      <c r="GC12" s="29"/>
      <c r="GG12" s="29"/>
      <c r="GK12" s="29"/>
      <c r="GO12" s="29"/>
    </row>
    <row r="13" spans="1:197">
      <c r="A13" s="14" t="s">
        <v>55</v>
      </c>
      <c r="B13" s="41">
        <v>23.28</v>
      </c>
      <c r="C13" s="41">
        <v>0</v>
      </c>
      <c r="D13" s="41">
        <f t="shared" si="7"/>
        <v>23.28</v>
      </c>
      <c r="E13" s="41">
        <v>75.92</v>
      </c>
      <c r="F13" s="41">
        <v>0</v>
      </c>
      <c r="G13" s="41">
        <f t="shared" si="8"/>
        <v>75.92</v>
      </c>
      <c r="I13" s="29"/>
      <c r="M13" s="29"/>
      <c r="Q13" s="29"/>
      <c r="U13" s="29"/>
      <c r="Y13" s="29"/>
      <c r="AC13" s="29"/>
      <c r="AG13" s="29"/>
      <c r="AK13" s="29"/>
      <c r="AO13" s="29"/>
      <c r="AS13" s="29"/>
      <c r="AW13" s="29"/>
      <c r="BA13" s="29"/>
      <c r="BE13" s="29"/>
      <c r="BI13" s="29"/>
      <c r="BM13" s="29"/>
      <c r="BQ13" s="29"/>
      <c r="BU13" s="29"/>
      <c r="BY13" s="29"/>
      <c r="CC13" s="29"/>
      <c r="CG13" s="29"/>
      <c r="CK13" s="29"/>
      <c r="CO13" s="29"/>
      <c r="CS13" s="29"/>
      <c r="CW13" s="29"/>
      <c r="DA13" s="29"/>
      <c r="DE13" s="29"/>
      <c r="DI13" s="29"/>
      <c r="DM13" s="29"/>
      <c r="DQ13" s="29"/>
      <c r="DU13" s="29"/>
      <c r="DY13" s="29"/>
      <c r="EC13" s="29"/>
      <c r="EG13" s="29"/>
      <c r="EK13" s="29"/>
      <c r="EO13" s="29"/>
      <c r="ES13" s="29"/>
      <c r="EW13" s="29"/>
      <c r="FA13" s="29"/>
      <c r="FE13" s="29"/>
      <c r="FI13" s="29"/>
      <c r="FM13" s="29"/>
      <c r="FQ13" s="29"/>
      <c r="FU13" s="29"/>
      <c r="FY13" s="29"/>
      <c r="GC13" s="29"/>
      <c r="GG13" s="29"/>
      <c r="GK13" s="29"/>
      <c r="GO13" s="29"/>
    </row>
    <row r="14" spans="1:197">
      <c r="A14" s="42" t="s">
        <v>43</v>
      </c>
      <c r="B14" s="41">
        <v>19.739999999999998</v>
      </c>
      <c r="C14" s="41">
        <v>0</v>
      </c>
      <c r="D14" s="41">
        <f t="shared" si="7"/>
        <v>19.739999999999998</v>
      </c>
      <c r="E14" s="41">
        <v>15.35</v>
      </c>
      <c r="F14" s="41">
        <v>0</v>
      </c>
      <c r="G14" s="41">
        <f t="shared" si="8"/>
        <v>15.35</v>
      </c>
      <c r="I14" s="29"/>
      <c r="M14" s="29"/>
      <c r="Q14" s="29"/>
      <c r="U14" s="29"/>
      <c r="Y14" s="29"/>
      <c r="AC14" s="29"/>
      <c r="AG14" s="29"/>
      <c r="AK14" s="29"/>
      <c r="AO14" s="29"/>
      <c r="AS14" s="29"/>
      <c r="AW14" s="29"/>
      <c r="BA14" s="29"/>
      <c r="BE14" s="29"/>
      <c r="BI14" s="29"/>
      <c r="BM14" s="29"/>
      <c r="BQ14" s="29"/>
      <c r="BU14" s="29"/>
      <c r="BY14" s="29"/>
      <c r="CC14" s="29"/>
      <c r="CG14" s="29"/>
      <c r="CK14" s="29"/>
      <c r="CO14" s="29"/>
      <c r="CS14" s="29"/>
      <c r="CW14" s="29"/>
      <c r="DA14" s="29"/>
      <c r="DE14" s="29"/>
      <c r="DI14" s="29"/>
      <c r="DM14" s="29"/>
      <c r="DQ14" s="29"/>
      <c r="DU14" s="29"/>
      <c r="DY14" s="29"/>
      <c r="EC14" s="29"/>
      <c r="EG14" s="29"/>
      <c r="EK14" s="29"/>
      <c r="EO14" s="29"/>
      <c r="ES14" s="29"/>
      <c r="EW14" s="29"/>
      <c r="FA14" s="29"/>
      <c r="FE14" s="29"/>
      <c r="FI14" s="29"/>
      <c r="FM14" s="29"/>
      <c r="FQ14" s="29"/>
      <c r="FU14" s="29"/>
      <c r="FY14" s="29"/>
      <c r="GC14" s="29"/>
      <c r="GG14" s="29"/>
      <c r="GK14" s="29"/>
      <c r="GO14" s="29"/>
    </row>
    <row r="15" spans="1:197">
      <c r="A15" s="43" t="s">
        <v>56</v>
      </c>
      <c r="B15" s="41">
        <v>113.46</v>
      </c>
      <c r="C15" s="41">
        <v>0</v>
      </c>
      <c r="D15" s="41">
        <f t="shared" si="7"/>
        <v>113.46</v>
      </c>
      <c r="E15" s="41">
        <v>78.959999999999994</v>
      </c>
      <c r="F15" s="41">
        <v>0</v>
      </c>
      <c r="G15" s="41">
        <f t="shared" si="8"/>
        <v>78.959999999999994</v>
      </c>
      <c r="I15" s="29"/>
      <c r="M15" s="29"/>
      <c r="Q15" s="29"/>
      <c r="U15" s="29"/>
      <c r="Y15" s="29"/>
      <c r="AC15" s="29"/>
      <c r="AG15" s="29"/>
      <c r="AK15" s="29"/>
      <c r="AO15" s="29"/>
      <c r="AS15" s="29"/>
      <c r="AW15" s="29"/>
      <c r="BA15" s="29"/>
      <c r="BE15" s="29"/>
      <c r="BI15" s="29"/>
      <c r="BM15" s="29"/>
      <c r="BQ15" s="29"/>
      <c r="BU15" s="29"/>
      <c r="BY15" s="29"/>
      <c r="CC15" s="29"/>
      <c r="CG15" s="29"/>
      <c r="CK15" s="29"/>
      <c r="CO15" s="29"/>
      <c r="CS15" s="29"/>
      <c r="CW15" s="29"/>
      <c r="DA15" s="29"/>
      <c r="DE15" s="29"/>
      <c r="DI15" s="29"/>
      <c r="DM15" s="29"/>
      <c r="DQ15" s="29"/>
      <c r="DU15" s="29"/>
      <c r="DY15" s="29"/>
      <c r="EC15" s="29"/>
      <c r="EG15" s="29"/>
      <c r="EK15" s="29"/>
      <c r="EO15" s="29"/>
      <c r="ES15" s="29"/>
      <c r="EW15" s="29"/>
      <c r="FA15" s="29"/>
      <c r="FE15" s="29"/>
      <c r="FI15" s="29"/>
      <c r="FM15" s="29"/>
      <c r="FQ15" s="29"/>
      <c r="FU15" s="29"/>
      <c r="FY15" s="29"/>
      <c r="GC15" s="29"/>
      <c r="GG15" s="29"/>
      <c r="GK15" s="29"/>
      <c r="GO15" s="29"/>
    </row>
    <row r="16" spans="1:197">
      <c r="A16" s="40" t="s">
        <v>44</v>
      </c>
      <c r="B16" s="41">
        <v>0.3</v>
      </c>
      <c r="C16" s="41">
        <v>0</v>
      </c>
      <c r="D16" s="41">
        <f t="shared" si="7"/>
        <v>0.3</v>
      </c>
      <c r="E16" s="41">
        <v>0.13</v>
      </c>
      <c r="F16" s="41">
        <v>0</v>
      </c>
      <c r="G16" s="41">
        <f t="shared" si="8"/>
        <v>0.13</v>
      </c>
      <c r="I16" s="29"/>
      <c r="M16" s="29"/>
      <c r="Q16" s="29"/>
      <c r="U16" s="29"/>
      <c r="Y16" s="29"/>
      <c r="AC16" s="29"/>
      <c r="AG16" s="29"/>
      <c r="AK16" s="29"/>
      <c r="AO16" s="29"/>
      <c r="AS16" s="29"/>
      <c r="AW16" s="29"/>
      <c r="BA16" s="29"/>
      <c r="BE16" s="29"/>
      <c r="BI16" s="29"/>
      <c r="BM16" s="29"/>
      <c r="BQ16" s="29"/>
      <c r="BU16" s="29"/>
      <c r="BY16" s="29"/>
      <c r="CC16" s="29"/>
      <c r="CG16" s="29"/>
      <c r="CK16" s="29"/>
      <c r="CO16" s="29"/>
      <c r="CS16" s="29"/>
      <c r="CW16" s="29"/>
      <c r="DA16" s="29"/>
      <c r="DE16" s="29"/>
      <c r="DI16" s="29"/>
      <c r="DM16" s="29"/>
      <c r="DQ16" s="29"/>
      <c r="DU16" s="29"/>
      <c r="DY16" s="29"/>
      <c r="EC16" s="29"/>
      <c r="EG16" s="29"/>
      <c r="EK16" s="29"/>
      <c r="EO16" s="29"/>
      <c r="ES16" s="29"/>
      <c r="EW16" s="29"/>
      <c r="FA16" s="29"/>
      <c r="FE16" s="29"/>
      <c r="FI16" s="29"/>
      <c r="FM16" s="29"/>
      <c r="FQ16" s="29"/>
      <c r="FU16" s="29"/>
      <c r="FY16" s="29"/>
      <c r="GC16" s="29"/>
      <c r="GG16" s="29"/>
      <c r="GK16" s="29"/>
      <c r="GO16" s="29"/>
    </row>
    <row r="17" spans="1:197">
      <c r="A17" s="44" t="s">
        <v>20</v>
      </c>
      <c r="B17" s="39">
        <f t="shared" ref="B17:G17" si="9">ROUND(((B7+B10)*0.07),2)</f>
        <v>61.27</v>
      </c>
      <c r="C17" s="39">
        <f t="shared" si="9"/>
        <v>122.85</v>
      </c>
      <c r="D17" s="39">
        <f t="shared" si="9"/>
        <v>184.13</v>
      </c>
      <c r="E17" s="39">
        <f t="shared" si="9"/>
        <v>82.72</v>
      </c>
      <c r="F17" s="39">
        <f t="shared" si="9"/>
        <v>228.98</v>
      </c>
      <c r="G17" s="39">
        <f t="shared" si="9"/>
        <v>311.7</v>
      </c>
      <c r="I17" s="29"/>
      <c r="M17" s="29"/>
      <c r="Q17" s="29"/>
      <c r="U17" s="29"/>
      <c r="Y17" s="29"/>
      <c r="AC17" s="29"/>
      <c r="AG17" s="29"/>
      <c r="AK17" s="29"/>
      <c r="AO17" s="29"/>
      <c r="AS17" s="29"/>
      <c r="AW17" s="29"/>
      <c r="BA17" s="29"/>
      <c r="BE17" s="29"/>
      <c r="BI17" s="29"/>
      <c r="BM17" s="29"/>
      <c r="BQ17" s="29"/>
      <c r="BU17" s="29"/>
      <c r="BY17" s="29"/>
      <c r="CC17" s="29"/>
      <c r="CG17" s="29"/>
      <c r="CK17" s="29"/>
      <c r="CO17" s="29"/>
      <c r="CS17" s="29"/>
      <c r="CW17" s="29"/>
      <c r="DA17" s="29"/>
      <c r="DE17" s="29"/>
      <c r="DI17" s="29"/>
      <c r="DM17" s="29"/>
      <c r="DQ17" s="29"/>
      <c r="DU17" s="29"/>
      <c r="DY17" s="29"/>
      <c r="EC17" s="29"/>
      <c r="EG17" s="29"/>
      <c r="EK17" s="29"/>
      <c r="EO17" s="29"/>
      <c r="ES17" s="29"/>
      <c r="EW17" s="29"/>
      <c r="FA17" s="29"/>
      <c r="FE17" s="29"/>
      <c r="FI17" s="29"/>
      <c r="FM17" s="29"/>
      <c r="FQ17" s="29"/>
      <c r="FU17" s="29"/>
      <c r="FY17" s="29"/>
      <c r="GC17" s="29"/>
      <c r="GG17" s="29"/>
      <c r="GK17" s="29"/>
      <c r="GO17" s="29"/>
    </row>
    <row r="18" spans="1:197">
      <c r="A18" s="38" t="s">
        <v>45</v>
      </c>
      <c r="B18" s="39">
        <f t="shared" ref="B18:G18" si="10">SUM(B19:B22)</f>
        <v>0</v>
      </c>
      <c r="C18" s="39">
        <f t="shared" si="10"/>
        <v>1987.8000000000002</v>
      </c>
      <c r="D18" s="23">
        <f t="shared" si="10"/>
        <v>1987.8000000000002</v>
      </c>
      <c r="E18" s="39">
        <f t="shared" si="10"/>
        <v>0</v>
      </c>
      <c r="F18" s="39">
        <f t="shared" si="10"/>
        <v>2176.92</v>
      </c>
      <c r="G18" s="23">
        <f t="shared" si="10"/>
        <v>2176.92</v>
      </c>
      <c r="I18" s="29"/>
      <c r="M18" s="29"/>
      <c r="Q18" s="29"/>
      <c r="U18" s="29"/>
      <c r="Y18" s="29"/>
      <c r="AC18" s="29"/>
      <c r="AG18" s="29"/>
      <c r="AK18" s="29"/>
      <c r="AO18" s="29"/>
      <c r="AS18" s="29"/>
      <c r="AW18" s="29"/>
      <c r="BA18" s="29"/>
      <c r="BE18" s="29"/>
      <c r="BI18" s="29"/>
      <c r="BM18" s="29"/>
      <c r="BQ18" s="29"/>
      <c r="BU18" s="29"/>
      <c r="BY18" s="29"/>
      <c r="CC18" s="29"/>
      <c r="CG18" s="29"/>
      <c r="CK18" s="29"/>
      <c r="CO18" s="29"/>
      <c r="CS18" s="29"/>
      <c r="CW18" s="29"/>
      <c r="DA18" s="29"/>
      <c r="DE18" s="29"/>
      <c r="DI18" s="29"/>
      <c r="DM18" s="29"/>
      <c r="DQ18" s="29"/>
      <c r="DU18" s="29"/>
      <c r="DY18" s="29"/>
      <c r="EC18" s="29"/>
      <c r="EG18" s="29"/>
      <c r="EK18" s="29"/>
      <c r="EO18" s="29"/>
      <c r="ES18" s="29"/>
      <c r="EW18" s="29"/>
      <c r="FA18" s="29"/>
      <c r="FE18" s="29"/>
      <c r="FI18" s="29"/>
      <c r="FM18" s="29"/>
      <c r="FQ18" s="29"/>
      <c r="FU18" s="29"/>
      <c r="FY18" s="29"/>
      <c r="GC18" s="29"/>
      <c r="GG18" s="29"/>
      <c r="GK18" s="29"/>
      <c r="GO18" s="29"/>
    </row>
    <row r="19" spans="1:197" ht="26.1" customHeight="1">
      <c r="A19" s="40" t="s">
        <v>46</v>
      </c>
      <c r="B19" s="41">
        <v>0</v>
      </c>
      <c r="C19" s="41">
        <v>961.78</v>
      </c>
      <c r="D19" s="41">
        <f t="shared" ref="D19:D21" si="11">SUM(B19:C19)</f>
        <v>961.78</v>
      </c>
      <c r="E19" s="41">
        <v>0</v>
      </c>
      <c r="F19" s="41">
        <v>1043.04</v>
      </c>
      <c r="G19" s="41">
        <f t="shared" ref="G19:G22" si="12">SUM(E19:F19)</f>
        <v>1043.04</v>
      </c>
    </row>
    <row r="20" spans="1:197" ht="26.1" customHeight="1">
      <c r="A20" s="40" t="s">
        <v>47</v>
      </c>
      <c r="B20" s="41">
        <v>0</v>
      </c>
      <c r="C20" s="41">
        <v>99.77</v>
      </c>
      <c r="D20" s="41">
        <f t="shared" si="11"/>
        <v>99.77</v>
      </c>
      <c r="E20" s="41">
        <v>0</v>
      </c>
      <c r="F20" s="41">
        <v>201.72</v>
      </c>
      <c r="G20" s="41">
        <f t="shared" si="12"/>
        <v>201.72</v>
      </c>
    </row>
    <row r="21" spans="1:197" s="47" customFormat="1" ht="22.5" customHeight="1">
      <c r="A21" s="46" t="s">
        <v>48</v>
      </c>
      <c r="B21" s="41">
        <v>0</v>
      </c>
      <c r="C21" s="41">
        <v>17.649999999999999</v>
      </c>
      <c r="D21" s="41">
        <f t="shared" si="11"/>
        <v>17.649999999999999</v>
      </c>
      <c r="E21" s="41">
        <v>0</v>
      </c>
      <c r="F21" s="41">
        <v>26.38</v>
      </c>
      <c r="G21" s="41">
        <f t="shared" si="12"/>
        <v>26.38</v>
      </c>
    </row>
    <row r="22" spans="1:197" ht="22.5" customHeight="1">
      <c r="A22" s="40" t="s">
        <v>49</v>
      </c>
      <c r="B22" s="41">
        <v>0</v>
      </c>
      <c r="C22" s="41">
        <v>908.6</v>
      </c>
      <c r="D22" s="41">
        <f>SUM(B22:C22)</f>
        <v>908.6</v>
      </c>
      <c r="E22" s="41">
        <v>0</v>
      </c>
      <c r="F22" s="41">
        <v>905.78</v>
      </c>
      <c r="G22" s="41">
        <f t="shared" si="12"/>
        <v>905.78</v>
      </c>
    </row>
    <row r="23" spans="1:197" ht="22.5" customHeight="1">
      <c r="A23" s="38" t="s">
        <v>50</v>
      </c>
      <c r="B23" s="39">
        <f t="shared" ref="B23:G23" si="13">B6+B18</f>
        <v>936.61</v>
      </c>
      <c r="C23" s="39">
        <f t="shared" si="13"/>
        <v>3865.7200000000003</v>
      </c>
      <c r="D23" s="23">
        <f t="shared" si="13"/>
        <v>4802.34</v>
      </c>
      <c r="E23" s="39">
        <f t="shared" si="13"/>
        <v>1264.4100000000001</v>
      </c>
      <c r="F23" s="39">
        <f t="shared" si="13"/>
        <v>5677.02</v>
      </c>
      <c r="G23" s="23">
        <f t="shared" si="13"/>
        <v>6941.43</v>
      </c>
    </row>
    <row r="24" spans="1:197" ht="22.5" customHeight="1">
      <c r="A24" s="38" t="s">
        <v>51</v>
      </c>
      <c r="B24" s="23">
        <f>ROUND(B23/B25,2)</f>
        <v>2.71</v>
      </c>
      <c r="C24" s="23">
        <f>ROUND(C23/B25,2)</f>
        <v>11.2</v>
      </c>
      <c r="D24" s="23">
        <f>ROUND(D23/B25,2)</f>
        <v>13.92</v>
      </c>
      <c r="E24" s="23">
        <f>ROUND(E23/E25,2)</f>
        <v>4.2699999999999996</v>
      </c>
      <c r="F24" s="23">
        <f>ROUND(F23/E25,2)</f>
        <v>19.18</v>
      </c>
      <c r="G24" s="23">
        <f>ROUND(G23/E25,2)</f>
        <v>23.45</v>
      </c>
    </row>
    <row r="25" spans="1:197" ht="22.5" customHeight="1">
      <c r="A25" s="48" t="s">
        <v>27</v>
      </c>
      <c r="B25" s="85">
        <v>345</v>
      </c>
      <c r="C25" s="86"/>
      <c r="D25" s="87"/>
      <c r="E25" s="85">
        <v>296</v>
      </c>
      <c r="F25" s="86"/>
      <c r="G25" s="87"/>
    </row>
    <row r="26" spans="1:197" ht="22.5" customHeight="1">
      <c r="A26" s="49" t="s">
        <v>52</v>
      </c>
      <c r="B26" s="76">
        <v>20.82</v>
      </c>
      <c r="C26" s="77"/>
      <c r="D26" s="78"/>
      <c r="E26" s="76">
        <v>20.82</v>
      </c>
      <c r="F26" s="77"/>
      <c r="G26" s="78"/>
    </row>
    <row r="27" spans="1:197" ht="22.5" customHeight="1">
      <c r="A27" s="49" t="s">
        <v>29</v>
      </c>
      <c r="B27" s="70">
        <f>B25*B26</f>
        <v>7182.9000000000005</v>
      </c>
      <c r="C27" s="71"/>
      <c r="D27" s="72"/>
      <c r="E27" s="70">
        <f>E25*E26</f>
        <v>6162.72</v>
      </c>
      <c r="F27" s="71"/>
      <c r="G27" s="72"/>
    </row>
    <row r="28" spans="1:197" s="50" customFormat="1" ht="22.5" customHeight="1">
      <c r="A28" s="22" t="s">
        <v>30</v>
      </c>
      <c r="B28" s="24">
        <f>B27-B23</f>
        <v>6246.2900000000009</v>
      </c>
      <c r="C28" s="24"/>
      <c r="D28" s="24">
        <f>B27-D23</f>
        <v>2380.5600000000004</v>
      </c>
      <c r="E28" s="24">
        <f>E27-E23</f>
        <v>4898.3100000000004</v>
      </c>
      <c r="F28" s="24"/>
      <c r="G28" s="24">
        <f>E27-G23</f>
        <v>-778.71</v>
      </c>
      <c r="I28" s="30"/>
      <c r="M28" s="30"/>
      <c r="Q28" s="30"/>
      <c r="U28" s="30"/>
      <c r="Y28" s="30"/>
      <c r="AC28" s="30"/>
      <c r="AG28" s="30"/>
      <c r="AK28" s="30"/>
      <c r="AO28" s="30"/>
      <c r="AS28" s="30"/>
      <c r="AW28" s="30"/>
      <c r="BA28" s="30"/>
      <c r="BE28" s="30"/>
      <c r="BI28" s="30"/>
      <c r="BM28" s="30"/>
      <c r="BQ28" s="30"/>
      <c r="BU28" s="30"/>
      <c r="BY28" s="30"/>
      <c r="CC28" s="30"/>
      <c r="CG28" s="30"/>
      <c r="CK28" s="30"/>
      <c r="CO28" s="30"/>
      <c r="CS28" s="30"/>
      <c r="CW28" s="30"/>
      <c r="DA28" s="30"/>
      <c r="DE28" s="30"/>
      <c r="DI28" s="30"/>
      <c r="DM28" s="30"/>
      <c r="DQ28" s="30"/>
      <c r="DU28" s="30"/>
      <c r="DY28" s="30"/>
      <c r="EC28" s="30"/>
      <c r="EG28" s="30"/>
      <c r="EK28" s="30"/>
      <c r="EO28" s="30"/>
      <c r="ES28" s="30"/>
      <c r="EW28" s="30"/>
      <c r="FA28" s="30"/>
      <c r="FE28" s="30"/>
      <c r="FI28" s="30"/>
      <c r="FM28" s="30"/>
      <c r="FQ28" s="30"/>
      <c r="FU28" s="30"/>
      <c r="FY28" s="30"/>
      <c r="GC28" s="30"/>
      <c r="GG28" s="30"/>
      <c r="GK28" s="30"/>
      <c r="GO28" s="30"/>
    </row>
    <row r="29" spans="1:197" s="50" customFormat="1" ht="22.5" customHeight="1">
      <c r="A29" s="51" t="s">
        <v>53</v>
      </c>
      <c r="B29" s="52">
        <f>B26-B24</f>
        <v>18.11</v>
      </c>
      <c r="C29" s="52"/>
      <c r="D29" s="52">
        <f>B26-D24</f>
        <v>6.9</v>
      </c>
      <c r="E29" s="52">
        <f>E26-E24</f>
        <v>16.55</v>
      </c>
      <c r="F29" s="52"/>
      <c r="G29" s="52">
        <f>E26-G24</f>
        <v>-2.629999999999999</v>
      </c>
      <c r="I29" s="30"/>
      <c r="M29" s="30"/>
      <c r="Q29" s="30"/>
      <c r="U29" s="30"/>
      <c r="Y29" s="30"/>
      <c r="AC29" s="30"/>
      <c r="AG29" s="30"/>
      <c r="AK29" s="30"/>
      <c r="AO29" s="30"/>
      <c r="AS29" s="30"/>
      <c r="AW29" s="30"/>
      <c r="BA29" s="30"/>
      <c r="BE29" s="30"/>
      <c r="BI29" s="30"/>
      <c r="BM29" s="30"/>
      <c r="BQ29" s="30"/>
      <c r="BU29" s="30"/>
      <c r="BY29" s="30"/>
      <c r="CC29" s="30"/>
      <c r="CG29" s="30"/>
      <c r="CK29" s="30"/>
      <c r="CO29" s="30"/>
      <c r="CS29" s="30"/>
      <c r="CW29" s="30"/>
      <c r="DA29" s="30"/>
      <c r="DE29" s="30"/>
      <c r="DI29" s="30"/>
      <c r="DM29" s="30"/>
      <c r="DQ29" s="30"/>
      <c r="DU29" s="30"/>
      <c r="DY29" s="30"/>
      <c r="EC29" s="30"/>
      <c r="EG29" s="30"/>
      <c r="EK29" s="30"/>
      <c r="EO29" s="30"/>
      <c r="ES29" s="30"/>
      <c r="EW29" s="30"/>
      <c r="FA29" s="30"/>
      <c r="FE29" s="30"/>
      <c r="FI29" s="30"/>
      <c r="FM29" s="30"/>
      <c r="FQ29" s="30"/>
      <c r="FU29" s="30"/>
      <c r="FY29" s="30"/>
      <c r="GC29" s="30"/>
      <c r="GG29" s="30"/>
      <c r="GK29" s="30"/>
      <c r="GO29" s="30"/>
    </row>
    <row r="30" spans="1:197" ht="22.5" customHeight="1">
      <c r="A30" s="53"/>
    </row>
    <row r="31" spans="1:197" ht="22.5" customHeight="1">
      <c r="A31" s="54"/>
    </row>
    <row r="32" spans="1:197" ht="22.5" customHeight="1"/>
    <row r="33" spans="1:197" ht="22.5" customHeight="1"/>
    <row r="34" spans="1:197" ht="22.5" customHeight="1"/>
    <row r="35" spans="1:197">
      <c r="A35" s="29"/>
      <c r="B35" s="29"/>
      <c r="F35" s="29"/>
      <c r="I35" s="29"/>
      <c r="M35" s="29"/>
      <c r="Q35" s="29"/>
      <c r="U35" s="29"/>
      <c r="Y35" s="29"/>
      <c r="AC35" s="29"/>
      <c r="AG35" s="29"/>
      <c r="AK35" s="29"/>
      <c r="AO35" s="29"/>
      <c r="AS35" s="29"/>
      <c r="AW35" s="29"/>
      <c r="BA35" s="29"/>
      <c r="BE35" s="29"/>
      <c r="BI35" s="29"/>
      <c r="BM35" s="29"/>
      <c r="BQ35" s="29"/>
      <c r="BU35" s="29"/>
      <c r="BY35" s="29"/>
      <c r="CC35" s="29"/>
      <c r="CG35" s="29"/>
      <c r="CK35" s="29"/>
      <c r="CO35" s="29"/>
      <c r="CS35" s="29"/>
      <c r="CW35" s="29"/>
      <c r="DA35" s="29"/>
      <c r="DE35" s="29"/>
      <c r="DI35" s="29"/>
      <c r="DM35" s="29"/>
      <c r="DQ35" s="29"/>
      <c r="DU35" s="29"/>
      <c r="DY35" s="29"/>
      <c r="EC35" s="29"/>
      <c r="EG35" s="29"/>
      <c r="EK35" s="29"/>
      <c r="EO35" s="29"/>
      <c r="ES35" s="29"/>
      <c r="EW35" s="29"/>
      <c r="FA35" s="29"/>
      <c r="FE35" s="29"/>
      <c r="FI35" s="29"/>
      <c r="FM35" s="29"/>
      <c r="FQ35" s="29"/>
      <c r="FU35" s="29"/>
      <c r="FY35" s="29"/>
      <c r="GC35" s="29"/>
      <c r="GG35" s="29"/>
      <c r="GK35" s="29"/>
      <c r="GO35" s="29"/>
    </row>
    <row r="36" spans="1:197">
      <c r="A36" s="29"/>
      <c r="B36" s="29"/>
      <c r="F36" s="29"/>
      <c r="I36" s="29"/>
      <c r="M36" s="29"/>
      <c r="Q36" s="29"/>
      <c r="U36" s="29"/>
      <c r="Y36" s="29"/>
      <c r="AC36" s="29"/>
      <c r="AG36" s="29"/>
      <c r="AK36" s="29"/>
      <c r="AO36" s="29"/>
      <c r="AS36" s="29"/>
      <c r="AW36" s="29"/>
      <c r="BA36" s="29"/>
      <c r="BE36" s="29"/>
      <c r="BI36" s="29"/>
      <c r="BM36" s="29"/>
      <c r="BQ36" s="29"/>
      <c r="BU36" s="29"/>
      <c r="BY36" s="29"/>
      <c r="CC36" s="29"/>
      <c r="CG36" s="29"/>
      <c r="CK36" s="29"/>
      <c r="CO36" s="29"/>
      <c r="CS36" s="29"/>
      <c r="CW36" s="29"/>
      <c r="DA36" s="29"/>
      <c r="DE36" s="29"/>
      <c r="DI36" s="29"/>
      <c r="DM36" s="29"/>
      <c r="DQ36" s="29"/>
      <c r="DU36" s="29"/>
      <c r="DY36" s="29"/>
      <c r="EC36" s="29"/>
      <c r="EG36" s="29"/>
      <c r="EK36" s="29"/>
      <c r="EO36" s="29"/>
      <c r="ES36" s="29"/>
      <c r="EW36" s="29"/>
      <c r="FA36" s="29"/>
      <c r="FE36" s="29"/>
      <c r="FI36" s="29"/>
      <c r="FM36" s="29"/>
      <c r="FQ36" s="29"/>
      <c r="FU36" s="29"/>
      <c r="FY36" s="29"/>
      <c r="GC36" s="29"/>
      <c r="GG36" s="29"/>
      <c r="GK36" s="29"/>
      <c r="GO36" s="29"/>
    </row>
    <row r="37" spans="1:197">
      <c r="A37" s="29"/>
      <c r="B37" s="29"/>
      <c r="F37" s="29"/>
      <c r="I37" s="29"/>
      <c r="M37" s="29"/>
      <c r="Q37" s="29"/>
      <c r="U37" s="29"/>
      <c r="Y37" s="29"/>
      <c r="AC37" s="29"/>
      <c r="AG37" s="29"/>
      <c r="AK37" s="29"/>
      <c r="AO37" s="29"/>
      <c r="AS37" s="29"/>
      <c r="AW37" s="29"/>
      <c r="BA37" s="29"/>
      <c r="BE37" s="29"/>
      <c r="BI37" s="29"/>
      <c r="BM37" s="29"/>
      <c r="BQ37" s="29"/>
      <c r="BU37" s="29"/>
      <c r="BY37" s="29"/>
      <c r="CC37" s="29"/>
      <c r="CG37" s="29"/>
      <c r="CK37" s="29"/>
      <c r="CO37" s="29"/>
      <c r="CS37" s="29"/>
      <c r="CW37" s="29"/>
      <c r="DA37" s="29"/>
      <c r="DE37" s="29"/>
      <c r="DI37" s="29"/>
      <c r="DM37" s="29"/>
      <c r="DQ37" s="29"/>
      <c r="DU37" s="29"/>
      <c r="DY37" s="29"/>
      <c r="EC37" s="29"/>
      <c r="EG37" s="29"/>
      <c r="EK37" s="29"/>
      <c r="EO37" s="29"/>
      <c r="ES37" s="29"/>
      <c r="EW37" s="29"/>
      <c r="FA37" s="29"/>
      <c r="FE37" s="29"/>
      <c r="FI37" s="29"/>
      <c r="FM37" s="29"/>
      <c r="FQ37" s="29"/>
      <c r="FU37" s="29"/>
      <c r="FY37" s="29"/>
      <c r="GC37" s="29"/>
      <c r="GG37" s="29"/>
      <c r="GK37" s="29"/>
      <c r="GO37" s="29"/>
    </row>
    <row r="38" spans="1:197">
      <c r="A38" s="29"/>
      <c r="B38" s="29"/>
      <c r="F38" s="29"/>
      <c r="I38" s="29"/>
      <c r="M38" s="29"/>
      <c r="Q38" s="29"/>
      <c r="U38" s="29"/>
      <c r="Y38" s="29"/>
      <c r="AC38" s="29"/>
      <c r="AG38" s="29"/>
      <c r="AK38" s="29"/>
      <c r="AO38" s="29"/>
      <c r="AS38" s="29"/>
      <c r="AW38" s="29"/>
      <c r="BA38" s="29"/>
      <c r="BE38" s="29"/>
      <c r="BI38" s="29"/>
      <c r="BM38" s="29"/>
      <c r="BQ38" s="29"/>
      <c r="BU38" s="29"/>
      <c r="BY38" s="29"/>
      <c r="CC38" s="29"/>
      <c r="CG38" s="29"/>
      <c r="CK38" s="29"/>
      <c r="CO38" s="29"/>
      <c r="CS38" s="29"/>
      <c r="CW38" s="29"/>
      <c r="DA38" s="29"/>
      <c r="DE38" s="29"/>
      <c r="DI38" s="29"/>
      <c r="DM38" s="29"/>
      <c r="DQ38" s="29"/>
      <c r="DU38" s="29"/>
      <c r="DY38" s="29"/>
      <c r="EC38" s="29"/>
      <c r="EG38" s="29"/>
      <c r="EK38" s="29"/>
      <c r="EO38" s="29"/>
      <c r="ES38" s="29"/>
      <c r="EW38" s="29"/>
      <c r="FA38" s="29"/>
      <c r="FE38" s="29"/>
      <c r="FI38" s="29"/>
      <c r="FM38" s="29"/>
      <c r="FQ38" s="29"/>
      <c r="FU38" s="29"/>
      <c r="FY38" s="29"/>
      <c r="GC38" s="29"/>
      <c r="GG38" s="29"/>
      <c r="GK38" s="29"/>
      <c r="GO38" s="29"/>
    </row>
    <row r="39" spans="1:197">
      <c r="A39" s="29"/>
      <c r="B39" s="29"/>
      <c r="F39" s="29"/>
      <c r="I39" s="29"/>
      <c r="M39" s="29"/>
      <c r="Q39" s="29"/>
      <c r="U39" s="29"/>
      <c r="Y39" s="29"/>
      <c r="AC39" s="29"/>
      <c r="AG39" s="29"/>
      <c r="AK39" s="29"/>
      <c r="AO39" s="29"/>
      <c r="AS39" s="29"/>
      <c r="AW39" s="29"/>
      <c r="BA39" s="29"/>
      <c r="BE39" s="29"/>
      <c r="BI39" s="29"/>
      <c r="BM39" s="29"/>
      <c r="BQ39" s="29"/>
      <c r="BU39" s="29"/>
      <c r="BY39" s="29"/>
      <c r="CC39" s="29"/>
      <c r="CG39" s="29"/>
      <c r="CK39" s="29"/>
      <c r="CO39" s="29"/>
      <c r="CS39" s="29"/>
      <c r="CW39" s="29"/>
      <c r="DA39" s="29"/>
      <c r="DE39" s="29"/>
      <c r="DI39" s="29"/>
      <c r="DM39" s="29"/>
      <c r="DQ39" s="29"/>
      <c r="DU39" s="29"/>
      <c r="DY39" s="29"/>
      <c r="EC39" s="29"/>
      <c r="EG39" s="29"/>
      <c r="EK39" s="29"/>
      <c r="EO39" s="29"/>
      <c r="ES39" s="29"/>
      <c r="EW39" s="29"/>
      <c r="FA39" s="29"/>
      <c r="FE39" s="29"/>
      <c r="FI39" s="29"/>
      <c r="FM39" s="29"/>
      <c r="FQ39" s="29"/>
      <c r="FU39" s="29"/>
      <c r="FY39" s="29"/>
      <c r="GC39" s="29"/>
      <c r="GG39" s="29"/>
      <c r="GK39" s="29"/>
      <c r="GO39" s="29"/>
    </row>
    <row r="40" spans="1:197">
      <c r="A40" s="29"/>
      <c r="B40" s="29"/>
      <c r="F40" s="29"/>
      <c r="I40" s="29"/>
      <c r="M40" s="29"/>
      <c r="Q40" s="29"/>
      <c r="U40" s="29"/>
      <c r="Y40" s="29"/>
      <c r="AC40" s="29"/>
      <c r="AG40" s="29"/>
      <c r="AK40" s="29"/>
      <c r="AO40" s="29"/>
      <c r="AS40" s="29"/>
      <c r="AW40" s="29"/>
      <c r="BA40" s="29"/>
      <c r="BE40" s="29"/>
      <c r="BI40" s="29"/>
      <c r="BM40" s="29"/>
      <c r="BQ40" s="29"/>
      <c r="BU40" s="29"/>
      <c r="BY40" s="29"/>
      <c r="CC40" s="29"/>
      <c r="CG40" s="29"/>
      <c r="CK40" s="29"/>
      <c r="CO40" s="29"/>
      <c r="CS40" s="29"/>
      <c r="CW40" s="29"/>
      <c r="DA40" s="29"/>
      <c r="DE40" s="29"/>
      <c r="DI40" s="29"/>
      <c r="DM40" s="29"/>
      <c r="DQ40" s="29"/>
      <c r="DU40" s="29"/>
      <c r="DY40" s="29"/>
      <c r="EC40" s="29"/>
      <c r="EG40" s="29"/>
      <c r="EK40" s="29"/>
      <c r="EO40" s="29"/>
      <c r="ES40" s="29"/>
      <c r="EW40" s="29"/>
      <c r="FA40" s="29"/>
      <c r="FE40" s="29"/>
      <c r="FI40" s="29"/>
      <c r="FM40" s="29"/>
      <c r="FQ40" s="29"/>
      <c r="FU40" s="29"/>
      <c r="FY40" s="29"/>
      <c r="GC40" s="29"/>
      <c r="GG40" s="29"/>
      <c r="GK40" s="29"/>
      <c r="GO40" s="29"/>
    </row>
    <row r="41" spans="1:197">
      <c r="A41" s="29"/>
      <c r="B41" s="29"/>
      <c r="F41" s="29"/>
      <c r="I41" s="29"/>
      <c r="M41" s="29"/>
      <c r="Q41" s="29"/>
      <c r="U41" s="29"/>
      <c r="Y41" s="29"/>
      <c r="AC41" s="29"/>
      <c r="AG41" s="29"/>
      <c r="AK41" s="29"/>
      <c r="AO41" s="29"/>
      <c r="AS41" s="29"/>
      <c r="AW41" s="29"/>
      <c r="BA41" s="29"/>
      <c r="BE41" s="29"/>
      <c r="BI41" s="29"/>
      <c r="BM41" s="29"/>
      <c r="BQ41" s="29"/>
      <c r="BU41" s="29"/>
      <c r="BY41" s="29"/>
      <c r="CC41" s="29"/>
      <c r="CG41" s="29"/>
      <c r="CK41" s="29"/>
      <c r="CO41" s="29"/>
      <c r="CS41" s="29"/>
      <c r="CW41" s="29"/>
      <c r="DA41" s="29"/>
      <c r="DE41" s="29"/>
      <c r="DI41" s="29"/>
      <c r="DM41" s="29"/>
      <c r="DQ41" s="29"/>
      <c r="DU41" s="29"/>
      <c r="DY41" s="29"/>
      <c r="EC41" s="29"/>
      <c r="EG41" s="29"/>
      <c r="EK41" s="29"/>
      <c r="EO41" s="29"/>
      <c r="ES41" s="29"/>
      <c r="EW41" s="29"/>
      <c r="FA41" s="29"/>
      <c r="FE41" s="29"/>
      <c r="FI41" s="29"/>
      <c r="FM41" s="29"/>
      <c r="FQ41" s="29"/>
      <c r="FU41" s="29"/>
      <c r="FY41" s="29"/>
      <c r="GC41" s="29"/>
      <c r="GG41" s="29"/>
      <c r="GK41" s="29"/>
      <c r="GO41" s="29"/>
    </row>
    <row r="42" spans="1:197">
      <c r="A42" s="29"/>
      <c r="B42" s="29"/>
      <c r="F42" s="29"/>
      <c r="I42" s="29"/>
      <c r="M42" s="29"/>
      <c r="Q42" s="29"/>
      <c r="U42" s="29"/>
      <c r="Y42" s="29"/>
      <c r="AC42" s="29"/>
      <c r="AG42" s="29"/>
      <c r="AK42" s="29"/>
      <c r="AO42" s="29"/>
      <c r="AS42" s="29"/>
      <c r="AW42" s="29"/>
      <c r="BA42" s="29"/>
      <c r="BE42" s="29"/>
      <c r="BI42" s="29"/>
      <c r="BM42" s="29"/>
      <c r="BQ42" s="29"/>
      <c r="BU42" s="29"/>
      <c r="BY42" s="29"/>
      <c r="CC42" s="29"/>
      <c r="CG42" s="29"/>
      <c r="CK42" s="29"/>
      <c r="CO42" s="29"/>
      <c r="CS42" s="29"/>
      <c r="CW42" s="29"/>
      <c r="DA42" s="29"/>
      <c r="DE42" s="29"/>
      <c r="DI42" s="29"/>
      <c r="DM42" s="29"/>
      <c r="DQ42" s="29"/>
      <c r="DU42" s="29"/>
      <c r="DY42" s="29"/>
      <c r="EC42" s="29"/>
      <c r="EG42" s="29"/>
      <c r="EK42" s="29"/>
      <c r="EO42" s="29"/>
      <c r="ES42" s="29"/>
      <c r="EW42" s="29"/>
      <c r="FA42" s="29"/>
      <c r="FE42" s="29"/>
      <c r="FI42" s="29"/>
      <c r="FM42" s="29"/>
      <c r="FQ42" s="29"/>
      <c r="FU42" s="29"/>
      <c r="FY42" s="29"/>
      <c r="GC42" s="29"/>
      <c r="GG42" s="29"/>
      <c r="GK42" s="29"/>
      <c r="GO42" s="29"/>
    </row>
    <row r="43" spans="1:197">
      <c r="A43" s="29"/>
      <c r="B43" s="29"/>
      <c r="F43" s="29"/>
      <c r="I43" s="29"/>
      <c r="M43" s="29"/>
      <c r="Q43" s="29"/>
      <c r="U43" s="29"/>
      <c r="Y43" s="29"/>
      <c r="AC43" s="29"/>
      <c r="AG43" s="29"/>
      <c r="AK43" s="29"/>
      <c r="AO43" s="29"/>
      <c r="AS43" s="29"/>
      <c r="AW43" s="29"/>
      <c r="BA43" s="29"/>
      <c r="BE43" s="29"/>
      <c r="BI43" s="29"/>
      <c r="BM43" s="29"/>
      <c r="BQ43" s="29"/>
      <c r="BU43" s="29"/>
      <c r="BY43" s="29"/>
      <c r="CC43" s="29"/>
      <c r="CG43" s="29"/>
      <c r="CK43" s="29"/>
      <c r="CO43" s="29"/>
      <c r="CS43" s="29"/>
      <c r="CW43" s="29"/>
      <c r="DA43" s="29"/>
      <c r="DE43" s="29"/>
      <c r="DI43" s="29"/>
      <c r="DM43" s="29"/>
      <c r="DQ43" s="29"/>
      <c r="DU43" s="29"/>
      <c r="DY43" s="29"/>
      <c r="EC43" s="29"/>
      <c r="EG43" s="29"/>
      <c r="EK43" s="29"/>
      <c r="EO43" s="29"/>
      <c r="ES43" s="29"/>
      <c r="EW43" s="29"/>
      <c r="FA43" s="29"/>
      <c r="FE43" s="29"/>
      <c r="FI43" s="29"/>
      <c r="FM43" s="29"/>
      <c r="FQ43" s="29"/>
      <c r="FU43" s="29"/>
      <c r="FY43" s="29"/>
      <c r="GC43" s="29"/>
      <c r="GG43" s="29"/>
      <c r="GK43" s="29"/>
      <c r="GO43" s="29"/>
    </row>
    <row r="44" spans="1:197">
      <c r="A44" s="29"/>
      <c r="B44" s="29"/>
      <c r="F44" s="29"/>
      <c r="I44" s="29"/>
      <c r="M44" s="29"/>
      <c r="Q44" s="29"/>
      <c r="U44" s="29"/>
      <c r="Y44" s="29"/>
      <c r="AC44" s="29"/>
      <c r="AG44" s="29"/>
      <c r="AK44" s="29"/>
      <c r="AO44" s="29"/>
      <c r="AS44" s="29"/>
      <c r="AW44" s="29"/>
      <c r="BA44" s="29"/>
      <c r="BE44" s="29"/>
      <c r="BI44" s="29"/>
      <c r="BM44" s="29"/>
      <c r="BQ44" s="29"/>
      <c r="BU44" s="29"/>
      <c r="BY44" s="29"/>
      <c r="CC44" s="29"/>
      <c r="CG44" s="29"/>
      <c r="CK44" s="29"/>
      <c r="CO44" s="29"/>
      <c r="CS44" s="29"/>
      <c r="CW44" s="29"/>
      <c r="DA44" s="29"/>
      <c r="DE44" s="29"/>
      <c r="DI44" s="29"/>
      <c r="DM44" s="29"/>
      <c r="DQ44" s="29"/>
      <c r="DU44" s="29"/>
      <c r="DY44" s="29"/>
      <c r="EC44" s="29"/>
      <c r="EG44" s="29"/>
      <c r="EK44" s="29"/>
      <c r="EO44" s="29"/>
      <c r="ES44" s="29"/>
      <c r="EW44" s="29"/>
      <c r="FA44" s="29"/>
      <c r="FE44" s="29"/>
      <c r="FI44" s="29"/>
      <c r="FM44" s="29"/>
      <c r="FQ44" s="29"/>
      <c r="FU44" s="29"/>
      <c r="FY44" s="29"/>
      <c r="GC44" s="29"/>
      <c r="GG44" s="29"/>
      <c r="GK44" s="29"/>
      <c r="GO44" s="29"/>
    </row>
  </sheetData>
  <mergeCells count="9">
    <mergeCell ref="B27:D27"/>
    <mergeCell ref="E27:G27"/>
    <mergeCell ref="B3:G3"/>
    <mergeCell ref="B4:D4"/>
    <mergeCell ref="E4:G4"/>
    <mergeCell ref="B25:D25"/>
    <mergeCell ref="E25:G25"/>
    <mergeCell ref="B26:D26"/>
    <mergeCell ref="E26:G26"/>
  </mergeCells>
  <pageMargins left="0.18" right="0.17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topLeftCell="A16" workbookViewId="0">
      <selection activeCell="A31" sqref="A31"/>
    </sheetView>
  </sheetViews>
  <sheetFormatPr defaultColWidth="8" defaultRowHeight="21.75"/>
  <cols>
    <col min="1" max="1" width="40.75" style="28" customWidth="1"/>
    <col min="2" max="7" width="11.125" style="2" customWidth="1"/>
    <col min="8" max="16384" width="8" style="2"/>
  </cols>
  <sheetData>
    <row r="1" spans="1:7" ht="27.75">
      <c r="A1" s="1" t="s">
        <v>61</v>
      </c>
    </row>
    <row r="2" spans="1:7" ht="21.75" customHeight="1">
      <c r="A2" s="55"/>
      <c r="G2" s="4" t="s">
        <v>0</v>
      </c>
    </row>
    <row r="3" spans="1:7" ht="27.75">
      <c r="A3" s="5"/>
      <c r="B3" s="73" t="s">
        <v>34</v>
      </c>
      <c r="C3" s="74"/>
      <c r="D3" s="74"/>
      <c r="E3" s="74"/>
      <c r="F3" s="74"/>
      <c r="G3" s="75"/>
    </row>
    <row r="4" spans="1:7" ht="27.75">
      <c r="A4" s="6" t="s">
        <v>1</v>
      </c>
      <c r="B4" s="66" t="s">
        <v>2</v>
      </c>
      <c r="C4" s="67"/>
      <c r="D4" s="68"/>
      <c r="E4" s="66" t="s">
        <v>3</v>
      </c>
      <c r="F4" s="67"/>
      <c r="G4" s="68"/>
    </row>
    <row r="5" spans="1:7" ht="27.75">
      <c r="A5" s="7"/>
      <c r="B5" s="8" t="s">
        <v>4</v>
      </c>
      <c r="C5" s="8" t="s">
        <v>5</v>
      </c>
      <c r="D5" s="8" t="s">
        <v>6</v>
      </c>
      <c r="E5" s="8" t="s">
        <v>4</v>
      </c>
      <c r="F5" s="8" t="s">
        <v>5</v>
      </c>
      <c r="G5" s="8" t="s">
        <v>6</v>
      </c>
    </row>
    <row r="6" spans="1:7" ht="24">
      <c r="A6" s="9" t="s">
        <v>7</v>
      </c>
      <c r="B6" s="56">
        <f>ROUND((B7+B12+B20),2)</f>
        <v>3070.12</v>
      </c>
      <c r="C6" s="56">
        <f>ROUND((C7+C12+C20),2)</f>
        <v>324.66000000000003</v>
      </c>
      <c r="D6" s="57">
        <f>ROUND(SUM(B6:C6),2)</f>
        <v>3394.78</v>
      </c>
      <c r="E6" s="56">
        <f>ROUND((E7+E12+E20),2)</f>
        <v>2107.56</v>
      </c>
      <c r="F6" s="56">
        <f>ROUND((F7+F12+F20),2)</f>
        <v>929.05</v>
      </c>
      <c r="G6" s="57">
        <f>ROUND(SUM(E6:F6),2)</f>
        <v>3036.61</v>
      </c>
    </row>
    <row r="7" spans="1:7" s="11" customFormat="1" ht="24">
      <c r="A7" s="12" t="s">
        <v>8</v>
      </c>
      <c r="B7" s="58">
        <f>ROUND(SUM(B8:B11),2)</f>
        <v>1358.12</v>
      </c>
      <c r="C7" s="58">
        <f>ROUND(SUM(C8:C11),2)</f>
        <v>316.8</v>
      </c>
      <c r="D7" s="59">
        <f>ROUND(SUM(B7:C7),2)</f>
        <v>1674.92</v>
      </c>
      <c r="E7" s="58">
        <f>ROUND(SUM(E8:E11),2)</f>
        <v>800.6</v>
      </c>
      <c r="F7" s="58">
        <f>ROUND(SUM(F8:F11),2)</f>
        <v>902.52</v>
      </c>
      <c r="G7" s="59">
        <f>ROUND(SUM(E7:F7),2)</f>
        <v>1703.12</v>
      </c>
    </row>
    <row r="8" spans="1:7" s="11" customFormat="1" ht="24">
      <c r="A8" s="14" t="s">
        <v>9</v>
      </c>
      <c r="B8" s="60">
        <v>501.82</v>
      </c>
      <c r="C8" s="60">
        <v>0</v>
      </c>
      <c r="D8" s="60">
        <f>SUM(B8:C8)</f>
        <v>501.82</v>
      </c>
      <c r="E8" s="60">
        <v>128.82</v>
      </c>
      <c r="F8" s="60">
        <v>62.84</v>
      </c>
      <c r="G8" s="60">
        <f t="shared" ref="G8:G11" si="0">SUM(E8:F8)</f>
        <v>191.66</v>
      </c>
    </row>
    <row r="9" spans="1:7" s="11" customFormat="1" ht="24">
      <c r="A9" s="14" t="s">
        <v>57</v>
      </c>
      <c r="B9" s="60">
        <v>176.2</v>
      </c>
      <c r="C9" s="60">
        <v>2.73</v>
      </c>
      <c r="D9" s="60">
        <f>SUM(B9:C9)</f>
        <v>178.92999999999998</v>
      </c>
      <c r="E9" s="60">
        <v>166.39</v>
      </c>
      <c r="F9" s="60">
        <v>258.10000000000002</v>
      </c>
      <c r="G9" s="60">
        <f t="shared" si="0"/>
        <v>424.49</v>
      </c>
    </row>
    <row r="10" spans="1:7" s="11" customFormat="1" ht="24">
      <c r="A10" s="14" t="s">
        <v>11</v>
      </c>
      <c r="B10" s="60">
        <v>253.55</v>
      </c>
      <c r="C10" s="60">
        <v>308.61</v>
      </c>
      <c r="D10" s="60">
        <f>SUM(B10:C10)</f>
        <v>562.16000000000008</v>
      </c>
      <c r="E10" s="60">
        <v>133.47999999999999</v>
      </c>
      <c r="F10" s="60">
        <v>220.07</v>
      </c>
      <c r="G10" s="60">
        <f t="shared" si="0"/>
        <v>353.54999999999995</v>
      </c>
    </row>
    <row r="11" spans="1:7" s="11" customFormat="1" ht="24">
      <c r="A11" s="14" t="s">
        <v>12</v>
      </c>
      <c r="B11" s="60">
        <v>426.55</v>
      </c>
      <c r="C11" s="60">
        <v>5.46</v>
      </c>
      <c r="D11" s="60">
        <f>SUM(B11:C11)</f>
        <v>432.01</v>
      </c>
      <c r="E11" s="60">
        <v>371.91</v>
      </c>
      <c r="F11" s="60">
        <v>361.51</v>
      </c>
      <c r="G11" s="60">
        <f t="shared" si="0"/>
        <v>733.42000000000007</v>
      </c>
    </row>
    <row r="12" spans="1:7" s="11" customFormat="1" ht="24">
      <c r="A12" s="12" t="s">
        <v>13</v>
      </c>
      <c r="B12" s="58">
        <f>ROUND(SUM(B13:B19),2)</f>
        <v>1642</v>
      </c>
      <c r="C12" s="58">
        <f>ROUND(SUM(C13:C19),2)</f>
        <v>0.46</v>
      </c>
      <c r="D12" s="59">
        <f>ROUND(SUM(B12:C12),2)</f>
        <v>1642.46</v>
      </c>
      <c r="E12" s="58">
        <f>ROUND(SUM(E13:E19),2)</f>
        <v>1258.9000000000001</v>
      </c>
      <c r="F12" s="58">
        <f>ROUND(SUM(F13:F19),2)</f>
        <v>5.35</v>
      </c>
      <c r="G12" s="59">
        <f>ROUND(SUM(E12:F12),2)</f>
        <v>1264.25</v>
      </c>
    </row>
    <row r="13" spans="1:7" s="11" customFormat="1" ht="24">
      <c r="A13" s="14" t="s">
        <v>14</v>
      </c>
      <c r="B13" s="60">
        <v>667.12</v>
      </c>
      <c r="C13" s="60">
        <v>0</v>
      </c>
      <c r="D13" s="60">
        <f t="shared" ref="D13:D19" si="1">SUM(B13:C13)</f>
        <v>667.12</v>
      </c>
      <c r="E13" s="60">
        <v>502.93</v>
      </c>
      <c r="F13" s="60">
        <v>0</v>
      </c>
      <c r="G13" s="60">
        <f t="shared" ref="G13:G19" si="2">SUM(E13:F13)</f>
        <v>502.93</v>
      </c>
    </row>
    <row r="14" spans="1:7" s="11" customFormat="1" ht="24">
      <c r="A14" s="14" t="s">
        <v>15</v>
      </c>
      <c r="B14" s="60">
        <v>696.61</v>
      </c>
      <c r="C14" s="60">
        <v>0</v>
      </c>
      <c r="D14" s="60">
        <f t="shared" si="1"/>
        <v>696.61</v>
      </c>
      <c r="E14" s="60">
        <v>410.4</v>
      </c>
      <c r="F14" s="60">
        <v>0</v>
      </c>
      <c r="G14" s="60">
        <f t="shared" si="2"/>
        <v>410.4</v>
      </c>
    </row>
    <row r="15" spans="1:7" s="11" customFormat="1" ht="24">
      <c r="A15" s="14" t="s">
        <v>58</v>
      </c>
      <c r="B15" s="60">
        <v>165.69</v>
      </c>
      <c r="C15" s="60">
        <v>0.46</v>
      </c>
      <c r="D15" s="60">
        <f t="shared" si="1"/>
        <v>166.15</v>
      </c>
      <c r="E15" s="60">
        <v>310.27</v>
      </c>
      <c r="F15" s="60">
        <v>0</v>
      </c>
      <c r="G15" s="60">
        <f t="shared" si="2"/>
        <v>310.27</v>
      </c>
    </row>
    <row r="16" spans="1:7" s="11" customFormat="1" ht="24">
      <c r="A16" s="14" t="s">
        <v>35</v>
      </c>
      <c r="B16" s="60">
        <v>55.15</v>
      </c>
      <c r="C16" s="60">
        <v>0</v>
      </c>
      <c r="D16" s="60">
        <f t="shared" si="1"/>
        <v>55.15</v>
      </c>
      <c r="E16" s="60">
        <v>0</v>
      </c>
      <c r="F16" s="60">
        <v>0</v>
      </c>
      <c r="G16" s="60">
        <f t="shared" si="2"/>
        <v>0</v>
      </c>
    </row>
    <row r="17" spans="1:7" s="11" customFormat="1" ht="24">
      <c r="A17" s="14" t="s">
        <v>17</v>
      </c>
      <c r="B17" s="60">
        <v>54.35</v>
      </c>
      <c r="C17" s="60">
        <v>0</v>
      </c>
      <c r="D17" s="60">
        <f t="shared" si="1"/>
        <v>54.35</v>
      </c>
      <c r="E17" s="60">
        <v>32.090000000000003</v>
      </c>
      <c r="F17" s="60">
        <v>0</v>
      </c>
      <c r="G17" s="60">
        <f t="shared" si="2"/>
        <v>32.090000000000003</v>
      </c>
    </row>
    <row r="18" spans="1:7" s="11" customFormat="1" ht="24">
      <c r="A18" s="17" t="s">
        <v>18</v>
      </c>
      <c r="B18" s="60">
        <v>2.2799999999999998</v>
      </c>
      <c r="C18" s="60">
        <v>0</v>
      </c>
      <c r="D18" s="60">
        <f t="shared" si="1"/>
        <v>2.2799999999999998</v>
      </c>
      <c r="E18" s="60">
        <v>3.21</v>
      </c>
      <c r="F18" s="60">
        <v>5.35</v>
      </c>
      <c r="G18" s="60">
        <f t="shared" si="2"/>
        <v>8.5599999999999987</v>
      </c>
    </row>
    <row r="19" spans="1:7" s="11" customFormat="1" ht="24">
      <c r="A19" s="14" t="s">
        <v>19</v>
      </c>
      <c r="B19" s="60">
        <v>0.8</v>
      </c>
      <c r="C19" s="60">
        <v>0</v>
      </c>
      <c r="D19" s="60">
        <f t="shared" si="1"/>
        <v>0.8</v>
      </c>
      <c r="E19" s="60">
        <v>0</v>
      </c>
      <c r="F19" s="60">
        <v>0</v>
      </c>
      <c r="G19" s="60">
        <f t="shared" si="2"/>
        <v>0</v>
      </c>
    </row>
    <row r="20" spans="1:7" s="11" customFormat="1" ht="24">
      <c r="A20" s="12" t="s">
        <v>20</v>
      </c>
      <c r="B20" s="58">
        <f t="shared" ref="B20:G20" si="3">ROUND((B7+B12)*0.07*4/12,2)</f>
        <v>70</v>
      </c>
      <c r="C20" s="58">
        <f t="shared" si="3"/>
        <v>7.4</v>
      </c>
      <c r="D20" s="59">
        <f t="shared" si="3"/>
        <v>77.41</v>
      </c>
      <c r="E20" s="58">
        <f t="shared" si="3"/>
        <v>48.06</v>
      </c>
      <c r="F20" s="58">
        <f t="shared" si="3"/>
        <v>21.18</v>
      </c>
      <c r="G20" s="59">
        <f t="shared" si="3"/>
        <v>69.239999999999995</v>
      </c>
    </row>
    <row r="21" spans="1:7" s="11" customFormat="1" ht="24">
      <c r="A21" s="12" t="s">
        <v>45</v>
      </c>
      <c r="B21" s="58">
        <f>ROUND(SUM(B22:B24),2)</f>
        <v>0</v>
      </c>
      <c r="C21" s="58">
        <f>ROUND(SUM(C22:C24),2)</f>
        <v>559.51</v>
      </c>
      <c r="D21" s="59">
        <f>ROUND(SUM(B21:C21),2)</f>
        <v>559.51</v>
      </c>
      <c r="E21" s="58">
        <f>ROUND(SUM(E22:E24),2)</f>
        <v>0</v>
      </c>
      <c r="F21" s="58">
        <f>ROUND(SUM(F22:F24),2)</f>
        <v>480.09</v>
      </c>
      <c r="G21" s="59">
        <f>ROUND(SUM(E21:F21),2)</f>
        <v>480.09</v>
      </c>
    </row>
    <row r="22" spans="1:7" s="11" customFormat="1" ht="24">
      <c r="A22" s="14" t="s">
        <v>46</v>
      </c>
      <c r="B22" s="60">
        <v>0</v>
      </c>
      <c r="C22" s="60">
        <v>534.69000000000005</v>
      </c>
      <c r="D22" s="60">
        <f t="shared" ref="D22:D24" si="4">SUM(B22:C22)</f>
        <v>534.69000000000005</v>
      </c>
      <c r="E22" s="60">
        <v>0</v>
      </c>
      <c r="F22" s="60">
        <v>465.1</v>
      </c>
      <c r="G22" s="60">
        <f t="shared" ref="G22:G24" si="5">SUM(E22:F22)</f>
        <v>465.1</v>
      </c>
    </row>
    <row r="23" spans="1:7" s="11" customFormat="1" ht="24">
      <c r="A23" s="14" t="s">
        <v>47</v>
      </c>
      <c r="B23" s="60">
        <v>0</v>
      </c>
      <c r="C23" s="60">
        <v>21.87</v>
      </c>
      <c r="D23" s="60">
        <f t="shared" si="4"/>
        <v>21.87</v>
      </c>
      <c r="E23" s="60">
        <v>0</v>
      </c>
      <c r="F23" s="60">
        <v>13.85</v>
      </c>
      <c r="G23" s="60">
        <f t="shared" si="5"/>
        <v>13.85</v>
      </c>
    </row>
    <row r="24" spans="1:7" s="11" customFormat="1" ht="24">
      <c r="A24" s="19" t="s">
        <v>59</v>
      </c>
      <c r="B24" s="60">
        <v>0</v>
      </c>
      <c r="C24" s="60">
        <v>2.95</v>
      </c>
      <c r="D24" s="60">
        <f t="shared" si="4"/>
        <v>2.95</v>
      </c>
      <c r="E24" s="60">
        <v>0</v>
      </c>
      <c r="F24" s="60">
        <v>1.1399999999999999</v>
      </c>
      <c r="G24" s="60">
        <f t="shared" si="5"/>
        <v>1.1399999999999999</v>
      </c>
    </row>
    <row r="25" spans="1:7" s="11" customFormat="1" ht="24">
      <c r="A25" s="12" t="s">
        <v>50</v>
      </c>
      <c r="B25" s="58">
        <f>ROUND((B6+B21),2)</f>
        <v>3070.12</v>
      </c>
      <c r="C25" s="58">
        <f>ROUND((C6+C21),2)</f>
        <v>884.17</v>
      </c>
      <c r="D25" s="59">
        <f>ROUND(SUM(B25:C25),2)</f>
        <v>3954.29</v>
      </c>
      <c r="E25" s="58">
        <f>ROUND((E6+E21),2)</f>
        <v>2107.56</v>
      </c>
      <c r="F25" s="58">
        <f>ROUND((F6+F21),2)</f>
        <v>1409.14</v>
      </c>
      <c r="G25" s="59">
        <f>ROUND(SUM(E25:F25),2)</f>
        <v>3516.7</v>
      </c>
    </row>
    <row r="26" spans="1:7" s="11" customFormat="1" ht="24">
      <c r="A26" s="20" t="s">
        <v>51</v>
      </c>
      <c r="B26" s="58">
        <f>ROUND(B25/B27,2)</f>
        <v>3.73</v>
      </c>
      <c r="C26" s="58">
        <f>C25/B27</f>
        <v>1.0756326034063259</v>
      </c>
      <c r="D26" s="59">
        <f>ROUND(D25/B27,2)</f>
        <v>4.8099999999999996</v>
      </c>
      <c r="E26" s="58">
        <f>ROUND(E25/E27,2)</f>
        <v>2.73</v>
      </c>
      <c r="F26" s="58">
        <f>F25/E27</f>
        <v>1.8229495472186288</v>
      </c>
      <c r="G26" s="59">
        <f>ROUND(G25/E27,2)</f>
        <v>4.55</v>
      </c>
    </row>
    <row r="27" spans="1:7" s="11" customFormat="1" ht="24">
      <c r="A27" s="21" t="s">
        <v>27</v>
      </c>
      <c r="B27" s="79">
        <v>822</v>
      </c>
      <c r="C27" s="80"/>
      <c r="D27" s="81"/>
      <c r="E27" s="79">
        <v>773</v>
      </c>
      <c r="F27" s="80"/>
      <c r="G27" s="81"/>
    </row>
    <row r="28" spans="1:7" s="11" customFormat="1" ht="24">
      <c r="A28" s="82" t="s">
        <v>60</v>
      </c>
      <c r="B28" s="79">
        <v>6.53</v>
      </c>
      <c r="C28" s="80"/>
      <c r="D28" s="81"/>
      <c r="E28" s="79">
        <v>6.53</v>
      </c>
      <c r="F28" s="80"/>
      <c r="G28" s="81"/>
    </row>
    <row r="29" spans="1:7" ht="24">
      <c r="A29" s="82" t="s">
        <v>29</v>
      </c>
      <c r="B29" s="83">
        <f>B27*B28</f>
        <v>5367.66</v>
      </c>
      <c r="C29" s="83"/>
      <c r="D29" s="83"/>
      <c r="E29" s="83">
        <f>E27*E28</f>
        <v>5047.6900000000005</v>
      </c>
      <c r="F29" s="83"/>
      <c r="G29" s="83"/>
    </row>
    <row r="30" spans="1:7" ht="24">
      <c r="A30" s="22" t="s">
        <v>30</v>
      </c>
      <c r="B30" s="61">
        <f>B29-B25</f>
        <v>2297.54</v>
      </c>
      <c r="C30" s="61"/>
      <c r="D30" s="61">
        <f>B29-D25</f>
        <v>1413.37</v>
      </c>
      <c r="E30" s="61">
        <f>E29-E25</f>
        <v>2940.1300000000006</v>
      </c>
      <c r="F30" s="61"/>
      <c r="G30" s="61">
        <f>E29-G25</f>
        <v>1530.9900000000007</v>
      </c>
    </row>
    <row r="31" spans="1:7" ht="24">
      <c r="A31" s="25" t="s">
        <v>53</v>
      </c>
      <c r="B31" s="62">
        <f>B28-B26</f>
        <v>2.8000000000000003</v>
      </c>
      <c r="C31" s="63"/>
      <c r="D31" s="62">
        <f>B28-D26</f>
        <v>1.7200000000000006</v>
      </c>
      <c r="E31" s="62">
        <f>E28-E26</f>
        <v>3.8000000000000003</v>
      </c>
      <c r="F31" s="63"/>
      <c r="G31" s="62">
        <f>E28-G26</f>
        <v>1.9800000000000004</v>
      </c>
    </row>
    <row r="32" spans="1:7">
      <c r="A32" s="64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</sheetData>
  <mergeCells count="9">
    <mergeCell ref="B29:D29"/>
    <mergeCell ref="E29:G29"/>
    <mergeCell ref="B3:G3"/>
    <mergeCell ref="B4:D4"/>
    <mergeCell ref="E4:G4"/>
    <mergeCell ref="B27:D27"/>
    <mergeCell ref="E27:G27"/>
    <mergeCell ref="B28:D28"/>
    <mergeCell ref="E28:G28"/>
  </mergeCells>
  <pageMargins left="0.18" right="0.17" top="0.75" bottom="0.7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M44"/>
  <sheetViews>
    <sheetView topLeftCell="A13" workbookViewId="0">
      <selection activeCell="B23" sqref="B23:G23"/>
    </sheetView>
  </sheetViews>
  <sheetFormatPr defaultColWidth="8" defaultRowHeight="24"/>
  <cols>
    <col min="1" max="1" width="41.375" style="45" customWidth="1"/>
    <col min="2" max="2" width="11" style="45" customWidth="1"/>
    <col min="3" max="5" width="11" style="29" customWidth="1"/>
    <col min="6" max="6" width="11" style="45" customWidth="1"/>
    <col min="7" max="7" width="11" style="29" customWidth="1"/>
    <col min="8" max="10" width="8" style="29" customWidth="1"/>
    <col min="11" max="11" width="8" style="45" customWidth="1"/>
    <col min="12" max="14" width="8" style="29" customWidth="1"/>
    <col min="15" max="15" width="8" style="45" customWidth="1"/>
    <col min="16" max="18" width="8" style="29" customWidth="1"/>
    <col min="19" max="19" width="8" style="45" customWidth="1"/>
    <col min="20" max="22" width="8" style="29" customWidth="1"/>
    <col min="23" max="23" width="8" style="45" customWidth="1"/>
    <col min="24" max="26" width="8" style="29" customWidth="1"/>
    <col min="27" max="27" width="8" style="45" customWidth="1"/>
    <col min="28" max="30" width="8" style="29" customWidth="1"/>
    <col min="31" max="31" width="8" style="45" customWidth="1"/>
    <col min="32" max="34" width="8" style="29" customWidth="1"/>
    <col min="35" max="35" width="8" style="45" customWidth="1"/>
    <col min="36" max="38" width="8" style="29" customWidth="1"/>
    <col min="39" max="39" width="8" style="45" customWidth="1"/>
    <col min="40" max="42" width="8" style="29" customWidth="1"/>
    <col min="43" max="43" width="8" style="45" customWidth="1"/>
    <col min="44" max="46" width="8" style="29" customWidth="1"/>
    <col min="47" max="47" width="8" style="45" customWidth="1"/>
    <col min="48" max="50" width="8" style="29" customWidth="1"/>
    <col min="51" max="51" width="8" style="45" customWidth="1"/>
    <col min="52" max="54" width="8" style="29" customWidth="1"/>
    <col min="55" max="55" width="8" style="45" customWidth="1"/>
    <col min="56" max="58" width="8" style="29" customWidth="1"/>
    <col min="59" max="59" width="8" style="45" customWidth="1"/>
    <col min="60" max="62" width="8" style="29" customWidth="1"/>
    <col min="63" max="63" width="8" style="45" customWidth="1"/>
    <col min="64" max="66" width="8" style="29" customWidth="1"/>
    <col min="67" max="67" width="8" style="45" customWidth="1"/>
    <col min="68" max="70" width="8" style="29" customWidth="1"/>
    <col min="71" max="71" width="8" style="45" customWidth="1"/>
    <col min="72" max="74" width="8" style="29" customWidth="1"/>
    <col min="75" max="75" width="8" style="45" customWidth="1"/>
    <col min="76" max="78" width="8" style="29" customWidth="1"/>
    <col min="79" max="79" width="8" style="45" customWidth="1"/>
    <col min="80" max="82" width="8" style="29" customWidth="1"/>
    <col min="83" max="83" width="8" style="45" customWidth="1"/>
    <col min="84" max="86" width="8" style="29" customWidth="1"/>
    <col min="87" max="87" width="8" style="45" customWidth="1"/>
    <col min="88" max="90" width="8" style="29" customWidth="1"/>
    <col min="91" max="91" width="8" style="45" customWidth="1"/>
    <col min="92" max="94" width="8" style="29" customWidth="1"/>
    <col min="95" max="95" width="8" style="45" customWidth="1"/>
    <col min="96" max="98" width="8" style="29" customWidth="1"/>
    <col min="99" max="99" width="8" style="45" customWidth="1"/>
    <col min="100" max="102" width="8" style="29" customWidth="1"/>
    <col min="103" max="103" width="8" style="45" customWidth="1"/>
    <col min="104" max="106" width="8" style="29" customWidth="1"/>
    <col min="107" max="107" width="8" style="45" customWidth="1"/>
    <col min="108" max="110" width="8" style="29" customWidth="1"/>
    <col min="111" max="111" width="8" style="45" customWidth="1"/>
    <col min="112" max="114" width="8" style="29" customWidth="1"/>
    <col min="115" max="115" width="8" style="45" customWidth="1"/>
    <col min="116" max="118" width="8" style="29" customWidth="1"/>
    <col min="119" max="119" width="8" style="45" customWidth="1"/>
    <col min="120" max="122" width="8" style="29" customWidth="1"/>
    <col min="123" max="123" width="8" style="45" customWidth="1"/>
    <col min="124" max="126" width="8" style="29" customWidth="1"/>
    <col min="127" max="127" width="8" style="45" customWidth="1"/>
    <col min="128" max="130" width="8" style="29" customWidth="1"/>
    <col min="131" max="131" width="8" style="45" customWidth="1"/>
    <col min="132" max="134" width="8" style="29" customWidth="1"/>
    <col min="135" max="135" width="8" style="45" customWidth="1"/>
    <col min="136" max="138" width="8" style="29" customWidth="1"/>
    <col min="139" max="139" width="8" style="45" customWidth="1"/>
    <col min="140" max="142" width="8" style="29" customWidth="1"/>
    <col min="143" max="143" width="8" style="45" customWidth="1"/>
    <col min="144" max="146" width="8" style="29" customWidth="1"/>
    <col min="147" max="147" width="8" style="45" customWidth="1"/>
    <col min="148" max="150" width="8" style="29" customWidth="1"/>
    <col min="151" max="151" width="8" style="45" customWidth="1"/>
    <col min="152" max="154" width="8" style="29" customWidth="1"/>
    <col min="155" max="155" width="8" style="45" customWidth="1"/>
    <col min="156" max="158" width="8" style="29" customWidth="1"/>
    <col min="159" max="159" width="8" style="45" customWidth="1"/>
    <col min="160" max="162" width="8" style="29" customWidth="1"/>
    <col min="163" max="163" width="8" style="45" customWidth="1"/>
    <col min="164" max="166" width="8" style="29" customWidth="1"/>
    <col min="167" max="167" width="8" style="45" customWidth="1"/>
    <col min="168" max="170" width="8" style="29" customWidth="1"/>
    <col min="171" max="171" width="8" style="45" customWidth="1"/>
    <col min="172" max="174" width="8" style="29" customWidth="1"/>
    <col min="175" max="175" width="8" style="45" customWidth="1"/>
    <col min="176" max="178" width="8" style="29" customWidth="1"/>
    <col min="179" max="179" width="8" style="45" customWidth="1"/>
    <col min="180" max="182" width="8" style="29" customWidth="1"/>
    <col min="183" max="183" width="8" style="45" customWidth="1"/>
    <col min="184" max="186" width="8" style="29" customWidth="1"/>
    <col min="187" max="187" width="8" style="45" customWidth="1"/>
    <col min="188" max="190" width="8" style="29" customWidth="1"/>
    <col min="191" max="191" width="8" style="45" customWidth="1"/>
    <col min="192" max="194" width="8" style="29" customWidth="1"/>
    <col min="195" max="195" width="8" style="45" customWidth="1"/>
    <col min="196" max="16384" width="8" style="29"/>
  </cols>
  <sheetData>
    <row r="1" spans="1:195" ht="27.75">
      <c r="A1" s="1" t="s">
        <v>62</v>
      </c>
      <c r="B1" s="29"/>
      <c r="F1" s="29"/>
      <c r="K1" s="29"/>
      <c r="O1" s="29"/>
      <c r="S1" s="29"/>
      <c r="W1" s="29"/>
      <c r="AA1" s="29"/>
      <c r="AE1" s="29"/>
      <c r="AI1" s="29"/>
      <c r="AM1" s="29"/>
      <c r="AQ1" s="29"/>
      <c r="AU1" s="29"/>
      <c r="AY1" s="29"/>
      <c r="BC1" s="29"/>
      <c r="BG1" s="29"/>
      <c r="BK1" s="29"/>
      <c r="BO1" s="29"/>
      <c r="BS1" s="29"/>
      <c r="BW1" s="29"/>
      <c r="CA1" s="29"/>
      <c r="CE1" s="29"/>
      <c r="CI1" s="29"/>
      <c r="CM1" s="29"/>
      <c r="CQ1" s="29"/>
      <c r="CU1" s="29"/>
      <c r="CY1" s="29"/>
      <c r="DC1" s="29"/>
      <c r="DG1" s="29"/>
      <c r="DK1" s="29"/>
      <c r="DO1" s="29"/>
      <c r="DS1" s="29"/>
      <c r="DW1" s="29"/>
      <c r="EA1" s="29"/>
      <c r="EE1" s="29"/>
      <c r="EI1" s="29"/>
      <c r="EM1" s="29"/>
      <c r="EQ1" s="29"/>
      <c r="EU1" s="29"/>
      <c r="EY1" s="29"/>
      <c r="FC1" s="29"/>
      <c r="FG1" s="29"/>
      <c r="FK1" s="29"/>
      <c r="FO1" s="29"/>
      <c r="FS1" s="29"/>
      <c r="FW1" s="29"/>
      <c r="GA1" s="29"/>
      <c r="GE1" s="29"/>
      <c r="GI1" s="29"/>
      <c r="GM1" s="29"/>
    </row>
    <row r="2" spans="1:195">
      <c r="A2" s="30"/>
      <c r="B2" s="29"/>
      <c r="D2" s="31"/>
      <c r="F2" s="29"/>
      <c r="G2" s="84" t="s">
        <v>0</v>
      </c>
      <c r="K2" s="29"/>
      <c r="O2" s="29"/>
      <c r="S2" s="29"/>
      <c r="W2" s="29"/>
      <c r="AA2" s="29"/>
      <c r="AE2" s="29"/>
      <c r="AI2" s="29"/>
      <c r="AM2" s="29"/>
      <c r="AQ2" s="29"/>
      <c r="AU2" s="29"/>
      <c r="AY2" s="29"/>
      <c r="BC2" s="29"/>
      <c r="BG2" s="29"/>
      <c r="BK2" s="29"/>
      <c r="BO2" s="29"/>
      <c r="BS2" s="29"/>
      <c r="BW2" s="29"/>
      <c r="CA2" s="29"/>
      <c r="CE2" s="29"/>
      <c r="CI2" s="29"/>
      <c r="CM2" s="29"/>
      <c r="CQ2" s="29"/>
      <c r="CU2" s="29"/>
      <c r="CY2" s="29"/>
      <c r="DC2" s="29"/>
      <c r="DG2" s="29"/>
      <c r="DK2" s="29"/>
      <c r="DO2" s="29"/>
      <c r="DS2" s="29"/>
      <c r="DW2" s="29"/>
      <c r="EA2" s="29"/>
      <c r="EE2" s="29"/>
      <c r="EI2" s="29"/>
      <c r="EM2" s="29"/>
      <c r="EQ2" s="29"/>
      <c r="EU2" s="29"/>
      <c r="EY2" s="29"/>
      <c r="FC2" s="29"/>
      <c r="FG2" s="29"/>
      <c r="FK2" s="29"/>
      <c r="FO2" s="29"/>
      <c r="FS2" s="29"/>
      <c r="FW2" s="29"/>
      <c r="GA2" s="29"/>
      <c r="GE2" s="29"/>
      <c r="GI2" s="29"/>
      <c r="GM2" s="29"/>
    </row>
    <row r="3" spans="1:195" ht="27.75">
      <c r="A3" s="32"/>
      <c r="B3" s="73" t="s">
        <v>34</v>
      </c>
      <c r="C3" s="74"/>
      <c r="D3" s="74"/>
      <c r="E3" s="74"/>
      <c r="F3" s="74"/>
      <c r="G3" s="75"/>
      <c r="K3" s="29"/>
      <c r="O3" s="29"/>
      <c r="S3" s="29"/>
      <c r="W3" s="29"/>
      <c r="AA3" s="29"/>
      <c r="AE3" s="29"/>
      <c r="AI3" s="29"/>
      <c r="AM3" s="29"/>
      <c r="AQ3" s="29"/>
      <c r="AU3" s="29"/>
      <c r="AY3" s="29"/>
      <c r="BC3" s="29"/>
      <c r="BG3" s="29"/>
      <c r="BK3" s="29"/>
      <c r="BO3" s="29"/>
      <c r="BS3" s="29"/>
      <c r="BW3" s="29"/>
      <c r="CA3" s="29"/>
      <c r="CE3" s="29"/>
      <c r="CI3" s="29"/>
      <c r="CM3" s="29"/>
      <c r="CQ3" s="29"/>
      <c r="CU3" s="29"/>
      <c r="CY3" s="29"/>
      <c r="DC3" s="29"/>
      <c r="DG3" s="29"/>
      <c r="DK3" s="29"/>
      <c r="DO3" s="29"/>
      <c r="DS3" s="29"/>
      <c r="DW3" s="29"/>
      <c r="EA3" s="29"/>
      <c r="EE3" s="29"/>
      <c r="EI3" s="29"/>
      <c r="EM3" s="29"/>
      <c r="EQ3" s="29"/>
      <c r="EU3" s="29"/>
      <c r="EY3" s="29"/>
      <c r="FC3" s="29"/>
      <c r="FG3" s="29"/>
      <c r="FK3" s="29"/>
      <c r="FO3" s="29"/>
      <c r="FS3" s="29"/>
      <c r="FW3" s="29"/>
      <c r="GA3" s="29"/>
      <c r="GE3" s="29"/>
      <c r="GI3" s="29"/>
      <c r="GM3" s="29"/>
    </row>
    <row r="4" spans="1:195" ht="27.75">
      <c r="A4" s="33" t="s">
        <v>1</v>
      </c>
      <c r="B4" s="66" t="s">
        <v>2</v>
      </c>
      <c r="C4" s="67"/>
      <c r="D4" s="68"/>
      <c r="E4" s="66" t="s">
        <v>3</v>
      </c>
      <c r="F4" s="67"/>
      <c r="G4" s="68"/>
      <c r="K4" s="29"/>
      <c r="O4" s="29"/>
      <c r="S4" s="29"/>
      <c r="W4" s="29"/>
      <c r="AA4" s="29"/>
      <c r="AE4" s="29"/>
      <c r="AI4" s="29"/>
      <c r="AM4" s="29"/>
      <c r="AQ4" s="29"/>
      <c r="AU4" s="29"/>
      <c r="AY4" s="29"/>
      <c r="BC4" s="29"/>
      <c r="BG4" s="29"/>
      <c r="BK4" s="29"/>
      <c r="BO4" s="29"/>
      <c r="BS4" s="29"/>
      <c r="BW4" s="29"/>
      <c r="CA4" s="29"/>
      <c r="CE4" s="29"/>
      <c r="CI4" s="29"/>
      <c r="CM4" s="29"/>
      <c r="CQ4" s="29"/>
      <c r="CU4" s="29"/>
      <c r="CY4" s="29"/>
      <c r="DC4" s="29"/>
      <c r="DG4" s="29"/>
      <c r="DK4" s="29"/>
      <c r="DO4" s="29"/>
      <c r="DS4" s="29"/>
      <c r="DW4" s="29"/>
      <c r="EA4" s="29"/>
      <c r="EE4" s="29"/>
      <c r="EI4" s="29"/>
      <c r="EM4" s="29"/>
      <c r="EQ4" s="29"/>
      <c r="EU4" s="29"/>
      <c r="EY4" s="29"/>
      <c r="FC4" s="29"/>
      <c r="FG4" s="29"/>
      <c r="FK4" s="29"/>
      <c r="FO4" s="29"/>
      <c r="FS4" s="29"/>
      <c r="FW4" s="29"/>
      <c r="GA4" s="29"/>
      <c r="GE4" s="29"/>
      <c r="GI4" s="29"/>
      <c r="GM4" s="29"/>
    </row>
    <row r="5" spans="1:195">
      <c r="A5" s="34"/>
      <c r="B5" s="8" t="s">
        <v>4</v>
      </c>
      <c r="C5" s="8" t="s">
        <v>5</v>
      </c>
      <c r="D5" s="8" t="s">
        <v>6</v>
      </c>
      <c r="E5" s="8" t="s">
        <v>4</v>
      </c>
      <c r="F5" s="8" t="s">
        <v>5</v>
      </c>
      <c r="G5" s="8" t="s">
        <v>6</v>
      </c>
      <c r="K5" s="29"/>
      <c r="O5" s="29"/>
      <c r="S5" s="29"/>
      <c r="W5" s="29"/>
      <c r="AA5" s="29"/>
      <c r="AE5" s="29"/>
      <c r="AI5" s="29"/>
      <c r="AM5" s="29"/>
      <c r="AQ5" s="29"/>
      <c r="AU5" s="29"/>
      <c r="AY5" s="29"/>
      <c r="BC5" s="29"/>
      <c r="BG5" s="29"/>
      <c r="BK5" s="29"/>
      <c r="BO5" s="29"/>
      <c r="BS5" s="29"/>
      <c r="BW5" s="29"/>
      <c r="CA5" s="29"/>
      <c r="CE5" s="29"/>
      <c r="CI5" s="29"/>
      <c r="CM5" s="29"/>
      <c r="CQ5" s="29"/>
      <c r="CU5" s="29"/>
      <c r="CY5" s="29"/>
      <c r="DC5" s="29"/>
      <c r="DG5" s="29"/>
      <c r="DK5" s="29"/>
      <c r="DO5" s="29"/>
      <c r="DS5" s="29"/>
      <c r="DW5" s="29"/>
      <c r="EA5" s="29"/>
      <c r="EE5" s="29"/>
      <c r="EI5" s="29"/>
      <c r="EM5" s="29"/>
      <c r="EQ5" s="29"/>
      <c r="EU5" s="29"/>
      <c r="EY5" s="29"/>
      <c r="FC5" s="29"/>
      <c r="FG5" s="29"/>
      <c r="FK5" s="29"/>
      <c r="FO5" s="29"/>
      <c r="FS5" s="29"/>
      <c r="FW5" s="29"/>
      <c r="GA5" s="29"/>
      <c r="GE5" s="29"/>
      <c r="GI5" s="29"/>
      <c r="GM5" s="29"/>
    </row>
    <row r="6" spans="1:195">
      <c r="A6" s="35" t="s">
        <v>36</v>
      </c>
      <c r="B6" s="36">
        <f t="shared" ref="B6:C6" si="0">B7+B10+B17</f>
        <v>12101.35</v>
      </c>
      <c r="C6" s="36">
        <f t="shared" si="0"/>
        <v>1957.58</v>
      </c>
      <c r="D6" s="37">
        <f>D7+D10+D17</f>
        <v>14058.92</v>
      </c>
      <c r="E6" s="36">
        <f t="shared" ref="E6:F6" si="1">E7+E10+E17</f>
        <v>4887.67</v>
      </c>
      <c r="F6" s="36">
        <f t="shared" si="1"/>
        <v>2815.8999999999996</v>
      </c>
      <c r="G6" s="37">
        <f>G7+G10+G17</f>
        <v>7703.57</v>
      </c>
      <c r="K6" s="29"/>
      <c r="O6" s="29"/>
      <c r="S6" s="29"/>
      <c r="W6" s="29"/>
      <c r="AA6" s="29"/>
      <c r="AE6" s="29"/>
      <c r="AI6" s="29"/>
      <c r="AM6" s="29"/>
      <c r="AQ6" s="29"/>
      <c r="AU6" s="29"/>
      <c r="AY6" s="29"/>
      <c r="BC6" s="29"/>
      <c r="BG6" s="29"/>
      <c r="BK6" s="29"/>
      <c r="BO6" s="29"/>
      <c r="BS6" s="29"/>
      <c r="BW6" s="29"/>
      <c r="CA6" s="29"/>
      <c r="CE6" s="29"/>
      <c r="CI6" s="29"/>
      <c r="CM6" s="29"/>
      <c r="CQ6" s="29"/>
      <c r="CU6" s="29"/>
      <c r="CY6" s="29"/>
      <c r="DC6" s="29"/>
      <c r="DG6" s="29"/>
      <c r="DK6" s="29"/>
      <c r="DO6" s="29"/>
      <c r="DS6" s="29"/>
      <c r="DW6" s="29"/>
      <c r="EA6" s="29"/>
      <c r="EE6" s="29"/>
      <c r="EI6" s="29"/>
      <c r="EM6" s="29"/>
      <c r="EQ6" s="29"/>
      <c r="EU6" s="29"/>
      <c r="EY6" s="29"/>
      <c r="FC6" s="29"/>
      <c r="FG6" s="29"/>
      <c r="FK6" s="29"/>
      <c r="FO6" s="29"/>
      <c r="FS6" s="29"/>
      <c r="FW6" s="29"/>
      <c r="GA6" s="29"/>
      <c r="GE6" s="29"/>
      <c r="GI6" s="29"/>
      <c r="GM6" s="29"/>
    </row>
    <row r="7" spans="1:195">
      <c r="A7" s="38" t="s">
        <v>37</v>
      </c>
      <c r="B7" s="39">
        <f t="shared" ref="B7:C7" si="2">SUM(B8:B9)</f>
        <v>6183.96</v>
      </c>
      <c r="C7" s="39">
        <f t="shared" si="2"/>
        <v>1688.69</v>
      </c>
      <c r="D7" s="23">
        <f>SUM(D8:D9)</f>
        <v>7872.6500000000005</v>
      </c>
      <c r="E7" s="39">
        <f t="shared" ref="E7:F7" si="3">SUM(E8:E9)</f>
        <v>2215.81</v>
      </c>
      <c r="F7" s="39">
        <f t="shared" si="3"/>
        <v>2518.35</v>
      </c>
      <c r="G7" s="23">
        <f>SUM(G8:G9)</f>
        <v>4734.16</v>
      </c>
      <c r="K7" s="29"/>
      <c r="O7" s="29"/>
      <c r="S7" s="29"/>
      <c r="W7" s="29"/>
      <c r="AA7" s="29"/>
      <c r="AE7" s="29"/>
      <c r="AI7" s="29"/>
      <c r="AM7" s="29"/>
      <c r="AQ7" s="29"/>
      <c r="AU7" s="29"/>
      <c r="AY7" s="29"/>
      <c r="BC7" s="29"/>
      <c r="BG7" s="29"/>
      <c r="BK7" s="29"/>
      <c r="BO7" s="29"/>
      <c r="BS7" s="29"/>
      <c r="BW7" s="29"/>
      <c r="CA7" s="29"/>
      <c r="CE7" s="29"/>
      <c r="CI7" s="29"/>
      <c r="CM7" s="29"/>
      <c r="CQ7" s="29"/>
      <c r="CU7" s="29"/>
      <c r="CY7" s="29"/>
      <c r="DC7" s="29"/>
      <c r="DG7" s="29"/>
      <c r="DK7" s="29"/>
      <c r="DO7" s="29"/>
      <c r="DS7" s="29"/>
      <c r="DW7" s="29"/>
      <c r="EA7" s="29"/>
      <c r="EE7" s="29"/>
      <c r="EI7" s="29"/>
      <c r="EM7" s="29"/>
      <c r="EQ7" s="29"/>
      <c r="EU7" s="29"/>
      <c r="EY7" s="29"/>
      <c r="FC7" s="29"/>
      <c r="FG7" s="29"/>
      <c r="FK7" s="29"/>
      <c r="FO7" s="29"/>
      <c r="FS7" s="29"/>
      <c r="FW7" s="29"/>
      <c r="GA7" s="29"/>
      <c r="GE7" s="29"/>
      <c r="GI7" s="29"/>
      <c r="GM7" s="29"/>
    </row>
    <row r="8" spans="1:195">
      <c r="A8" s="40" t="s">
        <v>38</v>
      </c>
      <c r="B8" s="41">
        <v>1394.07</v>
      </c>
      <c r="C8" s="41">
        <v>1688.69</v>
      </c>
      <c r="D8" s="41">
        <f>SUM(B8:C8)</f>
        <v>3082.76</v>
      </c>
      <c r="E8" s="41">
        <v>728.05</v>
      </c>
      <c r="F8" s="41">
        <v>1935.09</v>
      </c>
      <c r="G8" s="41">
        <f t="shared" ref="G8:G9" si="4">SUM(E8:F8)</f>
        <v>2663.14</v>
      </c>
      <c r="K8" s="29"/>
      <c r="O8" s="29"/>
      <c r="S8" s="29"/>
      <c r="W8" s="29"/>
      <c r="AA8" s="29"/>
      <c r="AE8" s="29"/>
      <c r="AI8" s="29"/>
      <c r="AM8" s="29"/>
      <c r="AQ8" s="29"/>
      <c r="AU8" s="29"/>
      <c r="AY8" s="29"/>
      <c r="BC8" s="29"/>
      <c r="BG8" s="29"/>
      <c r="BK8" s="29"/>
      <c r="BO8" s="29"/>
      <c r="BS8" s="29"/>
      <c r="BW8" s="29"/>
      <c r="CA8" s="29"/>
      <c r="CE8" s="29"/>
      <c r="CI8" s="29"/>
      <c r="CM8" s="29"/>
      <c r="CQ8" s="29"/>
      <c r="CU8" s="29"/>
      <c r="CY8" s="29"/>
      <c r="DC8" s="29"/>
      <c r="DG8" s="29"/>
      <c r="DK8" s="29"/>
      <c r="DO8" s="29"/>
      <c r="DS8" s="29"/>
      <c r="DW8" s="29"/>
      <c r="EA8" s="29"/>
      <c r="EE8" s="29"/>
      <c r="EI8" s="29"/>
      <c r="EM8" s="29"/>
      <c r="EQ8" s="29"/>
      <c r="EU8" s="29"/>
      <c r="EY8" s="29"/>
      <c r="FC8" s="29"/>
      <c r="FG8" s="29"/>
      <c r="FK8" s="29"/>
      <c r="FO8" s="29"/>
      <c r="FS8" s="29"/>
      <c r="FW8" s="29"/>
      <c r="GA8" s="29"/>
      <c r="GE8" s="29"/>
      <c r="GI8" s="29"/>
      <c r="GM8" s="29"/>
    </row>
    <row r="9" spans="1:195">
      <c r="A9" s="40" t="s">
        <v>63</v>
      </c>
      <c r="B9" s="41">
        <v>4789.8900000000003</v>
      </c>
      <c r="C9" s="41">
        <v>0</v>
      </c>
      <c r="D9" s="41">
        <f>SUM(B9:C9)</f>
        <v>4789.8900000000003</v>
      </c>
      <c r="E9" s="41">
        <v>1487.76</v>
      </c>
      <c r="F9" s="41">
        <v>583.26</v>
      </c>
      <c r="G9" s="41">
        <f t="shared" si="4"/>
        <v>2071.02</v>
      </c>
      <c r="K9" s="29"/>
      <c r="O9" s="29"/>
      <c r="S9" s="29"/>
      <c r="W9" s="29"/>
      <c r="AA9" s="29"/>
      <c r="AE9" s="29"/>
      <c r="AI9" s="29"/>
      <c r="AM9" s="29"/>
      <c r="AQ9" s="29"/>
      <c r="AU9" s="29"/>
      <c r="AY9" s="29"/>
      <c r="BC9" s="29"/>
      <c r="BG9" s="29"/>
      <c r="BK9" s="29"/>
      <c r="BO9" s="29"/>
      <c r="BS9" s="29"/>
      <c r="BW9" s="29"/>
      <c r="CA9" s="29"/>
      <c r="CE9" s="29"/>
      <c r="CI9" s="29"/>
      <c r="CM9" s="29"/>
      <c r="CQ9" s="29"/>
      <c r="CU9" s="29"/>
      <c r="CY9" s="29"/>
      <c r="DC9" s="29"/>
      <c r="DG9" s="29"/>
      <c r="DK9" s="29"/>
      <c r="DO9" s="29"/>
      <c r="DS9" s="29"/>
      <c r="DW9" s="29"/>
      <c r="EA9" s="29"/>
      <c r="EE9" s="29"/>
      <c r="EI9" s="29"/>
      <c r="EM9" s="29"/>
      <c r="EQ9" s="29"/>
      <c r="EU9" s="29"/>
      <c r="EY9" s="29"/>
      <c r="FC9" s="29"/>
      <c r="FG9" s="29"/>
      <c r="FK9" s="29"/>
      <c r="FO9" s="29"/>
      <c r="FS9" s="29"/>
      <c r="FW9" s="29"/>
      <c r="GA9" s="29"/>
      <c r="GE9" s="29"/>
      <c r="GI9" s="29"/>
      <c r="GM9" s="29"/>
    </row>
    <row r="10" spans="1:195">
      <c r="A10" s="38" t="s">
        <v>40</v>
      </c>
      <c r="B10" s="39">
        <f>SUM(B11:B16)</f>
        <v>5125.71</v>
      </c>
      <c r="C10" s="23">
        <f>SUM(C11:C16)</f>
        <v>140.82</v>
      </c>
      <c r="D10" s="23">
        <f t="shared" ref="D10" si="5">SUM(D11:D16)</f>
        <v>5266.53</v>
      </c>
      <c r="E10" s="39">
        <f>SUM(E11:E16)</f>
        <v>2352.11</v>
      </c>
      <c r="F10" s="23">
        <f>SUM(F11:F16)</f>
        <v>113.33</v>
      </c>
      <c r="G10" s="23">
        <f t="shared" ref="G10" si="6">SUM(G11:G16)</f>
        <v>2465.4399999999996</v>
      </c>
      <c r="K10" s="29"/>
      <c r="O10" s="29"/>
      <c r="S10" s="29"/>
      <c r="W10" s="29"/>
      <c r="AA10" s="29"/>
      <c r="AE10" s="29"/>
      <c r="AI10" s="29"/>
      <c r="AM10" s="29"/>
      <c r="AQ10" s="29"/>
      <c r="AU10" s="29"/>
      <c r="AY10" s="29"/>
      <c r="BC10" s="29"/>
      <c r="BG10" s="29"/>
      <c r="BK10" s="29"/>
      <c r="BO10" s="29"/>
      <c r="BS10" s="29"/>
      <c r="BW10" s="29"/>
      <c r="CA10" s="29"/>
      <c r="CE10" s="29"/>
      <c r="CI10" s="29"/>
      <c r="CM10" s="29"/>
      <c r="CQ10" s="29"/>
      <c r="CU10" s="29"/>
      <c r="CY10" s="29"/>
      <c r="DC10" s="29"/>
      <c r="DG10" s="29"/>
      <c r="DK10" s="29"/>
      <c r="DO10" s="29"/>
      <c r="DS10" s="29"/>
      <c r="DW10" s="29"/>
      <c r="EA10" s="29"/>
      <c r="EE10" s="29"/>
      <c r="EI10" s="29"/>
      <c r="EM10" s="29"/>
      <c r="EQ10" s="29"/>
      <c r="EU10" s="29"/>
      <c r="EY10" s="29"/>
      <c r="FC10" s="29"/>
      <c r="FG10" s="29"/>
      <c r="FK10" s="29"/>
      <c r="FO10" s="29"/>
      <c r="FS10" s="29"/>
      <c r="FW10" s="29"/>
      <c r="GA10" s="29"/>
      <c r="GE10" s="29"/>
      <c r="GI10" s="29"/>
      <c r="GM10" s="29"/>
    </row>
    <row r="11" spans="1:195">
      <c r="A11" s="40" t="s">
        <v>41</v>
      </c>
      <c r="B11" s="41">
        <v>2144.4</v>
      </c>
      <c r="C11" s="41">
        <v>0</v>
      </c>
      <c r="D11" s="41">
        <f t="shared" ref="D11:D16" si="7">SUM(B11:C11)</f>
        <v>2144.4</v>
      </c>
      <c r="E11" s="41">
        <v>1086.22</v>
      </c>
      <c r="F11" s="41">
        <v>0</v>
      </c>
      <c r="G11" s="41">
        <f t="shared" ref="G11:G16" si="8">SUM(E11:F11)</f>
        <v>1086.22</v>
      </c>
      <c r="K11" s="29"/>
      <c r="O11" s="29"/>
      <c r="S11" s="29"/>
      <c r="W11" s="29"/>
      <c r="AA11" s="29"/>
      <c r="AE11" s="29"/>
      <c r="AI11" s="29"/>
      <c r="AM11" s="29"/>
      <c r="AQ11" s="29"/>
      <c r="AU11" s="29"/>
      <c r="AY11" s="29"/>
      <c r="BC11" s="29"/>
      <c r="BG11" s="29"/>
      <c r="BK11" s="29"/>
      <c r="BO11" s="29"/>
      <c r="BS11" s="29"/>
      <c r="BW11" s="29"/>
      <c r="CA11" s="29"/>
      <c r="CE11" s="29"/>
      <c r="CI11" s="29"/>
      <c r="CM11" s="29"/>
      <c r="CQ11" s="29"/>
      <c r="CU11" s="29"/>
      <c r="CY11" s="29"/>
      <c r="DC11" s="29"/>
      <c r="DG11" s="29"/>
      <c r="DK11" s="29"/>
      <c r="DO11" s="29"/>
      <c r="DS11" s="29"/>
      <c r="DW11" s="29"/>
      <c r="EA11" s="29"/>
      <c r="EE11" s="29"/>
      <c r="EI11" s="29"/>
      <c r="EM11" s="29"/>
      <c r="EQ11" s="29"/>
      <c r="EU11" s="29"/>
      <c r="EY11" s="29"/>
      <c r="FC11" s="29"/>
      <c r="FG11" s="29"/>
      <c r="FK11" s="29"/>
      <c r="FO11" s="29"/>
      <c r="FS11" s="29"/>
      <c r="FW11" s="29"/>
      <c r="GA11" s="29"/>
      <c r="GE11" s="29"/>
      <c r="GI11" s="29"/>
      <c r="GM11" s="29"/>
    </row>
    <row r="12" spans="1:195">
      <c r="A12" s="40" t="s">
        <v>42</v>
      </c>
      <c r="B12" s="41">
        <v>904.42</v>
      </c>
      <c r="C12" s="41">
        <v>0</v>
      </c>
      <c r="D12" s="41">
        <f t="shared" si="7"/>
        <v>904.42</v>
      </c>
      <c r="E12" s="41">
        <v>228.38</v>
      </c>
      <c r="F12" s="41">
        <v>0</v>
      </c>
      <c r="G12" s="41">
        <f t="shared" si="8"/>
        <v>228.38</v>
      </c>
      <c r="K12" s="29"/>
      <c r="O12" s="29"/>
      <c r="S12" s="29"/>
      <c r="W12" s="29"/>
      <c r="AA12" s="29"/>
      <c r="AE12" s="29"/>
      <c r="AI12" s="29"/>
      <c r="AM12" s="29"/>
      <c r="AQ12" s="29"/>
      <c r="AU12" s="29"/>
      <c r="AY12" s="29"/>
      <c r="BC12" s="29"/>
      <c r="BG12" s="29"/>
      <c r="BK12" s="29"/>
      <c r="BO12" s="29"/>
      <c r="BS12" s="29"/>
      <c r="BW12" s="29"/>
      <c r="CA12" s="29"/>
      <c r="CE12" s="29"/>
      <c r="CI12" s="29"/>
      <c r="CM12" s="29"/>
      <c r="CQ12" s="29"/>
      <c r="CU12" s="29"/>
      <c r="CY12" s="29"/>
      <c r="DC12" s="29"/>
      <c r="DG12" s="29"/>
      <c r="DK12" s="29"/>
      <c r="DO12" s="29"/>
      <c r="DS12" s="29"/>
      <c r="DW12" s="29"/>
      <c r="EA12" s="29"/>
      <c r="EE12" s="29"/>
      <c r="EI12" s="29"/>
      <c r="EM12" s="29"/>
      <c r="EQ12" s="29"/>
      <c r="EU12" s="29"/>
      <c r="EY12" s="29"/>
      <c r="FC12" s="29"/>
      <c r="FG12" s="29"/>
      <c r="FK12" s="29"/>
      <c r="FO12" s="29"/>
      <c r="FS12" s="29"/>
      <c r="FW12" s="29"/>
      <c r="GA12" s="29"/>
      <c r="GE12" s="29"/>
      <c r="GI12" s="29"/>
      <c r="GM12" s="29"/>
    </row>
    <row r="13" spans="1:195">
      <c r="A13" s="14" t="s">
        <v>55</v>
      </c>
      <c r="B13" s="41">
        <v>1733.59</v>
      </c>
      <c r="C13" s="41">
        <v>0</v>
      </c>
      <c r="D13" s="41">
        <f t="shared" si="7"/>
        <v>1733.59</v>
      </c>
      <c r="E13" s="41">
        <v>726.27</v>
      </c>
      <c r="F13" s="41">
        <v>46.2</v>
      </c>
      <c r="G13" s="41">
        <f t="shared" si="8"/>
        <v>772.47</v>
      </c>
      <c r="K13" s="29"/>
      <c r="O13" s="29"/>
      <c r="S13" s="29"/>
      <c r="W13" s="29"/>
      <c r="AA13" s="29"/>
      <c r="AE13" s="29"/>
      <c r="AI13" s="29"/>
      <c r="AM13" s="29"/>
      <c r="AQ13" s="29"/>
      <c r="AU13" s="29"/>
      <c r="AY13" s="29"/>
      <c r="BC13" s="29"/>
      <c r="BG13" s="29"/>
      <c r="BK13" s="29"/>
      <c r="BO13" s="29"/>
      <c r="BS13" s="29"/>
      <c r="BW13" s="29"/>
      <c r="CA13" s="29"/>
      <c r="CE13" s="29"/>
      <c r="CI13" s="29"/>
      <c r="CM13" s="29"/>
      <c r="CQ13" s="29"/>
      <c r="CU13" s="29"/>
      <c r="CY13" s="29"/>
      <c r="DC13" s="29"/>
      <c r="DG13" s="29"/>
      <c r="DK13" s="29"/>
      <c r="DO13" s="29"/>
      <c r="DS13" s="29"/>
      <c r="DW13" s="29"/>
      <c r="EA13" s="29"/>
      <c r="EE13" s="29"/>
      <c r="EI13" s="29"/>
      <c r="EM13" s="29"/>
      <c r="EQ13" s="29"/>
      <c r="EU13" s="29"/>
      <c r="EY13" s="29"/>
      <c r="FC13" s="29"/>
      <c r="FG13" s="29"/>
      <c r="FK13" s="29"/>
      <c r="FO13" s="29"/>
      <c r="FS13" s="29"/>
      <c r="FW13" s="29"/>
      <c r="GA13" s="29"/>
      <c r="GE13" s="29"/>
      <c r="GI13" s="29"/>
      <c r="GM13" s="29"/>
    </row>
    <row r="14" spans="1:195">
      <c r="A14" s="42" t="s">
        <v>43</v>
      </c>
      <c r="B14" s="41">
        <v>166.62</v>
      </c>
      <c r="C14" s="41">
        <v>0</v>
      </c>
      <c r="D14" s="41">
        <f t="shared" si="7"/>
        <v>166.62</v>
      </c>
      <c r="E14" s="41">
        <v>173.31</v>
      </c>
      <c r="F14" s="41">
        <v>0</v>
      </c>
      <c r="G14" s="41">
        <f t="shared" si="8"/>
        <v>173.31</v>
      </c>
      <c r="K14" s="29"/>
      <c r="O14" s="29"/>
      <c r="S14" s="29"/>
      <c r="W14" s="29"/>
      <c r="AA14" s="29"/>
      <c r="AE14" s="29"/>
      <c r="AI14" s="29"/>
      <c r="AM14" s="29"/>
      <c r="AQ14" s="29"/>
      <c r="AU14" s="29"/>
      <c r="AY14" s="29"/>
      <c r="BC14" s="29"/>
      <c r="BG14" s="29"/>
      <c r="BK14" s="29"/>
      <c r="BO14" s="29"/>
      <c r="BS14" s="29"/>
      <c r="BW14" s="29"/>
      <c r="CA14" s="29"/>
      <c r="CE14" s="29"/>
      <c r="CI14" s="29"/>
      <c r="CM14" s="29"/>
      <c r="CQ14" s="29"/>
      <c r="CU14" s="29"/>
      <c r="CY14" s="29"/>
      <c r="DC14" s="29"/>
      <c r="DG14" s="29"/>
      <c r="DK14" s="29"/>
      <c r="DO14" s="29"/>
      <c r="DS14" s="29"/>
      <c r="DW14" s="29"/>
      <c r="EA14" s="29"/>
      <c r="EE14" s="29"/>
      <c r="EI14" s="29"/>
      <c r="EM14" s="29"/>
      <c r="EQ14" s="29"/>
      <c r="EU14" s="29"/>
      <c r="EY14" s="29"/>
      <c r="FC14" s="29"/>
      <c r="FG14" s="29"/>
      <c r="FK14" s="29"/>
      <c r="FO14" s="29"/>
      <c r="FS14" s="29"/>
      <c r="FW14" s="29"/>
      <c r="GA14" s="29"/>
      <c r="GE14" s="29"/>
      <c r="GI14" s="29"/>
      <c r="GM14" s="29"/>
    </row>
    <row r="15" spans="1:195">
      <c r="A15" s="43" t="s">
        <v>56</v>
      </c>
      <c r="B15" s="41">
        <v>170.02</v>
      </c>
      <c r="C15" s="41">
        <v>140.82</v>
      </c>
      <c r="D15" s="41">
        <f t="shared" si="7"/>
        <v>310.84000000000003</v>
      </c>
      <c r="E15" s="41">
        <v>131.63</v>
      </c>
      <c r="F15" s="41">
        <v>67.13</v>
      </c>
      <c r="G15" s="41">
        <f t="shared" si="8"/>
        <v>198.76</v>
      </c>
      <c r="K15" s="29"/>
      <c r="O15" s="29"/>
      <c r="S15" s="29"/>
      <c r="W15" s="29"/>
      <c r="AA15" s="29"/>
      <c r="AE15" s="29"/>
      <c r="AI15" s="29"/>
      <c r="AM15" s="29"/>
      <c r="AQ15" s="29"/>
      <c r="AU15" s="29"/>
      <c r="AY15" s="29"/>
      <c r="BC15" s="29"/>
      <c r="BG15" s="29"/>
      <c r="BK15" s="29"/>
      <c r="BO15" s="29"/>
      <c r="BS15" s="29"/>
      <c r="BW15" s="29"/>
      <c r="CA15" s="29"/>
      <c r="CE15" s="29"/>
      <c r="CI15" s="29"/>
      <c r="CM15" s="29"/>
      <c r="CQ15" s="29"/>
      <c r="CU15" s="29"/>
      <c r="CY15" s="29"/>
      <c r="DC15" s="29"/>
      <c r="DG15" s="29"/>
      <c r="DK15" s="29"/>
      <c r="DO15" s="29"/>
      <c r="DS15" s="29"/>
      <c r="DW15" s="29"/>
      <c r="EA15" s="29"/>
      <c r="EE15" s="29"/>
      <c r="EI15" s="29"/>
      <c r="EM15" s="29"/>
      <c r="EQ15" s="29"/>
      <c r="EU15" s="29"/>
      <c r="EY15" s="29"/>
      <c r="FC15" s="29"/>
      <c r="FG15" s="29"/>
      <c r="FK15" s="29"/>
      <c r="FO15" s="29"/>
      <c r="FS15" s="29"/>
      <c r="FW15" s="29"/>
      <c r="GA15" s="29"/>
      <c r="GE15" s="29"/>
      <c r="GI15" s="29"/>
      <c r="GM15" s="29"/>
    </row>
    <row r="16" spans="1:195">
      <c r="A16" s="40" t="s">
        <v>44</v>
      </c>
      <c r="B16" s="41">
        <v>6.66</v>
      </c>
      <c r="C16" s="41">
        <v>0</v>
      </c>
      <c r="D16" s="41">
        <f t="shared" si="7"/>
        <v>6.66</v>
      </c>
      <c r="E16" s="41">
        <v>6.3</v>
      </c>
      <c r="F16" s="41">
        <v>0</v>
      </c>
      <c r="G16" s="41">
        <f t="shared" si="8"/>
        <v>6.3</v>
      </c>
      <c r="K16" s="29"/>
      <c r="O16" s="29"/>
      <c r="S16" s="29"/>
      <c r="W16" s="29"/>
      <c r="AA16" s="29"/>
      <c r="AE16" s="29"/>
      <c r="AI16" s="29"/>
      <c r="AM16" s="29"/>
      <c r="AQ16" s="29"/>
      <c r="AU16" s="29"/>
      <c r="AY16" s="29"/>
      <c r="BC16" s="29"/>
      <c r="BG16" s="29"/>
      <c r="BK16" s="29"/>
      <c r="BO16" s="29"/>
      <c r="BS16" s="29"/>
      <c r="BW16" s="29"/>
      <c r="CA16" s="29"/>
      <c r="CE16" s="29"/>
      <c r="CI16" s="29"/>
      <c r="CM16" s="29"/>
      <c r="CQ16" s="29"/>
      <c r="CU16" s="29"/>
      <c r="CY16" s="29"/>
      <c r="DC16" s="29"/>
      <c r="DG16" s="29"/>
      <c r="DK16" s="29"/>
      <c r="DO16" s="29"/>
      <c r="DS16" s="29"/>
      <c r="DW16" s="29"/>
      <c r="EA16" s="29"/>
      <c r="EE16" s="29"/>
      <c r="EI16" s="29"/>
      <c r="EM16" s="29"/>
      <c r="EQ16" s="29"/>
      <c r="EU16" s="29"/>
      <c r="EY16" s="29"/>
      <c r="FC16" s="29"/>
      <c r="FG16" s="29"/>
      <c r="FK16" s="29"/>
      <c r="FO16" s="29"/>
      <c r="FS16" s="29"/>
      <c r="FW16" s="29"/>
      <c r="GA16" s="29"/>
      <c r="GE16" s="29"/>
      <c r="GI16" s="29"/>
      <c r="GM16" s="29"/>
    </row>
    <row r="17" spans="1:195">
      <c r="A17" s="44" t="s">
        <v>20</v>
      </c>
      <c r="B17" s="39">
        <f t="shared" ref="B17:G17" si="9">ROUND(((B7+B10)*0.07),2)</f>
        <v>791.68</v>
      </c>
      <c r="C17" s="39">
        <f t="shared" si="9"/>
        <v>128.07</v>
      </c>
      <c r="D17" s="39">
        <f t="shared" si="9"/>
        <v>919.74</v>
      </c>
      <c r="E17" s="39">
        <f t="shared" si="9"/>
        <v>319.75</v>
      </c>
      <c r="F17" s="39">
        <f t="shared" si="9"/>
        <v>184.22</v>
      </c>
      <c r="G17" s="39">
        <f t="shared" si="9"/>
        <v>503.97</v>
      </c>
      <c r="K17" s="29"/>
      <c r="O17" s="29"/>
      <c r="S17" s="29"/>
      <c r="W17" s="29"/>
      <c r="AA17" s="29"/>
      <c r="AE17" s="29"/>
      <c r="AI17" s="29"/>
      <c r="AM17" s="29"/>
      <c r="AQ17" s="29"/>
      <c r="AU17" s="29"/>
      <c r="AY17" s="29"/>
      <c r="BC17" s="29"/>
      <c r="BG17" s="29"/>
      <c r="BK17" s="29"/>
      <c r="BO17" s="29"/>
      <c r="BS17" s="29"/>
      <c r="BW17" s="29"/>
      <c r="CA17" s="29"/>
      <c r="CE17" s="29"/>
      <c r="CI17" s="29"/>
      <c r="CM17" s="29"/>
      <c r="CQ17" s="29"/>
      <c r="CU17" s="29"/>
      <c r="CY17" s="29"/>
      <c r="DC17" s="29"/>
      <c r="DG17" s="29"/>
      <c r="DK17" s="29"/>
      <c r="DO17" s="29"/>
      <c r="DS17" s="29"/>
      <c r="DW17" s="29"/>
      <c r="EA17" s="29"/>
      <c r="EE17" s="29"/>
      <c r="EI17" s="29"/>
      <c r="EM17" s="29"/>
      <c r="EQ17" s="29"/>
      <c r="EU17" s="29"/>
      <c r="EY17" s="29"/>
      <c r="FC17" s="29"/>
      <c r="FG17" s="29"/>
      <c r="FK17" s="29"/>
      <c r="FO17" s="29"/>
      <c r="FS17" s="29"/>
      <c r="FW17" s="29"/>
      <c r="GA17" s="29"/>
      <c r="GE17" s="29"/>
      <c r="GI17" s="29"/>
      <c r="GM17" s="29"/>
    </row>
    <row r="18" spans="1:195">
      <c r="A18" s="38" t="s">
        <v>45</v>
      </c>
      <c r="B18" s="39">
        <f t="shared" ref="B18:G18" si="10">SUM(B19:B22)</f>
        <v>0</v>
      </c>
      <c r="C18" s="39">
        <f t="shared" si="10"/>
        <v>1769.02</v>
      </c>
      <c r="D18" s="23">
        <f t="shared" si="10"/>
        <v>1769.02</v>
      </c>
      <c r="E18" s="39">
        <f t="shared" si="10"/>
        <v>0</v>
      </c>
      <c r="F18" s="39">
        <f t="shared" si="10"/>
        <v>2067.9499999999998</v>
      </c>
      <c r="G18" s="23">
        <f t="shared" si="10"/>
        <v>2067.9499999999998</v>
      </c>
      <c r="K18" s="29"/>
      <c r="O18" s="29"/>
      <c r="S18" s="29"/>
      <c r="W18" s="29"/>
      <c r="AA18" s="29"/>
      <c r="AE18" s="29"/>
      <c r="AI18" s="29"/>
      <c r="AM18" s="29"/>
      <c r="AQ18" s="29"/>
      <c r="AU18" s="29"/>
      <c r="AY18" s="29"/>
      <c r="BC18" s="29"/>
      <c r="BG18" s="29"/>
      <c r="BK18" s="29"/>
      <c r="BO18" s="29"/>
      <c r="BS18" s="29"/>
      <c r="BW18" s="29"/>
      <c r="CA18" s="29"/>
      <c r="CE18" s="29"/>
      <c r="CI18" s="29"/>
      <c r="CM18" s="29"/>
      <c r="CQ18" s="29"/>
      <c r="CU18" s="29"/>
      <c r="CY18" s="29"/>
      <c r="DC18" s="29"/>
      <c r="DG18" s="29"/>
      <c r="DK18" s="29"/>
      <c r="DO18" s="29"/>
      <c r="DS18" s="29"/>
      <c r="DW18" s="29"/>
      <c r="EA18" s="29"/>
      <c r="EE18" s="29"/>
      <c r="EI18" s="29"/>
      <c r="EM18" s="29"/>
      <c r="EQ18" s="29"/>
      <c r="EU18" s="29"/>
      <c r="EY18" s="29"/>
      <c r="FC18" s="29"/>
      <c r="FG18" s="29"/>
      <c r="FK18" s="29"/>
      <c r="FO18" s="29"/>
      <c r="FS18" s="29"/>
      <c r="FW18" s="29"/>
      <c r="GA18" s="29"/>
      <c r="GE18" s="29"/>
      <c r="GI18" s="29"/>
      <c r="GM18" s="29"/>
    </row>
    <row r="19" spans="1:195">
      <c r="A19" s="40" t="s">
        <v>46</v>
      </c>
      <c r="B19" s="41">
        <v>0</v>
      </c>
      <c r="C19" s="41">
        <v>1141.07</v>
      </c>
      <c r="D19" s="41">
        <f t="shared" ref="D19:D21" si="11">SUM(B19:C19)</f>
        <v>1141.07</v>
      </c>
      <c r="E19" s="41">
        <v>0</v>
      </c>
      <c r="F19" s="41">
        <v>1252.07</v>
      </c>
      <c r="G19" s="41">
        <f t="shared" ref="G19:G22" si="12">SUM(E19:F19)</f>
        <v>1252.07</v>
      </c>
    </row>
    <row r="20" spans="1:195">
      <c r="A20" s="40" t="s">
        <v>47</v>
      </c>
      <c r="B20" s="41">
        <v>0</v>
      </c>
      <c r="C20" s="41">
        <v>184.1</v>
      </c>
      <c r="D20" s="41">
        <f t="shared" si="11"/>
        <v>184.1</v>
      </c>
      <c r="E20" s="41">
        <v>0</v>
      </c>
      <c r="F20" s="41">
        <v>192.42</v>
      </c>
      <c r="G20" s="41">
        <f t="shared" si="12"/>
        <v>192.42</v>
      </c>
    </row>
    <row r="21" spans="1:195" s="47" customFormat="1">
      <c r="A21" s="46" t="s">
        <v>48</v>
      </c>
      <c r="B21" s="41">
        <v>0</v>
      </c>
      <c r="C21" s="41">
        <v>70.430000000000007</v>
      </c>
      <c r="D21" s="41">
        <f t="shared" si="11"/>
        <v>70.430000000000007</v>
      </c>
      <c r="E21" s="41">
        <v>0</v>
      </c>
      <c r="F21" s="41">
        <v>61.1</v>
      </c>
      <c r="G21" s="41">
        <f t="shared" si="12"/>
        <v>61.1</v>
      </c>
    </row>
    <row r="22" spans="1:195">
      <c r="A22" s="40" t="s">
        <v>49</v>
      </c>
      <c r="B22" s="41">
        <v>0</v>
      </c>
      <c r="C22" s="41">
        <v>373.42</v>
      </c>
      <c r="D22" s="41">
        <f>SUM(B22:C22)</f>
        <v>373.42</v>
      </c>
      <c r="E22" s="41">
        <v>0</v>
      </c>
      <c r="F22" s="41">
        <v>562.36</v>
      </c>
      <c r="G22" s="41">
        <f t="shared" si="12"/>
        <v>562.36</v>
      </c>
    </row>
    <row r="23" spans="1:195">
      <c r="A23" s="38" t="s">
        <v>50</v>
      </c>
      <c r="B23" s="39">
        <f t="shared" ref="B23:G23" si="13">B6+B18</f>
        <v>12101.35</v>
      </c>
      <c r="C23" s="39">
        <f t="shared" si="13"/>
        <v>3726.6</v>
      </c>
      <c r="D23" s="23">
        <f t="shared" si="13"/>
        <v>15827.94</v>
      </c>
      <c r="E23" s="39">
        <f t="shared" si="13"/>
        <v>4887.67</v>
      </c>
      <c r="F23" s="39">
        <f t="shared" si="13"/>
        <v>4883.8499999999995</v>
      </c>
      <c r="G23" s="23">
        <f t="shared" si="13"/>
        <v>9771.52</v>
      </c>
    </row>
    <row r="24" spans="1:195">
      <c r="A24" s="38" t="s">
        <v>51</v>
      </c>
      <c r="B24" s="23">
        <f>ROUND(B23/B25,2)</f>
        <v>8.85</v>
      </c>
      <c r="C24" s="23">
        <f>ROUND(C23/B25,2)</f>
        <v>2.73</v>
      </c>
      <c r="D24" s="23">
        <f>ROUND(D23/B25,2)</f>
        <v>11.58</v>
      </c>
      <c r="E24" s="23">
        <f>ROUND(E23/E25,2)</f>
        <v>4.26</v>
      </c>
      <c r="F24" s="23">
        <f>ROUND(F23/E25,2)</f>
        <v>4.25</v>
      </c>
      <c r="G24" s="23">
        <f>ROUND(G23/E25,2)</f>
        <v>8.51</v>
      </c>
    </row>
    <row r="25" spans="1:195">
      <c r="A25" s="48" t="s">
        <v>27</v>
      </c>
      <c r="B25" s="85">
        <v>1367</v>
      </c>
      <c r="C25" s="86"/>
      <c r="D25" s="87"/>
      <c r="E25" s="85">
        <v>1148</v>
      </c>
      <c r="F25" s="86"/>
      <c r="G25" s="87"/>
    </row>
    <row r="26" spans="1:195">
      <c r="A26" s="49" t="s">
        <v>52</v>
      </c>
      <c r="B26" s="76">
        <v>17.95</v>
      </c>
      <c r="C26" s="77"/>
      <c r="D26" s="78"/>
      <c r="E26" s="76">
        <v>17.95</v>
      </c>
      <c r="F26" s="77"/>
      <c r="G26" s="78"/>
    </row>
    <row r="27" spans="1:195">
      <c r="A27" s="49" t="s">
        <v>29</v>
      </c>
      <c r="B27" s="70">
        <f>B25*B26</f>
        <v>24537.649999999998</v>
      </c>
      <c r="C27" s="71"/>
      <c r="D27" s="72"/>
      <c r="E27" s="70">
        <f>E25*E26</f>
        <v>20606.599999999999</v>
      </c>
      <c r="F27" s="71"/>
      <c r="G27" s="72"/>
    </row>
    <row r="28" spans="1:195" s="50" customFormat="1">
      <c r="A28" s="22" t="s">
        <v>30</v>
      </c>
      <c r="B28" s="24">
        <f>B27-B23</f>
        <v>12436.299999999997</v>
      </c>
      <c r="C28" s="24"/>
      <c r="D28" s="24">
        <f>B27-D23</f>
        <v>8709.7099999999973</v>
      </c>
      <c r="E28" s="24">
        <f>E27-E23</f>
        <v>15718.929999999998</v>
      </c>
      <c r="F28" s="24"/>
      <c r="G28" s="24">
        <f>E27-G23</f>
        <v>10835.079999999998</v>
      </c>
      <c r="K28" s="30"/>
      <c r="O28" s="30"/>
      <c r="S28" s="30"/>
      <c r="W28" s="30"/>
      <c r="AA28" s="30"/>
      <c r="AE28" s="30"/>
      <c r="AI28" s="30"/>
      <c r="AM28" s="30"/>
      <c r="AQ28" s="30"/>
      <c r="AU28" s="30"/>
      <c r="AY28" s="30"/>
      <c r="BC28" s="30"/>
      <c r="BG28" s="30"/>
      <c r="BK28" s="30"/>
      <c r="BO28" s="30"/>
      <c r="BS28" s="30"/>
      <c r="BW28" s="30"/>
      <c r="CA28" s="30"/>
      <c r="CE28" s="30"/>
      <c r="CI28" s="30"/>
      <c r="CM28" s="30"/>
      <c r="CQ28" s="30"/>
      <c r="CU28" s="30"/>
      <c r="CY28" s="30"/>
      <c r="DC28" s="30"/>
      <c r="DG28" s="30"/>
      <c r="DK28" s="30"/>
      <c r="DO28" s="30"/>
      <c r="DS28" s="30"/>
      <c r="DW28" s="30"/>
      <c r="EA28" s="30"/>
      <c r="EE28" s="30"/>
      <c r="EI28" s="30"/>
      <c r="EM28" s="30"/>
      <c r="EQ28" s="30"/>
      <c r="EU28" s="30"/>
      <c r="EY28" s="30"/>
      <c r="FC28" s="30"/>
      <c r="FG28" s="30"/>
      <c r="FK28" s="30"/>
      <c r="FO28" s="30"/>
      <c r="FS28" s="30"/>
      <c r="FW28" s="30"/>
      <c r="GA28" s="30"/>
      <c r="GE28" s="30"/>
      <c r="GI28" s="30"/>
      <c r="GM28" s="30"/>
    </row>
    <row r="29" spans="1:195" s="50" customFormat="1">
      <c r="A29" s="51" t="s">
        <v>53</v>
      </c>
      <c r="B29" s="52">
        <f>B26-B24</f>
        <v>9.1</v>
      </c>
      <c r="C29" s="52"/>
      <c r="D29" s="52">
        <f>B26-D24</f>
        <v>6.3699999999999992</v>
      </c>
      <c r="E29" s="52">
        <f>E26-E24</f>
        <v>13.69</v>
      </c>
      <c r="F29" s="52"/>
      <c r="G29" s="52">
        <f>E26-G24</f>
        <v>9.44</v>
      </c>
      <c r="K29" s="30"/>
      <c r="O29" s="30"/>
      <c r="S29" s="30"/>
      <c r="W29" s="30"/>
      <c r="AA29" s="30"/>
      <c r="AE29" s="30"/>
      <c r="AI29" s="30"/>
      <c r="AM29" s="30"/>
      <c r="AQ29" s="30"/>
      <c r="AU29" s="30"/>
      <c r="AY29" s="30"/>
      <c r="BC29" s="30"/>
      <c r="BG29" s="30"/>
      <c r="BK29" s="30"/>
      <c r="BO29" s="30"/>
      <c r="BS29" s="30"/>
      <c r="BW29" s="30"/>
      <c r="CA29" s="30"/>
      <c r="CE29" s="30"/>
      <c r="CI29" s="30"/>
      <c r="CM29" s="30"/>
      <c r="CQ29" s="30"/>
      <c r="CU29" s="30"/>
      <c r="CY29" s="30"/>
      <c r="DC29" s="30"/>
      <c r="DG29" s="30"/>
      <c r="DK29" s="30"/>
      <c r="DO29" s="30"/>
      <c r="DS29" s="30"/>
      <c r="DW29" s="30"/>
      <c r="EA29" s="30"/>
      <c r="EE29" s="30"/>
      <c r="EI29" s="30"/>
      <c r="EM29" s="30"/>
      <c r="EQ29" s="30"/>
      <c r="EU29" s="30"/>
      <c r="EY29" s="30"/>
      <c r="FC29" s="30"/>
      <c r="FG29" s="30"/>
      <c r="FK29" s="30"/>
      <c r="FO29" s="30"/>
      <c r="FS29" s="30"/>
      <c r="FW29" s="30"/>
      <c r="GA29" s="30"/>
      <c r="GE29" s="30"/>
      <c r="GI29" s="30"/>
      <c r="GM29" s="30"/>
    </row>
    <row r="30" spans="1:195">
      <c r="A30" s="53"/>
    </row>
    <row r="31" spans="1:195">
      <c r="A31" s="54"/>
    </row>
    <row r="35" spans="1:195">
      <c r="A35" s="29"/>
      <c r="B35" s="29"/>
      <c r="F35" s="29"/>
      <c r="K35" s="29"/>
      <c r="O35" s="29"/>
      <c r="S35" s="29"/>
      <c r="W35" s="29"/>
      <c r="AA35" s="29"/>
      <c r="AE35" s="29"/>
      <c r="AI35" s="29"/>
      <c r="AM35" s="29"/>
      <c r="AQ35" s="29"/>
      <c r="AU35" s="29"/>
      <c r="AY35" s="29"/>
      <c r="BC35" s="29"/>
      <c r="BG35" s="29"/>
      <c r="BK35" s="29"/>
      <c r="BO35" s="29"/>
      <c r="BS35" s="29"/>
      <c r="BW35" s="29"/>
      <c r="CA35" s="29"/>
      <c r="CE35" s="29"/>
      <c r="CI35" s="29"/>
      <c r="CM35" s="29"/>
      <c r="CQ35" s="29"/>
      <c r="CU35" s="29"/>
      <c r="CY35" s="29"/>
      <c r="DC35" s="29"/>
      <c r="DG35" s="29"/>
      <c r="DK35" s="29"/>
      <c r="DO35" s="29"/>
      <c r="DS35" s="29"/>
      <c r="DW35" s="29"/>
      <c r="EA35" s="29"/>
      <c r="EE35" s="29"/>
      <c r="EI35" s="29"/>
      <c r="EM35" s="29"/>
      <c r="EQ35" s="29"/>
      <c r="EU35" s="29"/>
      <c r="EY35" s="29"/>
      <c r="FC35" s="29"/>
      <c r="FG35" s="29"/>
      <c r="FK35" s="29"/>
      <c r="FO35" s="29"/>
      <c r="FS35" s="29"/>
      <c r="FW35" s="29"/>
      <c r="GA35" s="29"/>
      <c r="GE35" s="29"/>
      <c r="GI35" s="29"/>
      <c r="GM35" s="29"/>
    </row>
    <row r="36" spans="1:195">
      <c r="A36" s="29"/>
      <c r="B36" s="29"/>
      <c r="F36" s="29"/>
      <c r="K36" s="29"/>
      <c r="O36" s="29"/>
      <c r="S36" s="29"/>
      <c r="W36" s="29"/>
      <c r="AA36" s="29"/>
      <c r="AE36" s="29"/>
      <c r="AI36" s="29"/>
      <c r="AM36" s="29"/>
      <c r="AQ36" s="29"/>
      <c r="AU36" s="29"/>
      <c r="AY36" s="29"/>
      <c r="BC36" s="29"/>
      <c r="BG36" s="29"/>
      <c r="BK36" s="29"/>
      <c r="BO36" s="29"/>
      <c r="BS36" s="29"/>
      <c r="BW36" s="29"/>
      <c r="CA36" s="29"/>
      <c r="CE36" s="29"/>
      <c r="CI36" s="29"/>
      <c r="CM36" s="29"/>
      <c r="CQ36" s="29"/>
      <c r="CU36" s="29"/>
      <c r="CY36" s="29"/>
      <c r="DC36" s="29"/>
      <c r="DG36" s="29"/>
      <c r="DK36" s="29"/>
      <c r="DO36" s="29"/>
      <c r="DS36" s="29"/>
      <c r="DW36" s="29"/>
      <c r="EA36" s="29"/>
      <c r="EE36" s="29"/>
      <c r="EI36" s="29"/>
      <c r="EM36" s="29"/>
      <c r="EQ36" s="29"/>
      <c r="EU36" s="29"/>
      <c r="EY36" s="29"/>
      <c r="FC36" s="29"/>
      <c r="FG36" s="29"/>
      <c r="FK36" s="29"/>
      <c r="FO36" s="29"/>
      <c r="FS36" s="29"/>
      <c r="FW36" s="29"/>
      <c r="GA36" s="29"/>
      <c r="GE36" s="29"/>
      <c r="GI36" s="29"/>
      <c r="GM36" s="29"/>
    </row>
    <row r="37" spans="1:195">
      <c r="A37" s="29"/>
      <c r="B37" s="29"/>
      <c r="F37" s="29"/>
      <c r="K37" s="29"/>
      <c r="O37" s="29"/>
      <c r="S37" s="29"/>
      <c r="W37" s="29"/>
      <c r="AA37" s="29"/>
      <c r="AE37" s="29"/>
      <c r="AI37" s="29"/>
      <c r="AM37" s="29"/>
      <c r="AQ37" s="29"/>
      <c r="AU37" s="29"/>
      <c r="AY37" s="29"/>
      <c r="BC37" s="29"/>
      <c r="BG37" s="29"/>
      <c r="BK37" s="29"/>
      <c r="BO37" s="29"/>
      <c r="BS37" s="29"/>
      <c r="BW37" s="29"/>
      <c r="CA37" s="29"/>
      <c r="CE37" s="29"/>
      <c r="CI37" s="29"/>
      <c r="CM37" s="29"/>
      <c r="CQ37" s="29"/>
      <c r="CU37" s="29"/>
      <c r="CY37" s="29"/>
      <c r="DC37" s="29"/>
      <c r="DG37" s="29"/>
      <c r="DK37" s="29"/>
      <c r="DO37" s="29"/>
      <c r="DS37" s="29"/>
      <c r="DW37" s="29"/>
      <c r="EA37" s="29"/>
      <c r="EE37" s="29"/>
      <c r="EI37" s="29"/>
      <c r="EM37" s="29"/>
      <c r="EQ37" s="29"/>
      <c r="EU37" s="29"/>
      <c r="EY37" s="29"/>
      <c r="FC37" s="29"/>
      <c r="FG37" s="29"/>
      <c r="FK37" s="29"/>
      <c r="FO37" s="29"/>
      <c r="FS37" s="29"/>
      <c r="FW37" s="29"/>
      <c r="GA37" s="29"/>
      <c r="GE37" s="29"/>
      <c r="GI37" s="29"/>
      <c r="GM37" s="29"/>
    </row>
    <row r="38" spans="1:195">
      <c r="A38" s="29"/>
      <c r="B38" s="29"/>
      <c r="F38" s="29"/>
      <c r="K38" s="29"/>
      <c r="O38" s="29"/>
      <c r="S38" s="29"/>
      <c r="W38" s="29"/>
      <c r="AA38" s="29"/>
      <c r="AE38" s="29"/>
      <c r="AI38" s="29"/>
      <c r="AM38" s="29"/>
      <c r="AQ38" s="29"/>
      <c r="AU38" s="29"/>
      <c r="AY38" s="29"/>
      <c r="BC38" s="29"/>
      <c r="BG38" s="29"/>
      <c r="BK38" s="29"/>
      <c r="BO38" s="29"/>
      <c r="BS38" s="29"/>
      <c r="BW38" s="29"/>
      <c r="CA38" s="29"/>
      <c r="CE38" s="29"/>
      <c r="CI38" s="29"/>
      <c r="CM38" s="29"/>
      <c r="CQ38" s="29"/>
      <c r="CU38" s="29"/>
      <c r="CY38" s="29"/>
      <c r="DC38" s="29"/>
      <c r="DG38" s="29"/>
      <c r="DK38" s="29"/>
      <c r="DO38" s="29"/>
      <c r="DS38" s="29"/>
      <c r="DW38" s="29"/>
      <c r="EA38" s="29"/>
      <c r="EE38" s="29"/>
      <c r="EI38" s="29"/>
      <c r="EM38" s="29"/>
      <c r="EQ38" s="29"/>
      <c r="EU38" s="29"/>
      <c r="EY38" s="29"/>
      <c r="FC38" s="29"/>
      <c r="FG38" s="29"/>
      <c r="FK38" s="29"/>
      <c r="FO38" s="29"/>
      <c r="FS38" s="29"/>
      <c r="FW38" s="29"/>
      <c r="GA38" s="29"/>
      <c r="GE38" s="29"/>
      <c r="GI38" s="29"/>
      <c r="GM38" s="29"/>
    </row>
    <row r="39" spans="1:195">
      <c r="A39" s="29"/>
      <c r="B39" s="29"/>
      <c r="F39" s="29"/>
      <c r="K39" s="29"/>
      <c r="O39" s="29"/>
      <c r="S39" s="29"/>
      <c r="W39" s="29"/>
      <c r="AA39" s="29"/>
      <c r="AE39" s="29"/>
      <c r="AI39" s="29"/>
      <c r="AM39" s="29"/>
      <c r="AQ39" s="29"/>
      <c r="AU39" s="29"/>
      <c r="AY39" s="29"/>
      <c r="BC39" s="29"/>
      <c r="BG39" s="29"/>
      <c r="BK39" s="29"/>
      <c r="BO39" s="29"/>
      <c r="BS39" s="29"/>
      <c r="BW39" s="29"/>
      <c r="CA39" s="29"/>
      <c r="CE39" s="29"/>
      <c r="CI39" s="29"/>
      <c r="CM39" s="29"/>
      <c r="CQ39" s="29"/>
      <c r="CU39" s="29"/>
      <c r="CY39" s="29"/>
      <c r="DC39" s="29"/>
      <c r="DG39" s="29"/>
      <c r="DK39" s="29"/>
      <c r="DO39" s="29"/>
      <c r="DS39" s="29"/>
      <c r="DW39" s="29"/>
      <c r="EA39" s="29"/>
      <c r="EE39" s="29"/>
      <c r="EI39" s="29"/>
      <c r="EM39" s="29"/>
      <c r="EQ39" s="29"/>
      <c r="EU39" s="29"/>
      <c r="EY39" s="29"/>
      <c r="FC39" s="29"/>
      <c r="FG39" s="29"/>
      <c r="FK39" s="29"/>
      <c r="FO39" s="29"/>
      <c r="FS39" s="29"/>
      <c r="FW39" s="29"/>
      <c r="GA39" s="29"/>
      <c r="GE39" s="29"/>
      <c r="GI39" s="29"/>
      <c r="GM39" s="29"/>
    </row>
    <row r="40" spans="1:195">
      <c r="A40" s="29"/>
      <c r="B40" s="29"/>
      <c r="F40" s="29"/>
      <c r="K40" s="29"/>
      <c r="O40" s="29"/>
      <c r="S40" s="29"/>
      <c r="W40" s="29"/>
      <c r="AA40" s="29"/>
      <c r="AE40" s="29"/>
      <c r="AI40" s="29"/>
      <c r="AM40" s="29"/>
      <c r="AQ40" s="29"/>
      <c r="AU40" s="29"/>
      <c r="AY40" s="29"/>
      <c r="BC40" s="29"/>
      <c r="BG40" s="29"/>
      <c r="BK40" s="29"/>
      <c r="BO40" s="29"/>
      <c r="BS40" s="29"/>
      <c r="BW40" s="29"/>
      <c r="CA40" s="29"/>
      <c r="CE40" s="29"/>
      <c r="CI40" s="29"/>
      <c r="CM40" s="29"/>
      <c r="CQ40" s="29"/>
      <c r="CU40" s="29"/>
      <c r="CY40" s="29"/>
      <c r="DC40" s="29"/>
      <c r="DG40" s="29"/>
      <c r="DK40" s="29"/>
      <c r="DO40" s="29"/>
      <c r="DS40" s="29"/>
      <c r="DW40" s="29"/>
      <c r="EA40" s="29"/>
      <c r="EE40" s="29"/>
      <c r="EI40" s="29"/>
      <c r="EM40" s="29"/>
      <c r="EQ40" s="29"/>
      <c r="EU40" s="29"/>
      <c r="EY40" s="29"/>
      <c r="FC40" s="29"/>
      <c r="FG40" s="29"/>
      <c r="FK40" s="29"/>
      <c r="FO40" s="29"/>
      <c r="FS40" s="29"/>
      <c r="FW40" s="29"/>
      <c r="GA40" s="29"/>
      <c r="GE40" s="29"/>
      <c r="GI40" s="29"/>
      <c r="GM40" s="29"/>
    </row>
    <row r="41" spans="1:195">
      <c r="A41" s="29"/>
      <c r="B41" s="29"/>
      <c r="F41" s="29"/>
      <c r="K41" s="29"/>
      <c r="O41" s="29"/>
      <c r="S41" s="29"/>
      <c r="W41" s="29"/>
      <c r="AA41" s="29"/>
      <c r="AE41" s="29"/>
      <c r="AI41" s="29"/>
      <c r="AM41" s="29"/>
      <c r="AQ41" s="29"/>
      <c r="AU41" s="29"/>
      <c r="AY41" s="29"/>
      <c r="BC41" s="29"/>
      <c r="BG41" s="29"/>
      <c r="BK41" s="29"/>
      <c r="BO41" s="29"/>
      <c r="BS41" s="29"/>
      <c r="BW41" s="29"/>
      <c r="CA41" s="29"/>
      <c r="CE41" s="29"/>
      <c r="CI41" s="29"/>
      <c r="CM41" s="29"/>
      <c r="CQ41" s="29"/>
      <c r="CU41" s="29"/>
      <c r="CY41" s="29"/>
      <c r="DC41" s="29"/>
      <c r="DG41" s="29"/>
      <c r="DK41" s="29"/>
      <c r="DO41" s="29"/>
      <c r="DS41" s="29"/>
      <c r="DW41" s="29"/>
      <c r="EA41" s="29"/>
      <c r="EE41" s="29"/>
      <c r="EI41" s="29"/>
      <c r="EM41" s="29"/>
      <c r="EQ41" s="29"/>
      <c r="EU41" s="29"/>
      <c r="EY41" s="29"/>
      <c r="FC41" s="29"/>
      <c r="FG41" s="29"/>
      <c r="FK41" s="29"/>
      <c r="FO41" s="29"/>
      <c r="FS41" s="29"/>
      <c r="FW41" s="29"/>
      <c r="GA41" s="29"/>
      <c r="GE41" s="29"/>
      <c r="GI41" s="29"/>
      <c r="GM41" s="29"/>
    </row>
    <row r="42" spans="1:195">
      <c r="A42" s="29"/>
      <c r="B42" s="29"/>
      <c r="F42" s="29"/>
      <c r="K42" s="29"/>
      <c r="O42" s="29"/>
      <c r="S42" s="29"/>
      <c r="W42" s="29"/>
      <c r="AA42" s="29"/>
      <c r="AE42" s="29"/>
      <c r="AI42" s="29"/>
      <c r="AM42" s="29"/>
      <c r="AQ42" s="29"/>
      <c r="AU42" s="29"/>
      <c r="AY42" s="29"/>
      <c r="BC42" s="29"/>
      <c r="BG42" s="29"/>
      <c r="BK42" s="29"/>
      <c r="BO42" s="29"/>
      <c r="BS42" s="29"/>
      <c r="BW42" s="29"/>
      <c r="CA42" s="29"/>
      <c r="CE42" s="29"/>
      <c r="CI42" s="29"/>
      <c r="CM42" s="29"/>
      <c r="CQ42" s="29"/>
      <c r="CU42" s="29"/>
      <c r="CY42" s="29"/>
      <c r="DC42" s="29"/>
      <c r="DG42" s="29"/>
      <c r="DK42" s="29"/>
      <c r="DO42" s="29"/>
      <c r="DS42" s="29"/>
      <c r="DW42" s="29"/>
      <c r="EA42" s="29"/>
      <c r="EE42" s="29"/>
      <c r="EI42" s="29"/>
      <c r="EM42" s="29"/>
      <c r="EQ42" s="29"/>
      <c r="EU42" s="29"/>
      <c r="EY42" s="29"/>
      <c r="FC42" s="29"/>
      <c r="FG42" s="29"/>
      <c r="FK42" s="29"/>
      <c r="FO42" s="29"/>
      <c r="FS42" s="29"/>
      <c r="FW42" s="29"/>
      <c r="GA42" s="29"/>
      <c r="GE42" s="29"/>
      <c r="GI42" s="29"/>
      <c r="GM42" s="29"/>
    </row>
    <row r="43" spans="1:195">
      <c r="A43" s="29"/>
      <c r="B43" s="29"/>
      <c r="F43" s="29"/>
      <c r="K43" s="29"/>
      <c r="O43" s="29"/>
      <c r="S43" s="29"/>
      <c r="W43" s="29"/>
      <c r="AA43" s="29"/>
      <c r="AE43" s="29"/>
      <c r="AI43" s="29"/>
      <c r="AM43" s="29"/>
      <c r="AQ43" s="29"/>
      <c r="AU43" s="29"/>
      <c r="AY43" s="29"/>
      <c r="BC43" s="29"/>
      <c r="BG43" s="29"/>
      <c r="BK43" s="29"/>
      <c r="BO43" s="29"/>
      <c r="BS43" s="29"/>
      <c r="BW43" s="29"/>
      <c r="CA43" s="29"/>
      <c r="CE43" s="29"/>
      <c r="CI43" s="29"/>
      <c r="CM43" s="29"/>
      <c r="CQ43" s="29"/>
      <c r="CU43" s="29"/>
      <c r="CY43" s="29"/>
      <c r="DC43" s="29"/>
      <c r="DG43" s="29"/>
      <c r="DK43" s="29"/>
      <c r="DO43" s="29"/>
      <c r="DS43" s="29"/>
      <c r="DW43" s="29"/>
      <c r="EA43" s="29"/>
      <c r="EE43" s="29"/>
      <c r="EI43" s="29"/>
      <c r="EM43" s="29"/>
      <c r="EQ43" s="29"/>
      <c r="EU43" s="29"/>
      <c r="EY43" s="29"/>
      <c r="FC43" s="29"/>
      <c r="FG43" s="29"/>
      <c r="FK43" s="29"/>
      <c r="FO43" s="29"/>
      <c r="FS43" s="29"/>
      <c r="FW43" s="29"/>
      <c r="GA43" s="29"/>
      <c r="GE43" s="29"/>
      <c r="GI43" s="29"/>
      <c r="GM43" s="29"/>
    </row>
    <row r="44" spans="1:195">
      <c r="A44" s="29"/>
      <c r="B44" s="29"/>
      <c r="F44" s="29"/>
      <c r="K44" s="29"/>
      <c r="O44" s="29"/>
      <c r="S44" s="29"/>
      <c r="W44" s="29"/>
      <c r="AA44" s="29"/>
      <c r="AE44" s="29"/>
      <c r="AI44" s="29"/>
      <c r="AM44" s="29"/>
      <c r="AQ44" s="29"/>
      <c r="AU44" s="29"/>
      <c r="AY44" s="29"/>
      <c r="BC44" s="29"/>
      <c r="BG44" s="29"/>
      <c r="BK44" s="29"/>
      <c r="BO44" s="29"/>
      <c r="BS44" s="29"/>
      <c r="BW44" s="29"/>
      <c r="CA44" s="29"/>
      <c r="CE44" s="29"/>
      <c r="CI44" s="29"/>
      <c r="CM44" s="29"/>
      <c r="CQ44" s="29"/>
      <c r="CU44" s="29"/>
      <c r="CY44" s="29"/>
      <c r="DC44" s="29"/>
      <c r="DG44" s="29"/>
      <c r="DK44" s="29"/>
      <c r="DO44" s="29"/>
      <c r="DS44" s="29"/>
      <c r="DW44" s="29"/>
      <c r="EA44" s="29"/>
      <c r="EE44" s="29"/>
      <c r="EI44" s="29"/>
      <c r="EM44" s="29"/>
      <c r="EQ44" s="29"/>
      <c r="EU44" s="29"/>
      <c r="EY44" s="29"/>
      <c r="FC44" s="29"/>
      <c r="FG44" s="29"/>
      <c r="FK44" s="29"/>
      <c r="FO44" s="29"/>
      <c r="FS44" s="29"/>
      <c r="FW44" s="29"/>
      <c r="GA44" s="29"/>
      <c r="GE44" s="29"/>
      <c r="GI44" s="29"/>
      <c r="GM44" s="29"/>
    </row>
  </sheetData>
  <mergeCells count="9">
    <mergeCell ref="B27:D27"/>
    <mergeCell ref="E27:G27"/>
    <mergeCell ref="B3:G3"/>
    <mergeCell ref="B4:D4"/>
    <mergeCell ref="E4:G4"/>
    <mergeCell ref="B25:D25"/>
    <mergeCell ref="E25:G25"/>
    <mergeCell ref="B26:D26"/>
    <mergeCell ref="E26:G26"/>
  </mergeCells>
  <pageMargins left="0.18" right="0.2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ข้าวเหนียวนาปี</vt:lpstr>
      <vt:lpstr>ยางพารา</vt:lpstr>
      <vt:lpstr>ข้าวโพดเลี้ยงสัตว์</vt:lpstr>
      <vt:lpstr>ลำไย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oaeadmin</dc:creator>
  <cp:lastModifiedBy>1219</cp:lastModifiedBy>
  <cp:lastPrinted>2017-09-27T02:32:40Z</cp:lastPrinted>
  <dcterms:created xsi:type="dcterms:W3CDTF">2017-07-25T14:07:15Z</dcterms:created>
  <dcterms:modified xsi:type="dcterms:W3CDTF">2017-09-27T02:38:21Z</dcterms:modified>
</cp:coreProperties>
</file>