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2"/>
  </bookViews>
  <sheets>
    <sheet name="กล้วยไม้" sheetId="1" r:id="rId1"/>
    <sheet name="ข้าวนาปี" sheetId="2" r:id="rId2"/>
    <sheet name="ข้าวนาปรัง" sheetId="3" r:id="rId3"/>
    <sheet name="อ้อยโรงงาน" sheetId="4" r:id="rId4"/>
  </sheets>
  <calcPr calcId="125725"/>
</workbook>
</file>

<file path=xl/calcChain.xml><?xml version="1.0" encoding="utf-8"?>
<calcChain xmlns="http://schemas.openxmlformats.org/spreadsheetml/2006/main">
  <c r="C6" i="1"/>
  <c r="B6"/>
  <c r="D7" l="1"/>
  <c r="C19"/>
  <c r="B19"/>
  <c r="C10"/>
  <c r="B10"/>
  <c r="D11"/>
  <c r="F12" i="4" l="1"/>
  <c r="E12"/>
  <c r="C12"/>
  <c r="B12"/>
  <c r="E28"/>
  <c r="B28"/>
  <c r="G23"/>
  <c r="D23"/>
  <c r="G22"/>
  <c r="D22"/>
  <c r="G21"/>
  <c r="D21"/>
  <c r="F20"/>
  <c r="E20"/>
  <c r="C20"/>
  <c r="B20"/>
  <c r="G18"/>
  <c r="D18"/>
  <c r="G17"/>
  <c r="D17"/>
  <c r="G16"/>
  <c r="D16"/>
  <c r="G15"/>
  <c r="D15"/>
  <c r="G14"/>
  <c r="D14"/>
  <c r="G13"/>
  <c r="D13"/>
  <c r="G11"/>
  <c r="D11"/>
  <c r="G10"/>
  <c r="D10"/>
  <c r="G9"/>
  <c r="D9"/>
  <c r="G8"/>
  <c r="D8"/>
  <c r="F7"/>
  <c r="E7"/>
  <c r="C7"/>
  <c r="B7"/>
  <c r="E29" i="3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G11"/>
  <c r="D11"/>
  <c r="G10"/>
  <c r="D10"/>
  <c r="G9"/>
  <c r="D9"/>
  <c r="G8"/>
  <c r="D8"/>
  <c r="F7"/>
  <c r="E7"/>
  <c r="C7"/>
  <c r="B7"/>
  <c r="D7" l="1"/>
  <c r="D7" i="4"/>
  <c r="G7"/>
  <c r="F19"/>
  <c r="G19" s="1"/>
  <c r="C19"/>
  <c r="D19" s="1"/>
  <c r="G20"/>
  <c r="D12"/>
  <c r="D20"/>
  <c r="B6"/>
  <c r="B24" s="1"/>
  <c r="G12"/>
  <c r="E6"/>
  <c r="E24" s="1"/>
  <c r="E29" s="1"/>
  <c r="C20" i="3"/>
  <c r="G21"/>
  <c r="F20"/>
  <c r="F6" s="1"/>
  <c r="F25" s="1"/>
  <c r="F26" s="1"/>
  <c r="G12"/>
  <c r="D21"/>
  <c r="D12"/>
  <c r="D20"/>
  <c r="B6"/>
  <c r="B25" s="1"/>
  <c r="C6"/>
  <c r="C25" s="1"/>
  <c r="C26" s="1"/>
  <c r="E6"/>
  <c r="G7"/>
  <c r="E29" i="2"/>
  <c r="B29"/>
  <c r="G24"/>
  <c r="D24"/>
  <c r="G23"/>
  <c r="D23"/>
  <c r="G22"/>
  <c r="D22"/>
  <c r="F21"/>
  <c r="E21"/>
  <c r="C21"/>
  <c r="B21"/>
  <c r="G19"/>
  <c r="D19"/>
  <c r="G18"/>
  <c r="D18"/>
  <c r="G17"/>
  <c r="D17"/>
  <c r="G16"/>
  <c r="D16"/>
  <c r="G15"/>
  <c r="D15"/>
  <c r="G14"/>
  <c r="D14"/>
  <c r="G13"/>
  <c r="D13"/>
  <c r="F12"/>
  <c r="E12"/>
  <c r="C12"/>
  <c r="B12"/>
  <c r="D12" s="1"/>
  <c r="G11"/>
  <c r="D11"/>
  <c r="G10"/>
  <c r="D10"/>
  <c r="G9"/>
  <c r="D9"/>
  <c r="G8"/>
  <c r="D8"/>
  <c r="F7"/>
  <c r="E7"/>
  <c r="C7"/>
  <c r="B7"/>
  <c r="F6" i="4" l="1"/>
  <c r="F24" s="1"/>
  <c r="F25" s="1"/>
  <c r="E25"/>
  <c r="E30" s="1"/>
  <c r="C6"/>
  <c r="C24" s="1"/>
  <c r="C25" s="1"/>
  <c r="G24"/>
  <c r="G25" s="1"/>
  <c r="G30" s="1"/>
  <c r="B25"/>
  <c r="B30" s="1"/>
  <c r="B29"/>
  <c r="G20" i="3"/>
  <c r="D6"/>
  <c r="E25"/>
  <c r="G6"/>
  <c r="B26"/>
  <c r="B31" s="1"/>
  <c r="D25"/>
  <c r="B30"/>
  <c r="D21" i="2"/>
  <c r="G12"/>
  <c r="F20"/>
  <c r="G20" s="1"/>
  <c r="G21"/>
  <c r="G7"/>
  <c r="E6"/>
  <c r="E25" s="1"/>
  <c r="E26" s="1"/>
  <c r="E31" s="1"/>
  <c r="C20"/>
  <c r="D20" s="1"/>
  <c r="B6"/>
  <c r="D7"/>
  <c r="G6" i="4" l="1"/>
  <c r="G29"/>
  <c r="D24"/>
  <c r="D29" s="1"/>
  <c r="D6"/>
  <c r="E26" i="3"/>
  <c r="E31" s="1"/>
  <c r="G25"/>
  <c r="E30"/>
  <c r="D30"/>
  <c r="D26"/>
  <c r="D31" s="1"/>
  <c r="F6" i="2"/>
  <c r="F25" s="1"/>
  <c r="F26" s="1"/>
  <c r="E30"/>
  <c r="C6"/>
  <c r="C25" s="1"/>
  <c r="C26" s="1"/>
  <c r="B25"/>
  <c r="G25" l="1"/>
  <c r="D25" i="4"/>
  <c r="D30" s="1"/>
  <c r="G26" i="3"/>
  <c r="G31" s="1"/>
  <c r="G30"/>
  <c r="G6" i="2"/>
  <c r="G26"/>
  <c r="G31" s="1"/>
  <c r="G30"/>
  <c r="D6"/>
  <c r="D25"/>
  <c r="B26"/>
  <c r="B31" s="1"/>
  <c r="B30"/>
  <c r="D26" l="1"/>
  <c r="D31" s="1"/>
  <c r="D30"/>
  <c r="B27" i="1" l="1"/>
  <c r="D22"/>
  <c r="D21"/>
  <c r="D20"/>
  <c r="D17"/>
  <c r="D16"/>
  <c r="D15"/>
  <c r="D14"/>
  <c r="D13"/>
  <c r="D12"/>
  <c r="D9"/>
  <c r="D8"/>
  <c r="C18" l="1"/>
  <c r="D18" s="1"/>
  <c r="B5"/>
  <c r="B23" s="1"/>
  <c r="B28" s="1"/>
  <c r="D10"/>
  <c r="D19"/>
  <c r="D6"/>
  <c r="C5" l="1"/>
  <c r="B24"/>
  <c r="B29" s="1"/>
  <c r="C23" l="1"/>
  <c r="D5"/>
  <c r="C24" l="1"/>
  <c r="D23"/>
  <c r="D24" l="1"/>
  <c r="D28"/>
  <c r="D29" l="1"/>
</calcChain>
</file>

<file path=xl/sharedStrings.xml><?xml version="1.0" encoding="utf-8"?>
<sst xmlns="http://schemas.openxmlformats.org/spreadsheetml/2006/main" count="166" uniqueCount="39">
  <si>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</si>
  <si>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</si>
  <si>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</si>
  <si>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</si>
  <si>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</si>
  <si>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</si>
  <si>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</si>
  <si>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</si>
  <si>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</si>
  <si>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</si>
  <si>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</si>
  <si>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</si>
  <si>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</si>
  <si>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</si>
  <si>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</si>
  <si>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</si>
  <si>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</si>
  <si>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</si>
  <si>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</si>
  <si>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</si>
  <si>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</si>
  <si>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</si>
  <si>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</si>
  <si>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</si>
  <si>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</si>
  <si>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</si>
  <si>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</si>
  <si>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</si>
  <si>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/>
  </si>
  <si>
    <t>8. ผลตอบแทนสุทธิต่อไร่</t>
  </si>
  <si>
    <t>9. ผลตอบแทนสุทธิต่อกิโลกรัม</t>
  </si>
  <si>
    <t>นครปฐม</t>
  </si>
  <si>
    <t>S1/S2</t>
  </si>
  <si>
    <t>S3/N</t>
  </si>
  <si>
    <t xml:space="preserve">      เตรียมดิน</t>
  </si>
  <si>
    <t>ตารางที่ 66  ต้นทุนการผลิตกล้วยไม้ ปี 2560</t>
  </si>
  <si>
    <t>ตารางที่ 67  ต้นทุนการผลิตข้าวนาปี ปีเพาะปลูก 2560/61 แยกตามลักษณะความเหมาะสมของพื้นที่</t>
  </si>
  <si>
    <t>ตารางที่ 68  ต้นทุนการผลิตข้าวนาปรัง ปี 2560 แยกตามลักษณะความเหมาะสมของพื้นที่</t>
  </si>
  <si>
    <t>ตารางที่ 69  ต้นทุนการผลิตอ้อยโรงงาน ปี 2560 แยกตามลักษณะความเหมาะสมของพื้นที่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</si>
</sst>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#,##0.000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  <xf numFmtId="0" fontId="10" fillId="0" borderId="0"/>
  </cellStyleXfs>
  <cellXfs count="37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6" xfId="2" applyNumberFormat="1" applyFont="1" applyFill="1" applyBorder="1" applyAlignment="1">
      <alignment horizontal="center" vertical="center"/>
    </xf>
    <xf numFmtId="2" fontId="5" fillId="0" borderId="7" xfId="2" applyNumberFormat="1" applyFont="1" applyFill="1" applyBorder="1" applyAlignment="1">
      <alignment vertical="center"/>
    </xf>
    <xf numFmtId="43" fontId="5" fillId="0" borderId="7" xfId="1" applyFont="1" applyFill="1" applyBorder="1" applyAlignment="1">
      <alignment horizontal="right"/>
    </xf>
    <xf numFmtId="2" fontId="5" fillId="0" borderId="8" xfId="2" applyNumberFormat="1" applyFont="1" applyFill="1" applyBorder="1" applyAlignment="1">
      <alignment vertical="center"/>
    </xf>
    <xf numFmtId="43" fontId="5" fillId="0" borderId="8" xfId="1" applyFont="1" applyFill="1" applyBorder="1" applyAlignment="1">
      <alignment horizontal="right"/>
    </xf>
    <xf numFmtId="2" fontId="6" fillId="0" borderId="8" xfId="2" applyNumberFormat="1" applyFont="1" applyFill="1" applyBorder="1" applyAlignment="1">
      <alignment vertical="center"/>
    </xf>
    <xf numFmtId="43" fontId="7" fillId="0" borderId="8" xfId="1" applyFont="1" applyFill="1" applyBorder="1"/>
    <xf numFmtId="43" fontId="6" fillId="0" borderId="8" xfId="1" applyFont="1" applyFill="1" applyBorder="1"/>
    <xf numFmtId="43" fontId="7" fillId="0" borderId="8" xfId="1" applyFont="1" applyFill="1" applyBorder="1" applyAlignment="1">
      <alignment vertical="center"/>
    </xf>
    <xf numFmtId="2" fontId="6" fillId="0" borderId="8" xfId="3" applyNumberFormat="1" applyFont="1" applyBorder="1" applyAlignment="1">
      <alignment vertical="center"/>
    </xf>
    <xf numFmtId="43" fontId="9" fillId="0" borderId="8" xfId="1" applyFont="1" applyFill="1" applyBorder="1" applyAlignment="1">
      <alignment vertical="center"/>
    </xf>
    <xf numFmtId="4" fontId="5" fillId="0" borderId="8" xfId="1" applyNumberFormat="1" applyFont="1" applyFill="1" applyBorder="1" applyAlignment="1">
      <alignment vertical="center"/>
    </xf>
    <xf numFmtId="2" fontId="6" fillId="0" borderId="8" xfId="4" applyNumberFormat="1" applyFont="1" applyFill="1" applyBorder="1" applyAlignment="1">
      <alignment vertical="center"/>
    </xf>
    <xf numFmtId="2" fontId="5" fillId="0" borderId="8" xfId="4" applyNumberFormat="1" applyFont="1" applyFill="1" applyBorder="1" applyAlignment="1" applyProtection="1">
      <alignment horizontal="left" vertical="center"/>
    </xf>
    <xf numFmtId="4" fontId="5" fillId="2" borderId="8" xfId="2" applyNumberFormat="1" applyFont="1" applyFill="1" applyBorder="1" applyAlignment="1" applyProtection="1">
      <protection hidden="1"/>
    </xf>
    <xf numFmtId="2" fontId="6" fillId="0" borderId="8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8" xfId="2" applyNumberFormat="1" applyFont="1" applyFill="1" applyBorder="1" applyAlignment="1">
      <alignment horizontal="right"/>
    </xf>
    <xf numFmtId="4" fontId="5" fillId="0" borderId="8" xfId="2" applyNumberFormat="1" applyFont="1" applyFill="1" applyBorder="1" applyAlignment="1">
      <alignment horizontal="center"/>
    </xf>
    <xf numFmtId="2" fontId="5" fillId="0" borderId="9" xfId="4" applyNumberFormat="1" applyFont="1" applyFill="1" applyBorder="1" applyAlignment="1" applyProtection="1">
      <alignment horizontal="left" vertical="center"/>
    </xf>
    <xf numFmtId="4" fontId="5" fillId="0" borderId="9" xfId="2" applyNumberFormat="1" applyFont="1" applyFill="1" applyBorder="1" applyAlignment="1">
      <alignment horizontal="right"/>
    </xf>
    <xf numFmtId="3" fontId="5" fillId="0" borderId="9" xfId="2" applyNumberFormat="1" applyFont="1" applyFill="1" applyBorder="1" applyAlignment="1">
      <alignment horizontal="center"/>
    </xf>
    <xf numFmtId="0" fontId="0" fillId="0" borderId="0" xfId="0" applyFont="1" applyFill="1"/>
    <xf numFmtId="2" fontId="3" fillId="0" borderId="2" xfId="2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" fontId="6" fillId="0" borderId="8" xfId="2" applyNumberFormat="1" applyFont="1" applyFill="1" applyBorder="1" applyAlignment="1">
      <alignment horizontal="center"/>
    </xf>
    <xf numFmtId="2" fontId="3" fillId="0" borderId="10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188" fontId="6" fillId="0" borderId="8" xfId="2" applyNumberFormat="1" applyFont="1" applyFill="1" applyBorder="1" applyAlignment="1">
      <alignment horizontal="center"/>
    </xf>
  </cellXfs>
  <cellStyles count="6">
    <cellStyle name="Normal 2" xfId="5"/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9" sqref="C9"/>
    </sheetView>
  </sheetViews>
  <sheetFormatPr defaultRowHeight="14.25"/>
  <cols>
    <col min="1" max="1" width="39.25" customWidth="1"/>
    <col min="2" max="4" width="13.75" customWidth="1"/>
  </cols>
  <sheetData>
    <row r="1" spans="1:4" ht="27.75">
      <c r="A1" s="1" t="s">
        <v>35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27" t="s">
        <v>1</v>
      </c>
      <c r="B3" s="29" t="s">
        <v>31</v>
      </c>
      <c r="C3" s="30"/>
      <c r="D3" s="31"/>
    </row>
    <row r="4" spans="1:4" ht="24">
      <c r="A4" s="28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+B6+B10+B18</f>
        <v>89778.35</v>
      </c>
      <c r="C5" s="6">
        <f>+C6+C10+C18</f>
        <v>16059.960000000001</v>
      </c>
      <c r="D5" s="6">
        <f>+B5+C5</f>
        <v>105838.31000000001</v>
      </c>
    </row>
    <row r="6" spans="1:4" ht="24">
      <c r="A6" s="7" t="s">
        <v>6</v>
      </c>
      <c r="B6" s="8">
        <f>+B7+B8+B9</f>
        <v>21412.240000000002</v>
      </c>
      <c r="C6" s="8">
        <f>+C7+C8+C9</f>
        <v>7298.84</v>
      </c>
      <c r="D6" s="8">
        <f t="shared" ref="D6:D23" si="0">+B6+C6</f>
        <v>28711.08</v>
      </c>
    </row>
    <row r="7" spans="1:4" ht="24">
      <c r="A7" s="9" t="s">
        <v>7</v>
      </c>
      <c r="B7" s="10">
        <v>232.37</v>
      </c>
      <c r="C7" s="10">
        <v>0</v>
      </c>
      <c r="D7" s="11">
        <f t="shared" si="0"/>
        <v>232.37</v>
      </c>
    </row>
    <row r="8" spans="1:4" ht="24">
      <c r="A8" s="9" t="s">
        <v>8</v>
      </c>
      <c r="B8" s="10">
        <v>15360.99</v>
      </c>
      <c r="C8" s="10">
        <v>6385.96</v>
      </c>
      <c r="D8" s="11">
        <f t="shared" si="0"/>
        <v>21746.95</v>
      </c>
    </row>
    <row r="9" spans="1:4" ht="24">
      <c r="A9" s="9" t="s">
        <v>9</v>
      </c>
      <c r="B9" s="10">
        <v>5818.88</v>
      </c>
      <c r="C9" s="10">
        <v>912.88</v>
      </c>
      <c r="D9" s="11">
        <f t="shared" si="0"/>
        <v>6731.76</v>
      </c>
    </row>
    <row r="10" spans="1:4" ht="24">
      <c r="A10" s="7" t="s">
        <v>10</v>
      </c>
      <c r="B10" s="8">
        <f>+B11+B12+B13+B14+B15+B16+B17</f>
        <v>68366.11</v>
      </c>
      <c r="C10" s="8">
        <f>+C11+C12+C13+C14+C15+C16+C17</f>
        <v>1837.1200000000001</v>
      </c>
      <c r="D10" s="8">
        <f t="shared" si="0"/>
        <v>70203.23</v>
      </c>
    </row>
    <row r="11" spans="1:4" ht="24">
      <c r="A11" s="9" t="s">
        <v>11</v>
      </c>
      <c r="B11" s="10">
        <v>1818.18</v>
      </c>
      <c r="C11" s="10">
        <v>1792.93</v>
      </c>
      <c r="D11" s="10">
        <f t="shared" si="0"/>
        <v>3611.11</v>
      </c>
    </row>
    <row r="12" spans="1:4" ht="24">
      <c r="A12" s="9" t="s">
        <v>12</v>
      </c>
      <c r="B12" s="10">
        <v>37999.089999999997</v>
      </c>
      <c r="C12" s="10">
        <v>0</v>
      </c>
      <c r="D12" s="10">
        <f t="shared" si="0"/>
        <v>37999.089999999997</v>
      </c>
    </row>
    <row r="13" spans="1:4" ht="24">
      <c r="A13" s="9" t="s">
        <v>13</v>
      </c>
      <c r="B13" s="10">
        <v>23317.27</v>
      </c>
      <c r="C13" s="10">
        <v>0</v>
      </c>
      <c r="D13" s="10">
        <f t="shared" si="0"/>
        <v>23317.27</v>
      </c>
    </row>
    <row r="14" spans="1:4" ht="24">
      <c r="A14" s="9" t="s">
        <v>14</v>
      </c>
      <c r="B14" s="12">
        <v>2423.67</v>
      </c>
      <c r="C14" s="12">
        <v>0</v>
      </c>
      <c r="D14" s="10">
        <f t="shared" si="0"/>
        <v>2423.67</v>
      </c>
    </row>
    <row r="15" spans="1:4" ht="24">
      <c r="A15" s="13" t="s">
        <v>15</v>
      </c>
      <c r="B15" s="12">
        <v>2022.86</v>
      </c>
      <c r="C15" s="12">
        <v>0</v>
      </c>
      <c r="D15" s="10">
        <f t="shared" si="0"/>
        <v>2022.86</v>
      </c>
    </row>
    <row r="16" spans="1:4" ht="24">
      <c r="A16" s="9" t="s">
        <v>16</v>
      </c>
      <c r="B16" s="12">
        <v>623.99</v>
      </c>
      <c r="C16" s="12">
        <v>0</v>
      </c>
      <c r="D16" s="10">
        <f t="shared" si="0"/>
        <v>623.99</v>
      </c>
    </row>
    <row r="17" spans="1:4" ht="24">
      <c r="A17" s="9" t="s">
        <v>17</v>
      </c>
      <c r="B17" s="12">
        <v>161.05000000000001</v>
      </c>
      <c r="C17" s="12">
        <v>44.19</v>
      </c>
      <c r="D17" s="10">
        <f t="shared" si="0"/>
        <v>205.24</v>
      </c>
    </row>
    <row r="18" spans="1:4" ht="24">
      <c r="A18" s="7" t="s">
        <v>18</v>
      </c>
      <c r="B18" s="14">
        <v>0</v>
      </c>
      <c r="C18" s="15">
        <f>ROUND((B6+C6+B10+C10)*0.07,2)</f>
        <v>6924</v>
      </c>
      <c r="D18" s="15">
        <f t="shared" si="0"/>
        <v>6924</v>
      </c>
    </row>
    <row r="19" spans="1:4" ht="24">
      <c r="A19" s="7" t="s">
        <v>19</v>
      </c>
      <c r="B19" s="14">
        <f>+B20+B21+B22</f>
        <v>3379.45</v>
      </c>
      <c r="C19" s="14">
        <f>+C20+C21+C22</f>
        <v>5227.3900000000003</v>
      </c>
      <c r="D19" s="15">
        <f t="shared" si="0"/>
        <v>8606.84</v>
      </c>
    </row>
    <row r="20" spans="1:4" ht="24">
      <c r="A20" s="9" t="s">
        <v>20</v>
      </c>
      <c r="B20" s="12">
        <v>3379.45</v>
      </c>
      <c r="C20" s="12">
        <v>766.33</v>
      </c>
      <c r="D20" s="12">
        <f t="shared" si="0"/>
        <v>4145.78</v>
      </c>
    </row>
    <row r="21" spans="1:4" ht="24">
      <c r="A21" s="16" t="s">
        <v>21</v>
      </c>
      <c r="B21" s="12">
        <v>0</v>
      </c>
      <c r="C21" s="12">
        <v>2831.07</v>
      </c>
      <c r="D21" s="12">
        <f t="shared" si="0"/>
        <v>2831.07</v>
      </c>
    </row>
    <row r="22" spans="1:4" ht="24">
      <c r="A22" s="16" t="s">
        <v>22</v>
      </c>
      <c r="B22" s="12">
        <v>0</v>
      </c>
      <c r="C22" s="12">
        <v>1629.99</v>
      </c>
      <c r="D22" s="12">
        <f t="shared" si="0"/>
        <v>1629.99</v>
      </c>
    </row>
    <row r="23" spans="1:4" ht="24">
      <c r="A23" s="7" t="s">
        <v>23</v>
      </c>
      <c r="B23" s="15">
        <f>+B5+B19</f>
        <v>93157.8</v>
      </c>
      <c r="C23" s="15">
        <f>+C5+C19</f>
        <v>21287.350000000002</v>
      </c>
      <c r="D23" s="15">
        <f t="shared" si="0"/>
        <v>114445.15000000001</v>
      </c>
    </row>
    <row r="24" spans="1:4" ht="24">
      <c r="A24" s="17" t="s">
        <v>24</v>
      </c>
      <c r="B24" s="18">
        <f>ROUND(B23/B25,2)</f>
        <v>42.12</v>
      </c>
      <c r="C24" s="18">
        <f>ROUND(C23/B25,2)</f>
        <v>9.6199999999999992</v>
      </c>
      <c r="D24" s="18">
        <f>+ROUND(D23/B25,2)</f>
        <v>51.74</v>
      </c>
    </row>
    <row r="25" spans="1:4" s="20" customFormat="1" ht="24">
      <c r="A25" s="19" t="s">
        <v>25</v>
      </c>
      <c r="B25" s="32">
        <v>2211.85</v>
      </c>
      <c r="C25" s="32"/>
      <c r="D25" s="32">
        <v>738.45</v>
      </c>
    </row>
    <row r="26" spans="1:4" s="20" customFormat="1" ht="24">
      <c r="A26" s="19" t="s">
        <v>26</v>
      </c>
      <c r="B26" s="32">
        <v>74.33</v>
      </c>
      <c r="C26" s="32"/>
      <c r="D26" s="32">
        <v>7.37</v>
      </c>
    </row>
    <row r="27" spans="1:4" s="20" customFormat="1" ht="24">
      <c r="A27" s="19" t="s">
        <v>27</v>
      </c>
      <c r="B27" s="32">
        <f>+ROUND(B25*B26,2)</f>
        <v>164406.81</v>
      </c>
      <c r="C27" s="32" t="s">
        <v>28</v>
      </c>
      <c r="D27" s="32">
        <v>5203.0524000000005</v>
      </c>
    </row>
    <row r="28" spans="1:4" ht="24">
      <c r="A28" s="17" t="s">
        <v>29</v>
      </c>
      <c r="B28" s="21">
        <f>B27-B23</f>
        <v>71249.009999999995</v>
      </c>
      <c r="C28" s="22" t="s">
        <v>28</v>
      </c>
      <c r="D28" s="21">
        <f>B27-D23</f>
        <v>49961.659999999989</v>
      </c>
    </row>
    <row r="29" spans="1:4" ht="24">
      <c r="A29" s="23" t="s">
        <v>30</v>
      </c>
      <c r="B29" s="24">
        <f>(B26-B24)</f>
        <v>32.21</v>
      </c>
      <c r="C29" s="25" t="s">
        <v>28</v>
      </c>
      <c r="D29" s="24">
        <f>B26-D24</f>
        <v>22.589999999999996</v>
      </c>
    </row>
  </sheetData>
  <mergeCells count="5">
    <mergeCell ref="A3:A4"/>
    <mergeCell ref="B3:D3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topLeftCell="A22" workbookViewId="0">
      <selection activeCell="H28" sqref="H28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27" t="s">
        <v>1</v>
      </c>
      <c r="B3" s="29" t="s">
        <v>31</v>
      </c>
      <c r="C3" s="30"/>
      <c r="D3" s="30"/>
      <c r="E3" s="30"/>
      <c r="F3" s="30"/>
      <c r="G3" s="31"/>
    </row>
    <row r="4" spans="1:7" ht="27.75">
      <c r="A4" s="33"/>
      <c r="B4" s="35" t="s">
        <v>32</v>
      </c>
      <c r="C4" s="35"/>
      <c r="D4" s="35"/>
      <c r="E4" s="35" t="s">
        <v>33</v>
      </c>
      <c r="F4" s="35"/>
      <c r="G4" s="35"/>
    </row>
    <row r="5" spans="1:7" ht="23.25" customHeight="1">
      <c r="A5" s="34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3206.98</v>
      </c>
      <c r="C6" s="6">
        <f>+C7+C12+C20</f>
        <v>497.49999999999994</v>
      </c>
      <c r="D6" s="6">
        <f>+B6+C6</f>
        <v>3704.48</v>
      </c>
      <c r="E6" s="6">
        <f>+E7+E12+E20</f>
        <v>3128.71</v>
      </c>
      <c r="F6" s="6">
        <f>+F7+F12+F20</f>
        <v>290.61</v>
      </c>
      <c r="G6" s="6">
        <f t="shared" ref="G6:G25" si="0">+E6+F6</f>
        <v>3419.32</v>
      </c>
    </row>
    <row r="7" spans="1:7" ht="24">
      <c r="A7" s="7" t="s">
        <v>6</v>
      </c>
      <c r="B7" s="8">
        <f>+B8+B9+B10+B11</f>
        <v>1260.5999999999999</v>
      </c>
      <c r="C7" s="8">
        <f>+C8+C9+C10+C11</f>
        <v>365.77</v>
      </c>
      <c r="D7" s="8">
        <f t="shared" ref="D7:D25" si="1">+B7+C7</f>
        <v>1626.37</v>
      </c>
      <c r="E7" s="8">
        <f>+E8+E9+E10+E11</f>
        <v>1451.72</v>
      </c>
      <c r="F7" s="8">
        <f>+F8+F9+F10+F11</f>
        <v>169.70000000000002</v>
      </c>
      <c r="G7" s="8">
        <f t="shared" si="0"/>
        <v>1621.42</v>
      </c>
    </row>
    <row r="8" spans="1:7" ht="24">
      <c r="A8" s="9" t="s">
        <v>34</v>
      </c>
      <c r="B8" s="11">
        <v>423.65</v>
      </c>
      <c r="C8" s="11">
        <v>66.5</v>
      </c>
      <c r="D8" s="11">
        <f t="shared" si="1"/>
        <v>490.15</v>
      </c>
      <c r="E8" s="11">
        <v>530.58000000000004</v>
      </c>
      <c r="F8" s="11">
        <v>0</v>
      </c>
      <c r="G8" s="11">
        <f t="shared" si="0"/>
        <v>530.58000000000004</v>
      </c>
    </row>
    <row r="9" spans="1:7" ht="24">
      <c r="A9" s="9" t="s">
        <v>7</v>
      </c>
      <c r="B9" s="10">
        <v>90.25</v>
      </c>
      <c r="C9" s="10">
        <v>4.6500000000000004</v>
      </c>
      <c r="D9" s="11">
        <f t="shared" si="1"/>
        <v>94.9</v>
      </c>
      <c r="E9" s="10">
        <v>60.98</v>
      </c>
      <c r="F9" s="10">
        <v>9.1199999999999992</v>
      </c>
      <c r="G9" s="11">
        <f t="shared" si="0"/>
        <v>70.099999999999994</v>
      </c>
    </row>
    <row r="10" spans="1:7" ht="24">
      <c r="A10" s="9" t="s">
        <v>8</v>
      </c>
      <c r="B10" s="10">
        <v>320.43</v>
      </c>
      <c r="C10" s="10">
        <v>294.62</v>
      </c>
      <c r="D10" s="11">
        <f t="shared" si="1"/>
        <v>615.04999999999995</v>
      </c>
      <c r="E10" s="10">
        <v>430.28</v>
      </c>
      <c r="F10" s="10">
        <v>156.71</v>
      </c>
      <c r="G10" s="11">
        <f t="shared" si="0"/>
        <v>586.99</v>
      </c>
    </row>
    <row r="11" spans="1:7" ht="24">
      <c r="A11" s="9" t="s">
        <v>9</v>
      </c>
      <c r="B11" s="10">
        <v>426.27</v>
      </c>
      <c r="C11" s="10">
        <v>0</v>
      </c>
      <c r="D11" s="11">
        <f t="shared" si="1"/>
        <v>426.27</v>
      </c>
      <c r="E11" s="10">
        <v>429.88</v>
      </c>
      <c r="F11" s="10">
        <v>3.87</v>
      </c>
      <c r="G11" s="11">
        <f t="shared" si="0"/>
        <v>433.75</v>
      </c>
    </row>
    <row r="12" spans="1:7" ht="24">
      <c r="A12" s="7" t="s">
        <v>10</v>
      </c>
      <c r="B12" s="8">
        <f>+B13+B14+B15+B16+B17+B18+B19</f>
        <v>1946.38</v>
      </c>
      <c r="C12" s="8">
        <f>+C13+C14+C15+C16+C17+C18+C19</f>
        <v>6.46</v>
      </c>
      <c r="D12" s="8">
        <f t="shared" si="1"/>
        <v>1952.8400000000001</v>
      </c>
      <c r="E12" s="8">
        <f>+E13+E14+E15+E16+E17+E18+E19</f>
        <v>1676.9899999999998</v>
      </c>
      <c r="F12" s="8">
        <f>+F13+F14+F15+F16+F17+F18+F19</f>
        <v>5.28</v>
      </c>
      <c r="G12" s="8">
        <f t="shared" si="0"/>
        <v>1682.2699999999998</v>
      </c>
    </row>
    <row r="13" spans="1:7" ht="24">
      <c r="A13" s="9" t="s">
        <v>11</v>
      </c>
      <c r="B13" s="10">
        <v>379.88</v>
      </c>
      <c r="C13" s="10">
        <v>0</v>
      </c>
      <c r="D13" s="10">
        <f t="shared" si="1"/>
        <v>379.88</v>
      </c>
      <c r="E13" s="10">
        <v>444.27</v>
      </c>
      <c r="F13" s="10">
        <v>0</v>
      </c>
      <c r="G13" s="10">
        <f t="shared" si="0"/>
        <v>444.27</v>
      </c>
    </row>
    <row r="14" spans="1:7" ht="24">
      <c r="A14" s="9" t="s">
        <v>12</v>
      </c>
      <c r="B14" s="10">
        <v>732.86</v>
      </c>
      <c r="C14" s="10">
        <v>5.7</v>
      </c>
      <c r="D14" s="10">
        <f t="shared" si="1"/>
        <v>738.56000000000006</v>
      </c>
      <c r="E14" s="10">
        <v>596.76</v>
      </c>
      <c r="F14" s="10">
        <v>0</v>
      </c>
      <c r="G14" s="10">
        <f t="shared" si="0"/>
        <v>596.76</v>
      </c>
    </row>
    <row r="15" spans="1:7" ht="24">
      <c r="A15" s="9" t="s">
        <v>13</v>
      </c>
      <c r="B15" s="10">
        <v>531.44000000000005</v>
      </c>
      <c r="C15" s="10">
        <v>0</v>
      </c>
      <c r="D15" s="10">
        <f t="shared" si="1"/>
        <v>531.44000000000005</v>
      </c>
      <c r="E15" s="10">
        <v>426.4</v>
      </c>
      <c r="F15" s="10">
        <v>0</v>
      </c>
      <c r="G15" s="10">
        <f t="shared" si="0"/>
        <v>426.4</v>
      </c>
    </row>
    <row r="16" spans="1:7" ht="24">
      <c r="A16" s="9" t="s">
        <v>14</v>
      </c>
      <c r="B16" s="12">
        <v>16.84</v>
      </c>
      <c r="C16" s="12">
        <v>0</v>
      </c>
      <c r="D16" s="10">
        <f t="shared" si="1"/>
        <v>16.84</v>
      </c>
      <c r="E16" s="12">
        <v>23.95</v>
      </c>
      <c r="F16" s="12">
        <v>0</v>
      </c>
      <c r="G16" s="10">
        <f t="shared" si="0"/>
        <v>23.95</v>
      </c>
    </row>
    <row r="17" spans="1:7" ht="24">
      <c r="A17" s="13" t="s">
        <v>15</v>
      </c>
      <c r="B17" s="12">
        <v>191.54</v>
      </c>
      <c r="C17" s="12">
        <v>0</v>
      </c>
      <c r="D17" s="10">
        <f t="shared" si="1"/>
        <v>191.54</v>
      </c>
      <c r="E17" s="12">
        <v>146.86000000000001</v>
      </c>
      <c r="F17" s="12">
        <v>0</v>
      </c>
      <c r="G17" s="10">
        <f t="shared" si="0"/>
        <v>146.86000000000001</v>
      </c>
    </row>
    <row r="18" spans="1:7" ht="24">
      <c r="A18" s="9" t="s">
        <v>16</v>
      </c>
      <c r="B18" s="12">
        <v>80.67</v>
      </c>
      <c r="C18" s="12">
        <v>0</v>
      </c>
      <c r="D18" s="10">
        <f t="shared" si="1"/>
        <v>80.67</v>
      </c>
      <c r="E18" s="12">
        <v>25.44</v>
      </c>
      <c r="F18" s="12">
        <v>0</v>
      </c>
      <c r="G18" s="10">
        <f t="shared" si="0"/>
        <v>25.44</v>
      </c>
    </row>
    <row r="19" spans="1:7" ht="24">
      <c r="A19" s="9" t="s">
        <v>17</v>
      </c>
      <c r="B19" s="12">
        <v>13.15</v>
      </c>
      <c r="C19" s="12">
        <v>0.76</v>
      </c>
      <c r="D19" s="10">
        <f t="shared" si="1"/>
        <v>13.91</v>
      </c>
      <c r="E19" s="12">
        <v>13.31</v>
      </c>
      <c r="F19" s="12">
        <v>5.28</v>
      </c>
      <c r="G19" s="10">
        <f t="shared" si="0"/>
        <v>18.59</v>
      </c>
    </row>
    <row r="20" spans="1:7" ht="24">
      <c r="A20" s="7" t="s">
        <v>18</v>
      </c>
      <c r="B20" s="14">
        <v>0</v>
      </c>
      <c r="C20" s="15">
        <f>ROUND((B7+C7+B12+C12)*0.07*6/12,2)</f>
        <v>125.27</v>
      </c>
      <c r="D20" s="15">
        <f t="shared" si="1"/>
        <v>125.27</v>
      </c>
      <c r="E20" s="14">
        <v>0</v>
      </c>
      <c r="F20" s="15">
        <f>ROUND((E7+F7+E12+F12)*0.07*6/12,2)</f>
        <v>115.63</v>
      </c>
      <c r="G20" s="15">
        <f t="shared" si="0"/>
        <v>115.63</v>
      </c>
    </row>
    <row r="21" spans="1:7" ht="24">
      <c r="A21" s="7" t="s">
        <v>19</v>
      </c>
      <c r="B21" s="14">
        <f>+B22+B23+B24</f>
        <v>599.07000000000005</v>
      </c>
      <c r="C21" s="14">
        <f>+C22+C23+C24</f>
        <v>1075.77</v>
      </c>
      <c r="D21" s="15">
        <f t="shared" si="1"/>
        <v>1674.8400000000001</v>
      </c>
      <c r="E21" s="14">
        <f>+E22+E23+E24</f>
        <v>644.02</v>
      </c>
      <c r="F21" s="15">
        <f>+F22+F23+F24</f>
        <v>890.5200000000001</v>
      </c>
      <c r="G21" s="15">
        <f t="shared" si="0"/>
        <v>1534.54</v>
      </c>
    </row>
    <row r="22" spans="1:7" ht="24">
      <c r="A22" s="9" t="s">
        <v>20</v>
      </c>
      <c r="B22" s="12">
        <v>599.07000000000005</v>
      </c>
      <c r="C22" s="12">
        <v>920.93</v>
      </c>
      <c r="D22" s="12">
        <f t="shared" si="1"/>
        <v>1520</v>
      </c>
      <c r="E22" s="12">
        <v>644.02</v>
      </c>
      <c r="F22" s="12">
        <v>648.48</v>
      </c>
      <c r="G22" s="12">
        <f t="shared" si="0"/>
        <v>1292.5</v>
      </c>
    </row>
    <row r="23" spans="1:7" ht="24">
      <c r="A23" s="16" t="s">
        <v>21</v>
      </c>
      <c r="B23" s="12">
        <v>0</v>
      </c>
      <c r="C23" s="12">
        <v>113.93</v>
      </c>
      <c r="D23" s="12">
        <f t="shared" si="1"/>
        <v>113.93</v>
      </c>
      <c r="E23" s="12">
        <v>0</v>
      </c>
      <c r="F23" s="12">
        <v>188.21</v>
      </c>
      <c r="G23" s="12">
        <f t="shared" si="0"/>
        <v>188.21</v>
      </c>
    </row>
    <row r="24" spans="1:7" ht="24">
      <c r="A24" s="16" t="s">
        <v>22</v>
      </c>
      <c r="B24" s="12">
        <v>0</v>
      </c>
      <c r="C24" s="12">
        <v>40.909999999999997</v>
      </c>
      <c r="D24" s="12">
        <f t="shared" si="1"/>
        <v>40.909999999999997</v>
      </c>
      <c r="E24" s="12">
        <v>0</v>
      </c>
      <c r="F24" s="12">
        <v>53.83</v>
      </c>
      <c r="G24" s="12">
        <f t="shared" si="0"/>
        <v>53.83</v>
      </c>
    </row>
    <row r="25" spans="1:7" ht="24">
      <c r="A25" s="7" t="s">
        <v>23</v>
      </c>
      <c r="B25" s="15">
        <f>+B6+B21</f>
        <v>3806.05</v>
      </c>
      <c r="C25" s="15">
        <f>+C6+C21</f>
        <v>1573.27</v>
      </c>
      <c r="D25" s="15">
        <f t="shared" si="1"/>
        <v>5379.32</v>
      </c>
      <c r="E25" s="15">
        <f t="shared" ref="E25:F25" si="2">+E6+E21</f>
        <v>3772.73</v>
      </c>
      <c r="F25" s="15">
        <f t="shared" si="2"/>
        <v>1181.1300000000001</v>
      </c>
      <c r="G25" s="15">
        <f t="shared" si="0"/>
        <v>4953.8600000000006</v>
      </c>
    </row>
    <row r="26" spans="1:7" ht="24">
      <c r="A26" s="17" t="s">
        <v>24</v>
      </c>
      <c r="B26" s="18">
        <f>ROUND(B25/B27,2)</f>
        <v>4.2300000000000004</v>
      </c>
      <c r="C26" s="18">
        <f>ROUND(C25/B27,2)</f>
        <v>1.75</v>
      </c>
      <c r="D26" s="18">
        <f>+ROUND(D25/B27,2)</f>
        <v>5.97</v>
      </c>
      <c r="E26" s="18">
        <f>ROUND(E25/E27,2)</f>
        <v>4.57</v>
      </c>
      <c r="F26" s="18">
        <f>ROUND(F25/E27,2)</f>
        <v>1.43</v>
      </c>
      <c r="G26" s="18">
        <f>+ROUND(G25/E27,2)</f>
        <v>6</v>
      </c>
    </row>
    <row r="27" spans="1:7" s="20" customFormat="1" ht="24">
      <c r="A27" s="19" t="s">
        <v>25</v>
      </c>
      <c r="B27" s="32">
        <v>900.44</v>
      </c>
      <c r="C27" s="32"/>
      <c r="D27" s="32">
        <v>701.22</v>
      </c>
      <c r="E27" s="32">
        <v>826.14</v>
      </c>
      <c r="F27" s="32"/>
      <c r="G27" s="32">
        <v>675.67</v>
      </c>
    </row>
    <row r="28" spans="1:7" s="26" customFormat="1" ht="24">
      <c r="A28" s="19" t="s">
        <v>26</v>
      </c>
      <c r="B28" s="36">
        <v>7.5720000000000001</v>
      </c>
      <c r="C28" s="36"/>
      <c r="D28" s="36">
        <v>7.42</v>
      </c>
      <c r="E28" s="36">
        <v>7.5720000000000001</v>
      </c>
      <c r="F28" s="36"/>
      <c r="G28" s="36">
        <v>7.42</v>
      </c>
    </row>
    <row r="29" spans="1:7" s="20" customFormat="1" ht="24">
      <c r="A29" s="19" t="s">
        <v>27</v>
      </c>
      <c r="B29" s="32">
        <f>+ROUND(B27*B28,2)</f>
        <v>6818.13</v>
      </c>
      <c r="C29" s="32" t="s">
        <v>28</v>
      </c>
      <c r="D29" s="32">
        <v>5203.0524000000005</v>
      </c>
      <c r="E29" s="32">
        <f>+ROUND(E27*E28,2)</f>
        <v>6255.53</v>
      </c>
      <c r="F29" s="32" t="s">
        <v>28</v>
      </c>
      <c r="G29" s="32">
        <v>5203.0524000000005</v>
      </c>
    </row>
    <row r="30" spans="1:7" ht="24">
      <c r="A30" s="17" t="s">
        <v>29</v>
      </c>
      <c r="B30" s="21">
        <f>B29-B25</f>
        <v>3012.08</v>
      </c>
      <c r="C30" s="22" t="s">
        <v>28</v>
      </c>
      <c r="D30" s="21">
        <f>B29-D25</f>
        <v>1438.8100000000004</v>
      </c>
      <c r="E30" s="21">
        <f>E29-E25</f>
        <v>2482.7999999999997</v>
      </c>
      <c r="F30" s="22" t="s">
        <v>28</v>
      </c>
      <c r="G30" s="21">
        <f>E29-G25</f>
        <v>1301.6699999999992</v>
      </c>
    </row>
    <row r="31" spans="1:7" ht="24">
      <c r="A31" s="23" t="s">
        <v>30</v>
      </c>
      <c r="B31" s="24">
        <f>(B28-B26)</f>
        <v>3.3419999999999996</v>
      </c>
      <c r="C31" s="25" t="s">
        <v>28</v>
      </c>
      <c r="D31" s="24">
        <f>B28-D26</f>
        <v>1.6020000000000003</v>
      </c>
      <c r="E31" s="24">
        <f>E28-E26</f>
        <v>3.0019999999999998</v>
      </c>
      <c r="F31" s="25" t="s">
        <v>28</v>
      </c>
      <c r="G31" s="24">
        <f>E28-G26</f>
        <v>1.5720000000000001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4" right="0.28999999999999998" top="0.75" bottom="0.75" header="0.3" footer="0.3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1"/>
  <sheetViews>
    <sheetView tabSelected="1" topLeftCell="A22" workbookViewId="0">
      <selection activeCell="E28" sqref="E28:G28"/>
    </sheetView>
  </sheetViews>
  <sheetFormatPr defaultRowHeight="14.25"/>
  <cols>
    <col min="1" max="1" width="39.25" customWidth="1"/>
    <col min="2" max="7" width="10.25" customWidth="1"/>
  </cols>
  <sheetData>
    <row r="1" spans="1:7" ht="27.75">
      <c r="A1" s="1" t="s">
        <v>37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27" t="s">
        <v>1</v>
      </c>
      <c r="B3" s="29" t="s">
        <v>31</v>
      </c>
      <c r="C3" s="30"/>
      <c r="D3" s="30"/>
      <c r="E3" s="30"/>
      <c r="F3" s="30"/>
      <c r="G3" s="31"/>
    </row>
    <row r="4" spans="1:7" ht="27.75">
      <c r="A4" s="33"/>
      <c r="B4" s="35" t="s">
        <v>32</v>
      </c>
      <c r="C4" s="35"/>
      <c r="D4" s="35"/>
      <c r="E4" s="35" t="s">
        <v>33</v>
      </c>
      <c r="F4" s="35"/>
      <c r="G4" s="35"/>
    </row>
    <row r="5" spans="1:7" ht="23.25" customHeight="1">
      <c r="A5" s="34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+B7+B12+B20</f>
        <v>2963.69</v>
      </c>
      <c r="C6" s="6">
        <f>+C7+C12+C20</f>
        <v>750.92</v>
      </c>
      <c r="D6" s="6">
        <f>+B6+C6</f>
        <v>3714.61</v>
      </c>
      <c r="E6" s="6">
        <f>+E7+E12+E20</f>
        <v>2921.2700000000004</v>
      </c>
      <c r="F6" s="6">
        <f>+F7+F12+F20</f>
        <v>514.82000000000005</v>
      </c>
      <c r="G6" s="6">
        <f t="shared" ref="G6:G25" si="0">+E6+F6</f>
        <v>3436.0900000000006</v>
      </c>
    </row>
    <row r="7" spans="1:7" ht="24">
      <c r="A7" s="7" t="s">
        <v>6</v>
      </c>
      <c r="B7" s="8">
        <f>+B8+B9+B10+B11</f>
        <v>1027.57</v>
      </c>
      <c r="C7" s="8">
        <f>+C8+C9+C10+C11</f>
        <v>617.84999999999991</v>
      </c>
      <c r="D7" s="8">
        <f t="shared" ref="D7:D25" si="1">+B7+C7</f>
        <v>1645.4199999999998</v>
      </c>
      <c r="E7" s="8">
        <f>+E8+E9+E10+E11</f>
        <v>1165.55</v>
      </c>
      <c r="F7" s="8">
        <f>+F8+F9+F10+F11</f>
        <v>416.5</v>
      </c>
      <c r="G7" s="8">
        <f t="shared" si="0"/>
        <v>1582.05</v>
      </c>
    </row>
    <row r="8" spans="1:7" ht="24">
      <c r="A8" s="9" t="s">
        <v>34</v>
      </c>
      <c r="B8" s="11">
        <v>358.51</v>
      </c>
      <c r="C8" s="11">
        <v>147.13</v>
      </c>
      <c r="D8" s="11">
        <f t="shared" si="1"/>
        <v>505.64</v>
      </c>
      <c r="E8" s="11">
        <v>405.32</v>
      </c>
      <c r="F8" s="11">
        <v>100.85</v>
      </c>
      <c r="G8" s="11">
        <f t="shared" si="0"/>
        <v>506.16999999999996</v>
      </c>
    </row>
    <row r="9" spans="1:7" ht="24">
      <c r="A9" s="9" t="s">
        <v>7</v>
      </c>
      <c r="B9" s="10">
        <v>46.4</v>
      </c>
      <c r="C9" s="10">
        <v>11.56</v>
      </c>
      <c r="D9" s="11">
        <f t="shared" si="1"/>
        <v>57.96</v>
      </c>
      <c r="E9" s="10">
        <v>62.44</v>
      </c>
      <c r="F9" s="10">
        <v>7.51</v>
      </c>
      <c r="G9" s="11">
        <f t="shared" si="0"/>
        <v>69.95</v>
      </c>
    </row>
    <row r="10" spans="1:7" ht="24">
      <c r="A10" s="9" t="s">
        <v>8</v>
      </c>
      <c r="B10" s="10">
        <v>245.71</v>
      </c>
      <c r="C10" s="10">
        <v>448.35</v>
      </c>
      <c r="D10" s="11">
        <f t="shared" si="1"/>
        <v>694.06000000000006</v>
      </c>
      <c r="E10" s="10">
        <v>283.12</v>
      </c>
      <c r="F10" s="10">
        <v>308.14</v>
      </c>
      <c r="G10" s="11">
        <f t="shared" si="0"/>
        <v>591.26</v>
      </c>
    </row>
    <row r="11" spans="1:7" ht="24">
      <c r="A11" s="9" t="s">
        <v>9</v>
      </c>
      <c r="B11" s="10">
        <v>376.95</v>
      </c>
      <c r="C11" s="10">
        <v>10.81</v>
      </c>
      <c r="D11" s="11">
        <f t="shared" si="1"/>
        <v>387.76</v>
      </c>
      <c r="E11" s="10">
        <v>414.67</v>
      </c>
      <c r="F11" s="10">
        <v>0</v>
      </c>
      <c r="G11" s="11">
        <f t="shared" si="0"/>
        <v>414.67</v>
      </c>
    </row>
    <row r="12" spans="1:7" ht="24">
      <c r="A12" s="7" t="s">
        <v>10</v>
      </c>
      <c r="B12" s="8">
        <f>+B13+B14+B15+B16+B17+B18+B19</f>
        <v>1936.1200000000001</v>
      </c>
      <c r="C12" s="8">
        <f>+C13+C14+C15+C16+C17+C18+C19</f>
        <v>48.37</v>
      </c>
      <c r="D12" s="8">
        <f t="shared" si="1"/>
        <v>1984.49</v>
      </c>
      <c r="E12" s="8">
        <f>+E13+E14+E15+E16+E17+E18+E19</f>
        <v>1755.7200000000003</v>
      </c>
      <c r="F12" s="8">
        <f>+F13+F14+F15+F16+F17+F18+F19</f>
        <v>19.97</v>
      </c>
      <c r="G12" s="8">
        <f t="shared" si="0"/>
        <v>1775.6900000000003</v>
      </c>
    </row>
    <row r="13" spans="1:7" ht="24">
      <c r="A13" s="9" t="s">
        <v>11</v>
      </c>
      <c r="B13" s="10">
        <v>410</v>
      </c>
      <c r="C13" s="10">
        <v>7.51</v>
      </c>
      <c r="D13" s="10">
        <f t="shared" si="1"/>
        <v>417.51</v>
      </c>
      <c r="E13" s="10">
        <v>367.04</v>
      </c>
      <c r="F13" s="10">
        <v>0</v>
      </c>
      <c r="G13" s="10">
        <f t="shared" si="0"/>
        <v>367.04</v>
      </c>
    </row>
    <row r="14" spans="1:7" ht="24">
      <c r="A14" s="9" t="s">
        <v>12</v>
      </c>
      <c r="B14" s="10">
        <v>664.53</v>
      </c>
      <c r="C14" s="10">
        <v>0</v>
      </c>
      <c r="D14" s="10">
        <f t="shared" si="1"/>
        <v>664.53</v>
      </c>
      <c r="E14" s="10">
        <v>833.35</v>
      </c>
      <c r="F14" s="10">
        <v>0</v>
      </c>
      <c r="G14" s="10">
        <f t="shared" si="0"/>
        <v>833.35</v>
      </c>
    </row>
    <row r="15" spans="1:7" ht="24">
      <c r="A15" s="9" t="s">
        <v>13</v>
      </c>
      <c r="B15" s="10">
        <v>578.45000000000005</v>
      </c>
      <c r="C15" s="10">
        <v>0</v>
      </c>
      <c r="D15" s="10">
        <f t="shared" si="1"/>
        <v>578.45000000000005</v>
      </c>
      <c r="E15" s="10">
        <v>344.17</v>
      </c>
      <c r="F15" s="10">
        <v>0</v>
      </c>
      <c r="G15" s="10">
        <f t="shared" si="0"/>
        <v>344.17</v>
      </c>
    </row>
    <row r="16" spans="1:7" ht="24">
      <c r="A16" s="9" t="s">
        <v>14</v>
      </c>
      <c r="B16" s="12">
        <v>4.74</v>
      </c>
      <c r="C16" s="12">
        <v>0</v>
      </c>
      <c r="D16" s="10">
        <f t="shared" si="1"/>
        <v>4.74</v>
      </c>
      <c r="E16" s="12">
        <v>16.04</v>
      </c>
      <c r="F16" s="12">
        <v>0</v>
      </c>
      <c r="G16" s="10">
        <f t="shared" si="0"/>
        <v>16.04</v>
      </c>
    </row>
    <row r="17" spans="1:7" ht="24">
      <c r="A17" s="13" t="s">
        <v>15</v>
      </c>
      <c r="B17" s="12">
        <v>224.23</v>
      </c>
      <c r="C17" s="12">
        <v>0</v>
      </c>
      <c r="D17" s="10">
        <f t="shared" si="1"/>
        <v>224.23</v>
      </c>
      <c r="E17" s="12">
        <v>167.61</v>
      </c>
      <c r="F17" s="12">
        <v>0</v>
      </c>
      <c r="G17" s="10">
        <f t="shared" si="0"/>
        <v>167.61</v>
      </c>
    </row>
    <row r="18" spans="1:7" ht="24">
      <c r="A18" s="9" t="s">
        <v>16</v>
      </c>
      <c r="B18" s="12">
        <v>34.76</v>
      </c>
      <c r="C18" s="12">
        <v>0</v>
      </c>
      <c r="D18" s="10">
        <f t="shared" si="1"/>
        <v>34.76</v>
      </c>
      <c r="E18" s="12">
        <v>14.13</v>
      </c>
      <c r="F18" s="12">
        <v>0</v>
      </c>
      <c r="G18" s="10">
        <f t="shared" si="0"/>
        <v>14.13</v>
      </c>
    </row>
    <row r="19" spans="1:7" ht="24">
      <c r="A19" s="9" t="s">
        <v>17</v>
      </c>
      <c r="B19" s="12">
        <v>19.41</v>
      </c>
      <c r="C19" s="12">
        <v>40.86</v>
      </c>
      <c r="D19" s="10">
        <f t="shared" si="1"/>
        <v>60.269999999999996</v>
      </c>
      <c r="E19" s="12">
        <v>13.38</v>
      </c>
      <c r="F19" s="12">
        <v>19.97</v>
      </c>
      <c r="G19" s="10">
        <f t="shared" si="0"/>
        <v>33.35</v>
      </c>
    </row>
    <row r="20" spans="1:7" ht="24">
      <c r="A20" s="7" t="s">
        <v>18</v>
      </c>
      <c r="B20" s="14">
        <v>0</v>
      </c>
      <c r="C20" s="15">
        <f>ROUND((B7+C7+B12+C12)*0.07*4/12,2)</f>
        <v>84.7</v>
      </c>
      <c r="D20" s="15">
        <f t="shared" si="1"/>
        <v>84.7</v>
      </c>
      <c r="E20" s="14">
        <v>0</v>
      </c>
      <c r="F20" s="15">
        <f>ROUND((E7+F7+E12+F12)*0.07*4/12,2)</f>
        <v>78.349999999999994</v>
      </c>
      <c r="G20" s="15">
        <f t="shared" si="0"/>
        <v>78.349999999999994</v>
      </c>
    </row>
    <row r="21" spans="1:7" ht="24">
      <c r="A21" s="7" t="s">
        <v>19</v>
      </c>
      <c r="B21" s="14">
        <f>+B22+B23+B24</f>
        <v>1247.96</v>
      </c>
      <c r="C21" s="14">
        <f>+C22+C23+C24</f>
        <v>566.90000000000009</v>
      </c>
      <c r="D21" s="15">
        <f t="shared" si="1"/>
        <v>1814.8600000000001</v>
      </c>
      <c r="E21" s="14">
        <f>+E22+E23+E24</f>
        <v>874.78</v>
      </c>
      <c r="F21" s="15">
        <f>+F22+F23+F24</f>
        <v>682.97</v>
      </c>
      <c r="G21" s="15">
        <f t="shared" si="0"/>
        <v>1557.75</v>
      </c>
    </row>
    <row r="22" spans="1:7" ht="24">
      <c r="A22" s="9" t="s">
        <v>20</v>
      </c>
      <c r="B22" s="12">
        <v>1247.96</v>
      </c>
      <c r="C22" s="12">
        <v>321.11</v>
      </c>
      <c r="D22" s="12">
        <f t="shared" si="1"/>
        <v>1569.0700000000002</v>
      </c>
      <c r="E22" s="12">
        <v>874.78</v>
      </c>
      <c r="F22" s="12">
        <v>506.08</v>
      </c>
      <c r="G22" s="12">
        <f t="shared" si="0"/>
        <v>1380.86</v>
      </c>
    </row>
    <row r="23" spans="1:7" ht="24">
      <c r="A23" s="16" t="s">
        <v>21</v>
      </c>
      <c r="B23" s="12">
        <v>0</v>
      </c>
      <c r="C23" s="12">
        <v>212.83</v>
      </c>
      <c r="D23" s="12">
        <f t="shared" si="1"/>
        <v>212.83</v>
      </c>
      <c r="E23" s="12">
        <v>0</v>
      </c>
      <c r="F23" s="12">
        <v>149.86000000000001</v>
      </c>
      <c r="G23" s="12">
        <f t="shared" si="0"/>
        <v>149.86000000000001</v>
      </c>
    </row>
    <row r="24" spans="1:7" ht="24">
      <c r="A24" s="16" t="s">
        <v>22</v>
      </c>
      <c r="B24" s="12">
        <v>0</v>
      </c>
      <c r="C24" s="12">
        <v>32.96</v>
      </c>
      <c r="D24" s="12">
        <f t="shared" si="1"/>
        <v>32.96</v>
      </c>
      <c r="E24" s="12">
        <v>0</v>
      </c>
      <c r="F24" s="12">
        <v>27.03</v>
      </c>
      <c r="G24" s="12">
        <f t="shared" si="0"/>
        <v>27.03</v>
      </c>
    </row>
    <row r="25" spans="1:7" ht="24">
      <c r="A25" s="7" t="s">
        <v>23</v>
      </c>
      <c r="B25" s="15">
        <f>+B6+B21</f>
        <v>4211.6499999999996</v>
      </c>
      <c r="C25" s="15">
        <f>+C6+C21</f>
        <v>1317.8200000000002</v>
      </c>
      <c r="D25" s="15">
        <f t="shared" si="1"/>
        <v>5529.4699999999993</v>
      </c>
      <c r="E25" s="15">
        <f t="shared" ref="E25:F25" si="2">+E6+E21</f>
        <v>3796.05</v>
      </c>
      <c r="F25" s="15">
        <f t="shared" si="2"/>
        <v>1197.79</v>
      </c>
      <c r="G25" s="15">
        <f t="shared" si="0"/>
        <v>4993.84</v>
      </c>
    </row>
    <row r="26" spans="1:7" ht="24">
      <c r="A26" s="17" t="s">
        <v>24</v>
      </c>
      <c r="B26" s="18">
        <f>ROUND(B25/B27,2)</f>
        <v>4.87</v>
      </c>
      <c r="C26" s="18">
        <f>ROUND(C25/B27,2)</f>
        <v>1.52</v>
      </c>
      <c r="D26" s="18">
        <f>+ROUND(D25/B27,2)</f>
        <v>6.4</v>
      </c>
      <c r="E26" s="18">
        <f>ROUND(E25/E27,2)</f>
        <v>5.01</v>
      </c>
      <c r="F26" s="18">
        <f>ROUND(F25/E27,2)</f>
        <v>1.58</v>
      </c>
      <c r="G26" s="18">
        <f>+ROUND(G25/E27,2)</f>
        <v>6.6</v>
      </c>
    </row>
    <row r="27" spans="1:7" s="20" customFormat="1" ht="24">
      <c r="A27" s="19" t="s">
        <v>25</v>
      </c>
      <c r="B27" s="32">
        <v>864.26</v>
      </c>
      <c r="C27" s="32"/>
      <c r="D27" s="32">
        <v>701.22</v>
      </c>
      <c r="E27" s="32">
        <v>757.03</v>
      </c>
      <c r="F27" s="32"/>
      <c r="G27" s="32">
        <v>675.67</v>
      </c>
    </row>
    <row r="28" spans="1:7" s="26" customFormat="1" ht="24">
      <c r="A28" s="19" t="s">
        <v>26</v>
      </c>
      <c r="B28" s="36">
        <v>7.9290000000000003</v>
      </c>
      <c r="C28" s="36"/>
      <c r="D28" s="36">
        <v>7.42</v>
      </c>
      <c r="E28" s="36">
        <v>7.9290000000000003</v>
      </c>
      <c r="F28" s="36"/>
      <c r="G28" s="36">
        <v>7.42</v>
      </c>
    </row>
    <row r="29" spans="1:7" s="20" customFormat="1" ht="24">
      <c r="A29" s="19" t="s">
        <v>27</v>
      </c>
      <c r="B29" s="32">
        <f>+ROUND(B27*B28,2)</f>
        <v>6852.72</v>
      </c>
      <c r="C29" s="32" t="s">
        <v>28</v>
      </c>
      <c r="D29" s="32">
        <v>5203.0524000000005</v>
      </c>
      <c r="E29" s="32">
        <f>+ROUND(E27*E28,2)</f>
        <v>6002.49</v>
      </c>
      <c r="F29" s="32" t="s">
        <v>28</v>
      </c>
      <c r="G29" s="32">
        <v>5203.0524000000005</v>
      </c>
    </row>
    <row r="30" spans="1:7" ht="24">
      <c r="A30" s="17" t="s">
        <v>29</v>
      </c>
      <c r="B30" s="21">
        <f>B29-B25</f>
        <v>2641.0700000000006</v>
      </c>
      <c r="C30" s="22" t="s">
        <v>28</v>
      </c>
      <c r="D30" s="21">
        <f>B29-D25</f>
        <v>1323.2500000000009</v>
      </c>
      <c r="E30" s="21">
        <f>E29-E25</f>
        <v>2206.4399999999996</v>
      </c>
      <c r="F30" s="22" t="s">
        <v>28</v>
      </c>
      <c r="G30" s="21">
        <f>E29-G25</f>
        <v>1008.6499999999996</v>
      </c>
    </row>
    <row r="31" spans="1:7" ht="24">
      <c r="A31" s="23" t="s">
        <v>30</v>
      </c>
      <c r="B31" s="24">
        <f>(B28-B26)</f>
        <v>3.0590000000000002</v>
      </c>
      <c r="C31" s="25" t="s">
        <v>28</v>
      </c>
      <c r="D31" s="24">
        <f>B28-D26</f>
        <v>1.5289999999999999</v>
      </c>
      <c r="E31" s="24">
        <f>E28-E26</f>
        <v>2.9190000000000005</v>
      </c>
      <c r="F31" s="25" t="s">
        <v>28</v>
      </c>
      <c r="G31" s="24">
        <f>E28-G26</f>
        <v>1.3290000000000006</v>
      </c>
    </row>
  </sheetData>
  <mergeCells count="10">
    <mergeCell ref="B28:D28"/>
    <mergeCell ref="E28:G28"/>
    <mergeCell ref="B29:D29"/>
    <mergeCell ref="E29:G29"/>
    <mergeCell ref="A3:A5"/>
    <mergeCell ref="B3:G3"/>
    <mergeCell ref="B4:D4"/>
    <mergeCell ref="E4:G4"/>
    <mergeCell ref="B27:D27"/>
    <mergeCell ref="E27:G27"/>
  </mergeCells>
  <pageMargins left="0.26" right="0.31" top="0.75" bottom="0.75" header="0.3" footer="0.3"/>
  <pageSetup paperSize="9" scale="9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"/>
  <sheetViews>
    <sheetView topLeftCell="A16" workbookViewId="0">
      <selection activeCell="B8" sqref="B8"/>
    </sheetView>
  </sheetViews>
  <sheetFormatPr defaultRowHeight="14.25"/>
  <cols>
    <col min="1" max="1" width="39.125" customWidth="1"/>
    <col min="2" max="7" width="10.25" customWidth="1"/>
  </cols>
  <sheetData>
    <row r="1" spans="1:7" ht="27.75">
      <c r="A1" s="1" t="s">
        <v>38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27" t="s">
        <v>1</v>
      </c>
      <c r="B3" s="29" t="s">
        <v>31</v>
      </c>
      <c r="C3" s="30"/>
      <c r="D3" s="30"/>
      <c r="E3" s="30"/>
      <c r="F3" s="30"/>
      <c r="G3" s="31"/>
    </row>
    <row r="4" spans="1:7" ht="27.75">
      <c r="A4" s="33"/>
      <c r="B4" s="35" t="s">
        <v>32</v>
      </c>
      <c r="C4" s="35"/>
      <c r="D4" s="35"/>
      <c r="E4" s="35" t="s">
        <v>33</v>
      </c>
      <c r="F4" s="35"/>
      <c r="G4" s="35"/>
    </row>
    <row r="5" spans="1:7" ht="24">
      <c r="A5" s="34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+B7+B12+B19</f>
        <v>7374.1399999999994</v>
      </c>
      <c r="C6" s="6">
        <f>+C7+C12+C19</f>
        <v>1757.2400000000002</v>
      </c>
      <c r="D6" s="6">
        <f>+B6+C6</f>
        <v>9131.3799999999992</v>
      </c>
      <c r="E6" s="6">
        <f>+E7+E12+E19</f>
        <v>6334.55</v>
      </c>
      <c r="F6" s="6">
        <f>+F7+F12+F19</f>
        <v>2087.7399999999998</v>
      </c>
      <c r="G6" s="6">
        <f t="shared" ref="G6:G24" si="0">+E6+F6</f>
        <v>8422.2900000000009</v>
      </c>
    </row>
    <row r="7" spans="1:7" ht="24">
      <c r="A7" s="7" t="s">
        <v>6</v>
      </c>
      <c r="B7" s="8">
        <f>+B8+B9+B10+B11</f>
        <v>4003.32</v>
      </c>
      <c r="C7" s="8">
        <f>+C8+C9+C10+C11</f>
        <v>830.21</v>
      </c>
      <c r="D7" s="8">
        <f t="shared" ref="D7:D24" si="1">+B7+C7</f>
        <v>4833.5300000000007</v>
      </c>
      <c r="E7" s="8">
        <f>+E8+E9+E10+E11</f>
        <v>3120.69</v>
      </c>
      <c r="F7" s="8">
        <f>+F8+F9+F10+F11</f>
        <v>1536.12</v>
      </c>
      <c r="G7" s="8">
        <f t="shared" si="0"/>
        <v>4656.8099999999995</v>
      </c>
    </row>
    <row r="8" spans="1:7" ht="24">
      <c r="A8" s="9" t="s">
        <v>34</v>
      </c>
      <c r="B8" s="11">
        <v>577.63</v>
      </c>
      <c r="C8" s="11">
        <v>0</v>
      </c>
      <c r="D8" s="11">
        <f t="shared" si="1"/>
        <v>577.63</v>
      </c>
      <c r="E8" s="11">
        <v>0</v>
      </c>
      <c r="F8" s="11">
        <v>694.45</v>
      </c>
      <c r="G8" s="11">
        <f t="shared" si="0"/>
        <v>694.45</v>
      </c>
    </row>
    <row r="9" spans="1:7" ht="24">
      <c r="A9" s="9" t="s">
        <v>7</v>
      </c>
      <c r="B9" s="10">
        <v>404.67</v>
      </c>
      <c r="C9" s="10">
        <v>88.81</v>
      </c>
      <c r="D9" s="11">
        <f t="shared" si="1"/>
        <v>493.48</v>
      </c>
      <c r="E9" s="10">
        <v>447.22</v>
      </c>
      <c r="F9" s="10">
        <v>0</v>
      </c>
      <c r="G9" s="11">
        <f t="shared" si="0"/>
        <v>447.22</v>
      </c>
    </row>
    <row r="10" spans="1:7" ht="24">
      <c r="A10" s="9" t="s">
        <v>8</v>
      </c>
      <c r="B10" s="10">
        <v>486.6</v>
      </c>
      <c r="C10" s="10">
        <v>741.4</v>
      </c>
      <c r="D10" s="11">
        <f t="shared" si="1"/>
        <v>1228</v>
      </c>
      <c r="E10" s="10">
        <v>313.89</v>
      </c>
      <c r="F10" s="10">
        <v>841.67</v>
      </c>
      <c r="G10" s="11">
        <f t="shared" si="0"/>
        <v>1155.56</v>
      </c>
    </row>
    <row r="11" spans="1:7" ht="24">
      <c r="A11" s="9" t="s">
        <v>9</v>
      </c>
      <c r="B11" s="10">
        <v>2534.42</v>
      </c>
      <c r="C11" s="10">
        <v>0</v>
      </c>
      <c r="D11" s="11">
        <f t="shared" si="1"/>
        <v>2534.42</v>
      </c>
      <c r="E11" s="10">
        <v>2359.58</v>
      </c>
      <c r="F11" s="10">
        <v>0</v>
      </c>
      <c r="G11" s="11">
        <f t="shared" si="0"/>
        <v>2359.58</v>
      </c>
    </row>
    <row r="12" spans="1:7" ht="24">
      <c r="A12" s="7" t="s">
        <v>10</v>
      </c>
      <c r="B12" s="8">
        <f>+B13+B14+B15+B16+B17+B18</f>
        <v>3370.8199999999997</v>
      </c>
      <c r="C12" s="8">
        <f>+C13+C14+C15+C16+C17+C18</f>
        <v>329.65</v>
      </c>
      <c r="D12" s="8">
        <f t="shared" si="1"/>
        <v>3700.47</v>
      </c>
      <c r="E12" s="8">
        <f>+E13+E14+E15+E16+E17+E18</f>
        <v>3213.86</v>
      </c>
      <c r="F12" s="8">
        <f>+F13+F14+F15+F16+F17+F18</f>
        <v>0.63</v>
      </c>
      <c r="G12" s="8">
        <f t="shared" si="0"/>
        <v>3214.4900000000002</v>
      </c>
    </row>
    <row r="13" spans="1:7" ht="24">
      <c r="A13" s="9" t="s">
        <v>11</v>
      </c>
      <c r="B13" s="10">
        <v>739.57</v>
      </c>
      <c r="C13" s="10">
        <v>282.14</v>
      </c>
      <c r="D13" s="10">
        <f t="shared" si="1"/>
        <v>1021.71</v>
      </c>
      <c r="E13" s="10">
        <v>1034.72</v>
      </c>
      <c r="F13" s="10">
        <v>0</v>
      </c>
      <c r="G13" s="10">
        <f t="shared" si="0"/>
        <v>1034.72</v>
      </c>
    </row>
    <row r="14" spans="1:7" ht="24">
      <c r="A14" s="9" t="s">
        <v>12</v>
      </c>
      <c r="B14" s="10">
        <v>1340.49</v>
      </c>
      <c r="C14" s="10">
        <v>26.81</v>
      </c>
      <c r="D14" s="10">
        <f t="shared" si="1"/>
        <v>1367.3</v>
      </c>
      <c r="E14" s="10">
        <v>1507.5</v>
      </c>
      <c r="F14" s="10">
        <v>0</v>
      </c>
      <c r="G14" s="10">
        <f t="shared" si="0"/>
        <v>1507.5</v>
      </c>
    </row>
    <row r="15" spans="1:7" ht="24">
      <c r="A15" s="9" t="s">
        <v>13</v>
      </c>
      <c r="B15" s="10">
        <v>545.09</v>
      </c>
      <c r="C15" s="10">
        <v>0</v>
      </c>
      <c r="D15" s="10">
        <f t="shared" si="1"/>
        <v>545.09</v>
      </c>
      <c r="E15" s="10">
        <v>383.31</v>
      </c>
      <c r="F15" s="10">
        <v>0</v>
      </c>
      <c r="G15" s="10">
        <f t="shared" si="0"/>
        <v>383.31</v>
      </c>
    </row>
    <row r="16" spans="1:7" ht="24">
      <c r="A16" s="13" t="s">
        <v>15</v>
      </c>
      <c r="B16" s="12">
        <v>632.37</v>
      </c>
      <c r="C16" s="12">
        <v>0</v>
      </c>
      <c r="D16" s="10">
        <f t="shared" si="1"/>
        <v>632.37</v>
      </c>
      <c r="E16" s="12">
        <v>206.94</v>
      </c>
      <c r="F16" s="12">
        <v>0</v>
      </c>
      <c r="G16" s="10">
        <f t="shared" si="0"/>
        <v>206.94</v>
      </c>
    </row>
    <row r="17" spans="1:7" ht="24">
      <c r="A17" s="9" t="s">
        <v>16</v>
      </c>
      <c r="B17" s="12">
        <v>72.12</v>
      </c>
      <c r="C17" s="12">
        <v>0</v>
      </c>
      <c r="D17" s="10">
        <f t="shared" si="1"/>
        <v>72.12</v>
      </c>
      <c r="E17" s="12">
        <v>13.89</v>
      </c>
      <c r="F17" s="12">
        <v>0</v>
      </c>
      <c r="G17" s="10">
        <f t="shared" si="0"/>
        <v>13.89</v>
      </c>
    </row>
    <row r="18" spans="1:7" ht="24">
      <c r="A18" s="9" t="s">
        <v>17</v>
      </c>
      <c r="B18" s="12">
        <v>41.18</v>
      </c>
      <c r="C18" s="12">
        <v>20.7</v>
      </c>
      <c r="D18" s="10">
        <f t="shared" si="1"/>
        <v>61.879999999999995</v>
      </c>
      <c r="E18" s="12">
        <v>67.5</v>
      </c>
      <c r="F18" s="12">
        <v>0.63</v>
      </c>
      <c r="G18" s="10">
        <f t="shared" si="0"/>
        <v>68.13</v>
      </c>
    </row>
    <row r="19" spans="1:7" ht="24">
      <c r="A19" s="7" t="s">
        <v>18</v>
      </c>
      <c r="B19" s="14">
        <v>0</v>
      </c>
      <c r="C19" s="15">
        <f>ROUND((B7+C7+B12+C12)*0.07,2)</f>
        <v>597.38</v>
      </c>
      <c r="D19" s="15">
        <f t="shared" si="1"/>
        <v>597.38</v>
      </c>
      <c r="E19" s="14">
        <v>0</v>
      </c>
      <c r="F19" s="15">
        <f>ROUND((E7+F7+E12+F12)*0.07,2)</f>
        <v>550.99</v>
      </c>
      <c r="G19" s="15">
        <f t="shared" si="0"/>
        <v>550.99</v>
      </c>
    </row>
    <row r="20" spans="1:7" ht="24">
      <c r="A20" s="7" t="s">
        <v>19</v>
      </c>
      <c r="B20" s="14">
        <f>+B21+B22+B23</f>
        <v>993.94</v>
      </c>
      <c r="C20" s="14">
        <f>+C21+C22+C23</f>
        <v>2522.9300000000003</v>
      </c>
      <c r="D20" s="15">
        <f t="shared" si="1"/>
        <v>3516.8700000000003</v>
      </c>
      <c r="E20" s="14">
        <f>+E21+E22+E23</f>
        <v>1250</v>
      </c>
      <c r="F20" s="15">
        <f>+F21+F22+F23</f>
        <v>1985.25</v>
      </c>
      <c r="G20" s="15">
        <f t="shared" si="0"/>
        <v>3235.25</v>
      </c>
    </row>
    <row r="21" spans="1:7" ht="24">
      <c r="A21" s="9" t="s">
        <v>20</v>
      </c>
      <c r="B21" s="12">
        <v>993.94</v>
      </c>
      <c r="C21" s="12">
        <v>1876.18</v>
      </c>
      <c r="D21" s="12">
        <f t="shared" si="1"/>
        <v>2870.12</v>
      </c>
      <c r="E21" s="12">
        <v>1250</v>
      </c>
      <c r="F21" s="12">
        <v>1694.44</v>
      </c>
      <c r="G21" s="12">
        <f t="shared" si="0"/>
        <v>2944.44</v>
      </c>
    </row>
    <row r="22" spans="1:7" ht="24">
      <c r="A22" s="16" t="s">
        <v>21</v>
      </c>
      <c r="B22" s="12">
        <v>0</v>
      </c>
      <c r="C22" s="12">
        <v>356.5</v>
      </c>
      <c r="D22" s="12">
        <f t="shared" si="1"/>
        <v>356.5</v>
      </c>
      <c r="E22" s="12">
        <v>0</v>
      </c>
      <c r="F22" s="12">
        <v>191.52</v>
      </c>
      <c r="G22" s="12">
        <f t="shared" si="0"/>
        <v>191.52</v>
      </c>
    </row>
    <row r="23" spans="1:7" ht="24">
      <c r="A23" s="16" t="s">
        <v>22</v>
      </c>
      <c r="B23" s="12">
        <v>0</v>
      </c>
      <c r="C23" s="12">
        <v>290.25</v>
      </c>
      <c r="D23" s="12">
        <f t="shared" si="1"/>
        <v>290.25</v>
      </c>
      <c r="E23" s="12">
        <v>0</v>
      </c>
      <c r="F23" s="12">
        <v>99.29</v>
      </c>
      <c r="G23" s="12">
        <f t="shared" si="0"/>
        <v>99.29</v>
      </c>
    </row>
    <row r="24" spans="1:7" ht="24">
      <c r="A24" s="7" t="s">
        <v>23</v>
      </c>
      <c r="B24" s="15">
        <f>+B6+B20</f>
        <v>8368.08</v>
      </c>
      <c r="C24" s="15">
        <f>+C6+C20</f>
        <v>4280.17</v>
      </c>
      <c r="D24" s="15">
        <f t="shared" si="1"/>
        <v>12648.25</v>
      </c>
      <c r="E24" s="15">
        <f>+E6+E20</f>
        <v>7584.55</v>
      </c>
      <c r="F24" s="15">
        <f>+F6+F20</f>
        <v>4072.99</v>
      </c>
      <c r="G24" s="15">
        <f t="shared" si="0"/>
        <v>11657.54</v>
      </c>
    </row>
    <row r="25" spans="1:7" ht="24">
      <c r="A25" s="17" t="s">
        <v>24</v>
      </c>
      <c r="B25" s="18">
        <f>ROUND(B24/B26,2)</f>
        <v>0.54</v>
      </c>
      <c r="C25" s="18">
        <f>ROUND(C24/B26,2)</f>
        <v>0.27</v>
      </c>
      <c r="D25" s="18">
        <f>+ROUND(D24/B26,2)</f>
        <v>0.81</v>
      </c>
      <c r="E25" s="18">
        <f>ROUND(E24/E26,2)</f>
        <v>0.57999999999999996</v>
      </c>
      <c r="F25" s="18">
        <f>ROUND(F24/E26,2)</f>
        <v>0.31</v>
      </c>
      <c r="G25" s="18">
        <f>+ROUND(G24/E26,2)</f>
        <v>0.89</v>
      </c>
    </row>
    <row r="26" spans="1:7" s="20" customFormat="1" ht="24">
      <c r="A26" s="19" t="s">
        <v>25</v>
      </c>
      <c r="B26" s="32">
        <v>15572.62</v>
      </c>
      <c r="C26" s="32"/>
      <c r="D26" s="32">
        <v>701.22</v>
      </c>
      <c r="E26" s="32">
        <v>13125</v>
      </c>
      <c r="F26" s="32"/>
      <c r="G26" s="32">
        <v>675.67</v>
      </c>
    </row>
    <row r="27" spans="1:7" s="26" customFormat="1" ht="24">
      <c r="A27" s="19" t="s">
        <v>26</v>
      </c>
      <c r="B27" s="32">
        <v>0.91</v>
      </c>
      <c r="C27" s="32"/>
      <c r="D27" s="32">
        <v>7.42</v>
      </c>
      <c r="E27" s="32">
        <v>0.91</v>
      </c>
      <c r="F27" s="32"/>
      <c r="G27" s="32">
        <v>7.42</v>
      </c>
    </row>
    <row r="28" spans="1:7" s="20" customFormat="1" ht="24">
      <c r="A28" s="19" t="s">
        <v>27</v>
      </c>
      <c r="B28" s="32">
        <f>+ROUND(B26*B27,2)</f>
        <v>14171.08</v>
      </c>
      <c r="C28" s="32" t="s">
        <v>28</v>
      </c>
      <c r="D28" s="32">
        <v>5203.0524000000005</v>
      </c>
      <c r="E28" s="32">
        <f>+ROUND(E26*E27,2)</f>
        <v>11943.75</v>
      </c>
      <c r="F28" s="32" t="s">
        <v>28</v>
      </c>
      <c r="G28" s="32">
        <v>5203.0524000000005</v>
      </c>
    </row>
    <row r="29" spans="1:7" ht="24">
      <c r="A29" s="17" t="s">
        <v>29</v>
      </c>
      <c r="B29" s="21">
        <f>B28-B24</f>
        <v>5803</v>
      </c>
      <c r="C29" s="22" t="s">
        <v>28</v>
      </c>
      <c r="D29" s="21">
        <f>B28-D24</f>
        <v>1522.83</v>
      </c>
      <c r="E29" s="21">
        <f>E28-E24</f>
        <v>4359.2</v>
      </c>
      <c r="F29" s="22" t="s">
        <v>28</v>
      </c>
      <c r="G29" s="21">
        <f>E28-G24</f>
        <v>286.20999999999913</v>
      </c>
    </row>
    <row r="30" spans="1:7" ht="24">
      <c r="A30" s="23" t="s">
        <v>30</v>
      </c>
      <c r="B30" s="24">
        <f>(B27-B25)</f>
        <v>0.37</v>
      </c>
      <c r="C30" s="25" t="s">
        <v>28</v>
      </c>
      <c r="D30" s="24">
        <f>B27-D25</f>
        <v>9.9999999999999978E-2</v>
      </c>
      <c r="E30" s="24">
        <f>E27-E25</f>
        <v>0.33000000000000007</v>
      </c>
      <c r="F30" s="25" t="s">
        <v>28</v>
      </c>
      <c r="G30" s="24">
        <f>E27-G25</f>
        <v>2.0000000000000018E-2</v>
      </c>
    </row>
  </sheetData>
  <mergeCells count="10">
    <mergeCell ref="B27:D27"/>
    <mergeCell ref="E27:G27"/>
    <mergeCell ref="B28:D28"/>
    <mergeCell ref="E28:G28"/>
    <mergeCell ref="A3:A5"/>
    <mergeCell ref="B3:G3"/>
    <mergeCell ref="B4:D4"/>
    <mergeCell ref="E4:G4"/>
    <mergeCell ref="B26:D26"/>
    <mergeCell ref="E26:G26"/>
  </mergeCells>
  <pageMargins left="0.26" right="0.33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กล้วยไม้</vt:lpstr>
      <vt:lpstr>ข้าวนาปี</vt:lpstr>
      <vt:lpstr>ข้าวนาปรัง</vt:lpstr>
      <vt:lpstr>อ้อยโรงงาน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2018-10-19T04:09:08Z</cp:lastPrinted>
  <dcterms:created xsi:type="dcterms:W3CDTF">2018-08-21T01:11:28Z</dcterms:created>
  <dcterms:modified xsi:type="dcterms:W3CDTF">2018-10-19T04:10:02Z</dcterms:modified>
</cp:coreProperties>
</file>