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มะพร้าว(ผลแก่)" sheetId="4" r:id="rId1"/>
    <sheet name="ส้มโอ" sheetId="2" r:id="rId2"/>
    <sheet name="มะพร้าว(มะพร้าวตาล)" sheetId="3" r:id="rId3"/>
    <sheet name="เกลือสมุทร" sheetId="1" r:id="rId4"/>
  </sheets>
  <calcPr calcId="144525"/>
</workbook>
</file>

<file path=xl/calcChain.xml><?xml version="1.0" encoding="utf-8"?>
<calcChain xmlns="http://schemas.openxmlformats.org/spreadsheetml/2006/main">
  <c r="E27" i="3"/>
  <c r="B27"/>
  <c r="G22"/>
  <c r="D22"/>
  <c r="G21"/>
  <c r="D21"/>
  <c r="G20"/>
  <c r="D20"/>
  <c r="G19"/>
  <c r="D19"/>
  <c r="F18"/>
  <c r="E18"/>
  <c r="C18"/>
  <c r="B18"/>
  <c r="G16"/>
  <c r="D16"/>
  <c r="G15"/>
  <c r="D15"/>
  <c r="G14"/>
  <c r="D14"/>
  <c r="G13"/>
  <c r="D13"/>
  <c r="G12"/>
  <c r="D12"/>
  <c r="G11"/>
  <c r="D11"/>
  <c r="F10"/>
  <c r="E10"/>
  <c r="C10"/>
  <c r="B10"/>
  <c r="G9"/>
  <c r="D9"/>
  <c r="G8"/>
  <c r="D8"/>
  <c r="F7"/>
  <c r="E7"/>
  <c r="E6" s="1"/>
  <c r="E23" s="1"/>
  <c r="C7"/>
  <c r="B7"/>
  <c r="G13" i="4"/>
  <c r="G14"/>
  <c r="G15"/>
  <c r="G16"/>
  <c r="E27"/>
  <c r="B27"/>
  <c r="G22"/>
  <c r="D22"/>
  <c r="G21"/>
  <c r="D21"/>
  <c r="G20"/>
  <c r="D20"/>
  <c r="G19"/>
  <c r="D19"/>
  <c r="F18"/>
  <c r="E18"/>
  <c r="C18"/>
  <c r="D18" s="1"/>
  <c r="B18"/>
  <c r="D16"/>
  <c r="D15"/>
  <c r="D14"/>
  <c r="D13"/>
  <c r="G12"/>
  <c r="D12"/>
  <c r="G11"/>
  <c r="D11"/>
  <c r="F10"/>
  <c r="E10"/>
  <c r="C10"/>
  <c r="B10"/>
  <c r="G9"/>
  <c r="D9"/>
  <c r="G8"/>
  <c r="D8"/>
  <c r="F7"/>
  <c r="E7"/>
  <c r="C7"/>
  <c r="B7"/>
  <c r="B6" s="1"/>
  <c r="B23" s="1"/>
  <c r="B26" i="2"/>
  <c r="D21"/>
  <c r="D20"/>
  <c r="D19"/>
  <c r="D18"/>
  <c r="C17"/>
  <c r="B17"/>
  <c r="D15"/>
  <c r="D14"/>
  <c r="D13"/>
  <c r="D12"/>
  <c r="D11"/>
  <c r="D10"/>
  <c r="C9"/>
  <c r="B9"/>
  <c r="D9" s="1"/>
  <c r="D8"/>
  <c r="D7"/>
  <c r="C6"/>
  <c r="B6"/>
  <c r="D17" l="1"/>
  <c r="D18" i="3"/>
  <c r="C17"/>
  <c r="D17" s="1"/>
  <c r="D10"/>
  <c r="G18"/>
  <c r="G10"/>
  <c r="F17"/>
  <c r="G17" s="1"/>
  <c r="B6"/>
  <c r="B23" s="1"/>
  <c r="B28" s="1"/>
  <c r="D7"/>
  <c r="E24"/>
  <c r="E29" s="1"/>
  <c r="E28"/>
  <c r="G7"/>
  <c r="G7" i="4"/>
  <c r="G18"/>
  <c r="F17"/>
  <c r="G17" s="1"/>
  <c r="G10"/>
  <c r="D10"/>
  <c r="E6"/>
  <c r="E23" s="1"/>
  <c r="E24" s="1"/>
  <c r="E29" s="1"/>
  <c r="C17"/>
  <c r="D17" s="1"/>
  <c r="B24"/>
  <c r="B29" s="1"/>
  <c r="D7"/>
  <c r="B28"/>
  <c r="C16" i="2"/>
  <c r="D16" s="1"/>
  <c r="D6"/>
  <c r="B5"/>
  <c r="B22" s="1"/>
  <c r="B23" s="1"/>
  <c r="C6" i="3" l="1"/>
  <c r="C23" s="1"/>
  <c r="C24" s="1"/>
  <c r="B24"/>
  <c r="B29" s="1"/>
  <c r="F6"/>
  <c r="E28" i="4"/>
  <c r="F6"/>
  <c r="F23" s="1"/>
  <c r="F24" s="1"/>
  <c r="C6"/>
  <c r="C5" i="2"/>
  <c r="C22" s="1"/>
  <c r="C23" s="1"/>
  <c r="D6" i="3" l="1"/>
  <c r="D23"/>
  <c r="F23"/>
  <c r="G6"/>
  <c r="D24"/>
  <c r="D29" s="1"/>
  <c r="D28"/>
  <c r="G6" i="4"/>
  <c r="G23"/>
  <c r="C23"/>
  <c r="D6"/>
  <c r="D5" i="2"/>
  <c r="B28"/>
  <c r="D22"/>
  <c r="B27"/>
  <c r="F24" i="3" l="1"/>
  <c r="G23"/>
  <c r="G24" i="4"/>
  <c r="G29" s="1"/>
  <c r="G28"/>
  <c r="C24"/>
  <c r="D23"/>
  <c r="D23" i="2"/>
  <c r="D28" s="1"/>
  <c r="D27"/>
  <c r="G24" i="3" l="1"/>
  <c r="G29" s="1"/>
  <c r="G28"/>
  <c r="D24" i="4"/>
  <c r="D29" s="1"/>
  <c r="D28"/>
  <c r="C11" i="1"/>
  <c r="B11"/>
  <c r="B24"/>
  <c r="D19"/>
  <c r="D18"/>
  <c r="D17"/>
  <c r="C16"/>
  <c r="B16"/>
  <c r="D14"/>
  <c r="D13"/>
  <c r="D12"/>
  <c r="D10"/>
  <c r="D9"/>
  <c r="D8"/>
  <c r="D7"/>
  <c r="C6"/>
  <c r="B6"/>
  <c r="C15" s="1"/>
  <c r="D16" l="1"/>
  <c r="B5"/>
  <c r="B20" s="1"/>
  <c r="B25" s="1"/>
  <c r="D11"/>
  <c r="D6"/>
  <c r="C5" l="1"/>
  <c r="D15"/>
  <c r="B21"/>
  <c r="B26" s="1"/>
  <c r="C20" l="1"/>
  <c r="D5"/>
  <c r="C21" l="1"/>
  <c r="D20"/>
  <c r="D21" l="1"/>
  <c r="D26" s="1"/>
  <c r="D25"/>
</calcChain>
</file>

<file path=xl/sharedStrings.xml><?xml version="1.0" encoding="utf-8"?>
<sst xmlns="http://schemas.openxmlformats.org/spreadsheetml/2006/main" count="135" uniqueCount="50">
  <si>
    <t>หน่วย: บาท/ไร่</t>
  </si>
  <si>
    <t>รายการ</t>
  </si>
  <si>
    <t>เงินสด</t>
  </si>
  <si>
    <t>ประเมิน</t>
  </si>
  <si>
    <t>รวม</t>
  </si>
  <si>
    <t>1. ต้นทุนผันแปร</t>
  </si>
  <si>
    <t xml:space="preserve">  1.1 ค่าแรงงาน</t>
  </si>
  <si>
    <t xml:space="preserve">      ดูแลรักษา</t>
  </si>
  <si>
    <t xml:space="preserve">      เก็บเกี่ยว</t>
  </si>
  <si>
    <t xml:space="preserve">  1.2 ค่าวัสดุ</t>
  </si>
  <si>
    <t xml:space="preserve">      ค่าปุ๋ย</t>
  </si>
  <si>
    <t xml:space="preserve">      ค่ายาปราบศัตรูพืชและวัชพืช</t>
  </si>
  <si>
    <t xml:space="preserve">      ค่าสารอื่นๆ และวัสดุปรับปรุงดิน</t>
  </si>
  <si>
    <t xml:space="preserve">      ค่าน้ำมันเชื้อเพลิงและหล่อลื่น</t>
  </si>
  <si>
    <t xml:space="preserve">      ค่าวัสดุการเกษตรและวัสดุสิ้นเปลือง</t>
  </si>
  <si>
    <t xml:space="preserve">      ค่าซ่อมแซมอุปกรณ์การเกษตร</t>
  </si>
  <si>
    <t xml:space="preserve">  1.3 ค่าเสียโอกาสเงินลงทุน</t>
  </si>
  <si>
    <t>2. ต้นทุนคงที่</t>
  </si>
  <si>
    <t xml:space="preserve">  2.1 ค่าเช่าที่ดิน</t>
  </si>
  <si>
    <t xml:space="preserve">  2.2 ค่าเสื่อมอุปกรณ์การเกษตร</t>
  </si>
  <si>
    <t xml:space="preserve">  2.3 ค่าเสียโอกาสเงินลงทุนอุปกรณ์การเกษตร</t>
  </si>
  <si>
    <t>3. ต้นทุนรวมต่อไร่</t>
  </si>
  <si>
    <t>7. ผลตอบแทนต่อไร่</t>
  </si>
  <si>
    <t/>
  </si>
  <si>
    <t>8. ผลตอบแทนสุทธิต่อไร่</t>
  </si>
  <si>
    <t xml:space="preserve">      เตรียมแปลงนาเกลือ</t>
  </si>
  <si>
    <t xml:space="preserve">      การผลิตเกลือ (การควบคุมดูแลน้ำ)</t>
  </si>
  <si>
    <t xml:space="preserve">      เก็บรื้อเกลือและขนเกลือ/กองเกลือ</t>
  </si>
  <si>
    <t>สมุทรสงคราม</t>
  </si>
  <si>
    <t>4. ต้นทุนรวมต่อตัน</t>
  </si>
  <si>
    <t>5. ผลผลิตต่อไร่ (ตัน)</t>
  </si>
  <si>
    <t>6. ราคาที่เกษตรกรขายได้ที่ไร่นา (บาท/ตัน)</t>
  </si>
  <si>
    <t>9. ผลตอบแทนสุทธิต่อตัน</t>
  </si>
  <si>
    <t>รายงาน</t>
  </si>
  <si>
    <t>1.ต้นทุนผันแปร</t>
  </si>
  <si>
    <t>2.ต้นทุนคงที่</t>
  </si>
  <si>
    <t xml:space="preserve">  2.4 เฉลี่ยต้นทุนก่อนให้ผลผลิต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</si>
  <si>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</si>
  <si>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</si>
  <si>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</si>
  <si>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</si>
  <si>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</si>
  <si>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</si>
  <si>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</si>
  <si>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>S1/S2</t>
  </si>
  <si>
    <t>S3/N</t>
  </si>
  <si>
    <t>ตารางที่ 73  ต้นทุนการผลิตมะพร้าว(ผลแก่)  ปี 2560 แยกตามลักษณะความเหมาะสมของพื้นที่</t>
  </si>
  <si>
    <t>ตารางที่ 74  ต้นทุนการผลิตส้มโอ ปี 2560  แยกตามลักษณะความเหมาะสมของพื้นที่</t>
  </si>
  <si>
    <t>ตารางที่ 75  ต้นทุนการผลิตมะพร้าว(มะพร้าวตาล)  ปี 2560 แยกตามลักษณะความเหมาะสมของพื้นที่</t>
  </si>
  <si>
    <t>ตารางที่ 76  ต้นทุนการผลิตเกลือสมุทร ปี 2560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</si>
</sst>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87" formatCode="_-* #,##0.00_-;\-* #,##0.00_-;_-* &quot;-&quot;??_-;_-@_-"/>
  </numFmts>
  <fonts count="1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4"/>
      <name val="AngsanaUPC"/>
      <family val="1"/>
    </font>
    <font>
      <b/>
      <sz val="16"/>
      <color indexed="8"/>
      <name val="TH SarabunPSK"/>
      <family val="2"/>
    </font>
    <font>
      <sz val="16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87" fontId="8" fillId="0" borderId="0" applyFont="0" applyFill="0" applyBorder="0" applyAlignment="0" applyProtection="0"/>
    <xf numFmtId="0" fontId="8" fillId="0" borderId="0"/>
  </cellStyleXfs>
  <cellXfs count="49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4" fillId="0" borderId="1" xfId="2" applyNumberFormat="1" applyFont="1" applyFill="1" applyBorder="1" applyAlignment="1">
      <alignment horizontal="right"/>
    </xf>
    <xf numFmtId="49" fontId="5" fillId="0" borderId="6" xfId="2" applyNumberFormat="1" applyFont="1" applyFill="1" applyBorder="1" applyAlignment="1">
      <alignment horizontal="center" vertical="center"/>
    </xf>
    <xf numFmtId="2" fontId="5" fillId="0" borderId="7" xfId="2" applyNumberFormat="1" applyFont="1" applyFill="1" applyBorder="1" applyAlignment="1">
      <alignment vertical="center"/>
    </xf>
    <xf numFmtId="43" fontId="5" fillId="0" borderId="7" xfId="1" applyFont="1" applyFill="1" applyBorder="1" applyAlignment="1">
      <alignment horizontal="right"/>
    </xf>
    <xf numFmtId="2" fontId="5" fillId="0" borderId="8" xfId="2" applyNumberFormat="1" applyFont="1" applyFill="1" applyBorder="1" applyAlignment="1">
      <alignment vertical="center"/>
    </xf>
    <xf numFmtId="43" fontId="5" fillId="0" borderId="8" xfId="1" applyFont="1" applyFill="1" applyBorder="1" applyAlignment="1">
      <alignment horizontal="right"/>
    </xf>
    <xf numFmtId="2" fontId="6" fillId="0" borderId="8" xfId="2" applyNumberFormat="1" applyFont="1" applyFill="1" applyBorder="1" applyAlignment="1">
      <alignment vertical="center"/>
    </xf>
    <xf numFmtId="43" fontId="6" fillId="0" borderId="8" xfId="1" applyFont="1" applyFill="1" applyBorder="1"/>
    <xf numFmtId="43" fontId="7" fillId="0" borderId="8" xfId="1" applyFont="1" applyFill="1" applyBorder="1"/>
    <xf numFmtId="43" fontId="7" fillId="0" borderId="8" xfId="1" applyFont="1" applyFill="1" applyBorder="1" applyAlignment="1">
      <alignment vertical="center"/>
    </xf>
    <xf numFmtId="2" fontId="6" fillId="0" borderId="8" xfId="3" applyNumberFormat="1" applyFont="1" applyBorder="1" applyAlignment="1">
      <alignment vertical="center"/>
    </xf>
    <xf numFmtId="43" fontId="9" fillId="0" borderId="8" xfId="1" applyFont="1" applyFill="1" applyBorder="1" applyAlignment="1">
      <alignment vertical="center"/>
    </xf>
    <xf numFmtId="4" fontId="5" fillId="0" borderId="8" xfId="1" applyNumberFormat="1" applyFont="1" applyFill="1" applyBorder="1" applyAlignment="1">
      <alignment vertical="center"/>
    </xf>
    <xf numFmtId="2" fontId="6" fillId="0" borderId="8" xfId="4" applyNumberFormat="1" applyFont="1" applyFill="1" applyBorder="1" applyAlignment="1">
      <alignment vertical="center"/>
    </xf>
    <xf numFmtId="2" fontId="5" fillId="0" borderId="8" xfId="4" applyNumberFormat="1" applyFont="1" applyFill="1" applyBorder="1" applyAlignment="1" applyProtection="1">
      <alignment horizontal="left" vertical="center"/>
    </xf>
    <xf numFmtId="4" fontId="5" fillId="2" borderId="8" xfId="2" applyNumberFormat="1" applyFont="1" applyFill="1" applyBorder="1" applyAlignment="1" applyProtection="1">
      <protection hidden="1"/>
    </xf>
    <xf numFmtId="2" fontId="6" fillId="0" borderId="8" xfId="4" applyNumberFormat="1" applyFont="1" applyFill="1" applyBorder="1" applyAlignment="1" applyProtection="1">
      <alignment horizontal="left" vertical="center"/>
    </xf>
    <xf numFmtId="0" fontId="0" fillId="0" borderId="0" xfId="0" applyFont="1"/>
    <xf numFmtId="4" fontId="5" fillId="0" borderId="8" xfId="2" applyNumberFormat="1" applyFont="1" applyFill="1" applyBorder="1" applyAlignment="1">
      <alignment horizontal="right"/>
    </xf>
    <xf numFmtId="4" fontId="5" fillId="0" borderId="8" xfId="2" applyNumberFormat="1" applyFont="1" applyFill="1" applyBorder="1" applyAlignment="1">
      <alignment horizontal="center"/>
    </xf>
    <xf numFmtId="2" fontId="5" fillId="0" borderId="9" xfId="4" applyNumberFormat="1" applyFont="1" applyFill="1" applyBorder="1" applyAlignment="1" applyProtection="1">
      <alignment horizontal="left" vertical="center"/>
    </xf>
    <xf numFmtId="4" fontId="5" fillId="0" borderId="9" xfId="2" applyNumberFormat="1" applyFont="1" applyFill="1" applyBorder="1" applyAlignment="1">
      <alignment horizontal="right"/>
    </xf>
    <xf numFmtId="3" fontId="5" fillId="0" borderId="9" xfId="2" applyNumberFormat="1" applyFont="1" applyFill="1" applyBorder="1" applyAlignment="1">
      <alignment horizontal="center"/>
    </xf>
    <xf numFmtId="43" fontId="10" fillId="0" borderId="8" xfId="1" applyFont="1" applyFill="1" applyBorder="1"/>
    <xf numFmtId="43" fontId="6" fillId="0" borderId="8" xfId="1" applyFont="1" applyFill="1" applyBorder="1" applyAlignment="1">
      <alignment vertical="center"/>
    </xf>
    <xf numFmtId="43" fontId="5" fillId="0" borderId="8" xfId="1" applyFont="1" applyFill="1" applyBorder="1" applyAlignment="1">
      <alignment horizontal="right" vertical="center"/>
    </xf>
    <xf numFmtId="43" fontId="9" fillId="0" borderId="8" xfId="1" applyFont="1" applyFill="1" applyBorder="1" applyAlignment="1">
      <alignment horizontal="right" vertical="center"/>
    </xf>
    <xf numFmtId="43" fontId="6" fillId="0" borderId="8" xfId="1" applyFont="1" applyFill="1" applyBorder="1" applyAlignment="1">
      <alignment horizontal="right" vertical="center"/>
    </xf>
    <xf numFmtId="4" fontId="5" fillId="0" borderId="8" xfId="1" applyNumberFormat="1" applyFont="1" applyFill="1" applyBorder="1" applyAlignment="1"/>
    <xf numFmtId="4" fontId="5" fillId="0" borderId="8" xfId="1" applyNumberFormat="1" applyFont="1" applyFill="1" applyBorder="1" applyAlignment="1">
      <alignment horizontal="center"/>
    </xf>
    <xf numFmtId="4" fontId="5" fillId="0" borderId="9" xfId="1" applyNumberFormat="1" applyFont="1" applyFill="1" applyBorder="1" applyAlignment="1"/>
    <xf numFmtId="4" fontId="5" fillId="0" borderId="9" xfId="1" applyNumberFormat="1" applyFont="1" applyFill="1" applyBorder="1" applyAlignment="1">
      <alignment horizontal="center"/>
    </xf>
    <xf numFmtId="2" fontId="3" fillId="0" borderId="2" xfId="2" applyNumberFormat="1" applyFont="1" applyFill="1" applyBorder="1" applyAlignment="1">
      <alignment horizontal="center" vertical="center"/>
    </xf>
    <xf numFmtId="4" fontId="6" fillId="0" borderId="8" xfId="2" applyNumberFormat="1" applyFont="1" applyFill="1" applyBorder="1" applyAlignment="1">
      <alignment horizontal="center"/>
    </xf>
    <xf numFmtId="4" fontId="6" fillId="0" borderId="10" xfId="1" applyNumberFormat="1" applyFont="1" applyFill="1" applyBorder="1" applyAlignment="1">
      <alignment horizontal="center"/>
    </xf>
    <xf numFmtId="4" fontId="6" fillId="0" borderId="11" xfId="1" applyNumberFormat="1" applyFont="1" applyFill="1" applyBorder="1" applyAlignment="1">
      <alignment horizontal="center"/>
    </xf>
    <xf numFmtId="4" fontId="6" fillId="0" borderId="12" xfId="1" applyNumberFormat="1" applyFont="1" applyFill="1" applyBorder="1" applyAlignment="1">
      <alignment horizontal="center"/>
    </xf>
    <xf numFmtId="49" fontId="3" fillId="0" borderId="3" xfId="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3" fillId="0" borderId="13" xfId="2" applyNumberFormat="1" applyFont="1" applyFill="1" applyBorder="1" applyAlignment="1">
      <alignment horizontal="center" vertical="center"/>
    </xf>
    <xf numFmtId="2" fontId="3" fillId="0" borderId="2" xfId="2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3" fillId="0" borderId="14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</cellXfs>
  <cellStyles count="5">
    <cellStyle name="เครื่องหมายจุลภาค" xfId="1" builtinId="3"/>
    <cellStyle name="เครื่องหมายจุลภาค 3" xfId="3"/>
    <cellStyle name="ปกติ" xfId="0" builtinId="0"/>
    <cellStyle name="ปกติ 3" xfId="4"/>
    <cellStyle name="ปกติ_ประมาณการเดือน ธค.2547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selection activeCell="A3" sqref="A3:A5"/>
    </sheetView>
  </sheetViews>
  <sheetFormatPr defaultRowHeight="14.25"/>
  <cols>
    <col min="1" max="1" width="39.875" customWidth="1"/>
    <col min="2" max="7" width="10.25" customWidth="1"/>
  </cols>
  <sheetData>
    <row r="1" spans="1:7" ht="27.75">
      <c r="A1" s="1" t="s">
        <v>46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3"/>
      <c r="E2" s="2"/>
      <c r="F2" s="2"/>
      <c r="G2" s="3" t="s">
        <v>0</v>
      </c>
    </row>
    <row r="3" spans="1:7" ht="27.75">
      <c r="A3" s="44" t="s">
        <v>33</v>
      </c>
      <c r="B3" s="40" t="s">
        <v>28</v>
      </c>
      <c r="C3" s="41"/>
      <c r="D3" s="41"/>
      <c r="E3" s="41"/>
      <c r="F3" s="41"/>
      <c r="G3" s="42"/>
    </row>
    <row r="4" spans="1:7" ht="27.75">
      <c r="A4" s="46"/>
      <c r="B4" s="43" t="s">
        <v>44</v>
      </c>
      <c r="C4" s="43"/>
      <c r="D4" s="43"/>
      <c r="E4" s="43" t="s">
        <v>45</v>
      </c>
      <c r="F4" s="43"/>
      <c r="G4" s="43"/>
    </row>
    <row r="5" spans="1:7" ht="24">
      <c r="A5" s="47"/>
      <c r="B5" s="4" t="s">
        <v>2</v>
      </c>
      <c r="C5" s="4" t="s">
        <v>3</v>
      </c>
      <c r="D5" s="4" t="s">
        <v>4</v>
      </c>
      <c r="E5" s="4" t="s">
        <v>2</v>
      </c>
      <c r="F5" s="4" t="s">
        <v>3</v>
      </c>
      <c r="G5" s="4" t="s">
        <v>4</v>
      </c>
    </row>
    <row r="6" spans="1:7" ht="24">
      <c r="A6" s="5" t="s">
        <v>34</v>
      </c>
      <c r="B6" s="6">
        <f>+B7+B10+B17</f>
        <v>1912.19</v>
      </c>
      <c r="C6" s="6">
        <f>+C7+C10+C17</f>
        <v>250.93</v>
      </c>
      <c r="D6" s="6">
        <f t="shared" ref="D6:D16" si="0">+B6+C6</f>
        <v>2163.12</v>
      </c>
      <c r="E6" s="6">
        <f>+E7+E10+E17</f>
        <v>1269.78</v>
      </c>
      <c r="F6" s="6">
        <f>+F7+F10+F17</f>
        <v>193.5</v>
      </c>
      <c r="G6" s="6">
        <f t="shared" ref="G6:G16" si="1">+E6+F6</f>
        <v>1463.28</v>
      </c>
    </row>
    <row r="7" spans="1:7" ht="24">
      <c r="A7" s="7" t="s">
        <v>6</v>
      </c>
      <c r="B7" s="8">
        <f>+B8+B9</f>
        <v>1131</v>
      </c>
      <c r="C7" s="8">
        <f>+C8+C9</f>
        <v>108.34</v>
      </c>
      <c r="D7" s="8">
        <f t="shared" si="0"/>
        <v>1239.3399999999999</v>
      </c>
      <c r="E7" s="8">
        <f>+E8+E9</f>
        <v>807.58999999999992</v>
      </c>
      <c r="F7" s="8">
        <f>+F8+F9</f>
        <v>97.3</v>
      </c>
      <c r="G7" s="8">
        <f t="shared" si="1"/>
        <v>904.88999999999987</v>
      </c>
    </row>
    <row r="8" spans="1:7" ht="24">
      <c r="A8" s="9" t="s">
        <v>7</v>
      </c>
      <c r="B8" s="10">
        <v>401.83</v>
      </c>
      <c r="C8" s="10">
        <v>79.66</v>
      </c>
      <c r="D8" s="10">
        <f t="shared" si="0"/>
        <v>481.49</v>
      </c>
      <c r="E8" s="10">
        <v>218.82</v>
      </c>
      <c r="F8" s="10">
        <v>87.45</v>
      </c>
      <c r="G8" s="10">
        <f t="shared" si="1"/>
        <v>306.27</v>
      </c>
    </row>
    <row r="9" spans="1:7" ht="24">
      <c r="A9" s="9" t="s">
        <v>8</v>
      </c>
      <c r="B9" s="10">
        <v>729.17</v>
      </c>
      <c r="C9" s="10">
        <v>28.68</v>
      </c>
      <c r="D9" s="10">
        <f t="shared" si="0"/>
        <v>757.84999999999991</v>
      </c>
      <c r="E9" s="10">
        <v>588.77</v>
      </c>
      <c r="F9" s="10">
        <v>9.85</v>
      </c>
      <c r="G9" s="10">
        <f t="shared" si="1"/>
        <v>598.62</v>
      </c>
    </row>
    <row r="10" spans="1:7" ht="24">
      <c r="A10" s="7" t="s">
        <v>9</v>
      </c>
      <c r="B10" s="8">
        <f>+B11+B12+B13+B14+B15+B16</f>
        <v>781.19</v>
      </c>
      <c r="C10" s="8">
        <f>+C11+C12+C13+C14+C15+C16</f>
        <v>1.08</v>
      </c>
      <c r="D10" s="8">
        <f t="shared" si="0"/>
        <v>782.2700000000001</v>
      </c>
      <c r="E10" s="8">
        <f t="shared" ref="E10:F10" si="2">+E11+E12+E13+E14+E15+E16</f>
        <v>462.19</v>
      </c>
      <c r="F10" s="8">
        <f t="shared" si="2"/>
        <v>0.47</v>
      </c>
      <c r="G10" s="8">
        <f t="shared" si="1"/>
        <v>462.66</v>
      </c>
    </row>
    <row r="11" spans="1:7" ht="24">
      <c r="A11" s="9" t="s">
        <v>10</v>
      </c>
      <c r="B11" s="10">
        <v>649.85</v>
      </c>
      <c r="C11" s="10">
        <v>0</v>
      </c>
      <c r="D11" s="11">
        <f t="shared" si="0"/>
        <v>649.85</v>
      </c>
      <c r="E11" s="10">
        <v>291.37</v>
      </c>
      <c r="F11" s="10">
        <v>0</v>
      </c>
      <c r="G11" s="11">
        <f t="shared" si="1"/>
        <v>291.37</v>
      </c>
    </row>
    <row r="12" spans="1:7" ht="24">
      <c r="A12" s="9" t="s">
        <v>11</v>
      </c>
      <c r="B12" s="10">
        <v>84.81</v>
      </c>
      <c r="C12" s="26">
        <v>0</v>
      </c>
      <c r="D12" s="11">
        <f t="shared" si="0"/>
        <v>84.81</v>
      </c>
      <c r="E12" s="10">
        <v>90.35</v>
      </c>
      <c r="F12" s="26">
        <v>0</v>
      </c>
      <c r="G12" s="11">
        <f t="shared" si="1"/>
        <v>90.35</v>
      </c>
    </row>
    <row r="13" spans="1:7" ht="24">
      <c r="A13" s="9" t="s">
        <v>12</v>
      </c>
      <c r="B13" s="10">
        <v>0.85</v>
      </c>
      <c r="C13" s="26">
        <v>0</v>
      </c>
      <c r="D13" s="11">
        <f t="shared" si="0"/>
        <v>0.85</v>
      </c>
      <c r="E13" s="10">
        <v>0.78</v>
      </c>
      <c r="F13" s="26">
        <v>0</v>
      </c>
      <c r="G13" s="11">
        <f t="shared" si="1"/>
        <v>0.78</v>
      </c>
    </row>
    <row r="14" spans="1:7" ht="24">
      <c r="A14" s="13" t="s">
        <v>13</v>
      </c>
      <c r="B14" s="27">
        <v>13.13</v>
      </c>
      <c r="C14" s="27">
        <v>0</v>
      </c>
      <c r="D14" s="11">
        <f t="shared" si="0"/>
        <v>13.13</v>
      </c>
      <c r="E14" s="27">
        <v>32.630000000000003</v>
      </c>
      <c r="F14" s="27">
        <v>0</v>
      </c>
      <c r="G14" s="11">
        <f t="shared" si="1"/>
        <v>32.630000000000003</v>
      </c>
    </row>
    <row r="15" spans="1:7" ht="24">
      <c r="A15" s="9" t="s">
        <v>14</v>
      </c>
      <c r="B15" s="27">
        <v>32.549999999999997</v>
      </c>
      <c r="C15" s="27">
        <v>0</v>
      </c>
      <c r="D15" s="11">
        <f t="shared" si="0"/>
        <v>32.549999999999997</v>
      </c>
      <c r="E15" s="27">
        <v>47.06</v>
      </c>
      <c r="F15" s="27">
        <v>0</v>
      </c>
      <c r="G15" s="11">
        <f t="shared" si="1"/>
        <v>47.06</v>
      </c>
    </row>
    <row r="16" spans="1:7" ht="24">
      <c r="A16" s="9" t="s">
        <v>15</v>
      </c>
      <c r="B16" s="27">
        <v>0</v>
      </c>
      <c r="C16" s="27">
        <v>1.08</v>
      </c>
      <c r="D16" s="11">
        <f t="shared" si="0"/>
        <v>1.08</v>
      </c>
      <c r="E16" s="27">
        <v>0</v>
      </c>
      <c r="F16" s="27">
        <v>0.47</v>
      </c>
      <c r="G16" s="11">
        <f t="shared" si="1"/>
        <v>0.47</v>
      </c>
    </row>
    <row r="17" spans="1:7" ht="24">
      <c r="A17" s="7" t="s">
        <v>16</v>
      </c>
      <c r="B17" s="28">
        <v>0</v>
      </c>
      <c r="C17" s="28">
        <f>ROUND((B7+C7+B10+C10)*0.07,2)</f>
        <v>141.51</v>
      </c>
      <c r="D17" s="29">
        <f>+B17+C17</f>
        <v>141.51</v>
      </c>
      <c r="E17" s="28">
        <v>0</v>
      </c>
      <c r="F17" s="28">
        <f>ROUND((E7+F7+E10+F10)*0.07,2)</f>
        <v>95.73</v>
      </c>
      <c r="G17" s="29">
        <f>+E17+F17</f>
        <v>95.73</v>
      </c>
    </row>
    <row r="18" spans="1:7" ht="24">
      <c r="A18" s="7" t="s">
        <v>35</v>
      </c>
      <c r="B18" s="28">
        <f>+B19+B20+B21+B22</f>
        <v>284.7</v>
      </c>
      <c r="C18" s="28">
        <f>+C19+C20+C21+C22</f>
        <v>1640.83</v>
      </c>
      <c r="D18" s="28">
        <f>+B18+C18</f>
        <v>1925.53</v>
      </c>
      <c r="E18" s="28">
        <f>+E19+E20+E21+E22</f>
        <v>0</v>
      </c>
      <c r="F18" s="28">
        <f>+F19+F20+F21+F22</f>
        <v>1844.81</v>
      </c>
      <c r="G18" s="28">
        <f>+E18+F18</f>
        <v>1844.81</v>
      </c>
    </row>
    <row r="19" spans="1:7" ht="24">
      <c r="A19" s="9" t="s">
        <v>18</v>
      </c>
      <c r="B19" s="27">
        <v>284.7</v>
      </c>
      <c r="C19" s="27">
        <v>1263.0999999999999</v>
      </c>
      <c r="D19" s="27">
        <f t="shared" ref="D19:D23" si="3">+B19+C19</f>
        <v>1547.8</v>
      </c>
      <c r="E19" s="27">
        <v>0</v>
      </c>
      <c r="F19" s="27">
        <v>1468.63</v>
      </c>
      <c r="G19" s="27">
        <f t="shared" ref="G19:G23" si="4">+E19+F19</f>
        <v>1468.63</v>
      </c>
    </row>
    <row r="20" spans="1:7" ht="24">
      <c r="A20" s="16" t="s">
        <v>19</v>
      </c>
      <c r="B20" s="27">
        <v>0</v>
      </c>
      <c r="C20" s="27">
        <v>9.77</v>
      </c>
      <c r="D20" s="27">
        <f t="shared" si="3"/>
        <v>9.77</v>
      </c>
      <c r="E20" s="27">
        <v>0</v>
      </c>
      <c r="F20" s="27">
        <v>8.57</v>
      </c>
      <c r="G20" s="27">
        <f t="shared" si="4"/>
        <v>8.57</v>
      </c>
    </row>
    <row r="21" spans="1:7" ht="24">
      <c r="A21" s="16" t="s">
        <v>20</v>
      </c>
      <c r="B21" s="27">
        <v>0</v>
      </c>
      <c r="C21" s="27">
        <v>1.96</v>
      </c>
      <c r="D21" s="27">
        <f t="shared" si="3"/>
        <v>1.96</v>
      </c>
      <c r="E21" s="27">
        <v>0</v>
      </c>
      <c r="F21" s="27">
        <v>1.61</v>
      </c>
      <c r="G21" s="27">
        <f t="shared" si="4"/>
        <v>1.61</v>
      </c>
    </row>
    <row r="22" spans="1:7" s="20" customFormat="1" ht="24">
      <c r="A22" s="9" t="s">
        <v>36</v>
      </c>
      <c r="B22" s="30">
        <v>0</v>
      </c>
      <c r="C22" s="30">
        <v>366</v>
      </c>
      <c r="D22" s="27">
        <f t="shared" si="3"/>
        <v>366</v>
      </c>
      <c r="E22" s="30">
        <v>0</v>
      </c>
      <c r="F22" s="30">
        <v>366</v>
      </c>
      <c r="G22" s="27">
        <f t="shared" si="4"/>
        <v>366</v>
      </c>
    </row>
    <row r="23" spans="1:7" ht="24">
      <c r="A23" s="17" t="s">
        <v>37</v>
      </c>
      <c r="B23" s="28">
        <f>+B6+B18</f>
        <v>2196.89</v>
      </c>
      <c r="C23" s="28">
        <f>+C6+C18</f>
        <v>1891.76</v>
      </c>
      <c r="D23" s="28">
        <f t="shared" si="3"/>
        <v>4088.6499999999996</v>
      </c>
      <c r="E23" s="28">
        <f>+E6+E18</f>
        <v>1269.78</v>
      </c>
      <c r="F23" s="28">
        <f>+F6+F18</f>
        <v>2038.31</v>
      </c>
      <c r="G23" s="28">
        <f t="shared" si="4"/>
        <v>3308.09</v>
      </c>
    </row>
    <row r="24" spans="1:7" ht="24">
      <c r="A24" s="17" t="s">
        <v>38</v>
      </c>
      <c r="B24" s="28">
        <f>B23/B25</f>
        <v>2.3274605360737364</v>
      </c>
      <c r="C24" s="28">
        <f>C23/B25</f>
        <v>2.0041953596779321</v>
      </c>
      <c r="D24" s="28">
        <f>D23/B25</f>
        <v>4.331655895751668</v>
      </c>
      <c r="E24" s="28">
        <f>E23/E25</f>
        <v>1.7483580486595893</v>
      </c>
      <c r="F24" s="28">
        <f>F23/E25</f>
        <v>2.8065457749872635</v>
      </c>
      <c r="G24" s="28">
        <f>G23/E25</f>
        <v>4.5549038236468533</v>
      </c>
    </row>
    <row r="25" spans="1:7" s="20" customFormat="1" ht="24">
      <c r="A25" s="19" t="s">
        <v>39</v>
      </c>
      <c r="B25" s="36">
        <v>943.9</v>
      </c>
      <c r="C25" s="36"/>
      <c r="D25" s="36"/>
      <c r="E25" s="36">
        <v>726.27</v>
      </c>
      <c r="F25" s="36"/>
      <c r="G25" s="36"/>
    </row>
    <row r="26" spans="1:7" s="20" customFormat="1" ht="24">
      <c r="A26" s="19" t="s">
        <v>40</v>
      </c>
      <c r="B26" s="36">
        <v>6.16</v>
      </c>
      <c r="C26" s="36"/>
      <c r="D26" s="36"/>
      <c r="E26" s="36">
        <v>6.16</v>
      </c>
      <c r="F26" s="36"/>
      <c r="G26" s="36"/>
    </row>
    <row r="27" spans="1:7" ht="24">
      <c r="A27" s="19" t="s">
        <v>41</v>
      </c>
      <c r="B27" s="37">
        <f>B25*B26</f>
        <v>5814.424</v>
      </c>
      <c r="C27" s="38"/>
      <c r="D27" s="39"/>
      <c r="E27" s="37">
        <f>E25*E26</f>
        <v>4473.8231999999998</v>
      </c>
      <c r="F27" s="38"/>
      <c r="G27" s="39"/>
    </row>
    <row r="28" spans="1:7" ht="24">
      <c r="A28" s="17" t="s">
        <v>42</v>
      </c>
      <c r="B28" s="31">
        <f>B27-B23</f>
        <v>3617.5340000000001</v>
      </c>
      <c r="C28" s="32"/>
      <c r="D28" s="31">
        <f>B27-D23</f>
        <v>1725.7740000000003</v>
      </c>
      <c r="E28" s="31">
        <f>E27-E23</f>
        <v>3204.0432000000001</v>
      </c>
      <c r="F28" s="32"/>
      <c r="G28" s="31">
        <f>E27-G23</f>
        <v>1165.7331999999997</v>
      </c>
    </row>
    <row r="29" spans="1:7" ht="24">
      <c r="A29" s="23" t="s">
        <v>43</v>
      </c>
      <c r="B29" s="33">
        <f>B26-B24</f>
        <v>3.8325394639262638</v>
      </c>
      <c r="C29" s="34"/>
      <c r="D29" s="33">
        <f>B26-D24</f>
        <v>1.8283441042483322</v>
      </c>
      <c r="E29" s="33">
        <f>E26-E24</f>
        <v>4.4116419513404104</v>
      </c>
      <c r="F29" s="34"/>
      <c r="G29" s="33">
        <f>E26-G24</f>
        <v>1.6050961763531468</v>
      </c>
    </row>
  </sheetData>
  <mergeCells count="10">
    <mergeCell ref="B26:D26"/>
    <mergeCell ref="E26:G26"/>
    <mergeCell ref="B27:D27"/>
    <mergeCell ref="E27:G27"/>
    <mergeCell ref="A3:A5"/>
    <mergeCell ref="B3:G3"/>
    <mergeCell ref="B4:D4"/>
    <mergeCell ref="E4:G4"/>
    <mergeCell ref="B25:D25"/>
    <mergeCell ref="E25:G25"/>
  </mergeCells>
  <pageMargins left="0.28999999999999998" right="0.31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selection activeCell="A3" sqref="A3:A5"/>
    </sheetView>
  </sheetViews>
  <sheetFormatPr defaultRowHeight="14.25"/>
  <cols>
    <col min="1" max="1" width="40.75" customWidth="1"/>
    <col min="2" max="4" width="12.125" customWidth="1"/>
  </cols>
  <sheetData>
    <row r="1" spans="1:4" ht="27.75">
      <c r="A1" s="1" t="s">
        <v>47</v>
      </c>
      <c r="B1" s="1"/>
      <c r="C1" s="1"/>
      <c r="D1" s="1"/>
    </row>
    <row r="2" spans="1:4" ht="21.75">
      <c r="A2" s="2"/>
      <c r="B2" s="2"/>
      <c r="C2" s="2"/>
      <c r="D2" s="3" t="s">
        <v>0</v>
      </c>
    </row>
    <row r="3" spans="1:4" ht="27.75">
      <c r="A3" s="35" t="s">
        <v>33</v>
      </c>
      <c r="B3" s="40" t="s">
        <v>28</v>
      </c>
      <c r="C3" s="41"/>
      <c r="D3" s="42"/>
    </row>
    <row r="4" spans="1:4" ht="23.25" customHeight="1">
      <c r="A4" s="48"/>
      <c r="B4" s="4" t="s">
        <v>2</v>
      </c>
      <c r="C4" s="4" t="s">
        <v>3</v>
      </c>
      <c r="D4" s="4" t="s">
        <v>4</v>
      </c>
    </row>
    <row r="5" spans="1:4" ht="24">
      <c r="A5" s="5" t="s">
        <v>34</v>
      </c>
      <c r="B5" s="6">
        <f>+B6+B9+B16</f>
        <v>5017.1399999999994</v>
      </c>
      <c r="C5" s="6">
        <f>+C6+C9+C16</f>
        <v>4200.75</v>
      </c>
      <c r="D5" s="6">
        <f t="shared" ref="D5:D14" si="0">+B5+C5</f>
        <v>9217.89</v>
      </c>
    </row>
    <row r="6" spans="1:4" ht="24">
      <c r="A6" s="7" t="s">
        <v>6</v>
      </c>
      <c r="B6" s="8">
        <f>+B7+B8</f>
        <v>1539.4</v>
      </c>
      <c r="C6" s="8">
        <f>+C7+C8</f>
        <v>3233.7799999999997</v>
      </c>
      <c r="D6" s="8">
        <f t="shared" si="0"/>
        <v>4773.18</v>
      </c>
    </row>
    <row r="7" spans="1:4" ht="24">
      <c r="A7" s="9" t="s">
        <v>7</v>
      </c>
      <c r="B7" s="10">
        <v>869.7</v>
      </c>
      <c r="C7" s="10">
        <v>2263.33</v>
      </c>
      <c r="D7" s="10">
        <f t="shared" si="0"/>
        <v>3133.0299999999997</v>
      </c>
    </row>
    <row r="8" spans="1:4" ht="24">
      <c r="A8" s="9" t="s">
        <v>8</v>
      </c>
      <c r="B8" s="10">
        <v>669.7</v>
      </c>
      <c r="C8" s="10">
        <v>970.45</v>
      </c>
      <c r="D8" s="10">
        <f t="shared" si="0"/>
        <v>1640.15</v>
      </c>
    </row>
    <row r="9" spans="1:4" ht="24">
      <c r="A9" s="7" t="s">
        <v>9</v>
      </c>
      <c r="B9" s="8">
        <f>+B10+B11+B12+B13+B14+B15</f>
        <v>3477.74</v>
      </c>
      <c r="C9" s="8">
        <f>+C10+C11+C12+C13+C14+C15</f>
        <v>363.93</v>
      </c>
      <c r="D9" s="8">
        <f t="shared" si="0"/>
        <v>3841.6699999999996</v>
      </c>
    </row>
    <row r="10" spans="1:4" ht="24">
      <c r="A10" s="9" t="s">
        <v>10</v>
      </c>
      <c r="B10" s="10">
        <v>2557.65</v>
      </c>
      <c r="C10" s="10">
        <v>0</v>
      </c>
      <c r="D10" s="11">
        <f t="shared" si="0"/>
        <v>2557.65</v>
      </c>
    </row>
    <row r="11" spans="1:4" ht="24">
      <c r="A11" s="9" t="s">
        <v>11</v>
      </c>
      <c r="B11" s="10">
        <v>207.58</v>
      </c>
      <c r="C11" s="26">
        <v>0</v>
      </c>
      <c r="D11" s="11">
        <f t="shared" si="0"/>
        <v>207.58</v>
      </c>
    </row>
    <row r="12" spans="1:4" ht="24">
      <c r="A12" s="9" t="s">
        <v>12</v>
      </c>
      <c r="B12" s="27">
        <v>33.94</v>
      </c>
      <c r="C12" s="27">
        <v>0</v>
      </c>
      <c r="D12" s="12">
        <f t="shared" si="0"/>
        <v>33.94</v>
      </c>
    </row>
    <row r="13" spans="1:4" ht="24">
      <c r="A13" s="13" t="s">
        <v>13</v>
      </c>
      <c r="B13" s="27">
        <v>435.03</v>
      </c>
      <c r="C13" s="27">
        <v>0</v>
      </c>
      <c r="D13" s="12">
        <f t="shared" si="0"/>
        <v>435.03</v>
      </c>
    </row>
    <row r="14" spans="1:4" ht="24">
      <c r="A14" s="9" t="s">
        <v>14</v>
      </c>
      <c r="B14" s="27">
        <v>228.39</v>
      </c>
      <c r="C14" s="27">
        <v>45.45</v>
      </c>
      <c r="D14" s="12">
        <f t="shared" si="0"/>
        <v>273.83999999999997</v>
      </c>
    </row>
    <row r="15" spans="1:4" ht="24">
      <c r="A15" s="9" t="s">
        <v>15</v>
      </c>
      <c r="B15" s="27">
        <v>15.15</v>
      </c>
      <c r="C15" s="27">
        <v>318.48</v>
      </c>
      <c r="D15" s="12">
        <f>+B15+C15</f>
        <v>333.63</v>
      </c>
    </row>
    <row r="16" spans="1:4" ht="24">
      <c r="A16" s="7" t="s">
        <v>16</v>
      </c>
      <c r="B16" s="28">
        <v>0</v>
      </c>
      <c r="C16" s="28">
        <f>ROUND((B6+C6+B9+C9)*0.07,2)</f>
        <v>603.04</v>
      </c>
      <c r="D16" s="29">
        <f>+B16+C16</f>
        <v>603.04</v>
      </c>
    </row>
    <row r="17" spans="1:4" ht="24">
      <c r="A17" s="7" t="s">
        <v>35</v>
      </c>
      <c r="B17" s="28">
        <f>+B18+B19+B20+B21</f>
        <v>0</v>
      </c>
      <c r="C17" s="28">
        <f t="shared" ref="C17" si="1">+C18+C19+C20+C21</f>
        <v>5530.48</v>
      </c>
      <c r="D17" s="28">
        <f>+B17+C17</f>
        <v>5530.48</v>
      </c>
    </row>
    <row r="18" spans="1:4" ht="24">
      <c r="A18" s="9" t="s">
        <v>18</v>
      </c>
      <c r="B18" s="27">
        <v>0</v>
      </c>
      <c r="C18" s="27">
        <v>1907.5</v>
      </c>
      <c r="D18" s="27">
        <f t="shared" ref="D18:D22" si="2">+B18+C18</f>
        <v>1907.5</v>
      </c>
    </row>
    <row r="19" spans="1:4" ht="24">
      <c r="A19" s="16" t="s">
        <v>19</v>
      </c>
      <c r="B19" s="27">
        <v>0</v>
      </c>
      <c r="C19" s="27">
        <v>1254</v>
      </c>
      <c r="D19" s="27">
        <f t="shared" si="2"/>
        <v>1254</v>
      </c>
    </row>
    <row r="20" spans="1:4" ht="24">
      <c r="A20" s="16" t="s">
        <v>20</v>
      </c>
      <c r="B20" s="27">
        <v>0</v>
      </c>
      <c r="C20" s="27">
        <v>451.21</v>
      </c>
      <c r="D20" s="27">
        <f t="shared" si="2"/>
        <v>451.21</v>
      </c>
    </row>
    <row r="21" spans="1:4" s="20" customFormat="1" ht="24">
      <c r="A21" s="9" t="s">
        <v>36</v>
      </c>
      <c r="B21" s="30">
        <v>0</v>
      </c>
      <c r="C21" s="30">
        <v>1917.77</v>
      </c>
      <c r="D21" s="27">
        <f t="shared" si="2"/>
        <v>1917.77</v>
      </c>
    </row>
    <row r="22" spans="1:4" ht="24">
      <c r="A22" s="17" t="s">
        <v>37</v>
      </c>
      <c r="B22" s="28">
        <f>+B5+B17</f>
        <v>5017.1399999999994</v>
      </c>
      <c r="C22" s="28">
        <f>+C5+C17</f>
        <v>9731.23</v>
      </c>
      <c r="D22" s="28">
        <f t="shared" si="2"/>
        <v>14748.369999999999</v>
      </c>
    </row>
    <row r="23" spans="1:4" ht="24">
      <c r="A23" s="17" t="s">
        <v>38</v>
      </c>
      <c r="B23" s="28">
        <f>B22/B24</f>
        <v>4.3200557966522011</v>
      </c>
      <c r="C23" s="28">
        <f>C22/B24</f>
        <v>8.3791675277261142</v>
      </c>
      <c r="D23" s="28">
        <f>D22/B24</f>
        <v>12.699223324378316</v>
      </c>
    </row>
    <row r="24" spans="1:4" s="20" customFormat="1" ht="24">
      <c r="A24" s="19" t="s">
        <v>39</v>
      </c>
      <c r="B24" s="36">
        <v>1161.3599999999999</v>
      </c>
      <c r="C24" s="36"/>
      <c r="D24" s="36"/>
    </row>
    <row r="25" spans="1:4" s="20" customFormat="1" ht="24">
      <c r="A25" s="19" t="s">
        <v>40</v>
      </c>
      <c r="B25" s="37">
        <v>49.26</v>
      </c>
      <c r="C25" s="38"/>
      <c r="D25" s="39"/>
    </row>
    <row r="26" spans="1:4" ht="24">
      <c r="A26" s="19" t="s">
        <v>41</v>
      </c>
      <c r="B26" s="37">
        <f>B24*B25</f>
        <v>57208.593599999993</v>
      </c>
      <c r="C26" s="38"/>
      <c r="D26" s="39"/>
    </row>
    <row r="27" spans="1:4" ht="24">
      <c r="A27" s="17" t="s">
        <v>42</v>
      </c>
      <c r="B27" s="31">
        <f>B26-B22</f>
        <v>52191.453599999993</v>
      </c>
      <c r="C27" s="32"/>
      <c r="D27" s="31">
        <f>B26-D22</f>
        <v>42460.223599999998</v>
      </c>
    </row>
    <row r="28" spans="1:4" ht="24">
      <c r="A28" s="23" t="s">
        <v>43</v>
      </c>
      <c r="B28" s="33">
        <f>B25-B23</f>
        <v>44.9399442033478</v>
      </c>
      <c r="C28" s="34"/>
      <c r="D28" s="33">
        <f>B25-D23</f>
        <v>36.560776675621682</v>
      </c>
    </row>
  </sheetData>
  <mergeCells count="4">
    <mergeCell ref="B25:D25"/>
    <mergeCell ref="B26:D26"/>
    <mergeCell ref="B3:D3"/>
    <mergeCell ref="B24:D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A3" sqref="A3:A5"/>
    </sheetView>
  </sheetViews>
  <sheetFormatPr defaultRowHeight="14.25"/>
  <cols>
    <col min="1" max="1" width="39.25" customWidth="1"/>
    <col min="2" max="7" width="10.25" customWidth="1"/>
  </cols>
  <sheetData>
    <row r="1" spans="1:7" ht="27.75">
      <c r="A1" s="1" t="s">
        <v>48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3"/>
      <c r="E2" s="2"/>
      <c r="F2" s="2"/>
      <c r="G2" s="3" t="s">
        <v>0</v>
      </c>
    </row>
    <row r="3" spans="1:7" ht="27.75">
      <c r="A3" s="44" t="s">
        <v>33</v>
      </c>
      <c r="B3" s="40" t="s">
        <v>28</v>
      </c>
      <c r="C3" s="41"/>
      <c r="D3" s="41"/>
      <c r="E3" s="41"/>
      <c r="F3" s="41"/>
      <c r="G3" s="42"/>
    </row>
    <row r="4" spans="1:7" ht="27.75">
      <c r="A4" s="46"/>
      <c r="B4" s="43" t="s">
        <v>44</v>
      </c>
      <c r="C4" s="43"/>
      <c r="D4" s="43"/>
      <c r="E4" s="43" t="s">
        <v>45</v>
      </c>
      <c r="F4" s="43"/>
      <c r="G4" s="43"/>
    </row>
    <row r="5" spans="1:7" ht="24">
      <c r="A5" s="47"/>
      <c r="B5" s="4" t="s">
        <v>2</v>
      </c>
      <c r="C5" s="4" t="s">
        <v>3</v>
      </c>
      <c r="D5" s="4" t="s">
        <v>4</v>
      </c>
      <c r="E5" s="4" t="s">
        <v>2</v>
      </c>
      <c r="F5" s="4" t="s">
        <v>3</v>
      </c>
      <c r="G5" s="4" t="s">
        <v>4</v>
      </c>
    </row>
    <row r="6" spans="1:7" ht="24">
      <c r="A6" s="5" t="s">
        <v>34</v>
      </c>
      <c r="B6" s="6">
        <f>+B7+B10+B17</f>
        <v>1110.01</v>
      </c>
      <c r="C6" s="6">
        <f>+C7+C10+C17</f>
        <v>2291.7199999999998</v>
      </c>
      <c r="D6" s="6">
        <f t="shared" ref="D6:D16" si="0">+B6+C6</f>
        <v>3401.7299999999996</v>
      </c>
      <c r="E6" s="6">
        <f>+E7+E10+E17</f>
        <v>1719.8200000000002</v>
      </c>
      <c r="F6" s="6">
        <f>+F7+F10+F17</f>
        <v>1985.99</v>
      </c>
      <c r="G6" s="6">
        <f t="shared" ref="G6:G16" si="1">+E6+F6</f>
        <v>3705.8100000000004</v>
      </c>
    </row>
    <row r="7" spans="1:7" ht="24">
      <c r="A7" s="7" t="s">
        <v>6</v>
      </c>
      <c r="B7" s="8">
        <f>+B8+B9</f>
        <v>259.03999999999996</v>
      </c>
      <c r="C7" s="8">
        <f>+C8+C9</f>
        <v>1996.4499999999998</v>
      </c>
      <c r="D7" s="8">
        <f t="shared" si="0"/>
        <v>2255.4899999999998</v>
      </c>
      <c r="E7" s="8">
        <f>+E8+E9</f>
        <v>614.1</v>
      </c>
      <c r="F7" s="8">
        <f>+F8+F9</f>
        <v>1733.07</v>
      </c>
      <c r="G7" s="8">
        <f t="shared" si="1"/>
        <v>2347.17</v>
      </c>
    </row>
    <row r="8" spans="1:7" ht="24">
      <c r="A8" s="9" t="s">
        <v>7</v>
      </c>
      <c r="B8" s="10">
        <v>173.66</v>
      </c>
      <c r="C8" s="10">
        <v>231.6</v>
      </c>
      <c r="D8" s="10">
        <f t="shared" si="0"/>
        <v>405.26</v>
      </c>
      <c r="E8" s="10">
        <v>54.1</v>
      </c>
      <c r="F8" s="10">
        <v>421.83</v>
      </c>
      <c r="G8" s="10">
        <f t="shared" si="1"/>
        <v>475.93</v>
      </c>
    </row>
    <row r="9" spans="1:7" ht="24">
      <c r="A9" s="9" t="s">
        <v>8</v>
      </c>
      <c r="B9" s="10">
        <v>85.38</v>
      </c>
      <c r="C9" s="10">
        <v>1764.85</v>
      </c>
      <c r="D9" s="10">
        <f t="shared" si="0"/>
        <v>1850.23</v>
      </c>
      <c r="E9" s="10">
        <v>560</v>
      </c>
      <c r="F9" s="10">
        <v>1311.24</v>
      </c>
      <c r="G9" s="10">
        <f t="shared" si="1"/>
        <v>1871.24</v>
      </c>
    </row>
    <row r="10" spans="1:7" ht="24">
      <c r="A10" s="7" t="s">
        <v>9</v>
      </c>
      <c r="B10" s="8">
        <f>+B11+B12+B13+B14+B15+B16</f>
        <v>850.97</v>
      </c>
      <c r="C10" s="8">
        <f>+C11+C12+C13+C14+C15+C16</f>
        <v>72.73</v>
      </c>
      <c r="D10" s="8">
        <f t="shared" si="0"/>
        <v>923.7</v>
      </c>
      <c r="E10" s="8">
        <f t="shared" ref="E10:F10" si="2">+E11+E12+E13+E14+E15+E16</f>
        <v>1105.72</v>
      </c>
      <c r="F10" s="8">
        <f t="shared" si="2"/>
        <v>10.48</v>
      </c>
      <c r="G10" s="8">
        <f t="shared" si="1"/>
        <v>1116.2</v>
      </c>
    </row>
    <row r="11" spans="1:7" ht="24">
      <c r="A11" s="9" t="s">
        <v>10</v>
      </c>
      <c r="B11" s="10">
        <v>431.29</v>
      </c>
      <c r="C11" s="10">
        <v>0</v>
      </c>
      <c r="D11" s="11">
        <f t="shared" si="0"/>
        <v>431.29</v>
      </c>
      <c r="E11" s="10">
        <v>488.67</v>
      </c>
      <c r="F11" s="10">
        <v>0</v>
      </c>
      <c r="G11" s="11">
        <f t="shared" si="1"/>
        <v>488.67</v>
      </c>
    </row>
    <row r="12" spans="1:7" ht="24">
      <c r="A12" s="9" t="s">
        <v>11</v>
      </c>
      <c r="B12" s="10">
        <v>157.94</v>
      </c>
      <c r="C12" s="26">
        <v>0</v>
      </c>
      <c r="D12" s="11">
        <f t="shared" si="0"/>
        <v>157.94</v>
      </c>
      <c r="E12" s="10">
        <v>212.86</v>
      </c>
      <c r="F12" s="26">
        <v>0</v>
      </c>
      <c r="G12" s="11">
        <f t="shared" si="1"/>
        <v>212.86</v>
      </c>
    </row>
    <row r="13" spans="1:7" ht="24">
      <c r="A13" s="9" t="s">
        <v>12</v>
      </c>
      <c r="B13" s="10">
        <v>0</v>
      </c>
      <c r="C13" s="26">
        <v>0</v>
      </c>
      <c r="D13" s="11">
        <f t="shared" si="0"/>
        <v>0</v>
      </c>
      <c r="E13" s="10">
        <v>0</v>
      </c>
      <c r="F13" s="26">
        <v>0</v>
      </c>
      <c r="G13" s="11">
        <f t="shared" si="1"/>
        <v>0</v>
      </c>
    </row>
    <row r="14" spans="1:7" ht="24">
      <c r="A14" s="13" t="s">
        <v>13</v>
      </c>
      <c r="B14" s="27">
        <v>20.62</v>
      </c>
      <c r="C14" s="27">
        <v>0</v>
      </c>
      <c r="D14" s="11">
        <f t="shared" si="0"/>
        <v>20.62</v>
      </c>
      <c r="E14" s="27">
        <v>24</v>
      </c>
      <c r="F14" s="27">
        <v>0</v>
      </c>
      <c r="G14" s="11">
        <f t="shared" si="1"/>
        <v>24</v>
      </c>
    </row>
    <row r="15" spans="1:7" ht="24">
      <c r="A15" s="9" t="s">
        <v>14</v>
      </c>
      <c r="B15" s="27">
        <v>241.12</v>
      </c>
      <c r="C15" s="27">
        <v>0</v>
      </c>
      <c r="D15" s="11">
        <f t="shared" si="0"/>
        <v>241.12</v>
      </c>
      <c r="E15" s="27">
        <v>380.19</v>
      </c>
      <c r="F15" s="27">
        <v>0</v>
      </c>
      <c r="G15" s="11">
        <f t="shared" si="1"/>
        <v>380.19</v>
      </c>
    </row>
    <row r="16" spans="1:7" ht="24">
      <c r="A16" s="9" t="s">
        <v>15</v>
      </c>
      <c r="B16" s="27">
        <v>0</v>
      </c>
      <c r="C16" s="27">
        <v>72.73</v>
      </c>
      <c r="D16" s="11">
        <f t="shared" si="0"/>
        <v>72.73</v>
      </c>
      <c r="E16" s="27">
        <v>0</v>
      </c>
      <c r="F16" s="27">
        <v>10.48</v>
      </c>
      <c r="G16" s="11">
        <f t="shared" si="1"/>
        <v>10.48</v>
      </c>
    </row>
    <row r="17" spans="1:7" ht="24">
      <c r="A17" s="7" t="s">
        <v>16</v>
      </c>
      <c r="B17" s="28">
        <v>0</v>
      </c>
      <c r="C17" s="28">
        <f>ROUND((B7+C7+B10+C10)*0.07,2)</f>
        <v>222.54</v>
      </c>
      <c r="D17" s="29">
        <f>+B17+C17</f>
        <v>222.54</v>
      </c>
      <c r="E17" s="28">
        <v>0</v>
      </c>
      <c r="F17" s="28">
        <f>ROUND((E7+F7+E10+F10)*0.07,2)</f>
        <v>242.44</v>
      </c>
      <c r="G17" s="29">
        <f>+E17+F17</f>
        <v>242.44</v>
      </c>
    </row>
    <row r="18" spans="1:7" ht="24">
      <c r="A18" s="7" t="s">
        <v>35</v>
      </c>
      <c r="B18" s="28">
        <f>+B19+B20+B21+B22</f>
        <v>385.6</v>
      </c>
      <c r="C18" s="28">
        <f>+C19+C20+C21+C22</f>
        <v>2675.1299999999997</v>
      </c>
      <c r="D18" s="28">
        <f>+B18+C18</f>
        <v>3060.7299999999996</v>
      </c>
      <c r="E18" s="28">
        <f>+E19+E20+E21+E22</f>
        <v>182.8</v>
      </c>
      <c r="F18" s="28">
        <f>+F19+F20+F21+F22</f>
        <v>3165.7999999999997</v>
      </c>
      <c r="G18" s="28">
        <f>+E18+F18</f>
        <v>3348.6</v>
      </c>
    </row>
    <row r="19" spans="1:7" ht="24">
      <c r="A19" s="9" t="s">
        <v>18</v>
      </c>
      <c r="B19" s="27">
        <v>385.6</v>
      </c>
      <c r="C19" s="27">
        <v>1170.5</v>
      </c>
      <c r="D19" s="27">
        <f t="shared" ref="D19:D23" si="3">+B19+C19</f>
        <v>1556.1</v>
      </c>
      <c r="E19" s="27">
        <v>182.8</v>
      </c>
      <c r="F19" s="27">
        <v>1339.1</v>
      </c>
      <c r="G19" s="27">
        <f t="shared" ref="G19:G23" si="4">+E19+F19</f>
        <v>1521.8999999999999</v>
      </c>
    </row>
    <row r="20" spans="1:7" ht="24">
      <c r="A20" s="16" t="s">
        <v>19</v>
      </c>
      <c r="B20" s="27">
        <v>0</v>
      </c>
      <c r="C20" s="27">
        <v>920.03</v>
      </c>
      <c r="D20" s="27">
        <f t="shared" si="3"/>
        <v>920.03</v>
      </c>
      <c r="E20" s="27">
        <v>0</v>
      </c>
      <c r="F20" s="27">
        <v>1254.27</v>
      </c>
      <c r="G20" s="27">
        <f t="shared" si="4"/>
        <v>1254.27</v>
      </c>
    </row>
    <row r="21" spans="1:7" ht="24">
      <c r="A21" s="16" t="s">
        <v>20</v>
      </c>
      <c r="B21" s="27">
        <v>0</v>
      </c>
      <c r="C21" s="27">
        <v>218.6</v>
      </c>
      <c r="D21" s="27">
        <f t="shared" si="3"/>
        <v>218.6</v>
      </c>
      <c r="E21" s="27">
        <v>0</v>
      </c>
      <c r="F21" s="27">
        <v>206.43</v>
      </c>
      <c r="G21" s="27">
        <f t="shared" si="4"/>
        <v>206.43</v>
      </c>
    </row>
    <row r="22" spans="1:7" s="20" customFormat="1" ht="24">
      <c r="A22" s="9" t="s">
        <v>36</v>
      </c>
      <c r="B22" s="30">
        <v>0</v>
      </c>
      <c r="C22" s="30">
        <v>366</v>
      </c>
      <c r="D22" s="27">
        <f t="shared" si="3"/>
        <v>366</v>
      </c>
      <c r="E22" s="30">
        <v>0</v>
      </c>
      <c r="F22" s="30">
        <v>366</v>
      </c>
      <c r="G22" s="27">
        <f t="shared" si="4"/>
        <v>366</v>
      </c>
    </row>
    <row r="23" spans="1:7" ht="24">
      <c r="A23" s="17" t="s">
        <v>37</v>
      </c>
      <c r="B23" s="28">
        <f>+B6+B18</f>
        <v>1495.6100000000001</v>
      </c>
      <c r="C23" s="28">
        <f>+C6+C18</f>
        <v>4966.8499999999995</v>
      </c>
      <c r="D23" s="28">
        <f t="shared" si="3"/>
        <v>6462.4599999999991</v>
      </c>
      <c r="E23" s="28">
        <f>+E6+E18</f>
        <v>1902.6200000000001</v>
      </c>
      <c r="F23" s="28">
        <f>+F6+F18</f>
        <v>5151.79</v>
      </c>
      <c r="G23" s="28">
        <f t="shared" si="4"/>
        <v>7054.41</v>
      </c>
    </row>
    <row r="24" spans="1:7" ht="24">
      <c r="A24" s="17" t="s">
        <v>38</v>
      </c>
      <c r="B24" s="28">
        <f>B23/B25</f>
        <v>0.81460239651416133</v>
      </c>
      <c r="C24" s="28">
        <f>C23/B25</f>
        <v>2.7052559912854028</v>
      </c>
      <c r="D24" s="28">
        <f>D23/B25</f>
        <v>3.5198583877995637</v>
      </c>
      <c r="E24" s="28">
        <f>E23/E25</f>
        <v>1.0526659400364053</v>
      </c>
      <c r="F24" s="28">
        <f>F23/E25</f>
        <v>2.8503399855042795</v>
      </c>
      <c r="G24" s="28">
        <f>G23/E25</f>
        <v>3.9030059255406848</v>
      </c>
    </row>
    <row r="25" spans="1:7" s="20" customFormat="1" ht="24">
      <c r="A25" s="19" t="s">
        <v>39</v>
      </c>
      <c r="B25" s="36">
        <v>1836</v>
      </c>
      <c r="C25" s="36"/>
      <c r="D25" s="36"/>
      <c r="E25" s="36">
        <v>1807.43</v>
      </c>
      <c r="F25" s="36"/>
      <c r="G25" s="36"/>
    </row>
    <row r="26" spans="1:7" s="20" customFormat="1" ht="24">
      <c r="A26" s="19" t="s">
        <v>40</v>
      </c>
      <c r="B26" s="36">
        <v>6.16</v>
      </c>
      <c r="C26" s="36"/>
      <c r="D26" s="36"/>
      <c r="E26" s="36">
        <v>6.16</v>
      </c>
      <c r="F26" s="36"/>
      <c r="G26" s="36"/>
    </row>
    <row r="27" spans="1:7" ht="24">
      <c r="A27" s="19" t="s">
        <v>41</v>
      </c>
      <c r="B27" s="37">
        <f>B25*B26</f>
        <v>11309.76</v>
      </c>
      <c r="C27" s="38"/>
      <c r="D27" s="39"/>
      <c r="E27" s="37">
        <f>E25*E26</f>
        <v>11133.7688</v>
      </c>
      <c r="F27" s="38"/>
      <c r="G27" s="39"/>
    </row>
    <row r="28" spans="1:7" ht="24">
      <c r="A28" s="17" t="s">
        <v>42</v>
      </c>
      <c r="B28" s="31">
        <f>B27-B23</f>
        <v>9814.15</v>
      </c>
      <c r="C28" s="32"/>
      <c r="D28" s="31">
        <f>B27-D23</f>
        <v>4847.3000000000011</v>
      </c>
      <c r="E28" s="31">
        <f>E27-E23</f>
        <v>9231.148799999999</v>
      </c>
      <c r="F28" s="32"/>
      <c r="G28" s="31">
        <f>E27-G23</f>
        <v>4079.3588</v>
      </c>
    </row>
    <row r="29" spans="1:7" ht="24">
      <c r="A29" s="23" t="s">
        <v>43</v>
      </c>
      <c r="B29" s="33">
        <f>B26-B24</f>
        <v>5.3453976034858393</v>
      </c>
      <c r="C29" s="34"/>
      <c r="D29" s="33">
        <f>B26-D24</f>
        <v>2.6401416122004364</v>
      </c>
      <c r="E29" s="33">
        <f>E26-E24</f>
        <v>5.1073340599635948</v>
      </c>
      <c r="F29" s="34"/>
      <c r="G29" s="33">
        <f>E26-G24</f>
        <v>2.2569940744593153</v>
      </c>
    </row>
  </sheetData>
  <mergeCells count="10">
    <mergeCell ref="B26:D26"/>
    <mergeCell ref="E26:G26"/>
    <mergeCell ref="B27:D27"/>
    <mergeCell ref="E27:G27"/>
    <mergeCell ref="A3:A5"/>
    <mergeCell ref="B3:G3"/>
    <mergeCell ref="B4:D4"/>
    <mergeCell ref="E4:G4"/>
    <mergeCell ref="B25:D25"/>
    <mergeCell ref="E25:G25"/>
  </mergeCells>
  <pageMargins left="0.31" right="0.31" top="0.75" bottom="0.75" header="0.3" footer="0.3"/>
  <pageSetup paperSize="9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A14" sqref="A14"/>
    </sheetView>
  </sheetViews>
  <sheetFormatPr defaultRowHeight="14.25"/>
  <cols>
    <col min="1" max="1" width="38.125" customWidth="1"/>
    <col min="2" max="4" width="12.875" customWidth="1"/>
  </cols>
  <sheetData>
    <row r="1" spans="1:4" ht="27.75">
      <c r="A1" s="1" t="s">
        <v>49</v>
      </c>
      <c r="B1" s="1"/>
      <c r="C1" s="1"/>
      <c r="D1" s="1"/>
    </row>
    <row r="2" spans="1:4" ht="21.75">
      <c r="A2" s="2"/>
      <c r="B2" s="2"/>
      <c r="C2" s="2"/>
      <c r="D2" s="3" t="s">
        <v>0</v>
      </c>
    </row>
    <row r="3" spans="1:4" ht="27.75">
      <c r="A3" s="44" t="s">
        <v>1</v>
      </c>
      <c r="B3" s="40" t="s">
        <v>28</v>
      </c>
      <c r="C3" s="41"/>
      <c r="D3" s="42"/>
    </row>
    <row r="4" spans="1:4" ht="24">
      <c r="A4" s="45"/>
      <c r="B4" s="4" t="s">
        <v>2</v>
      </c>
      <c r="C4" s="4" t="s">
        <v>3</v>
      </c>
      <c r="D4" s="4" t="s">
        <v>4</v>
      </c>
    </row>
    <row r="5" spans="1:4" ht="24">
      <c r="A5" s="5" t="s">
        <v>5</v>
      </c>
      <c r="B5" s="6">
        <f>+B6+B11+B15</f>
        <v>3875.04</v>
      </c>
      <c r="C5" s="6">
        <f>+C6+C11+C15</f>
        <v>1154.6199999999999</v>
      </c>
      <c r="D5" s="6">
        <f>+B5+C5</f>
        <v>5029.66</v>
      </c>
    </row>
    <row r="6" spans="1:4" ht="24">
      <c r="A6" s="7" t="s">
        <v>6</v>
      </c>
      <c r="B6" s="8">
        <f>+B7+B8+B9+B10</f>
        <v>3032.09</v>
      </c>
      <c r="C6" s="8">
        <f>+C7+C8+C9+C10</f>
        <v>917.66</v>
      </c>
      <c r="D6" s="8">
        <f t="shared" ref="D6:D20" si="0">+B6+C6</f>
        <v>3949.75</v>
      </c>
    </row>
    <row r="7" spans="1:4" ht="24">
      <c r="A7" s="9" t="s">
        <v>25</v>
      </c>
      <c r="B7" s="10">
        <v>740.02</v>
      </c>
      <c r="C7" s="10">
        <v>412.72</v>
      </c>
      <c r="D7" s="10">
        <f t="shared" si="0"/>
        <v>1152.74</v>
      </c>
    </row>
    <row r="8" spans="1:4" ht="24">
      <c r="A8" s="9" t="s">
        <v>26</v>
      </c>
      <c r="B8" s="11">
        <v>0</v>
      </c>
      <c r="C8" s="11">
        <v>155.5</v>
      </c>
      <c r="D8" s="10">
        <f t="shared" si="0"/>
        <v>155.5</v>
      </c>
    </row>
    <row r="9" spans="1:4" ht="24">
      <c r="A9" s="9" t="s">
        <v>7</v>
      </c>
      <c r="B9" s="11">
        <v>42.81</v>
      </c>
      <c r="C9" s="11">
        <v>287.57</v>
      </c>
      <c r="D9" s="10">
        <f t="shared" si="0"/>
        <v>330.38</v>
      </c>
    </row>
    <row r="10" spans="1:4" ht="24">
      <c r="A10" s="9" t="s">
        <v>27</v>
      </c>
      <c r="B10" s="11">
        <v>2249.2600000000002</v>
      </c>
      <c r="C10" s="11">
        <v>61.87</v>
      </c>
      <c r="D10" s="10">
        <f t="shared" si="0"/>
        <v>2311.13</v>
      </c>
    </row>
    <row r="11" spans="1:4" ht="24">
      <c r="A11" s="7" t="s">
        <v>9</v>
      </c>
      <c r="B11" s="8">
        <f>+B12+B13+B14</f>
        <v>842.94999999999993</v>
      </c>
      <c r="C11" s="8">
        <f>+C12+C13+C14</f>
        <v>12.71</v>
      </c>
      <c r="D11" s="8">
        <f t="shared" si="0"/>
        <v>855.66</v>
      </c>
    </row>
    <row r="12" spans="1:4" ht="24">
      <c r="A12" s="13" t="s">
        <v>13</v>
      </c>
      <c r="B12" s="12">
        <v>576.27</v>
      </c>
      <c r="C12" s="12">
        <v>0</v>
      </c>
      <c r="D12" s="11">
        <f t="shared" si="0"/>
        <v>576.27</v>
      </c>
    </row>
    <row r="13" spans="1:4" ht="24">
      <c r="A13" s="9" t="s">
        <v>14</v>
      </c>
      <c r="B13" s="12">
        <v>101.81</v>
      </c>
      <c r="C13" s="12">
        <v>0</v>
      </c>
      <c r="D13" s="11">
        <f t="shared" si="0"/>
        <v>101.81</v>
      </c>
    </row>
    <row r="14" spans="1:4" ht="24">
      <c r="A14" s="9" t="s">
        <v>15</v>
      </c>
      <c r="B14" s="12">
        <v>164.87</v>
      </c>
      <c r="C14" s="12">
        <v>12.71</v>
      </c>
      <c r="D14" s="11">
        <f t="shared" si="0"/>
        <v>177.58</v>
      </c>
    </row>
    <row r="15" spans="1:4" ht="24">
      <c r="A15" s="7" t="s">
        <v>16</v>
      </c>
      <c r="B15" s="14">
        <v>0</v>
      </c>
      <c r="C15" s="15">
        <f>ROUND((B6+C6+B11+C11)*0.07*8/12,2)</f>
        <v>224.25</v>
      </c>
      <c r="D15" s="15">
        <f t="shared" si="0"/>
        <v>224.25</v>
      </c>
    </row>
    <row r="16" spans="1:4" ht="24">
      <c r="A16" s="7" t="s">
        <v>17</v>
      </c>
      <c r="B16" s="14">
        <f>+B17+B18+B19</f>
        <v>200.5</v>
      </c>
      <c r="C16" s="14">
        <f>+C17+C18+C19</f>
        <v>2858.57</v>
      </c>
      <c r="D16" s="15">
        <f t="shared" si="0"/>
        <v>3059.07</v>
      </c>
    </row>
    <row r="17" spans="1:4" ht="24">
      <c r="A17" s="9" t="s">
        <v>18</v>
      </c>
      <c r="B17" s="12">
        <v>200.5</v>
      </c>
      <c r="C17" s="12">
        <v>2373.5</v>
      </c>
      <c r="D17" s="12">
        <f t="shared" si="0"/>
        <v>2574</v>
      </c>
    </row>
    <row r="18" spans="1:4" ht="24">
      <c r="A18" s="16" t="s">
        <v>19</v>
      </c>
      <c r="B18" s="12">
        <v>0</v>
      </c>
      <c r="C18" s="12">
        <v>385.04</v>
      </c>
      <c r="D18" s="12">
        <f t="shared" si="0"/>
        <v>385.04</v>
      </c>
    </row>
    <row r="19" spans="1:4" ht="24">
      <c r="A19" s="16" t="s">
        <v>20</v>
      </c>
      <c r="B19" s="12">
        <v>0</v>
      </c>
      <c r="C19" s="12">
        <v>100.03</v>
      </c>
      <c r="D19" s="12">
        <f t="shared" si="0"/>
        <v>100.03</v>
      </c>
    </row>
    <row r="20" spans="1:4" ht="24">
      <c r="A20" s="7" t="s">
        <v>21</v>
      </c>
      <c r="B20" s="15">
        <f>+B5+B16</f>
        <v>4075.54</v>
      </c>
      <c r="C20" s="15">
        <f>+C5+C16</f>
        <v>4013.19</v>
      </c>
      <c r="D20" s="15">
        <f t="shared" si="0"/>
        <v>8088.73</v>
      </c>
    </row>
    <row r="21" spans="1:4" ht="24">
      <c r="A21" s="17" t="s">
        <v>29</v>
      </c>
      <c r="B21" s="18">
        <f>ROUND(B20/B22,2)</f>
        <v>650.01</v>
      </c>
      <c r="C21" s="18">
        <f>ROUND(C20/B22,2)</f>
        <v>640.05999999999995</v>
      </c>
      <c r="D21" s="18">
        <f>+ROUND(D20/B22,2)</f>
        <v>1290.07</v>
      </c>
    </row>
    <row r="22" spans="1:4" s="20" customFormat="1" ht="24">
      <c r="A22" s="19" t="s">
        <v>30</v>
      </c>
      <c r="B22" s="36">
        <v>6.27</v>
      </c>
      <c r="C22" s="36"/>
      <c r="D22" s="36">
        <v>701.22</v>
      </c>
    </row>
    <row r="23" spans="1:4" s="20" customFormat="1" ht="24">
      <c r="A23" s="19" t="s">
        <v>31</v>
      </c>
      <c r="B23" s="36">
        <v>1621.34</v>
      </c>
      <c r="C23" s="36"/>
      <c r="D23" s="36">
        <v>7.42</v>
      </c>
    </row>
    <row r="24" spans="1:4" s="20" customFormat="1" ht="24">
      <c r="A24" s="19" t="s">
        <v>22</v>
      </c>
      <c r="B24" s="36">
        <f>+ROUND(B22*B23,2)</f>
        <v>10165.799999999999</v>
      </c>
      <c r="C24" s="36" t="s">
        <v>23</v>
      </c>
      <c r="D24" s="36">
        <v>5203.0524000000005</v>
      </c>
    </row>
    <row r="25" spans="1:4" ht="24">
      <c r="A25" s="17" t="s">
        <v>24</v>
      </c>
      <c r="B25" s="21">
        <f>B24-B20</f>
        <v>6090.2599999999993</v>
      </c>
      <c r="C25" s="22" t="s">
        <v>23</v>
      </c>
      <c r="D25" s="21">
        <f>B24-D20</f>
        <v>2077.0699999999997</v>
      </c>
    </row>
    <row r="26" spans="1:4" ht="24">
      <c r="A26" s="23" t="s">
        <v>32</v>
      </c>
      <c r="B26" s="24">
        <f>(B23-B21)</f>
        <v>971.32999999999993</v>
      </c>
      <c r="C26" s="25" t="s">
        <v>23</v>
      </c>
      <c r="D26" s="24">
        <f>B23-D21</f>
        <v>331.27</v>
      </c>
    </row>
  </sheetData>
  <mergeCells count="5">
    <mergeCell ref="B23:D23"/>
    <mergeCell ref="B24:D24"/>
    <mergeCell ref="B3:D3"/>
    <mergeCell ref="A3:A4"/>
    <mergeCell ref="B22:D22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มะพร้าว(ผลแก่)</vt:lpstr>
      <vt:lpstr>ส้มโอ</vt:lpstr>
      <vt:lpstr>มะพร้าว(มะพร้าวตาล)</vt:lpstr>
      <vt:lpstr>เกลือสมุทร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janya.yom</dc:creator>
  <cp:lastModifiedBy>1219</cp:lastModifiedBy>
  <cp:lastPrinted>2018-10-18T09:26:11Z</cp:lastPrinted>
  <dcterms:created xsi:type="dcterms:W3CDTF">2018-08-21T02:45:46Z</dcterms:created>
  <dcterms:modified xsi:type="dcterms:W3CDTF">2018-10-18T09:26:16Z</dcterms:modified>
</cp:coreProperties>
</file>