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ข้าวหอมมะลิ" sheetId="1" r:id="rId1"/>
    <sheet name="ยางพารา" sheetId="4" r:id="rId2"/>
    <sheet name="มันสำปะหลัง" sheetId="2" r:id="rId3"/>
  </sheets>
  <calcPr calcId="144525"/>
</workbook>
</file>

<file path=xl/calcChain.xml><?xml version="1.0" encoding="utf-8"?>
<calcChain xmlns="http://schemas.openxmlformats.org/spreadsheetml/2006/main">
  <c r="E28" i="1" l="1"/>
  <c r="E29" i="1" s="1"/>
  <c r="B28" i="1"/>
  <c r="B29" i="1" s="1"/>
  <c r="E29" i="2" l="1"/>
  <c r="B29" i="2"/>
  <c r="G24" i="1" l="1"/>
  <c r="G23" i="1"/>
  <c r="G22" i="1"/>
  <c r="D24" i="1"/>
  <c r="D23" i="1"/>
  <c r="D22" i="1"/>
  <c r="G19" i="1"/>
  <c r="G18" i="1"/>
  <c r="G17" i="1"/>
  <c r="G16" i="1"/>
  <c r="G15" i="1"/>
  <c r="G14" i="1"/>
  <c r="G13" i="1"/>
  <c r="D20" i="1"/>
  <c r="D19" i="1"/>
  <c r="D18" i="1"/>
  <c r="D17" i="1"/>
  <c r="D16" i="1"/>
  <c r="D15" i="1"/>
  <c r="D14" i="1"/>
  <c r="D13" i="1"/>
  <c r="G11" i="1"/>
  <c r="G10" i="1"/>
  <c r="G9" i="1"/>
  <c r="G8" i="1"/>
  <c r="D9" i="1"/>
  <c r="D10" i="1"/>
  <c r="D11" i="1"/>
  <c r="D8" i="1"/>
  <c r="G24" i="2"/>
  <c r="G23" i="2"/>
  <c r="G22" i="2"/>
  <c r="D24" i="2"/>
  <c r="D23" i="2"/>
  <c r="D22" i="2"/>
  <c r="G19" i="2"/>
  <c r="G18" i="2"/>
  <c r="G17" i="2"/>
  <c r="G16" i="2"/>
  <c r="G15" i="2"/>
  <c r="G14" i="2"/>
  <c r="G13" i="2"/>
  <c r="D19" i="2"/>
  <c r="D18" i="2"/>
  <c r="D17" i="2"/>
  <c r="D16" i="2"/>
  <c r="D15" i="2"/>
  <c r="D14" i="2"/>
  <c r="D13" i="2"/>
  <c r="G11" i="2"/>
  <c r="G10" i="2"/>
  <c r="G9" i="2"/>
  <c r="G8" i="2"/>
  <c r="D9" i="2"/>
  <c r="D10" i="2"/>
  <c r="D11" i="2"/>
  <c r="D8" i="2"/>
  <c r="F18" i="4"/>
  <c r="E18" i="4"/>
  <c r="F10" i="4"/>
  <c r="E10" i="4"/>
  <c r="F7" i="4"/>
  <c r="E7" i="4"/>
  <c r="B27" i="4"/>
  <c r="B18" i="4"/>
  <c r="C18" i="4"/>
  <c r="B10" i="4"/>
  <c r="C10" i="4"/>
  <c r="B7" i="4"/>
  <c r="C7" i="4"/>
  <c r="F6" i="4" l="1"/>
  <c r="F23" i="4" s="1"/>
  <c r="F24" i="4" s="1"/>
  <c r="E6" i="4"/>
  <c r="E23" i="4" s="1"/>
  <c r="E24" i="4" s="1"/>
  <c r="C6" i="4"/>
  <c r="C23" i="4" s="1"/>
  <c r="C24" i="4" s="1"/>
  <c r="B6" i="4"/>
  <c r="B23" i="4" s="1"/>
  <c r="B24" i="4" s="1"/>
  <c r="E12" i="1"/>
  <c r="F12" i="1"/>
  <c r="B12" i="2"/>
  <c r="F21" i="2"/>
  <c r="E21" i="2"/>
  <c r="F12" i="2"/>
  <c r="E12" i="2"/>
  <c r="F7" i="2"/>
  <c r="E7" i="2"/>
  <c r="B21" i="2"/>
  <c r="C21" i="2"/>
  <c r="D12" i="2"/>
  <c r="C12" i="2"/>
  <c r="B7" i="2"/>
  <c r="C7" i="2"/>
  <c r="E7" i="1"/>
  <c r="F7" i="1"/>
  <c r="E21" i="1"/>
  <c r="F21" i="1"/>
  <c r="B21" i="1"/>
  <c r="C21" i="1"/>
  <c r="B12" i="1"/>
  <c r="C12" i="1"/>
  <c r="B7" i="1"/>
  <c r="C7" i="1"/>
  <c r="G12" i="1"/>
  <c r="D12" i="1"/>
  <c r="E6" i="1" l="1"/>
  <c r="E25" i="1" s="1"/>
  <c r="E30" i="1" s="1"/>
  <c r="E31" i="1" s="1"/>
  <c r="B28" i="4"/>
  <c r="B29" i="4" s="1"/>
  <c r="F6" i="1"/>
  <c r="F25" i="1" s="1"/>
  <c r="F26" i="1" s="1"/>
  <c r="B6" i="1"/>
  <c r="B25" i="1" s="1"/>
  <c r="B30" i="1" s="1"/>
  <c r="B31" i="1" s="1"/>
  <c r="F6" i="2"/>
  <c r="F25" i="2" s="1"/>
  <c r="F26" i="2" s="1"/>
  <c r="E6" i="2"/>
  <c r="E25" i="2" s="1"/>
  <c r="C6" i="2"/>
  <c r="C25" i="2" s="1"/>
  <c r="C26" i="2" s="1"/>
  <c r="B6" i="2"/>
  <c r="B25" i="2" s="1"/>
  <c r="C6" i="1"/>
  <c r="C25" i="1" s="1"/>
  <c r="C26" i="1" s="1"/>
  <c r="E26" i="1" l="1"/>
  <c r="B26" i="2"/>
  <c r="B31" i="2" s="1"/>
  <c r="B30" i="2"/>
  <c r="E26" i="2"/>
  <c r="E31" i="2" s="1"/>
  <c r="E30" i="2"/>
  <c r="B26" i="1"/>
  <c r="E27" i="4"/>
  <c r="G18" i="4"/>
  <c r="D18" i="4"/>
  <c r="G10" i="4"/>
  <c r="D10" i="4"/>
  <c r="G7" i="4"/>
  <c r="D7" i="4"/>
  <c r="G21" i="2"/>
  <c r="D21" i="2"/>
  <c r="G12" i="2"/>
  <c r="G7" i="2"/>
  <c r="D7" i="2"/>
  <c r="G21" i="1"/>
  <c r="D21" i="1"/>
  <c r="G7" i="1"/>
  <c r="D7" i="1"/>
  <c r="E28" i="4" l="1"/>
  <c r="E29" i="4" s="1"/>
  <c r="D6" i="4"/>
  <c r="D23" i="4" s="1"/>
  <c r="D24" i="4" s="1"/>
  <c r="G6" i="2"/>
  <c r="G25" i="2" s="1"/>
  <c r="D6" i="2"/>
  <c r="D25" i="2" s="1"/>
  <c r="G6" i="4"/>
  <c r="G23" i="4" s="1"/>
  <c r="G24" i="4" s="1"/>
  <c r="G6" i="1"/>
  <c r="G25" i="1" s="1"/>
  <c r="G30" i="1" s="1"/>
  <c r="G31" i="1" s="1"/>
  <c r="D6" i="1"/>
  <c r="D25" i="1" s="1"/>
  <c r="D30" i="1" s="1"/>
  <c r="D31" i="1" s="1"/>
  <c r="G28" i="4" l="1"/>
  <c r="G29" i="4" s="1"/>
  <c r="G26" i="2"/>
  <c r="G31" i="2" s="1"/>
  <c r="G30" i="2"/>
  <c r="D26" i="2"/>
  <c r="D31" i="2" s="1"/>
  <c r="D30" i="2"/>
  <c r="D26" i="1"/>
  <c r="G26" i="1"/>
  <c r="D28" i="4"/>
  <c r="D29" i="4" s="1"/>
</calcChain>
</file>

<file path=xl/sharedStrings.xml><?xml version="1.0" encoding="utf-8"?>
<sst xmlns="http://schemas.openxmlformats.org/spreadsheetml/2006/main" count="112" uniqueCount="68">
  <si>
    <t>หน่วย : บาท/ไร่</t>
  </si>
  <si>
    <t>รายการ</t>
  </si>
  <si>
    <t>S1</t>
  </si>
  <si>
    <t>N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</si>
  <si>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</si>
  <si>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</si>
  <si>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</si>
  <si>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</si>
  <si>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</si>
  <si>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</si>
  <si>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</si>
  <si>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</si>
  <si>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</si>
  <si>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</si>
  <si>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</si>
  <si>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</si>
  <si>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</si>
  <si>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</si>
  <si>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</si>
  <si>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</si>
  <si>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</si>
  <si>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</si>
  <si>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ต้นทุนรวมต่อตัน   </t>
  </si>
  <si>
    <t>5. ผลผลิตต่อไร่ (กก.)</t>
  </si>
  <si>
    <t>7. ผลตอบแทนต่อไร่</t>
  </si>
  <si>
    <t>8. ผลตอบแทนสุทธิต่อไร่</t>
  </si>
  <si>
    <t>หน่วย: บาท/ไร่</t>
  </si>
  <si>
    <t>รายงาน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</si>
  <si>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</si>
  <si>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</si>
  <si>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</si>
  <si>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</si>
  <si>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</si>
  <si>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</si>
  <si>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</si>
  <si>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</si>
  <si>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</si>
  <si>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</si>
  <si>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ค่าสารอื่นๆ และวัสดุปรับปรุงดิน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</si>
  <si>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</si>
  <si>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</si>
  <si>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</si>
  <si>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</si>
  <si>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</si>
  <si>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</si>
  <si>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</si>
  <si>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</si>
  <si>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</si>
  <si>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</si>
  <si>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</si>
  <si>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</si>
  <si>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</si>
  <si>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</si>
  <si>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</si>
  <si>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</si>
  <si>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</si>
  <si>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</si>
  <si>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</si>
  <si>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เงินสด</t>
  </si>
  <si>
    <t>ไม่เป็นเงินสด</t>
  </si>
  <si>
    <t>รวม</t>
  </si>
  <si>
    <t xml:space="preserve">   ค่าสารปราบศัตรูพืชและวัชพืช</t>
  </si>
  <si>
    <t>อุบลราชธานี</t>
  </si>
  <si>
    <t>ตารางที่ 133  ต้นทุนการผลิตข้าวหอมมะลิ แยกตามลักษณะความเหมาะสมของพื้นที่</t>
  </si>
  <si>
    <t>ตารางที่ 134 ต้นทุนการผลิตยางพารา แยกตามลักษณะความเหมาะสมของพื้นที่</t>
  </si>
  <si>
    <t>ตารางที่ 135 ต้นทุนการผลิตมันสำปะหลัง แยกตามลักษณะความเหมาะสมของพื้นที่</t>
  </si>
  <si>
    <t>6. ราคาที่เกษตรกรขายได้ที่ไร่นา (บาท/ตัน)</t>
  </si>
  <si>
    <t>9. ผลตอบแทนสุทธิต่อตัน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</si>
</sst>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b/>
      <sz val="16"/>
      <color indexed="8"/>
      <name val="TH SarabunPSK"/>
      <family val="2"/>
    </font>
    <font>
      <sz val="16"/>
      <color theme="1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0"/>
      <name val="Arial"/>
      <family val="2"/>
    </font>
    <font>
      <sz val="10"/>
      <name val="Arial"/>
      <family val="2"/>
    </font>
    <font>
      <sz val="14"/>
      <name val="CordiaUPC"/>
      <family val="2"/>
      <charset val="22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6" fillId="0" borderId="0"/>
    <xf numFmtId="43" fontId="12" fillId="0" borderId="0" applyFont="0" applyFill="0" applyBorder="0" applyAlignment="0" applyProtection="0"/>
    <xf numFmtId="0" fontId="12" fillId="0" borderId="0"/>
    <xf numFmtId="0" fontId="13" fillId="0" borderId="0"/>
    <xf numFmtId="0" fontId="14" fillId="0" borderId="0"/>
  </cellStyleXfs>
  <cellXfs count="108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0" xfId="2" applyNumberFormat="1" applyFont="1" applyFill="1" applyBorder="1" applyAlignment="1">
      <alignment horizontal="right"/>
    </xf>
    <xf numFmtId="2" fontId="5" fillId="0" borderId="1" xfId="2" applyNumberFormat="1" applyFont="1" applyFill="1" applyBorder="1" applyAlignment="1">
      <alignment horizontal="right"/>
    </xf>
    <xf numFmtId="2" fontId="3" fillId="0" borderId="6" xfId="2" applyNumberFormat="1" applyFont="1" applyFill="1" applyBorder="1" applyAlignment="1">
      <alignment vertical="center"/>
    </xf>
    <xf numFmtId="2" fontId="4" fillId="0" borderId="0" xfId="2" applyNumberFormat="1" applyFont="1" applyFill="1" applyAlignment="1">
      <alignment vertical="center"/>
    </xf>
    <xf numFmtId="2" fontId="3" fillId="0" borderId="7" xfId="2" applyNumberFormat="1" applyFont="1" applyFill="1" applyBorder="1" applyAlignment="1">
      <alignment vertical="center"/>
    </xf>
    <xf numFmtId="2" fontId="4" fillId="0" borderId="7" xfId="2" applyNumberFormat="1" applyFont="1" applyFill="1" applyBorder="1" applyAlignment="1">
      <alignment vertical="center"/>
    </xf>
    <xf numFmtId="2" fontId="4" fillId="0" borderId="7" xfId="3" applyNumberFormat="1" applyFont="1" applyBorder="1" applyAlignment="1">
      <alignment vertical="center"/>
    </xf>
    <xf numFmtId="43" fontId="7" fillId="0" borderId="7" xfId="1" applyFont="1" applyBorder="1"/>
    <xf numFmtId="2" fontId="4" fillId="0" borderId="7" xfId="4" applyNumberFormat="1" applyFont="1" applyFill="1" applyBorder="1" applyAlignment="1">
      <alignment vertical="center"/>
    </xf>
    <xf numFmtId="2" fontId="3" fillId="0" borderId="7" xfId="4" applyNumberFormat="1" applyFont="1" applyFill="1" applyBorder="1" applyAlignment="1" applyProtection="1">
      <alignment horizontal="left" vertical="center"/>
    </xf>
    <xf numFmtId="2" fontId="4" fillId="0" borderId="0" xfId="2" applyNumberFormat="1" applyFont="1" applyFill="1" applyBorder="1" applyAlignment="1"/>
    <xf numFmtId="0" fontId="3" fillId="0" borderId="0" xfId="0" applyFont="1" applyAlignment="1"/>
    <xf numFmtId="0" fontId="4" fillId="0" borderId="0" xfId="0" applyFont="1"/>
    <xf numFmtId="0" fontId="4" fillId="0" borderId="1" xfId="0" applyFont="1" applyBorder="1" applyAlignment="1">
      <alignment horizontal="right"/>
    </xf>
    <xf numFmtId="0" fontId="3" fillId="0" borderId="6" xfId="0" applyFont="1" applyBorder="1"/>
    <xf numFmtId="4" fontId="3" fillId="0" borderId="6" xfId="0" applyNumberFormat="1" applyFont="1" applyBorder="1"/>
    <xf numFmtId="0" fontId="3" fillId="0" borderId="0" xfId="0" applyFont="1"/>
    <xf numFmtId="0" fontId="3" fillId="0" borderId="7" xfId="0" applyFont="1" applyBorder="1"/>
    <xf numFmtId="4" fontId="3" fillId="0" borderId="7" xfId="0" applyNumberFormat="1" applyFont="1" applyBorder="1"/>
    <xf numFmtId="0" fontId="4" fillId="0" borderId="7" xfId="0" applyFont="1" applyBorder="1"/>
    <xf numFmtId="4" fontId="9" fillId="0" borderId="7" xfId="0" applyNumberFormat="1" applyFont="1" applyBorder="1"/>
    <xf numFmtId="4" fontId="4" fillId="0" borderId="7" xfId="0" applyNumberFormat="1" applyFont="1" applyBorder="1"/>
    <xf numFmtId="0" fontId="3" fillId="0" borderId="8" xfId="0" applyFont="1" applyBorder="1"/>
    <xf numFmtId="4" fontId="3" fillId="0" borderId="8" xfId="0" applyNumberFormat="1" applyFont="1" applyBorder="1"/>
    <xf numFmtId="0" fontId="10" fillId="0" borderId="0" xfId="0" applyFont="1" applyAlignment="1"/>
    <xf numFmtId="0" fontId="11" fillId="0" borderId="0" xfId="0" applyFont="1"/>
    <xf numFmtId="0" fontId="11" fillId="0" borderId="1" xfId="0" applyFont="1" applyBorder="1" applyAlignment="1">
      <alignment horizontal="right"/>
    </xf>
    <xf numFmtId="0" fontId="10" fillId="0" borderId="6" xfId="0" applyFont="1" applyBorder="1"/>
    <xf numFmtId="0" fontId="10" fillId="0" borderId="0" xfId="0" applyFont="1"/>
    <xf numFmtId="0" fontId="10" fillId="0" borderId="7" xfId="0" applyFont="1" applyBorder="1"/>
    <xf numFmtId="0" fontId="11" fillId="0" borderId="7" xfId="0" applyFont="1" applyBorder="1"/>
    <xf numFmtId="0" fontId="10" fillId="0" borderId="8" xfId="0" applyFont="1" applyBorder="1"/>
    <xf numFmtId="4" fontId="10" fillId="0" borderId="7" xfId="0" applyNumberFormat="1" applyFont="1" applyBorder="1"/>
    <xf numFmtId="4" fontId="10" fillId="0" borderId="8" xfId="0" applyNumberFormat="1" applyFont="1" applyBorder="1"/>
    <xf numFmtId="43" fontId="7" fillId="0" borderId="8" xfId="1" applyFont="1" applyBorder="1"/>
    <xf numFmtId="2" fontId="3" fillId="0" borderId="0" xfId="2" applyNumberFormat="1" applyFont="1" applyFill="1"/>
    <xf numFmtId="4" fontId="7" fillId="0" borderId="7" xfId="1" applyNumberFormat="1" applyFont="1" applyBorder="1"/>
    <xf numFmtId="4" fontId="7" fillId="0" borderId="8" xfId="1" applyNumberFormat="1" applyFont="1" applyBorder="1"/>
    <xf numFmtId="4" fontId="7" fillId="0" borderId="7" xfId="0" applyNumberFormat="1" applyFont="1" applyBorder="1"/>
    <xf numFmtId="2" fontId="3" fillId="0" borderId="10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" fontId="10" fillId="0" borderId="6" xfId="1" applyNumberFormat="1" applyFont="1" applyBorder="1"/>
    <xf numFmtId="4" fontId="10" fillId="0" borderId="7" xfId="1" applyNumberFormat="1" applyFont="1" applyBorder="1"/>
    <xf numFmtId="4" fontId="11" fillId="0" borderId="7" xfId="0" applyNumberFormat="1" applyFont="1" applyBorder="1"/>
    <xf numFmtId="4" fontId="11" fillId="0" borderId="7" xfId="1" applyNumberFormat="1" applyFont="1" applyBorder="1"/>
    <xf numFmtId="4" fontId="3" fillId="0" borderId="6" xfId="1" applyNumberFormat="1" applyFont="1" applyFill="1" applyBorder="1" applyAlignment="1">
      <alignment horizontal="right"/>
    </xf>
    <xf numFmtId="4" fontId="3" fillId="0" borderId="7" xfId="1" applyNumberFormat="1" applyFont="1" applyFill="1" applyBorder="1" applyAlignment="1">
      <alignment horizontal="right"/>
    </xf>
    <xf numFmtId="4" fontId="4" fillId="0" borderId="7" xfId="2" applyNumberFormat="1" applyFont="1" applyFill="1" applyBorder="1" applyAlignment="1">
      <alignment vertical="center"/>
    </xf>
    <xf numFmtId="4" fontId="4" fillId="0" borderId="7" xfId="1" applyNumberFormat="1" applyFont="1" applyFill="1" applyBorder="1"/>
    <xf numFmtId="4" fontId="3" fillId="0" borderId="7" xfId="2" applyNumberFormat="1" applyFont="1" applyFill="1" applyBorder="1" applyAlignment="1">
      <alignment vertical="center"/>
    </xf>
    <xf numFmtId="4" fontId="4" fillId="0" borderId="7" xfId="3" applyNumberFormat="1" applyFont="1" applyBorder="1" applyAlignment="1">
      <alignment vertical="center"/>
    </xf>
    <xf numFmtId="4" fontId="8" fillId="0" borderId="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right" vertical="center"/>
    </xf>
    <xf numFmtId="4" fontId="4" fillId="0" borderId="7" xfId="4" applyNumberFormat="1" applyFont="1" applyFill="1" applyBorder="1" applyAlignment="1">
      <alignment vertical="center"/>
    </xf>
    <xf numFmtId="4" fontId="3" fillId="0" borderId="7" xfId="1" applyNumberFormat="1" applyFont="1" applyBorder="1" applyAlignment="1">
      <alignment horizontal="right" vertical="center"/>
    </xf>
    <xf numFmtId="4" fontId="3" fillId="0" borderId="7" xfId="1" applyNumberFormat="1" applyFont="1" applyFill="1" applyBorder="1"/>
    <xf numFmtId="4" fontId="3" fillId="0" borderId="7" xfId="8" applyNumberFormat="1" applyFont="1" applyFill="1" applyBorder="1" applyAlignment="1" applyProtection="1">
      <alignment horizontal="right"/>
      <protection hidden="1"/>
    </xf>
    <xf numFmtId="4" fontId="8" fillId="0" borderId="7" xfId="8" applyNumberFormat="1" applyFont="1" applyFill="1" applyBorder="1" applyAlignment="1" applyProtection="1">
      <alignment horizontal="right"/>
      <protection hidden="1"/>
    </xf>
    <xf numFmtId="2" fontId="4" fillId="0" borderId="7" xfId="4" applyNumberFormat="1" applyFont="1" applyFill="1" applyBorder="1" applyAlignment="1" applyProtection="1">
      <alignment horizontal="left" vertical="center"/>
    </xf>
    <xf numFmtId="43" fontId="9" fillId="0" borderId="7" xfId="1" applyFont="1" applyBorder="1"/>
    <xf numFmtId="0" fontId="11" fillId="0" borderId="7" xfId="0" applyFont="1" applyFill="1" applyBorder="1"/>
    <xf numFmtId="0" fontId="11" fillId="0" borderId="0" xfId="0" applyFont="1" applyFill="1"/>
    <xf numFmtId="3" fontId="3" fillId="0" borderId="7" xfId="8" applyNumberFormat="1" applyFont="1" applyFill="1" applyBorder="1" applyAlignment="1" applyProtection="1">
      <alignment horizontal="right"/>
      <protection hidden="1"/>
    </xf>
    <xf numFmtId="4" fontId="3" fillId="0" borderId="8" xfId="8" applyNumberFormat="1" applyFont="1" applyFill="1" applyBorder="1" applyAlignment="1" applyProtection="1">
      <alignment horizontal="right"/>
      <protection hidden="1"/>
    </xf>
    <xf numFmtId="3" fontId="3" fillId="0" borderId="8" xfId="8" applyNumberFormat="1" applyFont="1" applyFill="1" applyBorder="1" applyAlignment="1" applyProtection="1">
      <alignment horizontal="right"/>
      <protection hidden="1"/>
    </xf>
    <xf numFmtId="4" fontId="9" fillId="0" borderId="12" xfId="1" applyNumberFormat="1" applyFont="1" applyBorder="1" applyAlignment="1">
      <alignment horizontal="center"/>
    </xf>
    <xf numFmtId="4" fontId="9" fillId="0" borderId="13" xfId="1" applyNumberFormat="1" applyFont="1" applyBorder="1" applyAlignment="1">
      <alignment horizontal="center"/>
    </xf>
    <xf numFmtId="4" fontId="9" fillId="0" borderId="14" xfId="1" applyNumberFormat="1" applyFont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10" xfId="2" applyNumberFormat="1" applyFont="1" applyFill="1" applyBorder="1" applyAlignment="1">
      <alignment horizontal="center" vertical="center"/>
    </xf>
    <xf numFmtId="2" fontId="3" fillId="0" borderId="5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9" xfId="2" applyNumberFormat="1" applyFont="1" applyFill="1" applyBorder="1" applyAlignment="1">
      <alignment horizontal="center" vertical="center"/>
    </xf>
    <xf numFmtId="4" fontId="4" fillId="0" borderId="12" xfId="4" applyNumberFormat="1" applyFont="1" applyFill="1" applyBorder="1" applyAlignment="1" applyProtection="1">
      <alignment horizontal="center" vertical="center"/>
    </xf>
    <xf numFmtId="4" fontId="4" fillId="0" borderId="13" xfId="4" applyNumberFormat="1" applyFont="1" applyFill="1" applyBorder="1" applyAlignment="1" applyProtection="1">
      <alignment horizontal="center" vertical="center"/>
    </xf>
    <xf numFmtId="4" fontId="4" fillId="0" borderId="14" xfId="4" applyNumberFormat="1" applyFont="1" applyFill="1" applyBorder="1" applyAlignment="1" applyProtection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" fontId="11" fillId="0" borderId="14" xfId="0" applyNumberFormat="1" applyFont="1" applyBorder="1" applyAlignment="1">
      <alignment horizontal="center"/>
    </xf>
    <xf numFmtId="4" fontId="11" fillId="0" borderId="12" xfId="1" applyNumberFormat="1" applyFont="1" applyFill="1" applyBorder="1" applyAlignment="1">
      <alignment horizontal="center"/>
    </xf>
    <xf numFmtId="4" fontId="11" fillId="0" borderId="13" xfId="1" applyNumberFormat="1" applyFont="1" applyFill="1" applyBorder="1" applyAlignment="1">
      <alignment horizontal="center"/>
    </xf>
    <xf numFmtId="4" fontId="11" fillId="0" borderId="14" xfId="1" applyNumberFormat="1" applyFont="1" applyFill="1" applyBorder="1" applyAlignment="1">
      <alignment horizontal="center"/>
    </xf>
    <xf numFmtId="4" fontId="11" fillId="0" borderId="12" xfId="1" applyNumberFormat="1" applyFont="1" applyBorder="1" applyAlignment="1">
      <alignment horizontal="center"/>
    </xf>
    <xf numFmtId="4" fontId="11" fillId="0" borderId="13" xfId="1" applyNumberFormat="1" applyFont="1" applyBorder="1" applyAlignment="1">
      <alignment horizontal="center"/>
    </xf>
    <xf numFmtId="4" fontId="11" fillId="0" borderId="14" xfId="1" applyNumberFormat="1" applyFont="1" applyBorder="1" applyAlignment="1">
      <alignment horizontal="center"/>
    </xf>
    <xf numFmtId="4" fontId="11" fillId="0" borderId="12" xfId="0" applyNumberFormat="1" applyFont="1" applyFill="1" applyBorder="1" applyAlignment="1">
      <alignment horizontal="center"/>
    </xf>
    <xf numFmtId="4" fontId="11" fillId="0" borderId="13" xfId="0" applyNumberFormat="1" applyFont="1" applyFill="1" applyBorder="1" applyAlignment="1">
      <alignment horizontal="center"/>
    </xf>
    <xf numFmtId="4" fontId="11" fillId="0" borderId="1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4" fillId="0" borderId="7" xfId="8" applyNumberFormat="1" applyFont="1" applyFill="1" applyBorder="1" applyAlignment="1" applyProtection="1">
      <alignment horizontal="center"/>
      <protection hidden="1"/>
    </xf>
    <xf numFmtId="4" fontId="4" fillId="0" borderId="12" xfId="8" applyNumberFormat="1" applyFont="1" applyFill="1" applyBorder="1" applyAlignment="1" applyProtection="1">
      <alignment horizontal="center"/>
      <protection hidden="1"/>
    </xf>
    <xf numFmtId="4" fontId="4" fillId="0" borderId="13" xfId="8" applyNumberFormat="1" applyFont="1" applyFill="1" applyBorder="1" applyAlignment="1" applyProtection="1">
      <alignment horizontal="center"/>
      <protection hidden="1"/>
    </xf>
    <xf numFmtId="4" fontId="4" fillId="0" borderId="14" xfId="8" applyNumberFormat="1" applyFont="1" applyFill="1" applyBorder="1" applyAlignment="1" applyProtection="1">
      <alignment horizontal="center"/>
      <protection hidden="1"/>
    </xf>
  </cellXfs>
  <cellStyles count="9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7"/>
    <cellStyle name="ปกติ 3" xfId="4"/>
    <cellStyle name="ปกติ 4" xfId="6"/>
    <cellStyle name="ปกติ_ประมาณการเดือน ธค.2547" xfId="2"/>
    <cellStyle name="ปกติ_ประมาณการเดือน ธค.2547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J18" sqref="J18"/>
    </sheetView>
  </sheetViews>
  <sheetFormatPr defaultColWidth="8" defaultRowHeight="24" x14ac:dyDescent="0.55000000000000004"/>
  <cols>
    <col min="1" max="1" width="39.140625" style="13" customWidth="1"/>
    <col min="2" max="3" width="11.140625" style="13" customWidth="1"/>
    <col min="4" max="4" width="11.140625" style="2" customWidth="1"/>
    <col min="5" max="6" width="11.140625" style="13" customWidth="1"/>
    <col min="7" max="7" width="11.140625" style="2" customWidth="1"/>
    <col min="8" max="16384" width="8" style="2"/>
  </cols>
  <sheetData>
    <row r="1" spans="1:7" x14ac:dyDescent="0.55000000000000004">
      <c r="A1" s="1" t="s">
        <v>63</v>
      </c>
      <c r="B1" s="1"/>
      <c r="C1" s="1"/>
      <c r="E1" s="1"/>
      <c r="F1" s="1"/>
    </row>
    <row r="2" spans="1:7" x14ac:dyDescent="0.55000000000000004">
      <c r="A2" s="1"/>
      <c r="B2" s="1"/>
      <c r="C2" s="1"/>
      <c r="D2" s="3"/>
      <c r="E2" s="1"/>
      <c r="F2" s="1"/>
      <c r="G2" s="4" t="s">
        <v>0</v>
      </c>
    </row>
    <row r="3" spans="1:7" x14ac:dyDescent="0.55000000000000004">
      <c r="A3" s="72" t="s">
        <v>1</v>
      </c>
      <c r="B3" s="75" t="s">
        <v>62</v>
      </c>
      <c r="C3" s="76"/>
      <c r="D3" s="76"/>
      <c r="E3" s="76"/>
      <c r="F3" s="76"/>
      <c r="G3" s="77"/>
    </row>
    <row r="4" spans="1:7" x14ac:dyDescent="0.55000000000000004">
      <c r="A4" s="73"/>
      <c r="B4" s="78" t="s">
        <v>2</v>
      </c>
      <c r="C4" s="78"/>
      <c r="D4" s="78"/>
      <c r="E4" s="78" t="s">
        <v>3</v>
      </c>
      <c r="F4" s="78"/>
      <c r="G4" s="78"/>
    </row>
    <row r="5" spans="1:7" x14ac:dyDescent="0.55000000000000004">
      <c r="A5" s="74"/>
      <c r="B5" s="42" t="s">
        <v>58</v>
      </c>
      <c r="C5" s="42" t="s">
        <v>59</v>
      </c>
      <c r="D5" s="43" t="s">
        <v>60</v>
      </c>
      <c r="E5" s="42" t="s">
        <v>58</v>
      </c>
      <c r="F5" s="42" t="s">
        <v>59</v>
      </c>
      <c r="G5" s="43" t="s">
        <v>60</v>
      </c>
    </row>
    <row r="6" spans="1:7" s="6" customFormat="1" x14ac:dyDescent="0.55000000000000004">
      <c r="A6" s="5" t="s">
        <v>4</v>
      </c>
      <c r="B6" s="49">
        <f t="shared" ref="B6:C6" si="0">+B7+B12+B20</f>
        <v>1472.28</v>
      </c>
      <c r="C6" s="49">
        <f t="shared" si="0"/>
        <v>1227.4999999999998</v>
      </c>
      <c r="D6" s="49">
        <f>+D7+D12+D20</f>
        <v>2699.78</v>
      </c>
      <c r="E6" s="49">
        <f>+E7+E12+E20</f>
        <v>1622.82</v>
      </c>
      <c r="F6" s="49">
        <f>+F7+F12+F20</f>
        <v>968.67000000000007</v>
      </c>
      <c r="G6" s="49">
        <f>+G7+G12+G20</f>
        <v>2591.4900000000002</v>
      </c>
    </row>
    <row r="7" spans="1:7" s="6" customFormat="1" x14ac:dyDescent="0.55000000000000004">
      <c r="A7" s="7" t="s">
        <v>5</v>
      </c>
      <c r="B7" s="50">
        <f t="shared" ref="B7:C7" si="1">+B8+B9+B10+B11</f>
        <v>709.90000000000009</v>
      </c>
      <c r="C7" s="50">
        <f t="shared" si="1"/>
        <v>795.3599999999999</v>
      </c>
      <c r="D7" s="50">
        <f t="shared" ref="D7:G7" si="2">+D8+D9+D10+D11</f>
        <v>1505.26</v>
      </c>
      <c r="E7" s="50">
        <f t="shared" ref="E7:F7" si="3">+E8+E9+E10+E11</f>
        <v>792.74</v>
      </c>
      <c r="F7" s="50">
        <f t="shared" si="3"/>
        <v>533.68000000000006</v>
      </c>
      <c r="G7" s="50">
        <f t="shared" si="2"/>
        <v>1326.42</v>
      </c>
    </row>
    <row r="8" spans="1:7" s="6" customFormat="1" x14ac:dyDescent="0.55000000000000004">
      <c r="A8" s="8" t="s">
        <v>6</v>
      </c>
      <c r="B8" s="51">
        <v>276.41000000000003</v>
      </c>
      <c r="C8" s="51">
        <v>227.52</v>
      </c>
      <c r="D8" s="52">
        <f>SUM(B8:C8)</f>
        <v>503.93000000000006</v>
      </c>
      <c r="E8" s="51">
        <v>365.33</v>
      </c>
      <c r="F8" s="51">
        <v>131.21</v>
      </c>
      <c r="G8" s="52">
        <f t="shared" ref="G8:G11" si="4">SUM(E8:F8)</f>
        <v>496.53999999999996</v>
      </c>
    </row>
    <row r="9" spans="1:7" s="6" customFormat="1" x14ac:dyDescent="0.55000000000000004">
      <c r="A9" s="8" t="s">
        <v>7</v>
      </c>
      <c r="B9" s="51">
        <v>70.900000000000006</v>
      </c>
      <c r="C9" s="51">
        <v>81.5</v>
      </c>
      <c r="D9" s="52">
        <f t="shared" ref="D9:D24" si="5">SUM(B9:C9)</f>
        <v>152.4</v>
      </c>
      <c r="E9" s="51">
        <v>1.46</v>
      </c>
      <c r="F9" s="51">
        <v>49.46</v>
      </c>
      <c r="G9" s="52">
        <f t="shared" si="4"/>
        <v>50.92</v>
      </c>
    </row>
    <row r="10" spans="1:7" s="6" customFormat="1" x14ac:dyDescent="0.55000000000000004">
      <c r="A10" s="8" t="s">
        <v>8</v>
      </c>
      <c r="B10" s="51">
        <v>20.61</v>
      </c>
      <c r="C10" s="51">
        <v>160.78</v>
      </c>
      <c r="D10" s="52">
        <f t="shared" si="5"/>
        <v>181.39</v>
      </c>
      <c r="E10" s="51">
        <v>37.85</v>
      </c>
      <c r="F10" s="51">
        <v>146</v>
      </c>
      <c r="G10" s="52">
        <f t="shared" si="4"/>
        <v>183.85</v>
      </c>
    </row>
    <row r="11" spans="1:7" s="6" customFormat="1" x14ac:dyDescent="0.55000000000000004">
      <c r="A11" s="8" t="s">
        <v>9</v>
      </c>
      <c r="B11" s="51">
        <v>341.98</v>
      </c>
      <c r="C11" s="51">
        <v>325.56</v>
      </c>
      <c r="D11" s="52">
        <f t="shared" si="5"/>
        <v>667.54</v>
      </c>
      <c r="E11" s="51">
        <v>388.1</v>
      </c>
      <c r="F11" s="51">
        <v>207.01</v>
      </c>
      <c r="G11" s="52">
        <f t="shared" si="4"/>
        <v>595.11</v>
      </c>
    </row>
    <row r="12" spans="1:7" s="6" customFormat="1" x14ac:dyDescent="0.55000000000000004">
      <c r="A12" s="7" t="s">
        <v>10</v>
      </c>
      <c r="B12" s="50">
        <f t="shared" ref="B12:C12" si="6">+B13+B14+B15+B16+B17+B18+B19</f>
        <v>712.58999999999992</v>
      </c>
      <c r="C12" s="50">
        <f t="shared" si="6"/>
        <v>390.62999999999994</v>
      </c>
      <c r="D12" s="50">
        <f>+D13+D14+D15+D16+D17+D18+D19</f>
        <v>1103.22</v>
      </c>
      <c r="E12" s="50">
        <f>+E13+E14+E15+E16+E17+E18+E19</f>
        <v>775.72</v>
      </c>
      <c r="F12" s="50">
        <f t="shared" ref="F12" si="7">+F13+F14+F15+F16+F17+F18+F19</f>
        <v>401.71</v>
      </c>
      <c r="G12" s="50">
        <f t="shared" ref="G12" si="8">+G13+G14+G15+G16+G17+G18+G19</f>
        <v>1177.43</v>
      </c>
    </row>
    <row r="13" spans="1:7" s="6" customFormat="1" x14ac:dyDescent="0.55000000000000004">
      <c r="A13" s="8" t="s">
        <v>11</v>
      </c>
      <c r="B13" s="51">
        <v>8.65</v>
      </c>
      <c r="C13" s="51">
        <v>236.73</v>
      </c>
      <c r="D13" s="52">
        <f t="shared" si="5"/>
        <v>245.38</v>
      </c>
      <c r="E13" s="51">
        <v>2.93</v>
      </c>
      <c r="F13" s="51">
        <v>271.39999999999998</v>
      </c>
      <c r="G13" s="52">
        <f t="shared" ref="G13:G19" si="9">SUM(E13:F13)</f>
        <v>274.33</v>
      </c>
    </row>
    <row r="14" spans="1:7" s="6" customFormat="1" x14ac:dyDescent="0.55000000000000004">
      <c r="A14" s="8" t="s">
        <v>12</v>
      </c>
      <c r="B14" s="51">
        <v>500.32</v>
      </c>
      <c r="C14" s="51">
        <v>121.68</v>
      </c>
      <c r="D14" s="52">
        <f t="shared" si="5"/>
        <v>622</v>
      </c>
      <c r="E14" s="51">
        <v>544.46</v>
      </c>
      <c r="F14" s="51">
        <v>110.22</v>
      </c>
      <c r="G14" s="52">
        <f t="shared" si="9"/>
        <v>654.68000000000006</v>
      </c>
    </row>
    <row r="15" spans="1:7" s="6" customFormat="1" x14ac:dyDescent="0.55000000000000004">
      <c r="A15" s="8" t="s">
        <v>61</v>
      </c>
      <c r="B15" s="51">
        <v>71.11</v>
      </c>
      <c r="C15" s="51">
        <v>0</v>
      </c>
      <c r="D15" s="52">
        <f t="shared" si="5"/>
        <v>71.11</v>
      </c>
      <c r="E15" s="51">
        <v>80.819999999999993</v>
      </c>
      <c r="F15" s="51">
        <v>0</v>
      </c>
      <c r="G15" s="52">
        <f t="shared" si="9"/>
        <v>80.819999999999993</v>
      </c>
    </row>
    <row r="16" spans="1:7" s="6" customFormat="1" x14ac:dyDescent="0.55000000000000004">
      <c r="A16" s="22" t="s">
        <v>38</v>
      </c>
      <c r="B16" s="24">
        <v>3.15</v>
      </c>
      <c r="C16" s="24">
        <v>31.45</v>
      </c>
      <c r="D16" s="52">
        <f t="shared" si="5"/>
        <v>34.6</v>
      </c>
      <c r="E16" s="24">
        <v>2.2000000000000002</v>
      </c>
      <c r="F16" s="24">
        <v>19.510000000000002</v>
      </c>
      <c r="G16" s="52">
        <f t="shared" si="9"/>
        <v>21.71</v>
      </c>
    </row>
    <row r="17" spans="1:7" s="6" customFormat="1" x14ac:dyDescent="0.55000000000000004">
      <c r="A17" s="8" t="s">
        <v>13</v>
      </c>
      <c r="B17" s="51">
        <v>15.73</v>
      </c>
      <c r="C17" s="51">
        <v>0</v>
      </c>
      <c r="D17" s="52">
        <f t="shared" si="5"/>
        <v>15.73</v>
      </c>
      <c r="E17" s="51">
        <v>2.93</v>
      </c>
      <c r="F17" s="51">
        <v>0</v>
      </c>
      <c r="G17" s="52">
        <f t="shared" si="9"/>
        <v>2.93</v>
      </c>
    </row>
    <row r="18" spans="1:7" s="6" customFormat="1" x14ac:dyDescent="0.55000000000000004">
      <c r="A18" s="9" t="s">
        <v>14</v>
      </c>
      <c r="B18" s="54">
        <v>113.63</v>
      </c>
      <c r="C18" s="54">
        <v>0.52</v>
      </c>
      <c r="D18" s="52">
        <f t="shared" si="5"/>
        <v>114.14999999999999</v>
      </c>
      <c r="E18" s="54">
        <v>139.22999999999999</v>
      </c>
      <c r="F18" s="54">
        <v>0.56000000000000005</v>
      </c>
      <c r="G18" s="52">
        <f t="shared" si="9"/>
        <v>139.79</v>
      </c>
    </row>
    <row r="19" spans="1:7" s="6" customFormat="1" x14ac:dyDescent="0.55000000000000004">
      <c r="A19" s="8" t="s">
        <v>15</v>
      </c>
      <c r="B19" s="51">
        <v>0</v>
      </c>
      <c r="C19" s="51">
        <v>0.25</v>
      </c>
      <c r="D19" s="52">
        <f t="shared" si="5"/>
        <v>0.25</v>
      </c>
      <c r="E19" s="51">
        <v>3.15</v>
      </c>
      <c r="F19" s="51">
        <v>0.02</v>
      </c>
      <c r="G19" s="52">
        <f t="shared" si="9"/>
        <v>3.17</v>
      </c>
    </row>
    <row r="20" spans="1:7" s="6" customFormat="1" x14ac:dyDescent="0.55000000000000004">
      <c r="A20" s="7" t="s">
        <v>16</v>
      </c>
      <c r="B20" s="39">
        <v>49.79</v>
      </c>
      <c r="C20" s="39">
        <v>41.51</v>
      </c>
      <c r="D20" s="59">
        <f t="shared" si="5"/>
        <v>91.3</v>
      </c>
      <c r="E20" s="53">
        <v>54.36</v>
      </c>
      <c r="F20" s="53">
        <v>33.28</v>
      </c>
      <c r="G20" s="55">
        <v>87.64</v>
      </c>
    </row>
    <row r="21" spans="1:7" s="6" customFormat="1" x14ac:dyDescent="0.25">
      <c r="A21" s="7" t="s">
        <v>17</v>
      </c>
      <c r="B21" s="56">
        <f t="shared" ref="B21:C21" si="10">+B22+B23+B24</f>
        <v>0</v>
      </c>
      <c r="C21" s="56">
        <f t="shared" si="10"/>
        <v>881.92</v>
      </c>
      <c r="D21" s="56">
        <f t="shared" ref="D21:G21" si="11">+D22+D23+D24</f>
        <v>881.92</v>
      </c>
      <c r="E21" s="56">
        <f t="shared" si="11"/>
        <v>0</v>
      </c>
      <c r="F21" s="56">
        <f t="shared" si="11"/>
        <v>922.47</v>
      </c>
      <c r="G21" s="56">
        <f t="shared" si="11"/>
        <v>922.47</v>
      </c>
    </row>
    <row r="22" spans="1:7" s="6" customFormat="1" x14ac:dyDescent="0.55000000000000004">
      <c r="A22" s="8" t="s">
        <v>18</v>
      </c>
      <c r="B22" s="51">
        <v>0</v>
      </c>
      <c r="C22" s="51">
        <v>817.3</v>
      </c>
      <c r="D22" s="52">
        <f t="shared" si="5"/>
        <v>817.3</v>
      </c>
      <c r="E22" s="51">
        <v>0</v>
      </c>
      <c r="F22" s="51">
        <v>826.34</v>
      </c>
      <c r="G22" s="52">
        <f t="shared" ref="G22:G24" si="12">SUM(E22:F22)</f>
        <v>826.34</v>
      </c>
    </row>
    <row r="23" spans="1:7" s="6" customFormat="1" x14ac:dyDescent="0.55000000000000004">
      <c r="A23" s="8" t="s">
        <v>19</v>
      </c>
      <c r="B23" s="51">
        <v>0</v>
      </c>
      <c r="C23" s="51">
        <v>56.14</v>
      </c>
      <c r="D23" s="52">
        <f t="shared" si="5"/>
        <v>56.14</v>
      </c>
      <c r="E23" s="51">
        <v>0</v>
      </c>
      <c r="F23" s="51">
        <v>82.45</v>
      </c>
      <c r="G23" s="52">
        <f t="shared" si="12"/>
        <v>82.45</v>
      </c>
    </row>
    <row r="24" spans="1:7" s="6" customFormat="1" x14ac:dyDescent="0.55000000000000004">
      <c r="A24" s="11" t="s">
        <v>20</v>
      </c>
      <c r="B24" s="57">
        <v>0</v>
      </c>
      <c r="C24" s="57">
        <v>8.48</v>
      </c>
      <c r="D24" s="52">
        <f t="shared" si="5"/>
        <v>8.48</v>
      </c>
      <c r="E24" s="57">
        <v>0</v>
      </c>
      <c r="F24" s="57">
        <v>13.68</v>
      </c>
      <c r="G24" s="52">
        <f t="shared" si="12"/>
        <v>13.68</v>
      </c>
    </row>
    <row r="25" spans="1:7" s="6" customFormat="1" x14ac:dyDescent="0.25">
      <c r="A25" s="7" t="s">
        <v>21</v>
      </c>
      <c r="B25" s="56">
        <f>+B6+B21</f>
        <v>1472.28</v>
      </c>
      <c r="C25" s="56">
        <f t="shared" ref="C25" si="13">+C6+C21</f>
        <v>2109.4199999999996</v>
      </c>
      <c r="D25" s="56">
        <f>+D6+D21</f>
        <v>3581.7000000000003</v>
      </c>
      <c r="E25" s="56">
        <f>+E6+E21</f>
        <v>1622.82</v>
      </c>
      <c r="F25" s="56">
        <f>+F6+F21</f>
        <v>1891.14</v>
      </c>
      <c r="G25" s="56">
        <f>+G6+G21</f>
        <v>3513.96</v>
      </c>
    </row>
    <row r="26" spans="1:7" s="6" customFormat="1" x14ac:dyDescent="0.25">
      <c r="A26" s="12" t="s">
        <v>22</v>
      </c>
      <c r="B26" s="58">
        <f>+ROUND(B25/B27*1000,2)</f>
        <v>3960.19</v>
      </c>
      <c r="C26" s="58">
        <f>+ROUND(C25/B27*1000,2)</f>
        <v>5673.99</v>
      </c>
      <c r="D26" s="58">
        <f>+ROUND(D25/B27*1000,2)</f>
        <v>9634.18</v>
      </c>
      <c r="E26" s="58">
        <f>+ROUND(E25/E27*1000,2)</f>
        <v>4989.45</v>
      </c>
      <c r="F26" s="58">
        <f>+ROUND(F25/E27*1000,2)</f>
        <v>5814.42</v>
      </c>
      <c r="G26" s="58">
        <f>+ROUND(G25/E27*1000,2)</f>
        <v>10803.87</v>
      </c>
    </row>
    <row r="27" spans="1:7" s="6" customFormat="1" x14ac:dyDescent="0.25">
      <c r="A27" s="62" t="s">
        <v>23</v>
      </c>
      <c r="B27" s="79">
        <v>371.77</v>
      </c>
      <c r="C27" s="80"/>
      <c r="D27" s="81"/>
      <c r="E27" s="79">
        <v>325.25</v>
      </c>
      <c r="F27" s="80"/>
      <c r="G27" s="81"/>
    </row>
    <row r="28" spans="1:7" x14ac:dyDescent="0.55000000000000004">
      <c r="A28" s="63" t="s">
        <v>66</v>
      </c>
      <c r="B28" s="69">
        <f>9.65*1000</f>
        <v>9650</v>
      </c>
      <c r="C28" s="70"/>
      <c r="D28" s="71"/>
      <c r="E28" s="69">
        <f>9.65*1000</f>
        <v>9650</v>
      </c>
      <c r="F28" s="70"/>
      <c r="G28" s="71"/>
    </row>
    <row r="29" spans="1:7" x14ac:dyDescent="0.55000000000000004">
      <c r="A29" s="63" t="s">
        <v>24</v>
      </c>
      <c r="B29" s="69">
        <f>B27*B28/1000</f>
        <v>3587.5805</v>
      </c>
      <c r="C29" s="70"/>
      <c r="D29" s="71"/>
      <c r="E29" s="69">
        <f>E27*E28/1000</f>
        <v>3138.6624999999999</v>
      </c>
      <c r="F29" s="70"/>
      <c r="G29" s="71"/>
    </row>
    <row r="30" spans="1:7" s="38" customFormat="1" x14ac:dyDescent="0.55000000000000004">
      <c r="A30" s="10" t="s">
        <v>25</v>
      </c>
      <c r="B30" s="21">
        <f>B29-B25</f>
        <v>2115.3005000000003</v>
      </c>
      <c r="C30" s="39"/>
      <c r="D30" s="39">
        <f>B29-D25</f>
        <v>5.8804999999997563</v>
      </c>
      <c r="E30" s="21">
        <f>E29-E25</f>
        <v>1515.8425</v>
      </c>
      <c r="F30" s="39"/>
      <c r="G30" s="39">
        <f>E29-G25</f>
        <v>-375.29750000000013</v>
      </c>
    </row>
    <row r="31" spans="1:7" s="38" customFormat="1" x14ac:dyDescent="0.55000000000000004">
      <c r="A31" s="37" t="s">
        <v>67</v>
      </c>
      <c r="B31" s="26">
        <f>B30/B27*1000</f>
        <v>5689.8095596739931</v>
      </c>
      <c r="C31" s="40"/>
      <c r="D31" s="40">
        <f>D30/B27*1000</f>
        <v>15.817575382628391</v>
      </c>
      <c r="E31" s="26">
        <f>E30/E27*1000</f>
        <v>4660.5457340507301</v>
      </c>
      <c r="F31" s="40"/>
      <c r="G31" s="40">
        <f>G30/E27*1000</f>
        <v>-1153.8739431206768</v>
      </c>
    </row>
  </sheetData>
  <mergeCells count="10">
    <mergeCell ref="E29:G29"/>
    <mergeCell ref="B29:D29"/>
    <mergeCell ref="A3:A5"/>
    <mergeCell ref="B3:G3"/>
    <mergeCell ref="B4:D4"/>
    <mergeCell ref="E4:G4"/>
    <mergeCell ref="B27:D27"/>
    <mergeCell ref="B28:D28"/>
    <mergeCell ref="E27:G27"/>
    <mergeCell ref="E28:G28"/>
  </mergeCells>
  <printOptions horizontalCentered="1"/>
  <pageMargins left="0.18" right="0.17" top="0.71" bottom="0.18" header="0.3" footer="0.18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J6" sqref="J6"/>
    </sheetView>
  </sheetViews>
  <sheetFormatPr defaultRowHeight="21.75" x14ac:dyDescent="0.5"/>
  <cols>
    <col min="1" max="1" width="35.28515625" style="28" customWidth="1"/>
    <col min="2" max="7" width="11.28515625" style="28" customWidth="1"/>
    <col min="8" max="242" width="9" style="28"/>
    <col min="243" max="243" width="38.140625" style="28" customWidth="1"/>
    <col min="244" max="245" width="10" style="28" customWidth="1"/>
    <col min="246" max="247" width="9.28515625" style="28" bestFit="1" customWidth="1"/>
    <col min="248" max="248" width="10" style="28" customWidth="1"/>
    <col min="249" max="249" width="9.28515625" style="28" bestFit="1" customWidth="1"/>
    <col min="250" max="251" width="10.5703125" style="28" customWidth="1"/>
    <col min="252" max="253" width="9.28515625" style="28" bestFit="1" customWidth="1"/>
    <col min="254" max="254" width="10.28515625" style="28" bestFit="1" customWidth="1"/>
    <col min="255" max="255" width="9.28515625" style="28" bestFit="1" customWidth="1"/>
    <col min="256" max="256" width="10.28515625" style="28" bestFit="1" customWidth="1"/>
    <col min="257" max="257" width="9.28515625" style="28" bestFit="1" customWidth="1"/>
    <col min="258" max="259" width="10.28515625" style="28" bestFit="1" customWidth="1"/>
    <col min="260" max="263" width="10.42578125" style="28" bestFit="1" customWidth="1"/>
    <col min="264" max="498" width="9" style="28"/>
    <col min="499" max="499" width="38.140625" style="28" customWidth="1"/>
    <col min="500" max="501" width="10" style="28" customWidth="1"/>
    <col min="502" max="503" width="9.28515625" style="28" bestFit="1" customWidth="1"/>
    <col min="504" max="504" width="10" style="28" customWidth="1"/>
    <col min="505" max="505" width="9.28515625" style="28" bestFit="1" customWidth="1"/>
    <col min="506" max="507" width="10.5703125" style="28" customWidth="1"/>
    <col min="508" max="509" width="9.28515625" style="28" bestFit="1" customWidth="1"/>
    <col min="510" max="510" width="10.28515625" style="28" bestFit="1" customWidth="1"/>
    <col min="511" max="511" width="9.28515625" style="28" bestFit="1" customWidth="1"/>
    <col min="512" max="512" width="10.28515625" style="28" bestFit="1" customWidth="1"/>
    <col min="513" max="513" width="9.28515625" style="28" bestFit="1" customWidth="1"/>
    <col min="514" max="515" width="10.28515625" style="28" bestFit="1" customWidth="1"/>
    <col min="516" max="519" width="10.42578125" style="28" bestFit="1" customWidth="1"/>
    <col min="520" max="754" width="9" style="28"/>
    <col min="755" max="755" width="38.140625" style="28" customWidth="1"/>
    <col min="756" max="757" width="10" style="28" customWidth="1"/>
    <col min="758" max="759" width="9.28515625" style="28" bestFit="1" customWidth="1"/>
    <col min="760" max="760" width="10" style="28" customWidth="1"/>
    <col min="761" max="761" width="9.28515625" style="28" bestFit="1" customWidth="1"/>
    <col min="762" max="763" width="10.5703125" style="28" customWidth="1"/>
    <col min="764" max="765" width="9.28515625" style="28" bestFit="1" customWidth="1"/>
    <col min="766" max="766" width="10.28515625" style="28" bestFit="1" customWidth="1"/>
    <col min="767" max="767" width="9.28515625" style="28" bestFit="1" customWidth="1"/>
    <col min="768" max="768" width="10.28515625" style="28" bestFit="1" customWidth="1"/>
    <col min="769" max="769" width="9.28515625" style="28" bestFit="1" customWidth="1"/>
    <col min="770" max="771" width="10.28515625" style="28" bestFit="1" customWidth="1"/>
    <col min="772" max="775" width="10.42578125" style="28" bestFit="1" customWidth="1"/>
    <col min="776" max="1010" width="9" style="28"/>
    <col min="1011" max="1011" width="38.140625" style="28" customWidth="1"/>
    <col min="1012" max="1013" width="10" style="28" customWidth="1"/>
    <col min="1014" max="1015" width="9.28515625" style="28" bestFit="1" customWidth="1"/>
    <col min="1016" max="1016" width="10" style="28" customWidth="1"/>
    <col min="1017" max="1017" width="9.28515625" style="28" bestFit="1" customWidth="1"/>
    <col min="1018" max="1019" width="10.5703125" style="28" customWidth="1"/>
    <col min="1020" max="1021" width="9.28515625" style="28" bestFit="1" customWidth="1"/>
    <col min="1022" max="1022" width="10.28515625" style="28" bestFit="1" customWidth="1"/>
    <col min="1023" max="1023" width="9.28515625" style="28" bestFit="1" customWidth="1"/>
    <col min="1024" max="1024" width="10.28515625" style="28" bestFit="1" customWidth="1"/>
    <col min="1025" max="1025" width="9.28515625" style="28" bestFit="1" customWidth="1"/>
    <col min="1026" max="1027" width="10.28515625" style="28" bestFit="1" customWidth="1"/>
    <col min="1028" max="1031" width="10.42578125" style="28" bestFit="1" customWidth="1"/>
    <col min="1032" max="1266" width="9" style="28"/>
    <col min="1267" max="1267" width="38.140625" style="28" customWidth="1"/>
    <col min="1268" max="1269" width="10" style="28" customWidth="1"/>
    <col min="1270" max="1271" width="9.28515625" style="28" bestFit="1" customWidth="1"/>
    <col min="1272" max="1272" width="10" style="28" customWidth="1"/>
    <col min="1273" max="1273" width="9.28515625" style="28" bestFit="1" customWidth="1"/>
    <col min="1274" max="1275" width="10.5703125" style="28" customWidth="1"/>
    <col min="1276" max="1277" width="9.28515625" style="28" bestFit="1" customWidth="1"/>
    <col min="1278" max="1278" width="10.28515625" style="28" bestFit="1" customWidth="1"/>
    <col min="1279" max="1279" width="9.28515625" style="28" bestFit="1" customWidth="1"/>
    <col min="1280" max="1280" width="10.28515625" style="28" bestFit="1" customWidth="1"/>
    <col min="1281" max="1281" width="9.28515625" style="28" bestFit="1" customWidth="1"/>
    <col min="1282" max="1283" width="10.28515625" style="28" bestFit="1" customWidth="1"/>
    <col min="1284" max="1287" width="10.42578125" style="28" bestFit="1" customWidth="1"/>
    <col min="1288" max="1522" width="9" style="28"/>
    <col min="1523" max="1523" width="38.140625" style="28" customWidth="1"/>
    <col min="1524" max="1525" width="10" style="28" customWidth="1"/>
    <col min="1526" max="1527" width="9.28515625" style="28" bestFit="1" customWidth="1"/>
    <col min="1528" max="1528" width="10" style="28" customWidth="1"/>
    <col min="1529" max="1529" width="9.28515625" style="28" bestFit="1" customWidth="1"/>
    <col min="1530" max="1531" width="10.5703125" style="28" customWidth="1"/>
    <col min="1532" max="1533" width="9.28515625" style="28" bestFit="1" customWidth="1"/>
    <col min="1534" max="1534" width="10.28515625" style="28" bestFit="1" customWidth="1"/>
    <col min="1535" max="1535" width="9.28515625" style="28" bestFit="1" customWidth="1"/>
    <col min="1536" max="1536" width="10.28515625" style="28" bestFit="1" customWidth="1"/>
    <col min="1537" max="1537" width="9.28515625" style="28" bestFit="1" customWidth="1"/>
    <col min="1538" max="1539" width="10.28515625" style="28" bestFit="1" customWidth="1"/>
    <col min="1540" max="1543" width="10.42578125" style="28" bestFit="1" customWidth="1"/>
    <col min="1544" max="1778" width="9" style="28"/>
    <col min="1779" max="1779" width="38.140625" style="28" customWidth="1"/>
    <col min="1780" max="1781" width="10" style="28" customWidth="1"/>
    <col min="1782" max="1783" width="9.28515625" style="28" bestFit="1" customWidth="1"/>
    <col min="1784" max="1784" width="10" style="28" customWidth="1"/>
    <col min="1785" max="1785" width="9.28515625" style="28" bestFit="1" customWidth="1"/>
    <col min="1786" max="1787" width="10.5703125" style="28" customWidth="1"/>
    <col min="1788" max="1789" width="9.28515625" style="28" bestFit="1" customWidth="1"/>
    <col min="1790" max="1790" width="10.28515625" style="28" bestFit="1" customWidth="1"/>
    <col min="1791" max="1791" width="9.28515625" style="28" bestFit="1" customWidth="1"/>
    <col min="1792" max="1792" width="10.28515625" style="28" bestFit="1" customWidth="1"/>
    <col min="1793" max="1793" width="9.28515625" style="28" bestFit="1" customWidth="1"/>
    <col min="1794" max="1795" width="10.28515625" style="28" bestFit="1" customWidth="1"/>
    <col min="1796" max="1799" width="10.42578125" style="28" bestFit="1" customWidth="1"/>
    <col min="1800" max="2034" width="9" style="28"/>
    <col min="2035" max="2035" width="38.140625" style="28" customWidth="1"/>
    <col min="2036" max="2037" width="10" style="28" customWidth="1"/>
    <col min="2038" max="2039" width="9.28515625" style="28" bestFit="1" customWidth="1"/>
    <col min="2040" max="2040" width="10" style="28" customWidth="1"/>
    <col min="2041" max="2041" width="9.28515625" style="28" bestFit="1" customWidth="1"/>
    <col min="2042" max="2043" width="10.5703125" style="28" customWidth="1"/>
    <col min="2044" max="2045" width="9.28515625" style="28" bestFit="1" customWidth="1"/>
    <col min="2046" max="2046" width="10.28515625" style="28" bestFit="1" customWidth="1"/>
    <col min="2047" max="2047" width="9.28515625" style="28" bestFit="1" customWidth="1"/>
    <col min="2048" max="2048" width="10.28515625" style="28" bestFit="1" customWidth="1"/>
    <col min="2049" max="2049" width="9.28515625" style="28" bestFit="1" customWidth="1"/>
    <col min="2050" max="2051" width="10.28515625" style="28" bestFit="1" customWidth="1"/>
    <col min="2052" max="2055" width="10.42578125" style="28" bestFit="1" customWidth="1"/>
    <col min="2056" max="2290" width="9" style="28"/>
    <col min="2291" max="2291" width="38.140625" style="28" customWidth="1"/>
    <col min="2292" max="2293" width="10" style="28" customWidth="1"/>
    <col min="2294" max="2295" width="9.28515625" style="28" bestFit="1" customWidth="1"/>
    <col min="2296" max="2296" width="10" style="28" customWidth="1"/>
    <col min="2297" max="2297" width="9.28515625" style="28" bestFit="1" customWidth="1"/>
    <col min="2298" max="2299" width="10.5703125" style="28" customWidth="1"/>
    <col min="2300" max="2301" width="9.28515625" style="28" bestFit="1" customWidth="1"/>
    <col min="2302" max="2302" width="10.28515625" style="28" bestFit="1" customWidth="1"/>
    <col min="2303" max="2303" width="9.28515625" style="28" bestFit="1" customWidth="1"/>
    <col min="2304" max="2304" width="10.28515625" style="28" bestFit="1" customWidth="1"/>
    <col min="2305" max="2305" width="9.28515625" style="28" bestFit="1" customWidth="1"/>
    <col min="2306" max="2307" width="10.28515625" style="28" bestFit="1" customWidth="1"/>
    <col min="2308" max="2311" width="10.42578125" style="28" bestFit="1" customWidth="1"/>
    <col min="2312" max="2546" width="9" style="28"/>
    <col min="2547" max="2547" width="38.140625" style="28" customWidth="1"/>
    <col min="2548" max="2549" width="10" style="28" customWidth="1"/>
    <col min="2550" max="2551" width="9.28515625" style="28" bestFit="1" customWidth="1"/>
    <col min="2552" max="2552" width="10" style="28" customWidth="1"/>
    <col min="2553" max="2553" width="9.28515625" style="28" bestFit="1" customWidth="1"/>
    <col min="2554" max="2555" width="10.5703125" style="28" customWidth="1"/>
    <col min="2556" max="2557" width="9.28515625" style="28" bestFit="1" customWidth="1"/>
    <col min="2558" max="2558" width="10.28515625" style="28" bestFit="1" customWidth="1"/>
    <col min="2559" max="2559" width="9.28515625" style="28" bestFit="1" customWidth="1"/>
    <col min="2560" max="2560" width="10.28515625" style="28" bestFit="1" customWidth="1"/>
    <col min="2561" max="2561" width="9.28515625" style="28" bestFit="1" customWidth="1"/>
    <col min="2562" max="2563" width="10.28515625" style="28" bestFit="1" customWidth="1"/>
    <col min="2564" max="2567" width="10.42578125" style="28" bestFit="1" customWidth="1"/>
    <col min="2568" max="2802" width="9" style="28"/>
    <col min="2803" max="2803" width="38.140625" style="28" customWidth="1"/>
    <col min="2804" max="2805" width="10" style="28" customWidth="1"/>
    <col min="2806" max="2807" width="9.28515625" style="28" bestFit="1" customWidth="1"/>
    <col min="2808" max="2808" width="10" style="28" customWidth="1"/>
    <col min="2809" max="2809" width="9.28515625" style="28" bestFit="1" customWidth="1"/>
    <col min="2810" max="2811" width="10.5703125" style="28" customWidth="1"/>
    <col min="2812" max="2813" width="9.28515625" style="28" bestFit="1" customWidth="1"/>
    <col min="2814" max="2814" width="10.28515625" style="28" bestFit="1" customWidth="1"/>
    <col min="2815" max="2815" width="9.28515625" style="28" bestFit="1" customWidth="1"/>
    <col min="2816" max="2816" width="10.28515625" style="28" bestFit="1" customWidth="1"/>
    <col min="2817" max="2817" width="9.28515625" style="28" bestFit="1" customWidth="1"/>
    <col min="2818" max="2819" width="10.28515625" style="28" bestFit="1" customWidth="1"/>
    <col min="2820" max="2823" width="10.42578125" style="28" bestFit="1" customWidth="1"/>
    <col min="2824" max="3058" width="9" style="28"/>
    <col min="3059" max="3059" width="38.140625" style="28" customWidth="1"/>
    <col min="3060" max="3061" width="10" style="28" customWidth="1"/>
    <col min="3062" max="3063" width="9.28515625" style="28" bestFit="1" customWidth="1"/>
    <col min="3064" max="3064" width="10" style="28" customWidth="1"/>
    <col min="3065" max="3065" width="9.28515625" style="28" bestFit="1" customWidth="1"/>
    <col min="3066" max="3067" width="10.5703125" style="28" customWidth="1"/>
    <col min="3068" max="3069" width="9.28515625" style="28" bestFit="1" customWidth="1"/>
    <col min="3070" max="3070" width="10.28515625" style="28" bestFit="1" customWidth="1"/>
    <col min="3071" max="3071" width="9.28515625" style="28" bestFit="1" customWidth="1"/>
    <col min="3072" max="3072" width="10.28515625" style="28" bestFit="1" customWidth="1"/>
    <col min="3073" max="3073" width="9.28515625" style="28" bestFit="1" customWidth="1"/>
    <col min="3074" max="3075" width="10.28515625" style="28" bestFit="1" customWidth="1"/>
    <col min="3076" max="3079" width="10.42578125" style="28" bestFit="1" customWidth="1"/>
    <col min="3080" max="3314" width="9" style="28"/>
    <col min="3315" max="3315" width="38.140625" style="28" customWidth="1"/>
    <col min="3316" max="3317" width="10" style="28" customWidth="1"/>
    <col min="3318" max="3319" width="9.28515625" style="28" bestFit="1" customWidth="1"/>
    <col min="3320" max="3320" width="10" style="28" customWidth="1"/>
    <col min="3321" max="3321" width="9.28515625" style="28" bestFit="1" customWidth="1"/>
    <col min="3322" max="3323" width="10.5703125" style="28" customWidth="1"/>
    <col min="3324" max="3325" width="9.28515625" style="28" bestFit="1" customWidth="1"/>
    <col min="3326" max="3326" width="10.28515625" style="28" bestFit="1" customWidth="1"/>
    <col min="3327" max="3327" width="9.28515625" style="28" bestFit="1" customWidth="1"/>
    <col min="3328" max="3328" width="10.28515625" style="28" bestFit="1" customWidth="1"/>
    <col min="3329" max="3329" width="9.28515625" style="28" bestFit="1" customWidth="1"/>
    <col min="3330" max="3331" width="10.28515625" style="28" bestFit="1" customWidth="1"/>
    <col min="3332" max="3335" width="10.42578125" style="28" bestFit="1" customWidth="1"/>
    <col min="3336" max="3570" width="9" style="28"/>
    <col min="3571" max="3571" width="38.140625" style="28" customWidth="1"/>
    <col min="3572" max="3573" width="10" style="28" customWidth="1"/>
    <col min="3574" max="3575" width="9.28515625" style="28" bestFit="1" customWidth="1"/>
    <col min="3576" max="3576" width="10" style="28" customWidth="1"/>
    <col min="3577" max="3577" width="9.28515625" style="28" bestFit="1" customWidth="1"/>
    <col min="3578" max="3579" width="10.5703125" style="28" customWidth="1"/>
    <col min="3580" max="3581" width="9.28515625" style="28" bestFit="1" customWidth="1"/>
    <col min="3582" max="3582" width="10.28515625" style="28" bestFit="1" customWidth="1"/>
    <col min="3583" max="3583" width="9.28515625" style="28" bestFit="1" customWidth="1"/>
    <col min="3584" max="3584" width="10.28515625" style="28" bestFit="1" customWidth="1"/>
    <col min="3585" max="3585" width="9.28515625" style="28" bestFit="1" customWidth="1"/>
    <col min="3586" max="3587" width="10.28515625" style="28" bestFit="1" customWidth="1"/>
    <col min="3588" max="3591" width="10.42578125" style="28" bestFit="1" customWidth="1"/>
    <col min="3592" max="3826" width="9" style="28"/>
    <col min="3827" max="3827" width="38.140625" style="28" customWidth="1"/>
    <col min="3828" max="3829" width="10" style="28" customWidth="1"/>
    <col min="3830" max="3831" width="9.28515625" style="28" bestFit="1" customWidth="1"/>
    <col min="3832" max="3832" width="10" style="28" customWidth="1"/>
    <col min="3833" max="3833" width="9.28515625" style="28" bestFit="1" customWidth="1"/>
    <col min="3834" max="3835" width="10.5703125" style="28" customWidth="1"/>
    <col min="3836" max="3837" width="9.28515625" style="28" bestFit="1" customWidth="1"/>
    <col min="3838" max="3838" width="10.28515625" style="28" bestFit="1" customWidth="1"/>
    <col min="3839" max="3839" width="9.28515625" style="28" bestFit="1" customWidth="1"/>
    <col min="3840" max="3840" width="10.28515625" style="28" bestFit="1" customWidth="1"/>
    <col min="3841" max="3841" width="9.28515625" style="28" bestFit="1" customWidth="1"/>
    <col min="3842" max="3843" width="10.28515625" style="28" bestFit="1" customWidth="1"/>
    <col min="3844" max="3847" width="10.42578125" style="28" bestFit="1" customWidth="1"/>
    <col min="3848" max="4082" width="9" style="28"/>
    <col min="4083" max="4083" width="38.140625" style="28" customWidth="1"/>
    <col min="4084" max="4085" width="10" style="28" customWidth="1"/>
    <col min="4086" max="4087" width="9.28515625" style="28" bestFit="1" customWidth="1"/>
    <col min="4088" max="4088" width="10" style="28" customWidth="1"/>
    <col min="4089" max="4089" width="9.28515625" style="28" bestFit="1" customWidth="1"/>
    <col min="4090" max="4091" width="10.5703125" style="28" customWidth="1"/>
    <col min="4092" max="4093" width="9.28515625" style="28" bestFit="1" customWidth="1"/>
    <col min="4094" max="4094" width="10.28515625" style="28" bestFit="1" customWidth="1"/>
    <col min="4095" max="4095" width="9.28515625" style="28" bestFit="1" customWidth="1"/>
    <col min="4096" max="4096" width="10.28515625" style="28" bestFit="1" customWidth="1"/>
    <col min="4097" max="4097" width="9.28515625" style="28" bestFit="1" customWidth="1"/>
    <col min="4098" max="4099" width="10.28515625" style="28" bestFit="1" customWidth="1"/>
    <col min="4100" max="4103" width="10.42578125" style="28" bestFit="1" customWidth="1"/>
    <col min="4104" max="4338" width="9" style="28"/>
    <col min="4339" max="4339" width="38.140625" style="28" customWidth="1"/>
    <col min="4340" max="4341" width="10" style="28" customWidth="1"/>
    <col min="4342" max="4343" width="9.28515625" style="28" bestFit="1" customWidth="1"/>
    <col min="4344" max="4344" width="10" style="28" customWidth="1"/>
    <col min="4345" max="4345" width="9.28515625" style="28" bestFit="1" customWidth="1"/>
    <col min="4346" max="4347" width="10.5703125" style="28" customWidth="1"/>
    <col min="4348" max="4349" width="9.28515625" style="28" bestFit="1" customWidth="1"/>
    <col min="4350" max="4350" width="10.28515625" style="28" bestFit="1" customWidth="1"/>
    <col min="4351" max="4351" width="9.28515625" style="28" bestFit="1" customWidth="1"/>
    <col min="4352" max="4352" width="10.28515625" style="28" bestFit="1" customWidth="1"/>
    <col min="4353" max="4353" width="9.28515625" style="28" bestFit="1" customWidth="1"/>
    <col min="4354" max="4355" width="10.28515625" style="28" bestFit="1" customWidth="1"/>
    <col min="4356" max="4359" width="10.42578125" style="28" bestFit="1" customWidth="1"/>
    <col min="4360" max="4594" width="9" style="28"/>
    <col min="4595" max="4595" width="38.140625" style="28" customWidth="1"/>
    <col min="4596" max="4597" width="10" style="28" customWidth="1"/>
    <col min="4598" max="4599" width="9.28515625" style="28" bestFit="1" customWidth="1"/>
    <col min="4600" max="4600" width="10" style="28" customWidth="1"/>
    <col min="4601" max="4601" width="9.28515625" style="28" bestFit="1" customWidth="1"/>
    <col min="4602" max="4603" width="10.5703125" style="28" customWidth="1"/>
    <col min="4604" max="4605" width="9.28515625" style="28" bestFit="1" customWidth="1"/>
    <col min="4606" max="4606" width="10.28515625" style="28" bestFit="1" customWidth="1"/>
    <col min="4607" max="4607" width="9.28515625" style="28" bestFit="1" customWidth="1"/>
    <col min="4608" max="4608" width="10.28515625" style="28" bestFit="1" customWidth="1"/>
    <col min="4609" max="4609" width="9.28515625" style="28" bestFit="1" customWidth="1"/>
    <col min="4610" max="4611" width="10.28515625" style="28" bestFit="1" customWidth="1"/>
    <col min="4612" max="4615" width="10.42578125" style="28" bestFit="1" customWidth="1"/>
    <col min="4616" max="4850" width="9" style="28"/>
    <col min="4851" max="4851" width="38.140625" style="28" customWidth="1"/>
    <col min="4852" max="4853" width="10" style="28" customWidth="1"/>
    <col min="4854" max="4855" width="9.28515625" style="28" bestFit="1" customWidth="1"/>
    <col min="4856" max="4856" width="10" style="28" customWidth="1"/>
    <col min="4857" max="4857" width="9.28515625" style="28" bestFit="1" customWidth="1"/>
    <col min="4858" max="4859" width="10.5703125" style="28" customWidth="1"/>
    <col min="4860" max="4861" width="9.28515625" style="28" bestFit="1" customWidth="1"/>
    <col min="4862" max="4862" width="10.28515625" style="28" bestFit="1" customWidth="1"/>
    <col min="4863" max="4863" width="9.28515625" style="28" bestFit="1" customWidth="1"/>
    <col min="4864" max="4864" width="10.28515625" style="28" bestFit="1" customWidth="1"/>
    <col min="4865" max="4865" width="9.28515625" style="28" bestFit="1" customWidth="1"/>
    <col min="4866" max="4867" width="10.28515625" style="28" bestFit="1" customWidth="1"/>
    <col min="4868" max="4871" width="10.42578125" style="28" bestFit="1" customWidth="1"/>
    <col min="4872" max="5106" width="9" style="28"/>
    <col min="5107" max="5107" width="38.140625" style="28" customWidth="1"/>
    <col min="5108" max="5109" width="10" style="28" customWidth="1"/>
    <col min="5110" max="5111" width="9.28515625" style="28" bestFit="1" customWidth="1"/>
    <col min="5112" max="5112" width="10" style="28" customWidth="1"/>
    <col min="5113" max="5113" width="9.28515625" style="28" bestFit="1" customWidth="1"/>
    <col min="5114" max="5115" width="10.5703125" style="28" customWidth="1"/>
    <col min="5116" max="5117" width="9.28515625" style="28" bestFit="1" customWidth="1"/>
    <col min="5118" max="5118" width="10.28515625" style="28" bestFit="1" customWidth="1"/>
    <col min="5119" max="5119" width="9.28515625" style="28" bestFit="1" customWidth="1"/>
    <col min="5120" max="5120" width="10.28515625" style="28" bestFit="1" customWidth="1"/>
    <col min="5121" max="5121" width="9.28515625" style="28" bestFit="1" customWidth="1"/>
    <col min="5122" max="5123" width="10.28515625" style="28" bestFit="1" customWidth="1"/>
    <col min="5124" max="5127" width="10.42578125" style="28" bestFit="1" customWidth="1"/>
    <col min="5128" max="5362" width="9" style="28"/>
    <col min="5363" max="5363" width="38.140625" style="28" customWidth="1"/>
    <col min="5364" max="5365" width="10" style="28" customWidth="1"/>
    <col min="5366" max="5367" width="9.28515625" style="28" bestFit="1" customWidth="1"/>
    <col min="5368" max="5368" width="10" style="28" customWidth="1"/>
    <col min="5369" max="5369" width="9.28515625" style="28" bestFit="1" customWidth="1"/>
    <col min="5370" max="5371" width="10.5703125" style="28" customWidth="1"/>
    <col min="5372" max="5373" width="9.28515625" style="28" bestFit="1" customWidth="1"/>
    <col min="5374" max="5374" width="10.28515625" style="28" bestFit="1" customWidth="1"/>
    <col min="5375" max="5375" width="9.28515625" style="28" bestFit="1" customWidth="1"/>
    <col min="5376" max="5376" width="10.28515625" style="28" bestFit="1" customWidth="1"/>
    <col min="5377" max="5377" width="9.28515625" style="28" bestFit="1" customWidth="1"/>
    <col min="5378" max="5379" width="10.28515625" style="28" bestFit="1" customWidth="1"/>
    <col min="5380" max="5383" width="10.42578125" style="28" bestFit="1" customWidth="1"/>
    <col min="5384" max="5618" width="9" style="28"/>
    <col min="5619" max="5619" width="38.140625" style="28" customWidth="1"/>
    <col min="5620" max="5621" width="10" style="28" customWidth="1"/>
    <col min="5622" max="5623" width="9.28515625" style="28" bestFit="1" customWidth="1"/>
    <col min="5624" max="5624" width="10" style="28" customWidth="1"/>
    <col min="5625" max="5625" width="9.28515625" style="28" bestFit="1" customWidth="1"/>
    <col min="5626" max="5627" width="10.5703125" style="28" customWidth="1"/>
    <col min="5628" max="5629" width="9.28515625" style="28" bestFit="1" customWidth="1"/>
    <col min="5630" max="5630" width="10.28515625" style="28" bestFit="1" customWidth="1"/>
    <col min="5631" max="5631" width="9.28515625" style="28" bestFit="1" customWidth="1"/>
    <col min="5632" max="5632" width="10.28515625" style="28" bestFit="1" customWidth="1"/>
    <col min="5633" max="5633" width="9.28515625" style="28" bestFit="1" customWidth="1"/>
    <col min="5634" max="5635" width="10.28515625" style="28" bestFit="1" customWidth="1"/>
    <col min="5636" max="5639" width="10.42578125" style="28" bestFit="1" customWidth="1"/>
    <col min="5640" max="5874" width="9" style="28"/>
    <col min="5875" max="5875" width="38.140625" style="28" customWidth="1"/>
    <col min="5876" max="5877" width="10" style="28" customWidth="1"/>
    <col min="5878" max="5879" width="9.28515625" style="28" bestFit="1" customWidth="1"/>
    <col min="5880" max="5880" width="10" style="28" customWidth="1"/>
    <col min="5881" max="5881" width="9.28515625" style="28" bestFit="1" customWidth="1"/>
    <col min="5882" max="5883" width="10.5703125" style="28" customWidth="1"/>
    <col min="5884" max="5885" width="9.28515625" style="28" bestFit="1" customWidth="1"/>
    <col min="5886" max="5886" width="10.28515625" style="28" bestFit="1" customWidth="1"/>
    <col min="5887" max="5887" width="9.28515625" style="28" bestFit="1" customWidth="1"/>
    <col min="5888" max="5888" width="10.28515625" style="28" bestFit="1" customWidth="1"/>
    <col min="5889" max="5889" width="9.28515625" style="28" bestFit="1" customWidth="1"/>
    <col min="5890" max="5891" width="10.28515625" style="28" bestFit="1" customWidth="1"/>
    <col min="5892" max="5895" width="10.42578125" style="28" bestFit="1" customWidth="1"/>
    <col min="5896" max="6130" width="9" style="28"/>
    <col min="6131" max="6131" width="38.140625" style="28" customWidth="1"/>
    <col min="6132" max="6133" width="10" style="28" customWidth="1"/>
    <col min="6134" max="6135" width="9.28515625" style="28" bestFit="1" customWidth="1"/>
    <col min="6136" max="6136" width="10" style="28" customWidth="1"/>
    <col min="6137" max="6137" width="9.28515625" style="28" bestFit="1" customWidth="1"/>
    <col min="6138" max="6139" width="10.5703125" style="28" customWidth="1"/>
    <col min="6140" max="6141" width="9.28515625" style="28" bestFit="1" customWidth="1"/>
    <col min="6142" max="6142" width="10.28515625" style="28" bestFit="1" customWidth="1"/>
    <col min="6143" max="6143" width="9.28515625" style="28" bestFit="1" customWidth="1"/>
    <col min="6144" max="6144" width="10.28515625" style="28" bestFit="1" customWidth="1"/>
    <col min="6145" max="6145" width="9.28515625" style="28" bestFit="1" customWidth="1"/>
    <col min="6146" max="6147" width="10.28515625" style="28" bestFit="1" customWidth="1"/>
    <col min="6148" max="6151" width="10.42578125" style="28" bestFit="1" customWidth="1"/>
    <col min="6152" max="6386" width="9" style="28"/>
    <col min="6387" max="6387" width="38.140625" style="28" customWidth="1"/>
    <col min="6388" max="6389" width="10" style="28" customWidth="1"/>
    <col min="6390" max="6391" width="9.28515625" style="28" bestFit="1" customWidth="1"/>
    <col min="6392" max="6392" width="10" style="28" customWidth="1"/>
    <col min="6393" max="6393" width="9.28515625" style="28" bestFit="1" customWidth="1"/>
    <col min="6394" max="6395" width="10.5703125" style="28" customWidth="1"/>
    <col min="6396" max="6397" width="9.28515625" style="28" bestFit="1" customWidth="1"/>
    <col min="6398" max="6398" width="10.28515625" style="28" bestFit="1" customWidth="1"/>
    <col min="6399" max="6399" width="9.28515625" style="28" bestFit="1" customWidth="1"/>
    <col min="6400" max="6400" width="10.28515625" style="28" bestFit="1" customWidth="1"/>
    <col min="6401" max="6401" width="9.28515625" style="28" bestFit="1" customWidth="1"/>
    <col min="6402" max="6403" width="10.28515625" style="28" bestFit="1" customWidth="1"/>
    <col min="6404" max="6407" width="10.42578125" style="28" bestFit="1" customWidth="1"/>
    <col min="6408" max="6642" width="9" style="28"/>
    <col min="6643" max="6643" width="38.140625" style="28" customWidth="1"/>
    <col min="6644" max="6645" width="10" style="28" customWidth="1"/>
    <col min="6646" max="6647" width="9.28515625" style="28" bestFit="1" customWidth="1"/>
    <col min="6648" max="6648" width="10" style="28" customWidth="1"/>
    <col min="6649" max="6649" width="9.28515625" style="28" bestFit="1" customWidth="1"/>
    <col min="6650" max="6651" width="10.5703125" style="28" customWidth="1"/>
    <col min="6652" max="6653" width="9.28515625" style="28" bestFit="1" customWidth="1"/>
    <col min="6654" max="6654" width="10.28515625" style="28" bestFit="1" customWidth="1"/>
    <col min="6655" max="6655" width="9.28515625" style="28" bestFit="1" customWidth="1"/>
    <col min="6656" max="6656" width="10.28515625" style="28" bestFit="1" customWidth="1"/>
    <col min="6657" max="6657" width="9.28515625" style="28" bestFit="1" customWidth="1"/>
    <col min="6658" max="6659" width="10.28515625" style="28" bestFit="1" customWidth="1"/>
    <col min="6660" max="6663" width="10.42578125" style="28" bestFit="1" customWidth="1"/>
    <col min="6664" max="6898" width="9" style="28"/>
    <col min="6899" max="6899" width="38.140625" style="28" customWidth="1"/>
    <col min="6900" max="6901" width="10" style="28" customWidth="1"/>
    <col min="6902" max="6903" width="9.28515625" style="28" bestFit="1" customWidth="1"/>
    <col min="6904" max="6904" width="10" style="28" customWidth="1"/>
    <col min="6905" max="6905" width="9.28515625" style="28" bestFit="1" customWidth="1"/>
    <col min="6906" max="6907" width="10.5703125" style="28" customWidth="1"/>
    <col min="6908" max="6909" width="9.28515625" style="28" bestFit="1" customWidth="1"/>
    <col min="6910" max="6910" width="10.28515625" style="28" bestFit="1" customWidth="1"/>
    <col min="6911" max="6911" width="9.28515625" style="28" bestFit="1" customWidth="1"/>
    <col min="6912" max="6912" width="10.28515625" style="28" bestFit="1" customWidth="1"/>
    <col min="6913" max="6913" width="9.28515625" style="28" bestFit="1" customWidth="1"/>
    <col min="6914" max="6915" width="10.28515625" style="28" bestFit="1" customWidth="1"/>
    <col min="6916" max="6919" width="10.42578125" style="28" bestFit="1" customWidth="1"/>
    <col min="6920" max="7154" width="9" style="28"/>
    <col min="7155" max="7155" width="38.140625" style="28" customWidth="1"/>
    <col min="7156" max="7157" width="10" style="28" customWidth="1"/>
    <col min="7158" max="7159" width="9.28515625" style="28" bestFit="1" customWidth="1"/>
    <col min="7160" max="7160" width="10" style="28" customWidth="1"/>
    <col min="7161" max="7161" width="9.28515625" style="28" bestFit="1" customWidth="1"/>
    <col min="7162" max="7163" width="10.5703125" style="28" customWidth="1"/>
    <col min="7164" max="7165" width="9.28515625" style="28" bestFit="1" customWidth="1"/>
    <col min="7166" max="7166" width="10.28515625" style="28" bestFit="1" customWidth="1"/>
    <col min="7167" max="7167" width="9.28515625" style="28" bestFit="1" customWidth="1"/>
    <col min="7168" max="7168" width="10.28515625" style="28" bestFit="1" customWidth="1"/>
    <col min="7169" max="7169" width="9.28515625" style="28" bestFit="1" customWidth="1"/>
    <col min="7170" max="7171" width="10.28515625" style="28" bestFit="1" customWidth="1"/>
    <col min="7172" max="7175" width="10.42578125" style="28" bestFit="1" customWidth="1"/>
    <col min="7176" max="7410" width="9" style="28"/>
    <col min="7411" max="7411" width="38.140625" style="28" customWidth="1"/>
    <col min="7412" max="7413" width="10" style="28" customWidth="1"/>
    <col min="7414" max="7415" width="9.28515625" style="28" bestFit="1" customWidth="1"/>
    <col min="7416" max="7416" width="10" style="28" customWidth="1"/>
    <col min="7417" max="7417" width="9.28515625" style="28" bestFit="1" customWidth="1"/>
    <col min="7418" max="7419" width="10.5703125" style="28" customWidth="1"/>
    <col min="7420" max="7421" width="9.28515625" style="28" bestFit="1" customWidth="1"/>
    <col min="7422" max="7422" width="10.28515625" style="28" bestFit="1" customWidth="1"/>
    <col min="7423" max="7423" width="9.28515625" style="28" bestFit="1" customWidth="1"/>
    <col min="7424" max="7424" width="10.28515625" style="28" bestFit="1" customWidth="1"/>
    <col min="7425" max="7425" width="9.28515625" style="28" bestFit="1" customWidth="1"/>
    <col min="7426" max="7427" width="10.28515625" style="28" bestFit="1" customWidth="1"/>
    <col min="7428" max="7431" width="10.42578125" style="28" bestFit="1" customWidth="1"/>
    <col min="7432" max="7666" width="9" style="28"/>
    <col min="7667" max="7667" width="38.140625" style="28" customWidth="1"/>
    <col min="7668" max="7669" width="10" style="28" customWidth="1"/>
    <col min="7670" max="7671" width="9.28515625" style="28" bestFit="1" customWidth="1"/>
    <col min="7672" max="7672" width="10" style="28" customWidth="1"/>
    <col min="7673" max="7673" width="9.28515625" style="28" bestFit="1" customWidth="1"/>
    <col min="7674" max="7675" width="10.5703125" style="28" customWidth="1"/>
    <col min="7676" max="7677" width="9.28515625" style="28" bestFit="1" customWidth="1"/>
    <col min="7678" max="7678" width="10.28515625" style="28" bestFit="1" customWidth="1"/>
    <col min="7679" max="7679" width="9.28515625" style="28" bestFit="1" customWidth="1"/>
    <col min="7680" max="7680" width="10.28515625" style="28" bestFit="1" customWidth="1"/>
    <col min="7681" max="7681" width="9.28515625" style="28" bestFit="1" customWidth="1"/>
    <col min="7682" max="7683" width="10.28515625" style="28" bestFit="1" customWidth="1"/>
    <col min="7684" max="7687" width="10.42578125" style="28" bestFit="1" customWidth="1"/>
    <col min="7688" max="7922" width="9" style="28"/>
    <col min="7923" max="7923" width="38.140625" style="28" customWidth="1"/>
    <col min="7924" max="7925" width="10" style="28" customWidth="1"/>
    <col min="7926" max="7927" width="9.28515625" style="28" bestFit="1" customWidth="1"/>
    <col min="7928" max="7928" width="10" style="28" customWidth="1"/>
    <col min="7929" max="7929" width="9.28515625" style="28" bestFit="1" customWidth="1"/>
    <col min="7930" max="7931" width="10.5703125" style="28" customWidth="1"/>
    <col min="7932" max="7933" width="9.28515625" style="28" bestFit="1" customWidth="1"/>
    <col min="7934" max="7934" width="10.28515625" style="28" bestFit="1" customWidth="1"/>
    <col min="7935" max="7935" width="9.28515625" style="28" bestFit="1" customWidth="1"/>
    <col min="7936" max="7936" width="10.28515625" style="28" bestFit="1" customWidth="1"/>
    <col min="7937" max="7937" width="9.28515625" style="28" bestFit="1" customWidth="1"/>
    <col min="7938" max="7939" width="10.28515625" style="28" bestFit="1" customWidth="1"/>
    <col min="7940" max="7943" width="10.42578125" style="28" bestFit="1" customWidth="1"/>
    <col min="7944" max="8178" width="9" style="28"/>
    <col min="8179" max="8179" width="38.140625" style="28" customWidth="1"/>
    <col min="8180" max="8181" width="10" style="28" customWidth="1"/>
    <col min="8182" max="8183" width="9.28515625" style="28" bestFit="1" customWidth="1"/>
    <col min="8184" max="8184" width="10" style="28" customWidth="1"/>
    <col min="8185" max="8185" width="9.28515625" style="28" bestFit="1" customWidth="1"/>
    <col min="8186" max="8187" width="10.5703125" style="28" customWidth="1"/>
    <col min="8188" max="8189" width="9.28515625" style="28" bestFit="1" customWidth="1"/>
    <col min="8190" max="8190" width="10.28515625" style="28" bestFit="1" customWidth="1"/>
    <col min="8191" max="8191" width="9.28515625" style="28" bestFit="1" customWidth="1"/>
    <col min="8192" max="8192" width="10.28515625" style="28" bestFit="1" customWidth="1"/>
    <col min="8193" max="8193" width="9.28515625" style="28" bestFit="1" customWidth="1"/>
    <col min="8194" max="8195" width="10.28515625" style="28" bestFit="1" customWidth="1"/>
    <col min="8196" max="8199" width="10.42578125" style="28" bestFit="1" customWidth="1"/>
    <col min="8200" max="8434" width="9" style="28"/>
    <col min="8435" max="8435" width="38.140625" style="28" customWidth="1"/>
    <col min="8436" max="8437" width="10" style="28" customWidth="1"/>
    <col min="8438" max="8439" width="9.28515625" style="28" bestFit="1" customWidth="1"/>
    <col min="8440" max="8440" width="10" style="28" customWidth="1"/>
    <col min="8441" max="8441" width="9.28515625" style="28" bestFit="1" customWidth="1"/>
    <col min="8442" max="8443" width="10.5703125" style="28" customWidth="1"/>
    <col min="8444" max="8445" width="9.28515625" style="28" bestFit="1" customWidth="1"/>
    <col min="8446" max="8446" width="10.28515625" style="28" bestFit="1" customWidth="1"/>
    <col min="8447" max="8447" width="9.28515625" style="28" bestFit="1" customWidth="1"/>
    <col min="8448" max="8448" width="10.28515625" style="28" bestFit="1" customWidth="1"/>
    <col min="8449" max="8449" width="9.28515625" style="28" bestFit="1" customWidth="1"/>
    <col min="8450" max="8451" width="10.28515625" style="28" bestFit="1" customWidth="1"/>
    <col min="8452" max="8455" width="10.42578125" style="28" bestFit="1" customWidth="1"/>
    <col min="8456" max="8690" width="9" style="28"/>
    <col min="8691" max="8691" width="38.140625" style="28" customWidth="1"/>
    <col min="8692" max="8693" width="10" style="28" customWidth="1"/>
    <col min="8694" max="8695" width="9.28515625" style="28" bestFit="1" customWidth="1"/>
    <col min="8696" max="8696" width="10" style="28" customWidth="1"/>
    <col min="8697" max="8697" width="9.28515625" style="28" bestFit="1" customWidth="1"/>
    <col min="8698" max="8699" width="10.5703125" style="28" customWidth="1"/>
    <col min="8700" max="8701" width="9.28515625" style="28" bestFit="1" customWidth="1"/>
    <col min="8702" max="8702" width="10.28515625" style="28" bestFit="1" customWidth="1"/>
    <col min="8703" max="8703" width="9.28515625" style="28" bestFit="1" customWidth="1"/>
    <col min="8704" max="8704" width="10.28515625" style="28" bestFit="1" customWidth="1"/>
    <col min="8705" max="8705" width="9.28515625" style="28" bestFit="1" customWidth="1"/>
    <col min="8706" max="8707" width="10.28515625" style="28" bestFit="1" customWidth="1"/>
    <col min="8708" max="8711" width="10.42578125" style="28" bestFit="1" customWidth="1"/>
    <col min="8712" max="8946" width="9" style="28"/>
    <col min="8947" max="8947" width="38.140625" style="28" customWidth="1"/>
    <col min="8948" max="8949" width="10" style="28" customWidth="1"/>
    <col min="8950" max="8951" width="9.28515625" style="28" bestFit="1" customWidth="1"/>
    <col min="8952" max="8952" width="10" style="28" customWidth="1"/>
    <col min="8953" max="8953" width="9.28515625" style="28" bestFit="1" customWidth="1"/>
    <col min="8954" max="8955" width="10.5703125" style="28" customWidth="1"/>
    <col min="8956" max="8957" width="9.28515625" style="28" bestFit="1" customWidth="1"/>
    <col min="8958" max="8958" width="10.28515625" style="28" bestFit="1" customWidth="1"/>
    <col min="8959" max="8959" width="9.28515625" style="28" bestFit="1" customWidth="1"/>
    <col min="8960" max="8960" width="10.28515625" style="28" bestFit="1" customWidth="1"/>
    <col min="8961" max="8961" width="9.28515625" style="28" bestFit="1" customWidth="1"/>
    <col min="8962" max="8963" width="10.28515625" style="28" bestFit="1" customWidth="1"/>
    <col min="8964" max="8967" width="10.42578125" style="28" bestFit="1" customWidth="1"/>
    <col min="8968" max="9202" width="9" style="28"/>
    <col min="9203" max="9203" width="38.140625" style="28" customWidth="1"/>
    <col min="9204" max="9205" width="10" style="28" customWidth="1"/>
    <col min="9206" max="9207" width="9.28515625" style="28" bestFit="1" customWidth="1"/>
    <col min="9208" max="9208" width="10" style="28" customWidth="1"/>
    <col min="9209" max="9209" width="9.28515625" style="28" bestFit="1" customWidth="1"/>
    <col min="9210" max="9211" width="10.5703125" style="28" customWidth="1"/>
    <col min="9212" max="9213" width="9.28515625" style="28" bestFit="1" customWidth="1"/>
    <col min="9214" max="9214" width="10.28515625" style="28" bestFit="1" customWidth="1"/>
    <col min="9215" max="9215" width="9.28515625" style="28" bestFit="1" customWidth="1"/>
    <col min="9216" max="9216" width="10.28515625" style="28" bestFit="1" customWidth="1"/>
    <col min="9217" max="9217" width="9.28515625" style="28" bestFit="1" customWidth="1"/>
    <col min="9218" max="9219" width="10.28515625" style="28" bestFit="1" customWidth="1"/>
    <col min="9220" max="9223" width="10.42578125" style="28" bestFit="1" customWidth="1"/>
    <col min="9224" max="9458" width="9" style="28"/>
    <col min="9459" max="9459" width="38.140625" style="28" customWidth="1"/>
    <col min="9460" max="9461" width="10" style="28" customWidth="1"/>
    <col min="9462" max="9463" width="9.28515625" style="28" bestFit="1" customWidth="1"/>
    <col min="9464" max="9464" width="10" style="28" customWidth="1"/>
    <col min="9465" max="9465" width="9.28515625" style="28" bestFit="1" customWidth="1"/>
    <col min="9466" max="9467" width="10.5703125" style="28" customWidth="1"/>
    <col min="9468" max="9469" width="9.28515625" style="28" bestFit="1" customWidth="1"/>
    <col min="9470" max="9470" width="10.28515625" style="28" bestFit="1" customWidth="1"/>
    <col min="9471" max="9471" width="9.28515625" style="28" bestFit="1" customWidth="1"/>
    <col min="9472" max="9472" width="10.28515625" style="28" bestFit="1" customWidth="1"/>
    <col min="9473" max="9473" width="9.28515625" style="28" bestFit="1" customWidth="1"/>
    <col min="9474" max="9475" width="10.28515625" style="28" bestFit="1" customWidth="1"/>
    <col min="9476" max="9479" width="10.42578125" style="28" bestFit="1" customWidth="1"/>
    <col min="9480" max="9714" width="9" style="28"/>
    <col min="9715" max="9715" width="38.140625" style="28" customWidth="1"/>
    <col min="9716" max="9717" width="10" style="28" customWidth="1"/>
    <col min="9718" max="9719" width="9.28515625" style="28" bestFit="1" customWidth="1"/>
    <col min="9720" max="9720" width="10" style="28" customWidth="1"/>
    <col min="9721" max="9721" width="9.28515625" style="28" bestFit="1" customWidth="1"/>
    <col min="9722" max="9723" width="10.5703125" style="28" customWidth="1"/>
    <col min="9724" max="9725" width="9.28515625" style="28" bestFit="1" customWidth="1"/>
    <col min="9726" max="9726" width="10.28515625" style="28" bestFit="1" customWidth="1"/>
    <col min="9727" max="9727" width="9.28515625" style="28" bestFit="1" customWidth="1"/>
    <col min="9728" max="9728" width="10.28515625" style="28" bestFit="1" customWidth="1"/>
    <col min="9729" max="9729" width="9.28515625" style="28" bestFit="1" customWidth="1"/>
    <col min="9730" max="9731" width="10.28515625" style="28" bestFit="1" customWidth="1"/>
    <col min="9732" max="9735" width="10.42578125" style="28" bestFit="1" customWidth="1"/>
    <col min="9736" max="9970" width="9" style="28"/>
    <col min="9971" max="9971" width="38.140625" style="28" customWidth="1"/>
    <col min="9972" max="9973" width="10" style="28" customWidth="1"/>
    <col min="9974" max="9975" width="9.28515625" style="28" bestFit="1" customWidth="1"/>
    <col min="9976" max="9976" width="10" style="28" customWidth="1"/>
    <col min="9977" max="9977" width="9.28515625" style="28" bestFit="1" customWidth="1"/>
    <col min="9978" max="9979" width="10.5703125" style="28" customWidth="1"/>
    <col min="9980" max="9981" width="9.28515625" style="28" bestFit="1" customWidth="1"/>
    <col min="9982" max="9982" width="10.28515625" style="28" bestFit="1" customWidth="1"/>
    <col min="9983" max="9983" width="9.28515625" style="28" bestFit="1" customWidth="1"/>
    <col min="9984" max="9984" width="10.28515625" style="28" bestFit="1" customWidth="1"/>
    <col min="9985" max="9985" width="9.28515625" style="28" bestFit="1" customWidth="1"/>
    <col min="9986" max="9987" width="10.28515625" style="28" bestFit="1" customWidth="1"/>
    <col min="9988" max="9991" width="10.42578125" style="28" bestFit="1" customWidth="1"/>
    <col min="9992" max="10226" width="9" style="28"/>
    <col min="10227" max="10227" width="38.140625" style="28" customWidth="1"/>
    <col min="10228" max="10229" width="10" style="28" customWidth="1"/>
    <col min="10230" max="10231" width="9.28515625" style="28" bestFit="1" customWidth="1"/>
    <col min="10232" max="10232" width="10" style="28" customWidth="1"/>
    <col min="10233" max="10233" width="9.28515625" style="28" bestFit="1" customWidth="1"/>
    <col min="10234" max="10235" width="10.5703125" style="28" customWidth="1"/>
    <col min="10236" max="10237" width="9.28515625" style="28" bestFit="1" customWidth="1"/>
    <col min="10238" max="10238" width="10.28515625" style="28" bestFit="1" customWidth="1"/>
    <col min="10239" max="10239" width="9.28515625" style="28" bestFit="1" customWidth="1"/>
    <col min="10240" max="10240" width="10.28515625" style="28" bestFit="1" customWidth="1"/>
    <col min="10241" max="10241" width="9.28515625" style="28" bestFit="1" customWidth="1"/>
    <col min="10242" max="10243" width="10.28515625" style="28" bestFit="1" customWidth="1"/>
    <col min="10244" max="10247" width="10.42578125" style="28" bestFit="1" customWidth="1"/>
    <col min="10248" max="10482" width="9" style="28"/>
    <col min="10483" max="10483" width="38.140625" style="28" customWidth="1"/>
    <col min="10484" max="10485" width="10" style="28" customWidth="1"/>
    <col min="10486" max="10487" width="9.28515625" style="28" bestFit="1" customWidth="1"/>
    <col min="10488" max="10488" width="10" style="28" customWidth="1"/>
    <col min="10489" max="10489" width="9.28515625" style="28" bestFit="1" customWidth="1"/>
    <col min="10490" max="10491" width="10.5703125" style="28" customWidth="1"/>
    <col min="10492" max="10493" width="9.28515625" style="28" bestFit="1" customWidth="1"/>
    <col min="10494" max="10494" width="10.28515625" style="28" bestFit="1" customWidth="1"/>
    <col min="10495" max="10495" width="9.28515625" style="28" bestFit="1" customWidth="1"/>
    <col min="10496" max="10496" width="10.28515625" style="28" bestFit="1" customWidth="1"/>
    <col min="10497" max="10497" width="9.28515625" style="28" bestFit="1" customWidth="1"/>
    <col min="10498" max="10499" width="10.28515625" style="28" bestFit="1" customWidth="1"/>
    <col min="10500" max="10503" width="10.42578125" style="28" bestFit="1" customWidth="1"/>
    <col min="10504" max="10738" width="9" style="28"/>
    <col min="10739" max="10739" width="38.140625" style="28" customWidth="1"/>
    <col min="10740" max="10741" width="10" style="28" customWidth="1"/>
    <col min="10742" max="10743" width="9.28515625" style="28" bestFit="1" customWidth="1"/>
    <col min="10744" max="10744" width="10" style="28" customWidth="1"/>
    <col min="10745" max="10745" width="9.28515625" style="28" bestFit="1" customWidth="1"/>
    <col min="10746" max="10747" width="10.5703125" style="28" customWidth="1"/>
    <col min="10748" max="10749" width="9.28515625" style="28" bestFit="1" customWidth="1"/>
    <col min="10750" max="10750" width="10.28515625" style="28" bestFit="1" customWidth="1"/>
    <col min="10751" max="10751" width="9.28515625" style="28" bestFit="1" customWidth="1"/>
    <col min="10752" max="10752" width="10.28515625" style="28" bestFit="1" customWidth="1"/>
    <col min="10753" max="10753" width="9.28515625" style="28" bestFit="1" customWidth="1"/>
    <col min="10754" max="10755" width="10.28515625" style="28" bestFit="1" customWidth="1"/>
    <col min="10756" max="10759" width="10.42578125" style="28" bestFit="1" customWidth="1"/>
    <col min="10760" max="10994" width="9" style="28"/>
    <col min="10995" max="10995" width="38.140625" style="28" customWidth="1"/>
    <col min="10996" max="10997" width="10" style="28" customWidth="1"/>
    <col min="10998" max="10999" width="9.28515625" style="28" bestFit="1" customWidth="1"/>
    <col min="11000" max="11000" width="10" style="28" customWidth="1"/>
    <col min="11001" max="11001" width="9.28515625" style="28" bestFit="1" customWidth="1"/>
    <col min="11002" max="11003" width="10.5703125" style="28" customWidth="1"/>
    <col min="11004" max="11005" width="9.28515625" style="28" bestFit="1" customWidth="1"/>
    <col min="11006" max="11006" width="10.28515625" style="28" bestFit="1" customWidth="1"/>
    <col min="11007" max="11007" width="9.28515625" style="28" bestFit="1" customWidth="1"/>
    <col min="11008" max="11008" width="10.28515625" style="28" bestFit="1" customWidth="1"/>
    <col min="11009" max="11009" width="9.28515625" style="28" bestFit="1" customWidth="1"/>
    <col min="11010" max="11011" width="10.28515625" style="28" bestFit="1" customWidth="1"/>
    <col min="11012" max="11015" width="10.42578125" style="28" bestFit="1" customWidth="1"/>
    <col min="11016" max="11250" width="9" style="28"/>
    <col min="11251" max="11251" width="38.140625" style="28" customWidth="1"/>
    <col min="11252" max="11253" width="10" style="28" customWidth="1"/>
    <col min="11254" max="11255" width="9.28515625" style="28" bestFit="1" customWidth="1"/>
    <col min="11256" max="11256" width="10" style="28" customWidth="1"/>
    <col min="11257" max="11257" width="9.28515625" style="28" bestFit="1" customWidth="1"/>
    <col min="11258" max="11259" width="10.5703125" style="28" customWidth="1"/>
    <col min="11260" max="11261" width="9.28515625" style="28" bestFit="1" customWidth="1"/>
    <col min="11262" max="11262" width="10.28515625" style="28" bestFit="1" customWidth="1"/>
    <col min="11263" max="11263" width="9.28515625" style="28" bestFit="1" customWidth="1"/>
    <col min="11264" max="11264" width="10.28515625" style="28" bestFit="1" customWidth="1"/>
    <col min="11265" max="11265" width="9.28515625" style="28" bestFit="1" customWidth="1"/>
    <col min="11266" max="11267" width="10.28515625" style="28" bestFit="1" customWidth="1"/>
    <col min="11268" max="11271" width="10.42578125" style="28" bestFit="1" customWidth="1"/>
    <col min="11272" max="11506" width="9" style="28"/>
    <col min="11507" max="11507" width="38.140625" style="28" customWidth="1"/>
    <col min="11508" max="11509" width="10" style="28" customWidth="1"/>
    <col min="11510" max="11511" width="9.28515625" style="28" bestFit="1" customWidth="1"/>
    <col min="11512" max="11512" width="10" style="28" customWidth="1"/>
    <col min="11513" max="11513" width="9.28515625" style="28" bestFit="1" customWidth="1"/>
    <col min="11514" max="11515" width="10.5703125" style="28" customWidth="1"/>
    <col min="11516" max="11517" width="9.28515625" style="28" bestFit="1" customWidth="1"/>
    <col min="11518" max="11518" width="10.28515625" style="28" bestFit="1" customWidth="1"/>
    <col min="11519" max="11519" width="9.28515625" style="28" bestFit="1" customWidth="1"/>
    <col min="11520" max="11520" width="10.28515625" style="28" bestFit="1" customWidth="1"/>
    <col min="11521" max="11521" width="9.28515625" style="28" bestFit="1" customWidth="1"/>
    <col min="11522" max="11523" width="10.28515625" style="28" bestFit="1" customWidth="1"/>
    <col min="11524" max="11527" width="10.42578125" style="28" bestFit="1" customWidth="1"/>
    <col min="11528" max="11762" width="9" style="28"/>
    <col min="11763" max="11763" width="38.140625" style="28" customWidth="1"/>
    <col min="11764" max="11765" width="10" style="28" customWidth="1"/>
    <col min="11766" max="11767" width="9.28515625" style="28" bestFit="1" customWidth="1"/>
    <col min="11768" max="11768" width="10" style="28" customWidth="1"/>
    <col min="11769" max="11769" width="9.28515625" style="28" bestFit="1" customWidth="1"/>
    <col min="11770" max="11771" width="10.5703125" style="28" customWidth="1"/>
    <col min="11772" max="11773" width="9.28515625" style="28" bestFit="1" customWidth="1"/>
    <col min="11774" max="11774" width="10.28515625" style="28" bestFit="1" customWidth="1"/>
    <col min="11775" max="11775" width="9.28515625" style="28" bestFit="1" customWidth="1"/>
    <col min="11776" max="11776" width="10.28515625" style="28" bestFit="1" customWidth="1"/>
    <col min="11777" max="11777" width="9.28515625" style="28" bestFit="1" customWidth="1"/>
    <col min="11778" max="11779" width="10.28515625" style="28" bestFit="1" customWidth="1"/>
    <col min="11780" max="11783" width="10.42578125" style="28" bestFit="1" customWidth="1"/>
    <col min="11784" max="12018" width="9" style="28"/>
    <col min="12019" max="12019" width="38.140625" style="28" customWidth="1"/>
    <col min="12020" max="12021" width="10" style="28" customWidth="1"/>
    <col min="12022" max="12023" width="9.28515625" style="28" bestFit="1" customWidth="1"/>
    <col min="12024" max="12024" width="10" style="28" customWidth="1"/>
    <col min="12025" max="12025" width="9.28515625" style="28" bestFit="1" customWidth="1"/>
    <col min="12026" max="12027" width="10.5703125" style="28" customWidth="1"/>
    <col min="12028" max="12029" width="9.28515625" style="28" bestFit="1" customWidth="1"/>
    <col min="12030" max="12030" width="10.28515625" style="28" bestFit="1" customWidth="1"/>
    <col min="12031" max="12031" width="9.28515625" style="28" bestFit="1" customWidth="1"/>
    <col min="12032" max="12032" width="10.28515625" style="28" bestFit="1" customWidth="1"/>
    <col min="12033" max="12033" width="9.28515625" style="28" bestFit="1" customWidth="1"/>
    <col min="12034" max="12035" width="10.28515625" style="28" bestFit="1" customWidth="1"/>
    <col min="12036" max="12039" width="10.42578125" style="28" bestFit="1" customWidth="1"/>
    <col min="12040" max="12274" width="9" style="28"/>
    <col min="12275" max="12275" width="38.140625" style="28" customWidth="1"/>
    <col min="12276" max="12277" width="10" style="28" customWidth="1"/>
    <col min="12278" max="12279" width="9.28515625" style="28" bestFit="1" customWidth="1"/>
    <col min="12280" max="12280" width="10" style="28" customWidth="1"/>
    <col min="12281" max="12281" width="9.28515625" style="28" bestFit="1" customWidth="1"/>
    <col min="12282" max="12283" width="10.5703125" style="28" customWidth="1"/>
    <col min="12284" max="12285" width="9.28515625" style="28" bestFit="1" customWidth="1"/>
    <col min="12286" max="12286" width="10.28515625" style="28" bestFit="1" customWidth="1"/>
    <col min="12287" max="12287" width="9.28515625" style="28" bestFit="1" customWidth="1"/>
    <col min="12288" max="12288" width="10.28515625" style="28" bestFit="1" customWidth="1"/>
    <col min="12289" max="12289" width="9.28515625" style="28" bestFit="1" customWidth="1"/>
    <col min="12290" max="12291" width="10.28515625" style="28" bestFit="1" customWidth="1"/>
    <col min="12292" max="12295" width="10.42578125" style="28" bestFit="1" customWidth="1"/>
    <col min="12296" max="12530" width="9" style="28"/>
    <col min="12531" max="12531" width="38.140625" style="28" customWidth="1"/>
    <col min="12532" max="12533" width="10" style="28" customWidth="1"/>
    <col min="12534" max="12535" width="9.28515625" style="28" bestFit="1" customWidth="1"/>
    <col min="12536" max="12536" width="10" style="28" customWidth="1"/>
    <col min="12537" max="12537" width="9.28515625" style="28" bestFit="1" customWidth="1"/>
    <col min="12538" max="12539" width="10.5703125" style="28" customWidth="1"/>
    <col min="12540" max="12541" width="9.28515625" style="28" bestFit="1" customWidth="1"/>
    <col min="12542" max="12542" width="10.28515625" style="28" bestFit="1" customWidth="1"/>
    <col min="12543" max="12543" width="9.28515625" style="28" bestFit="1" customWidth="1"/>
    <col min="12544" max="12544" width="10.28515625" style="28" bestFit="1" customWidth="1"/>
    <col min="12545" max="12545" width="9.28515625" style="28" bestFit="1" customWidth="1"/>
    <col min="12546" max="12547" width="10.28515625" style="28" bestFit="1" customWidth="1"/>
    <col min="12548" max="12551" width="10.42578125" style="28" bestFit="1" customWidth="1"/>
    <col min="12552" max="12786" width="9" style="28"/>
    <col min="12787" max="12787" width="38.140625" style="28" customWidth="1"/>
    <col min="12788" max="12789" width="10" style="28" customWidth="1"/>
    <col min="12790" max="12791" width="9.28515625" style="28" bestFit="1" customWidth="1"/>
    <col min="12792" max="12792" width="10" style="28" customWidth="1"/>
    <col min="12793" max="12793" width="9.28515625" style="28" bestFit="1" customWidth="1"/>
    <col min="12794" max="12795" width="10.5703125" style="28" customWidth="1"/>
    <col min="12796" max="12797" width="9.28515625" style="28" bestFit="1" customWidth="1"/>
    <col min="12798" max="12798" width="10.28515625" style="28" bestFit="1" customWidth="1"/>
    <col min="12799" max="12799" width="9.28515625" style="28" bestFit="1" customWidth="1"/>
    <col min="12800" max="12800" width="10.28515625" style="28" bestFit="1" customWidth="1"/>
    <col min="12801" max="12801" width="9.28515625" style="28" bestFit="1" customWidth="1"/>
    <col min="12802" max="12803" width="10.28515625" style="28" bestFit="1" customWidth="1"/>
    <col min="12804" max="12807" width="10.42578125" style="28" bestFit="1" customWidth="1"/>
    <col min="12808" max="13042" width="9" style="28"/>
    <col min="13043" max="13043" width="38.140625" style="28" customWidth="1"/>
    <col min="13044" max="13045" width="10" style="28" customWidth="1"/>
    <col min="13046" max="13047" width="9.28515625" style="28" bestFit="1" customWidth="1"/>
    <col min="13048" max="13048" width="10" style="28" customWidth="1"/>
    <col min="13049" max="13049" width="9.28515625" style="28" bestFit="1" customWidth="1"/>
    <col min="13050" max="13051" width="10.5703125" style="28" customWidth="1"/>
    <col min="13052" max="13053" width="9.28515625" style="28" bestFit="1" customWidth="1"/>
    <col min="13054" max="13054" width="10.28515625" style="28" bestFit="1" customWidth="1"/>
    <col min="13055" max="13055" width="9.28515625" style="28" bestFit="1" customWidth="1"/>
    <col min="13056" max="13056" width="10.28515625" style="28" bestFit="1" customWidth="1"/>
    <col min="13057" max="13057" width="9.28515625" style="28" bestFit="1" customWidth="1"/>
    <col min="13058" max="13059" width="10.28515625" style="28" bestFit="1" customWidth="1"/>
    <col min="13060" max="13063" width="10.42578125" style="28" bestFit="1" customWidth="1"/>
    <col min="13064" max="13298" width="9" style="28"/>
    <col min="13299" max="13299" width="38.140625" style="28" customWidth="1"/>
    <col min="13300" max="13301" width="10" style="28" customWidth="1"/>
    <col min="13302" max="13303" width="9.28515625" style="28" bestFit="1" customWidth="1"/>
    <col min="13304" max="13304" width="10" style="28" customWidth="1"/>
    <col min="13305" max="13305" width="9.28515625" style="28" bestFit="1" customWidth="1"/>
    <col min="13306" max="13307" width="10.5703125" style="28" customWidth="1"/>
    <col min="13308" max="13309" width="9.28515625" style="28" bestFit="1" customWidth="1"/>
    <col min="13310" max="13310" width="10.28515625" style="28" bestFit="1" customWidth="1"/>
    <col min="13311" max="13311" width="9.28515625" style="28" bestFit="1" customWidth="1"/>
    <col min="13312" max="13312" width="10.28515625" style="28" bestFit="1" customWidth="1"/>
    <col min="13313" max="13313" width="9.28515625" style="28" bestFit="1" customWidth="1"/>
    <col min="13314" max="13315" width="10.28515625" style="28" bestFit="1" customWidth="1"/>
    <col min="13316" max="13319" width="10.42578125" style="28" bestFit="1" customWidth="1"/>
    <col min="13320" max="13554" width="9" style="28"/>
    <col min="13555" max="13555" width="38.140625" style="28" customWidth="1"/>
    <col min="13556" max="13557" width="10" style="28" customWidth="1"/>
    <col min="13558" max="13559" width="9.28515625" style="28" bestFit="1" customWidth="1"/>
    <col min="13560" max="13560" width="10" style="28" customWidth="1"/>
    <col min="13561" max="13561" width="9.28515625" style="28" bestFit="1" customWidth="1"/>
    <col min="13562" max="13563" width="10.5703125" style="28" customWidth="1"/>
    <col min="13564" max="13565" width="9.28515625" style="28" bestFit="1" customWidth="1"/>
    <col min="13566" max="13566" width="10.28515625" style="28" bestFit="1" customWidth="1"/>
    <col min="13567" max="13567" width="9.28515625" style="28" bestFit="1" customWidth="1"/>
    <col min="13568" max="13568" width="10.28515625" style="28" bestFit="1" customWidth="1"/>
    <col min="13569" max="13569" width="9.28515625" style="28" bestFit="1" customWidth="1"/>
    <col min="13570" max="13571" width="10.28515625" style="28" bestFit="1" customWidth="1"/>
    <col min="13572" max="13575" width="10.42578125" style="28" bestFit="1" customWidth="1"/>
    <col min="13576" max="13810" width="9" style="28"/>
    <col min="13811" max="13811" width="38.140625" style="28" customWidth="1"/>
    <col min="13812" max="13813" width="10" style="28" customWidth="1"/>
    <col min="13814" max="13815" width="9.28515625" style="28" bestFit="1" customWidth="1"/>
    <col min="13816" max="13816" width="10" style="28" customWidth="1"/>
    <col min="13817" max="13817" width="9.28515625" style="28" bestFit="1" customWidth="1"/>
    <col min="13818" max="13819" width="10.5703125" style="28" customWidth="1"/>
    <col min="13820" max="13821" width="9.28515625" style="28" bestFit="1" customWidth="1"/>
    <col min="13822" max="13822" width="10.28515625" style="28" bestFit="1" customWidth="1"/>
    <col min="13823" max="13823" width="9.28515625" style="28" bestFit="1" customWidth="1"/>
    <col min="13824" max="13824" width="10.28515625" style="28" bestFit="1" customWidth="1"/>
    <col min="13825" max="13825" width="9.28515625" style="28" bestFit="1" customWidth="1"/>
    <col min="13826" max="13827" width="10.28515625" style="28" bestFit="1" customWidth="1"/>
    <col min="13828" max="13831" width="10.42578125" style="28" bestFit="1" customWidth="1"/>
    <col min="13832" max="14066" width="9" style="28"/>
    <col min="14067" max="14067" width="38.140625" style="28" customWidth="1"/>
    <col min="14068" max="14069" width="10" style="28" customWidth="1"/>
    <col min="14070" max="14071" width="9.28515625" style="28" bestFit="1" customWidth="1"/>
    <col min="14072" max="14072" width="10" style="28" customWidth="1"/>
    <col min="14073" max="14073" width="9.28515625" style="28" bestFit="1" customWidth="1"/>
    <col min="14074" max="14075" width="10.5703125" style="28" customWidth="1"/>
    <col min="14076" max="14077" width="9.28515625" style="28" bestFit="1" customWidth="1"/>
    <col min="14078" max="14078" width="10.28515625" style="28" bestFit="1" customWidth="1"/>
    <col min="14079" max="14079" width="9.28515625" style="28" bestFit="1" customWidth="1"/>
    <col min="14080" max="14080" width="10.28515625" style="28" bestFit="1" customWidth="1"/>
    <col min="14081" max="14081" width="9.28515625" style="28" bestFit="1" customWidth="1"/>
    <col min="14082" max="14083" width="10.28515625" style="28" bestFit="1" customWidth="1"/>
    <col min="14084" max="14087" width="10.42578125" style="28" bestFit="1" customWidth="1"/>
    <col min="14088" max="14322" width="9" style="28"/>
    <col min="14323" max="14323" width="38.140625" style="28" customWidth="1"/>
    <col min="14324" max="14325" width="10" style="28" customWidth="1"/>
    <col min="14326" max="14327" width="9.28515625" style="28" bestFit="1" customWidth="1"/>
    <col min="14328" max="14328" width="10" style="28" customWidth="1"/>
    <col min="14329" max="14329" width="9.28515625" style="28" bestFit="1" customWidth="1"/>
    <col min="14330" max="14331" width="10.5703125" style="28" customWidth="1"/>
    <col min="14332" max="14333" width="9.28515625" style="28" bestFit="1" customWidth="1"/>
    <col min="14334" max="14334" width="10.28515625" style="28" bestFit="1" customWidth="1"/>
    <col min="14335" max="14335" width="9.28515625" style="28" bestFit="1" customWidth="1"/>
    <col min="14336" max="14336" width="10.28515625" style="28" bestFit="1" customWidth="1"/>
    <col min="14337" max="14337" width="9.28515625" style="28" bestFit="1" customWidth="1"/>
    <col min="14338" max="14339" width="10.28515625" style="28" bestFit="1" customWidth="1"/>
    <col min="14340" max="14343" width="10.42578125" style="28" bestFit="1" customWidth="1"/>
    <col min="14344" max="14578" width="9" style="28"/>
    <col min="14579" max="14579" width="38.140625" style="28" customWidth="1"/>
    <col min="14580" max="14581" width="10" style="28" customWidth="1"/>
    <col min="14582" max="14583" width="9.28515625" style="28" bestFit="1" customWidth="1"/>
    <col min="14584" max="14584" width="10" style="28" customWidth="1"/>
    <col min="14585" max="14585" width="9.28515625" style="28" bestFit="1" customWidth="1"/>
    <col min="14586" max="14587" width="10.5703125" style="28" customWidth="1"/>
    <col min="14588" max="14589" width="9.28515625" style="28" bestFit="1" customWidth="1"/>
    <col min="14590" max="14590" width="10.28515625" style="28" bestFit="1" customWidth="1"/>
    <col min="14591" max="14591" width="9.28515625" style="28" bestFit="1" customWidth="1"/>
    <col min="14592" max="14592" width="10.28515625" style="28" bestFit="1" customWidth="1"/>
    <col min="14593" max="14593" width="9.28515625" style="28" bestFit="1" customWidth="1"/>
    <col min="14594" max="14595" width="10.28515625" style="28" bestFit="1" customWidth="1"/>
    <col min="14596" max="14599" width="10.42578125" style="28" bestFit="1" customWidth="1"/>
    <col min="14600" max="14834" width="9" style="28"/>
    <col min="14835" max="14835" width="38.140625" style="28" customWidth="1"/>
    <col min="14836" max="14837" width="10" style="28" customWidth="1"/>
    <col min="14838" max="14839" width="9.28515625" style="28" bestFit="1" customWidth="1"/>
    <col min="14840" max="14840" width="10" style="28" customWidth="1"/>
    <col min="14841" max="14841" width="9.28515625" style="28" bestFit="1" customWidth="1"/>
    <col min="14842" max="14843" width="10.5703125" style="28" customWidth="1"/>
    <col min="14844" max="14845" width="9.28515625" style="28" bestFit="1" customWidth="1"/>
    <col min="14846" max="14846" width="10.28515625" style="28" bestFit="1" customWidth="1"/>
    <col min="14847" max="14847" width="9.28515625" style="28" bestFit="1" customWidth="1"/>
    <col min="14848" max="14848" width="10.28515625" style="28" bestFit="1" customWidth="1"/>
    <col min="14849" max="14849" width="9.28515625" style="28" bestFit="1" customWidth="1"/>
    <col min="14850" max="14851" width="10.28515625" style="28" bestFit="1" customWidth="1"/>
    <col min="14852" max="14855" width="10.42578125" style="28" bestFit="1" customWidth="1"/>
    <col min="14856" max="15090" width="9" style="28"/>
    <col min="15091" max="15091" width="38.140625" style="28" customWidth="1"/>
    <col min="15092" max="15093" width="10" style="28" customWidth="1"/>
    <col min="15094" max="15095" width="9.28515625" style="28" bestFit="1" customWidth="1"/>
    <col min="15096" max="15096" width="10" style="28" customWidth="1"/>
    <col min="15097" max="15097" width="9.28515625" style="28" bestFit="1" customWidth="1"/>
    <col min="15098" max="15099" width="10.5703125" style="28" customWidth="1"/>
    <col min="15100" max="15101" width="9.28515625" style="28" bestFit="1" customWidth="1"/>
    <col min="15102" max="15102" width="10.28515625" style="28" bestFit="1" customWidth="1"/>
    <col min="15103" max="15103" width="9.28515625" style="28" bestFit="1" customWidth="1"/>
    <col min="15104" max="15104" width="10.28515625" style="28" bestFit="1" customWidth="1"/>
    <col min="15105" max="15105" width="9.28515625" style="28" bestFit="1" customWidth="1"/>
    <col min="15106" max="15107" width="10.28515625" style="28" bestFit="1" customWidth="1"/>
    <col min="15108" max="15111" width="10.42578125" style="28" bestFit="1" customWidth="1"/>
    <col min="15112" max="15346" width="9" style="28"/>
    <col min="15347" max="15347" width="38.140625" style="28" customWidth="1"/>
    <col min="15348" max="15349" width="10" style="28" customWidth="1"/>
    <col min="15350" max="15351" width="9.28515625" style="28" bestFit="1" customWidth="1"/>
    <col min="15352" max="15352" width="10" style="28" customWidth="1"/>
    <col min="15353" max="15353" width="9.28515625" style="28" bestFit="1" customWidth="1"/>
    <col min="15354" max="15355" width="10.5703125" style="28" customWidth="1"/>
    <col min="15356" max="15357" width="9.28515625" style="28" bestFit="1" customWidth="1"/>
    <col min="15358" max="15358" width="10.28515625" style="28" bestFit="1" customWidth="1"/>
    <col min="15359" max="15359" width="9.28515625" style="28" bestFit="1" customWidth="1"/>
    <col min="15360" max="15360" width="10.28515625" style="28" bestFit="1" customWidth="1"/>
    <col min="15361" max="15361" width="9.28515625" style="28" bestFit="1" customWidth="1"/>
    <col min="15362" max="15363" width="10.28515625" style="28" bestFit="1" customWidth="1"/>
    <col min="15364" max="15367" width="10.42578125" style="28" bestFit="1" customWidth="1"/>
    <col min="15368" max="15602" width="9" style="28"/>
    <col min="15603" max="15603" width="38.140625" style="28" customWidth="1"/>
    <col min="15604" max="15605" width="10" style="28" customWidth="1"/>
    <col min="15606" max="15607" width="9.28515625" style="28" bestFit="1" customWidth="1"/>
    <col min="15608" max="15608" width="10" style="28" customWidth="1"/>
    <col min="15609" max="15609" width="9.28515625" style="28" bestFit="1" customWidth="1"/>
    <col min="15610" max="15611" width="10.5703125" style="28" customWidth="1"/>
    <col min="15612" max="15613" width="9.28515625" style="28" bestFit="1" customWidth="1"/>
    <col min="15614" max="15614" width="10.28515625" style="28" bestFit="1" customWidth="1"/>
    <col min="15615" max="15615" width="9.28515625" style="28" bestFit="1" customWidth="1"/>
    <col min="15616" max="15616" width="10.28515625" style="28" bestFit="1" customWidth="1"/>
    <col min="15617" max="15617" width="9.28515625" style="28" bestFit="1" customWidth="1"/>
    <col min="15618" max="15619" width="10.28515625" style="28" bestFit="1" customWidth="1"/>
    <col min="15620" max="15623" width="10.42578125" style="28" bestFit="1" customWidth="1"/>
    <col min="15624" max="15858" width="9" style="28"/>
    <col min="15859" max="15859" width="38.140625" style="28" customWidth="1"/>
    <col min="15860" max="15861" width="10" style="28" customWidth="1"/>
    <col min="15862" max="15863" width="9.28515625" style="28" bestFit="1" customWidth="1"/>
    <col min="15864" max="15864" width="10" style="28" customWidth="1"/>
    <col min="15865" max="15865" width="9.28515625" style="28" bestFit="1" customWidth="1"/>
    <col min="15866" max="15867" width="10.5703125" style="28" customWidth="1"/>
    <col min="15868" max="15869" width="9.28515625" style="28" bestFit="1" customWidth="1"/>
    <col min="15870" max="15870" width="10.28515625" style="28" bestFit="1" customWidth="1"/>
    <col min="15871" max="15871" width="9.28515625" style="28" bestFit="1" customWidth="1"/>
    <col min="15872" max="15872" width="10.28515625" style="28" bestFit="1" customWidth="1"/>
    <col min="15873" max="15873" width="9.28515625" style="28" bestFit="1" customWidth="1"/>
    <col min="15874" max="15875" width="10.28515625" style="28" bestFit="1" customWidth="1"/>
    <col min="15876" max="15879" width="10.42578125" style="28" bestFit="1" customWidth="1"/>
    <col min="15880" max="16114" width="9" style="28"/>
    <col min="16115" max="16115" width="38.140625" style="28" customWidth="1"/>
    <col min="16116" max="16117" width="10" style="28" customWidth="1"/>
    <col min="16118" max="16119" width="9.28515625" style="28" bestFit="1" customWidth="1"/>
    <col min="16120" max="16120" width="10" style="28" customWidth="1"/>
    <col min="16121" max="16121" width="9.28515625" style="28" bestFit="1" customWidth="1"/>
    <col min="16122" max="16123" width="10.5703125" style="28" customWidth="1"/>
    <col min="16124" max="16125" width="9.28515625" style="28" bestFit="1" customWidth="1"/>
    <col min="16126" max="16126" width="10.28515625" style="28" bestFit="1" customWidth="1"/>
    <col min="16127" max="16127" width="9.28515625" style="28" bestFit="1" customWidth="1"/>
    <col min="16128" max="16128" width="10.28515625" style="28" bestFit="1" customWidth="1"/>
    <col min="16129" max="16129" width="9.28515625" style="28" bestFit="1" customWidth="1"/>
    <col min="16130" max="16131" width="10.28515625" style="28" bestFit="1" customWidth="1"/>
    <col min="16132" max="16135" width="10.42578125" style="28" bestFit="1" customWidth="1"/>
    <col min="16136" max="16384" width="9" style="28"/>
  </cols>
  <sheetData>
    <row r="1" spans="1:7" x14ac:dyDescent="0.5">
      <c r="A1" s="27" t="s">
        <v>64</v>
      </c>
      <c r="B1" s="27"/>
      <c r="C1" s="27"/>
      <c r="D1" s="27"/>
      <c r="E1" s="27"/>
      <c r="F1" s="27"/>
      <c r="G1" s="27"/>
    </row>
    <row r="2" spans="1:7" x14ac:dyDescent="0.5">
      <c r="A2" s="29"/>
      <c r="B2" s="29"/>
      <c r="C2" s="29"/>
      <c r="D2" s="29"/>
      <c r="E2" s="29"/>
      <c r="F2" s="29"/>
      <c r="G2" s="29" t="s">
        <v>26</v>
      </c>
    </row>
    <row r="3" spans="1:7" x14ac:dyDescent="0.5">
      <c r="A3" s="82" t="s">
        <v>27</v>
      </c>
      <c r="B3" s="86" t="s">
        <v>62</v>
      </c>
      <c r="C3" s="87"/>
      <c r="D3" s="87"/>
      <c r="E3" s="87"/>
      <c r="F3" s="87"/>
      <c r="G3" s="88"/>
    </row>
    <row r="4" spans="1:7" ht="24" x14ac:dyDescent="0.5">
      <c r="A4" s="83"/>
      <c r="B4" s="85" t="s">
        <v>2</v>
      </c>
      <c r="C4" s="85"/>
      <c r="D4" s="85"/>
      <c r="E4" s="85" t="s">
        <v>3</v>
      </c>
      <c r="F4" s="85"/>
      <c r="G4" s="85"/>
    </row>
    <row r="5" spans="1:7" ht="24" x14ac:dyDescent="0.5">
      <c r="A5" s="84"/>
      <c r="B5" s="44" t="s">
        <v>58</v>
      </c>
      <c r="C5" s="44" t="s">
        <v>59</v>
      </c>
      <c r="D5" s="44" t="s">
        <v>60</v>
      </c>
      <c r="E5" s="44" t="s">
        <v>58</v>
      </c>
      <c r="F5" s="44" t="s">
        <v>59</v>
      </c>
      <c r="G5" s="44" t="s">
        <v>60</v>
      </c>
    </row>
    <row r="6" spans="1:7" s="31" customFormat="1" ht="23.25" customHeight="1" x14ac:dyDescent="0.5">
      <c r="A6" s="30" t="s">
        <v>28</v>
      </c>
      <c r="B6" s="45">
        <f t="shared" ref="B6:C6" si="0">B7+B10+B17</f>
        <v>1898.21</v>
      </c>
      <c r="C6" s="45">
        <f t="shared" si="0"/>
        <v>4936.87</v>
      </c>
      <c r="D6" s="45">
        <f t="shared" ref="D6:G6" si="1">D7+D10+D17</f>
        <v>6835.079999999999</v>
      </c>
      <c r="E6" s="45">
        <f t="shared" si="1"/>
        <v>1189.2799999999997</v>
      </c>
      <c r="F6" s="45">
        <f t="shared" si="1"/>
        <v>3892.2200000000003</v>
      </c>
      <c r="G6" s="45">
        <f t="shared" si="1"/>
        <v>5081.5</v>
      </c>
    </row>
    <row r="7" spans="1:7" s="31" customFormat="1" ht="23.25" customHeight="1" x14ac:dyDescent="0.5">
      <c r="A7" s="32" t="s">
        <v>29</v>
      </c>
      <c r="B7" s="46">
        <f t="shared" ref="B7:C7" si="2">SUM(B8:B9)</f>
        <v>21.36</v>
      </c>
      <c r="C7" s="46">
        <f t="shared" si="2"/>
        <v>4602.03</v>
      </c>
      <c r="D7" s="46">
        <f t="shared" ref="D7:G7" si="3">SUM(D8:D9)</f>
        <v>4623.3899999999994</v>
      </c>
      <c r="E7" s="46">
        <f t="shared" si="3"/>
        <v>0</v>
      </c>
      <c r="F7" s="46">
        <f t="shared" si="3"/>
        <v>3545.9</v>
      </c>
      <c r="G7" s="46">
        <f t="shared" si="3"/>
        <v>3545.9</v>
      </c>
    </row>
    <row r="8" spans="1:7" ht="23.25" customHeight="1" x14ac:dyDescent="0.5">
      <c r="A8" s="33" t="s">
        <v>32</v>
      </c>
      <c r="B8" s="47">
        <v>21.36</v>
      </c>
      <c r="C8" s="47">
        <v>227.04</v>
      </c>
      <c r="D8" s="48">
        <v>248.4</v>
      </c>
      <c r="E8" s="47">
        <v>0</v>
      </c>
      <c r="F8" s="47">
        <v>227.21</v>
      </c>
      <c r="G8" s="48">
        <v>227.21</v>
      </c>
    </row>
    <row r="9" spans="1:7" ht="23.25" customHeight="1" x14ac:dyDescent="0.5">
      <c r="A9" s="33" t="s">
        <v>33</v>
      </c>
      <c r="B9" s="47">
        <v>0</v>
      </c>
      <c r="C9" s="47">
        <v>4374.99</v>
      </c>
      <c r="D9" s="48">
        <v>4374.99</v>
      </c>
      <c r="E9" s="47">
        <v>0</v>
      </c>
      <c r="F9" s="47">
        <v>3318.69</v>
      </c>
      <c r="G9" s="48">
        <v>3318.69</v>
      </c>
    </row>
    <row r="10" spans="1:7" s="31" customFormat="1" ht="23.25" customHeight="1" x14ac:dyDescent="0.5">
      <c r="A10" s="32" t="s">
        <v>34</v>
      </c>
      <c r="B10" s="46">
        <f t="shared" ref="B10:C10" si="4">SUM(B11+B12+B13+B14+B15+B16)</f>
        <v>1752.67</v>
      </c>
      <c r="C10" s="46">
        <f t="shared" si="4"/>
        <v>11.87</v>
      </c>
      <c r="D10" s="46">
        <f>SUM(D11+D12+D13+D14+D15+D16)</f>
        <v>1764.54</v>
      </c>
      <c r="E10" s="46">
        <f t="shared" ref="E10" si="5">SUM(E11+E12+E13+E14+E15+E16)</f>
        <v>1089.9299999999998</v>
      </c>
      <c r="F10" s="46">
        <f t="shared" ref="F10" si="6">SUM(F11+F12+F13+F14+F15+F16)</f>
        <v>91.69</v>
      </c>
      <c r="G10" s="46">
        <f t="shared" ref="G10" si="7">SUM(G11+G12+G13+G14+G15+G16)</f>
        <v>1181.6200000000001</v>
      </c>
    </row>
    <row r="11" spans="1:7" ht="23.25" customHeight="1" x14ac:dyDescent="0.5">
      <c r="A11" s="33" t="s">
        <v>36</v>
      </c>
      <c r="B11" s="47">
        <v>1421.48</v>
      </c>
      <c r="C11" s="47">
        <v>11.87</v>
      </c>
      <c r="D11" s="48">
        <v>1433.35</v>
      </c>
      <c r="E11" s="47">
        <v>830.29</v>
      </c>
      <c r="F11" s="47">
        <v>90.08</v>
      </c>
      <c r="G11" s="48">
        <v>920.37</v>
      </c>
    </row>
    <row r="12" spans="1:7" ht="23.25" customHeight="1" x14ac:dyDescent="0.5">
      <c r="A12" s="33" t="s">
        <v>37</v>
      </c>
      <c r="B12" s="47">
        <v>157.06</v>
      </c>
      <c r="C12" s="47">
        <v>0</v>
      </c>
      <c r="D12" s="48">
        <v>157.06</v>
      </c>
      <c r="E12" s="47">
        <v>20.38</v>
      </c>
      <c r="F12" s="47">
        <v>0</v>
      </c>
      <c r="G12" s="48">
        <v>20.38</v>
      </c>
    </row>
    <row r="13" spans="1:7" ht="23.25" customHeight="1" x14ac:dyDescent="0.5">
      <c r="A13" s="33" t="s">
        <v>38</v>
      </c>
      <c r="B13" s="47">
        <v>0</v>
      </c>
      <c r="C13" s="47">
        <v>0</v>
      </c>
      <c r="D13" s="48">
        <v>0</v>
      </c>
      <c r="E13" s="47">
        <v>119.88</v>
      </c>
      <c r="F13" s="47">
        <v>0</v>
      </c>
      <c r="G13" s="48">
        <v>119.88</v>
      </c>
    </row>
    <row r="14" spans="1:7" ht="23.25" customHeight="1" x14ac:dyDescent="0.5">
      <c r="A14" s="33" t="s">
        <v>39</v>
      </c>
      <c r="B14" s="47">
        <v>0</v>
      </c>
      <c r="C14" s="47">
        <v>0</v>
      </c>
      <c r="D14" s="48">
        <v>0</v>
      </c>
      <c r="E14" s="47">
        <v>0</v>
      </c>
      <c r="F14" s="47">
        <v>0</v>
      </c>
      <c r="G14" s="48">
        <v>0</v>
      </c>
    </row>
    <row r="15" spans="1:7" ht="23.25" customHeight="1" x14ac:dyDescent="0.5">
      <c r="A15" s="33" t="s">
        <v>40</v>
      </c>
      <c r="B15" s="47">
        <v>171.16</v>
      </c>
      <c r="C15" s="47">
        <v>0</v>
      </c>
      <c r="D15" s="48">
        <v>171.16</v>
      </c>
      <c r="E15" s="47">
        <v>115.28</v>
      </c>
      <c r="F15" s="47">
        <v>1.61</v>
      </c>
      <c r="G15" s="48">
        <v>116.89</v>
      </c>
    </row>
    <row r="16" spans="1:7" ht="23.25" customHeight="1" x14ac:dyDescent="0.5">
      <c r="A16" s="33" t="s">
        <v>41</v>
      </c>
      <c r="B16" s="47">
        <v>2.97</v>
      </c>
      <c r="C16" s="47">
        <v>0</v>
      </c>
      <c r="D16" s="48">
        <v>2.97</v>
      </c>
      <c r="E16" s="47">
        <v>4.0999999999999996</v>
      </c>
      <c r="F16" s="47">
        <v>0</v>
      </c>
      <c r="G16" s="48">
        <v>4.0999999999999996</v>
      </c>
    </row>
    <row r="17" spans="1:7" s="31" customFormat="1" ht="23.25" customHeight="1" x14ac:dyDescent="0.5">
      <c r="A17" s="32" t="s">
        <v>42</v>
      </c>
      <c r="B17" s="35">
        <v>124.18</v>
      </c>
      <c r="C17" s="35">
        <v>322.97000000000003</v>
      </c>
      <c r="D17" s="46">
        <v>447.15</v>
      </c>
      <c r="E17" s="35">
        <v>99.35</v>
      </c>
      <c r="F17" s="35">
        <v>254.63</v>
      </c>
      <c r="G17" s="46">
        <v>353.98</v>
      </c>
    </row>
    <row r="18" spans="1:7" s="31" customFormat="1" ht="23.25" customHeight="1" x14ac:dyDescent="0.5">
      <c r="A18" s="32" t="s">
        <v>43</v>
      </c>
      <c r="B18" s="46">
        <f t="shared" ref="B18:G18" si="8">SUM(B19:B22)</f>
        <v>0</v>
      </c>
      <c r="C18" s="46">
        <f t="shared" si="8"/>
        <v>2537.4300000000003</v>
      </c>
      <c r="D18" s="46">
        <f t="shared" si="8"/>
        <v>2537.4300000000003</v>
      </c>
      <c r="E18" s="46">
        <f t="shared" ref="E18:F18" si="9">SUM(E19:E22)</f>
        <v>0</v>
      </c>
      <c r="F18" s="46">
        <f t="shared" si="9"/>
        <v>2962.9900000000002</v>
      </c>
      <c r="G18" s="46">
        <f t="shared" si="8"/>
        <v>2962.9900000000002</v>
      </c>
    </row>
    <row r="19" spans="1:7" ht="23.25" customHeight="1" x14ac:dyDescent="0.5">
      <c r="A19" s="33" t="s">
        <v>54</v>
      </c>
      <c r="B19" s="47">
        <v>0</v>
      </c>
      <c r="C19" s="47">
        <v>1000</v>
      </c>
      <c r="D19" s="48">
        <v>1000</v>
      </c>
      <c r="E19" s="47">
        <v>0</v>
      </c>
      <c r="F19" s="47">
        <v>1000</v>
      </c>
      <c r="G19" s="48">
        <v>1000</v>
      </c>
    </row>
    <row r="20" spans="1:7" ht="23.25" customHeight="1" x14ac:dyDescent="0.5">
      <c r="A20" s="33" t="s">
        <v>55</v>
      </c>
      <c r="B20" s="47">
        <v>0</v>
      </c>
      <c r="C20" s="47">
        <v>113.07</v>
      </c>
      <c r="D20" s="48">
        <v>113.07</v>
      </c>
      <c r="E20" s="47">
        <v>0</v>
      </c>
      <c r="F20" s="47">
        <v>168.91</v>
      </c>
      <c r="G20" s="48">
        <v>168.91</v>
      </c>
    </row>
    <row r="21" spans="1:7" ht="23.25" customHeight="1" x14ac:dyDescent="0.5">
      <c r="A21" s="33" t="s">
        <v>56</v>
      </c>
      <c r="B21" s="47">
        <v>0</v>
      </c>
      <c r="C21" s="47">
        <v>16.7</v>
      </c>
      <c r="D21" s="48">
        <v>16.7</v>
      </c>
      <c r="E21" s="47">
        <v>0</v>
      </c>
      <c r="F21" s="47">
        <v>21.18</v>
      </c>
      <c r="G21" s="48">
        <v>21.18</v>
      </c>
    </row>
    <row r="22" spans="1:7" ht="23.25" customHeight="1" x14ac:dyDescent="0.5">
      <c r="A22" s="33" t="s">
        <v>57</v>
      </c>
      <c r="B22" s="47">
        <v>0</v>
      </c>
      <c r="C22" s="47">
        <v>1407.66</v>
      </c>
      <c r="D22" s="48">
        <v>1407.66</v>
      </c>
      <c r="E22" s="47">
        <v>0</v>
      </c>
      <c r="F22" s="47">
        <v>1772.9</v>
      </c>
      <c r="G22" s="48">
        <v>1772.9</v>
      </c>
    </row>
    <row r="23" spans="1:7" s="31" customFormat="1" ht="23.25" customHeight="1" x14ac:dyDescent="0.5">
      <c r="A23" s="32" t="s">
        <v>47</v>
      </c>
      <c r="B23" s="46">
        <f t="shared" ref="B23:C23" si="10">SUM(B6,B18)</f>
        <v>1898.21</v>
      </c>
      <c r="C23" s="46">
        <f t="shared" si="10"/>
        <v>7474.3</v>
      </c>
      <c r="D23" s="46">
        <f>SUM(D6,D18)</f>
        <v>9372.5099999999984</v>
      </c>
      <c r="E23" s="46">
        <f t="shared" ref="E23:F23" si="11">SUM(E6,E18)</f>
        <v>1189.2799999999997</v>
      </c>
      <c r="F23" s="46">
        <f t="shared" si="11"/>
        <v>6855.2100000000009</v>
      </c>
      <c r="G23" s="46">
        <f>SUM(G6,G18)</f>
        <v>8044.49</v>
      </c>
    </row>
    <row r="24" spans="1:7" s="31" customFormat="1" ht="23.25" customHeight="1" x14ac:dyDescent="0.5">
      <c r="A24" s="32" t="s">
        <v>48</v>
      </c>
      <c r="B24" s="46">
        <f>B23/B25</f>
        <v>2.8414615891263999</v>
      </c>
      <c r="C24" s="46">
        <f>C23/B25</f>
        <v>11.18840189210227</v>
      </c>
      <c r="D24" s="46">
        <f>D23/B25</f>
        <v>14.029863481228666</v>
      </c>
      <c r="E24" s="46">
        <f>E23/E25</f>
        <v>2.8620797535677323</v>
      </c>
      <c r="F24" s="46">
        <f>F23/E25</f>
        <v>16.497509205111548</v>
      </c>
      <c r="G24" s="46">
        <f>G23/E25</f>
        <v>19.359588958679279</v>
      </c>
    </row>
    <row r="25" spans="1:7" ht="23.25" customHeight="1" x14ac:dyDescent="0.5">
      <c r="A25" s="33" t="s">
        <v>49</v>
      </c>
      <c r="B25" s="95">
        <v>668.04</v>
      </c>
      <c r="C25" s="96"/>
      <c r="D25" s="97"/>
      <c r="E25" s="95">
        <v>415.53</v>
      </c>
      <c r="F25" s="96"/>
      <c r="G25" s="97"/>
    </row>
    <row r="26" spans="1:7" s="65" customFormat="1" x14ac:dyDescent="0.5">
      <c r="A26" s="64" t="s">
        <v>50</v>
      </c>
      <c r="B26" s="98">
        <v>27.9</v>
      </c>
      <c r="C26" s="99"/>
      <c r="D26" s="100"/>
      <c r="E26" s="92">
        <v>27.9</v>
      </c>
      <c r="F26" s="93"/>
      <c r="G26" s="94"/>
    </row>
    <row r="27" spans="1:7" x14ac:dyDescent="0.5">
      <c r="A27" s="33" t="s">
        <v>51</v>
      </c>
      <c r="B27" s="89">
        <f>B25*B26</f>
        <v>18638.315999999999</v>
      </c>
      <c r="C27" s="90"/>
      <c r="D27" s="91"/>
      <c r="E27" s="89">
        <f>E25*E26</f>
        <v>11593.286999999998</v>
      </c>
      <c r="F27" s="90"/>
      <c r="G27" s="91"/>
    </row>
    <row r="28" spans="1:7" s="31" customFormat="1" x14ac:dyDescent="0.5">
      <c r="A28" s="32" t="s">
        <v>52</v>
      </c>
      <c r="B28" s="35">
        <f>B27-B23</f>
        <v>16740.106</v>
      </c>
      <c r="C28" s="35"/>
      <c r="D28" s="35">
        <f>B27-D23</f>
        <v>9265.8060000000005</v>
      </c>
      <c r="E28" s="35">
        <f>E27-E23</f>
        <v>10404.006999999998</v>
      </c>
      <c r="F28" s="35"/>
      <c r="G28" s="35">
        <f>E27-G23</f>
        <v>3548.7969999999987</v>
      </c>
    </row>
    <row r="29" spans="1:7" s="31" customFormat="1" x14ac:dyDescent="0.5">
      <c r="A29" s="34" t="s">
        <v>53</v>
      </c>
      <c r="B29" s="36">
        <f>B28/B25</f>
        <v>25.058538410873602</v>
      </c>
      <c r="C29" s="36"/>
      <c r="D29" s="36">
        <f>D28/B25</f>
        <v>13.870136518771332</v>
      </c>
      <c r="E29" s="36">
        <f>E28/E25</f>
        <v>25.037920246432265</v>
      </c>
      <c r="F29" s="36"/>
      <c r="G29" s="36">
        <f>G28/E25</f>
        <v>8.5404110413207199</v>
      </c>
    </row>
  </sheetData>
  <mergeCells count="10">
    <mergeCell ref="A3:A5"/>
    <mergeCell ref="B4:D4"/>
    <mergeCell ref="E4:G4"/>
    <mergeCell ref="B3:G3"/>
    <mergeCell ref="E27:G27"/>
    <mergeCell ref="E26:G26"/>
    <mergeCell ref="E25:G25"/>
    <mergeCell ref="B27:D27"/>
    <mergeCell ref="B26:D26"/>
    <mergeCell ref="B25:D25"/>
  </mergeCells>
  <printOptions horizontalCentered="1"/>
  <pageMargins left="0.18" right="0.18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1" sqref="J11"/>
    </sheetView>
  </sheetViews>
  <sheetFormatPr defaultRowHeight="24" x14ac:dyDescent="0.55000000000000004"/>
  <cols>
    <col min="1" max="1" width="38.140625" style="15" customWidth="1"/>
    <col min="2" max="7" width="11.5703125" style="15" customWidth="1"/>
    <col min="8" max="246" width="9" style="15"/>
    <col min="247" max="247" width="39.42578125" style="15" customWidth="1"/>
    <col min="248" max="263" width="9.7109375" style="15" customWidth="1"/>
    <col min="264" max="502" width="9" style="15"/>
    <col min="503" max="503" width="39.42578125" style="15" customWidth="1"/>
    <col min="504" max="519" width="9.7109375" style="15" customWidth="1"/>
    <col min="520" max="758" width="9" style="15"/>
    <col min="759" max="759" width="39.42578125" style="15" customWidth="1"/>
    <col min="760" max="775" width="9.7109375" style="15" customWidth="1"/>
    <col min="776" max="1014" width="9" style="15"/>
    <col min="1015" max="1015" width="39.42578125" style="15" customWidth="1"/>
    <col min="1016" max="1031" width="9.7109375" style="15" customWidth="1"/>
    <col min="1032" max="1270" width="9" style="15"/>
    <col min="1271" max="1271" width="39.42578125" style="15" customWidth="1"/>
    <col min="1272" max="1287" width="9.7109375" style="15" customWidth="1"/>
    <col min="1288" max="1526" width="9" style="15"/>
    <col min="1527" max="1527" width="39.42578125" style="15" customWidth="1"/>
    <col min="1528" max="1543" width="9.7109375" style="15" customWidth="1"/>
    <col min="1544" max="1782" width="9" style="15"/>
    <col min="1783" max="1783" width="39.42578125" style="15" customWidth="1"/>
    <col min="1784" max="1799" width="9.7109375" style="15" customWidth="1"/>
    <col min="1800" max="2038" width="9" style="15"/>
    <col min="2039" max="2039" width="39.42578125" style="15" customWidth="1"/>
    <col min="2040" max="2055" width="9.7109375" style="15" customWidth="1"/>
    <col min="2056" max="2294" width="9" style="15"/>
    <col min="2295" max="2295" width="39.42578125" style="15" customWidth="1"/>
    <col min="2296" max="2311" width="9.7109375" style="15" customWidth="1"/>
    <col min="2312" max="2550" width="9" style="15"/>
    <col min="2551" max="2551" width="39.42578125" style="15" customWidth="1"/>
    <col min="2552" max="2567" width="9.7109375" style="15" customWidth="1"/>
    <col min="2568" max="2806" width="9" style="15"/>
    <col min="2807" max="2807" width="39.42578125" style="15" customWidth="1"/>
    <col min="2808" max="2823" width="9.7109375" style="15" customWidth="1"/>
    <col min="2824" max="3062" width="9" style="15"/>
    <col min="3063" max="3063" width="39.42578125" style="15" customWidth="1"/>
    <col min="3064" max="3079" width="9.7109375" style="15" customWidth="1"/>
    <col min="3080" max="3318" width="9" style="15"/>
    <col min="3319" max="3319" width="39.42578125" style="15" customWidth="1"/>
    <col min="3320" max="3335" width="9.7109375" style="15" customWidth="1"/>
    <col min="3336" max="3574" width="9" style="15"/>
    <col min="3575" max="3575" width="39.42578125" style="15" customWidth="1"/>
    <col min="3576" max="3591" width="9.7109375" style="15" customWidth="1"/>
    <col min="3592" max="3830" width="9" style="15"/>
    <col min="3831" max="3831" width="39.42578125" style="15" customWidth="1"/>
    <col min="3832" max="3847" width="9.7109375" style="15" customWidth="1"/>
    <col min="3848" max="4086" width="9" style="15"/>
    <col min="4087" max="4087" width="39.42578125" style="15" customWidth="1"/>
    <col min="4088" max="4103" width="9.7109375" style="15" customWidth="1"/>
    <col min="4104" max="4342" width="9" style="15"/>
    <col min="4343" max="4343" width="39.42578125" style="15" customWidth="1"/>
    <col min="4344" max="4359" width="9.7109375" style="15" customWidth="1"/>
    <col min="4360" max="4598" width="9" style="15"/>
    <col min="4599" max="4599" width="39.42578125" style="15" customWidth="1"/>
    <col min="4600" max="4615" width="9.7109375" style="15" customWidth="1"/>
    <col min="4616" max="4854" width="9" style="15"/>
    <col min="4855" max="4855" width="39.42578125" style="15" customWidth="1"/>
    <col min="4856" max="4871" width="9.7109375" style="15" customWidth="1"/>
    <col min="4872" max="5110" width="9" style="15"/>
    <col min="5111" max="5111" width="39.42578125" style="15" customWidth="1"/>
    <col min="5112" max="5127" width="9.7109375" style="15" customWidth="1"/>
    <col min="5128" max="5366" width="9" style="15"/>
    <col min="5367" max="5367" width="39.42578125" style="15" customWidth="1"/>
    <col min="5368" max="5383" width="9.7109375" style="15" customWidth="1"/>
    <col min="5384" max="5622" width="9" style="15"/>
    <col min="5623" max="5623" width="39.42578125" style="15" customWidth="1"/>
    <col min="5624" max="5639" width="9.7109375" style="15" customWidth="1"/>
    <col min="5640" max="5878" width="9" style="15"/>
    <col min="5879" max="5879" width="39.42578125" style="15" customWidth="1"/>
    <col min="5880" max="5895" width="9.7109375" style="15" customWidth="1"/>
    <col min="5896" max="6134" width="9" style="15"/>
    <col min="6135" max="6135" width="39.42578125" style="15" customWidth="1"/>
    <col min="6136" max="6151" width="9.7109375" style="15" customWidth="1"/>
    <col min="6152" max="6390" width="9" style="15"/>
    <col min="6391" max="6391" width="39.42578125" style="15" customWidth="1"/>
    <col min="6392" max="6407" width="9.7109375" style="15" customWidth="1"/>
    <col min="6408" max="6646" width="9" style="15"/>
    <col min="6647" max="6647" width="39.42578125" style="15" customWidth="1"/>
    <col min="6648" max="6663" width="9.7109375" style="15" customWidth="1"/>
    <col min="6664" max="6902" width="9" style="15"/>
    <col min="6903" max="6903" width="39.42578125" style="15" customWidth="1"/>
    <col min="6904" max="6919" width="9.7109375" style="15" customWidth="1"/>
    <col min="6920" max="7158" width="9" style="15"/>
    <col min="7159" max="7159" width="39.42578125" style="15" customWidth="1"/>
    <col min="7160" max="7175" width="9.7109375" style="15" customWidth="1"/>
    <col min="7176" max="7414" width="9" style="15"/>
    <col min="7415" max="7415" width="39.42578125" style="15" customWidth="1"/>
    <col min="7416" max="7431" width="9.7109375" style="15" customWidth="1"/>
    <col min="7432" max="7670" width="9" style="15"/>
    <col min="7671" max="7671" width="39.42578125" style="15" customWidth="1"/>
    <col min="7672" max="7687" width="9.7109375" style="15" customWidth="1"/>
    <col min="7688" max="7926" width="9" style="15"/>
    <col min="7927" max="7927" width="39.42578125" style="15" customWidth="1"/>
    <col min="7928" max="7943" width="9.7109375" style="15" customWidth="1"/>
    <col min="7944" max="8182" width="9" style="15"/>
    <col min="8183" max="8183" width="39.42578125" style="15" customWidth="1"/>
    <col min="8184" max="8199" width="9.7109375" style="15" customWidth="1"/>
    <col min="8200" max="8438" width="9" style="15"/>
    <col min="8439" max="8439" width="39.42578125" style="15" customWidth="1"/>
    <col min="8440" max="8455" width="9.7109375" style="15" customWidth="1"/>
    <col min="8456" max="8694" width="9" style="15"/>
    <col min="8695" max="8695" width="39.42578125" style="15" customWidth="1"/>
    <col min="8696" max="8711" width="9.7109375" style="15" customWidth="1"/>
    <col min="8712" max="8950" width="9" style="15"/>
    <col min="8951" max="8951" width="39.42578125" style="15" customWidth="1"/>
    <col min="8952" max="8967" width="9.7109375" style="15" customWidth="1"/>
    <col min="8968" max="9206" width="9" style="15"/>
    <col min="9207" max="9207" width="39.42578125" style="15" customWidth="1"/>
    <col min="9208" max="9223" width="9.7109375" style="15" customWidth="1"/>
    <col min="9224" max="9462" width="9" style="15"/>
    <col min="9463" max="9463" width="39.42578125" style="15" customWidth="1"/>
    <col min="9464" max="9479" width="9.7109375" style="15" customWidth="1"/>
    <col min="9480" max="9718" width="9" style="15"/>
    <col min="9719" max="9719" width="39.42578125" style="15" customWidth="1"/>
    <col min="9720" max="9735" width="9.7109375" style="15" customWidth="1"/>
    <col min="9736" max="9974" width="9" style="15"/>
    <col min="9975" max="9975" width="39.42578125" style="15" customWidth="1"/>
    <col min="9976" max="9991" width="9.7109375" style="15" customWidth="1"/>
    <col min="9992" max="10230" width="9" style="15"/>
    <col min="10231" max="10231" width="39.42578125" style="15" customWidth="1"/>
    <col min="10232" max="10247" width="9.7109375" style="15" customWidth="1"/>
    <col min="10248" max="10486" width="9" style="15"/>
    <col min="10487" max="10487" width="39.42578125" style="15" customWidth="1"/>
    <col min="10488" max="10503" width="9.7109375" style="15" customWidth="1"/>
    <col min="10504" max="10742" width="9" style="15"/>
    <col min="10743" max="10743" width="39.42578125" style="15" customWidth="1"/>
    <col min="10744" max="10759" width="9.7109375" style="15" customWidth="1"/>
    <col min="10760" max="10998" width="9" style="15"/>
    <col min="10999" max="10999" width="39.42578125" style="15" customWidth="1"/>
    <col min="11000" max="11015" width="9.7109375" style="15" customWidth="1"/>
    <col min="11016" max="11254" width="9" style="15"/>
    <col min="11255" max="11255" width="39.42578125" style="15" customWidth="1"/>
    <col min="11256" max="11271" width="9.7109375" style="15" customWidth="1"/>
    <col min="11272" max="11510" width="9" style="15"/>
    <col min="11511" max="11511" width="39.42578125" style="15" customWidth="1"/>
    <col min="11512" max="11527" width="9.7109375" style="15" customWidth="1"/>
    <col min="11528" max="11766" width="9" style="15"/>
    <col min="11767" max="11767" width="39.42578125" style="15" customWidth="1"/>
    <col min="11768" max="11783" width="9.7109375" style="15" customWidth="1"/>
    <col min="11784" max="12022" width="9" style="15"/>
    <col min="12023" max="12023" width="39.42578125" style="15" customWidth="1"/>
    <col min="12024" max="12039" width="9.7109375" style="15" customWidth="1"/>
    <col min="12040" max="12278" width="9" style="15"/>
    <col min="12279" max="12279" width="39.42578125" style="15" customWidth="1"/>
    <col min="12280" max="12295" width="9.7109375" style="15" customWidth="1"/>
    <col min="12296" max="12534" width="9" style="15"/>
    <col min="12535" max="12535" width="39.42578125" style="15" customWidth="1"/>
    <col min="12536" max="12551" width="9.7109375" style="15" customWidth="1"/>
    <col min="12552" max="12790" width="9" style="15"/>
    <col min="12791" max="12791" width="39.42578125" style="15" customWidth="1"/>
    <col min="12792" max="12807" width="9.7109375" style="15" customWidth="1"/>
    <col min="12808" max="13046" width="9" style="15"/>
    <col min="13047" max="13047" width="39.42578125" style="15" customWidth="1"/>
    <col min="13048" max="13063" width="9.7109375" style="15" customWidth="1"/>
    <col min="13064" max="13302" width="9" style="15"/>
    <col min="13303" max="13303" width="39.42578125" style="15" customWidth="1"/>
    <col min="13304" max="13319" width="9.7109375" style="15" customWidth="1"/>
    <col min="13320" max="13558" width="9" style="15"/>
    <col min="13559" max="13559" width="39.42578125" style="15" customWidth="1"/>
    <col min="13560" max="13575" width="9.7109375" style="15" customWidth="1"/>
    <col min="13576" max="13814" width="9" style="15"/>
    <col min="13815" max="13815" width="39.42578125" style="15" customWidth="1"/>
    <col min="13816" max="13831" width="9.7109375" style="15" customWidth="1"/>
    <col min="13832" max="14070" width="9" style="15"/>
    <col min="14071" max="14071" width="39.42578125" style="15" customWidth="1"/>
    <col min="14072" max="14087" width="9.7109375" style="15" customWidth="1"/>
    <col min="14088" max="14326" width="9" style="15"/>
    <col min="14327" max="14327" width="39.42578125" style="15" customWidth="1"/>
    <col min="14328" max="14343" width="9.7109375" style="15" customWidth="1"/>
    <col min="14344" max="14582" width="9" style="15"/>
    <col min="14583" max="14583" width="39.42578125" style="15" customWidth="1"/>
    <col min="14584" max="14599" width="9.7109375" style="15" customWidth="1"/>
    <col min="14600" max="14838" width="9" style="15"/>
    <col min="14839" max="14839" width="39.42578125" style="15" customWidth="1"/>
    <col min="14840" max="14855" width="9.7109375" style="15" customWidth="1"/>
    <col min="14856" max="15094" width="9" style="15"/>
    <col min="15095" max="15095" width="39.42578125" style="15" customWidth="1"/>
    <col min="15096" max="15111" width="9.7109375" style="15" customWidth="1"/>
    <col min="15112" max="15350" width="9" style="15"/>
    <col min="15351" max="15351" width="39.42578125" style="15" customWidth="1"/>
    <col min="15352" max="15367" width="9.7109375" style="15" customWidth="1"/>
    <col min="15368" max="15606" width="9" style="15"/>
    <col min="15607" max="15607" width="39.42578125" style="15" customWidth="1"/>
    <col min="15608" max="15623" width="9.7109375" style="15" customWidth="1"/>
    <col min="15624" max="15862" width="9" style="15"/>
    <col min="15863" max="15863" width="39.42578125" style="15" customWidth="1"/>
    <col min="15864" max="15879" width="9.7109375" style="15" customWidth="1"/>
    <col min="15880" max="16118" width="9" style="15"/>
    <col min="16119" max="16119" width="39.42578125" style="15" customWidth="1"/>
    <col min="16120" max="16135" width="9.7109375" style="15" customWidth="1"/>
    <col min="16136" max="16384" width="9" style="15"/>
  </cols>
  <sheetData>
    <row r="1" spans="1:7" x14ac:dyDescent="0.55000000000000004">
      <c r="A1" s="14" t="s">
        <v>65</v>
      </c>
      <c r="B1" s="14"/>
      <c r="C1" s="14"/>
      <c r="D1" s="14"/>
      <c r="E1" s="14"/>
      <c r="F1" s="14"/>
      <c r="G1" s="14"/>
    </row>
    <row r="2" spans="1:7" x14ac:dyDescent="0.55000000000000004">
      <c r="A2" s="16"/>
      <c r="B2" s="16"/>
      <c r="C2" s="16"/>
      <c r="D2" s="16"/>
      <c r="E2" s="16"/>
      <c r="F2" s="16"/>
      <c r="G2" s="16" t="s">
        <v>26</v>
      </c>
    </row>
    <row r="3" spans="1:7" x14ac:dyDescent="0.55000000000000004">
      <c r="A3" s="101" t="s">
        <v>27</v>
      </c>
      <c r="B3" s="78" t="s">
        <v>62</v>
      </c>
      <c r="C3" s="78"/>
      <c r="D3" s="78"/>
      <c r="E3" s="78"/>
      <c r="F3" s="78"/>
      <c r="G3" s="78"/>
    </row>
    <row r="4" spans="1:7" x14ac:dyDescent="0.55000000000000004">
      <c r="A4" s="102"/>
      <c r="B4" s="85" t="s">
        <v>2</v>
      </c>
      <c r="C4" s="85"/>
      <c r="D4" s="85"/>
      <c r="E4" s="85" t="s">
        <v>3</v>
      </c>
      <c r="F4" s="85"/>
      <c r="G4" s="85"/>
    </row>
    <row r="5" spans="1:7" x14ac:dyDescent="0.55000000000000004">
      <c r="A5" s="103"/>
      <c r="B5" s="44" t="s">
        <v>58</v>
      </c>
      <c r="C5" s="44" t="s">
        <v>59</v>
      </c>
      <c r="D5" s="44" t="s">
        <v>60</v>
      </c>
      <c r="E5" s="44" t="s">
        <v>58</v>
      </c>
      <c r="F5" s="44" t="s">
        <v>59</v>
      </c>
      <c r="G5" s="44" t="s">
        <v>60</v>
      </c>
    </row>
    <row r="6" spans="1:7" s="19" customFormat="1" x14ac:dyDescent="0.55000000000000004">
      <c r="A6" s="17" t="s">
        <v>28</v>
      </c>
      <c r="B6" s="18">
        <f t="shared" ref="B6:C6" si="0">B7+B12+B20</f>
        <v>3226.35</v>
      </c>
      <c r="C6" s="18">
        <f t="shared" si="0"/>
        <v>1034.69</v>
      </c>
      <c r="D6" s="18">
        <f t="shared" ref="D6:G6" si="1">D7+D12+D20</f>
        <v>4261.04</v>
      </c>
      <c r="E6" s="18">
        <f t="shared" si="1"/>
        <v>3269.99</v>
      </c>
      <c r="F6" s="18">
        <f t="shared" si="1"/>
        <v>1239.9000000000001</v>
      </c>
      <c r="G6" s="18">
        <f t="shared" si="1"/>
        <v>4509.8900000000003</v>
      </c>
    </row>
    <row r="7" spans="1:7" s="19" customFormat="1" x14ac:dyDescent="0.55000000000000004">
      <c r="A7" s="20" t="s">
        <v>29</v>
      </c>
      <c r="B7" s="21">
        <f t="shared" ref="B7:C7" si="2">SUM(B8:B11)</f>
        <v>1974.46</v>
      </c>
      <c r="C7" s="21">
        <f t="shared" si="2"/>
        <v>694.84</v>
      </c>
      <c r="D7" s="21">
        <f t="shared" ref="D7:G7" si="3">SUM(D8:D11)</f>
        <v>2669.3</v>
      </c>
      <c r="E7" s="21">
        <f t="shared" si="3"/>
        <v>1893.96</v>
      </c>
      <c r="F7" s="21">
        <f t="shared" si="3"/>
        <v>798.39</v>
      </c>
      <c r="G7" s="21">
        <f t="shared" si="3"/>
        <v>2692.35</v>
      </c>
    </row>
    <row r="8" spans="1:7" x14ac:dyDescent="0.55000000000000004">
      <c r="A8" s="22" t="s">
        <v>30</v>
      </c>
      <c r="B8" s="24">
        <v>384.45</v>
      </c>
      <c r="C8" s="24">
        <v>179.96</v>
      </c>
      <c r="D8" s="23">
        <f>SUM(B8:C8)</f>
        <v>564.41</v>
      </c>
      <c r="E8" s="24">
        <v>327.22000000000003</v>
      </c>
      <c r="F8" s="24">
        <v>174.01</v>
      </c>
      <c r="G8" s="23">
        <f t="shared" ref="G8:G11" si="4">SUM(E8:F8)</f>
        <v>501.23</v>
      </c>
    </row>
    <row r="9" spans="1:7" x14ac:dyDescent="0.55000000000000004">
      <c r="A9" s="22" t="s">
        <v>31</v>
      </c>
      <c r="B9" s="24">
        <v>285.12</v>
      </c>
      <c r="C9" s="24">
        <v>16.09</v>
      </c>
      <c r="D9" s="23">
        <f t="shared" ref="D9:D19" si="5">SUM(B9:C9)</f>
        <v>301.20999999999998</v>
      </c>
      <c r="E9" s="24">
        <v>249.92</v>
      </c>
      <c r="F9" s="24">
        <v>69.41</v>
      </c>
      <c r="G9" s="23">
        <f t="shared" si="4"/>
        <v>319.33</v>
      </c>
    </row>
    <row r="10" spans="1:7" x14ac:dyDescent="0.55000000000000004">
      <c r="A10" s="22" t="s">
        <v>32</v>
      </c>
      <c r="B10" s="24">
        <v>107.17</v>
      </c>
      <c r="C10" s="24">
        <v>276.27</v>
      </c>
      <c r="D10" s="23">
        <f t="shared" si="5"/>
        <v>383.44</v>
      </c>
      <c r="E10" s="24">
        <v>191.38</v>
      </c>
      <c r="F10" s="24">
        <v>184.17</v>
      </c>
      <c r="G10" s="23">
        <f t="shared" si="4"/>
        <v>375.54999999999995</v>
      </c>
    </row>
    <row r="11" spans="1:7" x14ac:dyDescent="0.55000000000000004">
      <c r="A11" s="22" t="s">
        <v>33</v>
      </c>
      <c r="B11" s="24">
        <v>1197.72</v>
      </c>
      <c r="C11" s="24">
        <v>222.52</v>
      </c>
      <c r="D11" s="23">
        <f t="shared" si="5"/>
        <v>1420.24</v>
      </c>
      <c r="E11" s="24">
        <v>1125.44</v>
      </c>
      <c r="F11" s="24">
        <v>370.8</v>
      </c>
      <c r="G11" s="23">
        <f t="shared" si="4"/>
        <v>1496.24</v>
      </c>
    </row>
    <row r="12" spans="1:7" s="19" customFormat="1" x14ac:dyDescent="0.55000000000000004">
      <c r="A12" s="20" t="s">
        <v>34</v>
      </c>
      <c r="B12" s="21">
        <f>SUM(B13+B14+B15+B16+B17+B18+B19)</f>
        <v>1040.82</v>
      </c>
      <c r="C12" s="21">
        <f t="shared" ref="C12" si="6">SUM(C13+C14+C15+C16+C17+C18+C19)</f>
        <v>272.15999999999997</v>
      </c>
      <c r="D12" s="21">
        <f>SUM(D13+D14+D15+D16+D17+D18+D19)</f>
        <v>1312.98</v>
      </c>
      <c r="E12" s="21">
        <f t="shared" ref="E12" si="7">SUM(E13+E14+E15+E16+E17+E18+E19)</f>
        <v>1162.1099999999999</v>
      </c>
      <c r="F12" s="21">
        <f t="shared" ref="F12" si="8">SUM(F13+F14+F15+F16+F17+F18+F19)</f>
        <v>360.59</v>
      </c>
      <c r="G12" s="21">
        <f t="shared" ref="G12" si="9">SUM(G13+G14+G15+G16+G17+G18+G19)</f>
        <v>1522.7</v>
      </c>
    </row>
    <row r="13" spans="1:7" x14ac:dyDescent="0.55000000000000004">
      <c r="A13" s="22" t="s">
        <v>35</v>
      </c>
      <c r="B13" s="24">
        <v>13.4</v>
      </c>
      <c r="C13" s="24">
        <v>264.64</v>
      </c>
      <c r="D13" s="23">
        <f t="shared" si="5"/>
        <v>278.03999999999996</v>
      </c>
      <c r="E13" s="24">
        <v>0</v>
      </c>
      <c r="F13" s="24">
        <v>321.89999999999998</v>
      </c>
      <c r="G13" s="23">
        <f t="shared" ref="G13:G19" si="10">SUM(E13:F13)</f>
        <v>321.89999999999998</v>
      </c>
    </row>
    <row r="14" spans="1:7" x14ac:dyDescent="0.55000000000000004">
      <c r="A14" s="22" t="s">
        <v>36</v>
      </c>
      <c r="B14" s="24">
        <v>825.23</v>
      </c>
      <c r="C14" s="24">
        <v>7.51</v>
      </c>
      <c r="D14" s="23">
        <f t="shared" si="5"/>
        <v>832.74</v>
      </c>
      <c r="E14" s="24">
        <v>887.59</v>
      </c>
      <c r="F14" s="24">
        <v>37.74</v>
      </c>
      <c r="G14" s="23">
        <f t="shared" si="10"/>
        <v>925.33</v>
      </c>
    </row>
    <row r="15" spans="1:7" x14ac:dyDescent="0.55000000000000004">
      <c r="A15" s="22" t="s">
        <v>37</v>
      </c>
      <c r="B15" s="24">
        <v>133.16</v>
      </c>
      <c r="C15" s="24">
        <v>0</v>
      </c>
      <c r="D15" s="23">
        <f t="shared" si="5"/>
        <v>133.16</v>
      </c>
      <c r="E15" s="24">
        <v>156.84</v>
      </c>
      <c r="F15" s="24">
        <v>0</v>
      </c>
      <c r="G15" s="23">
        <f t="shared" si="10"/>
        <v>156.84</v>
      </c>
    </row>
    <row r="16" spans="1:7" x14ac:dyDescent="0.55000000000000004">
      <c r="A16" s="22" t="s">
        <v>38</v>
      </c>
      <c r="B16" s="24">
        <v>27.56</v>
      </c>
      <c r="C16" s="24">
        <v>0</v>
      </c>
      <c r="D16" s="23">
        <f t="shared" si="5"/>
        <v>27.56</v>
      </c>
      <c r="E16" s="24">
        <v>9.3000000000000007</v>
      </c>
      <c r="F16" s="24">
        <v>0</v>
      </c>
      <c r="G16" s="23">
        <f t="shared" si="10"/>
        <v>9.3000000000000007</v>
      </c>
    </row>
    <row r="17" spans="1:7" x14ac:dyDescent="0.55000000000000004">
      <c r="A17" s="22" t="s">
        <v>39</v>
      </c>
      <c r="B17" s="24">
        <v>0</v>
      </c>
      <c r="C17" s="24">
        <v>0</v>
      </c>
      <c r="D17" s="23">
        <f t="shared" si="5"/>
        <v>0</v>
      </c>
      <c r="E17" s="24">
        <v>0</v>
      </c>
      <c r="F17" s="24">
        <v>0</v>
      </c>
      <c r="G17" s="23">
        <f t="shared" si="10"/>
        <v>0</v>
      </c>
    </row>
    <row r="18" spans="1:7" x14ac:dyDescent="0.55000000000000004">
      <c r="A18" s="22" t="s">
        <v>40</v>
      </c>
      <c r="B18" s="24">
        <v>41.47</v>
      </c>
      <c r="C18" s="24">
        <v>0</v>
      </c>
      <c r="D18" s="23">
        <f t="shared" si="5"/>
        <v>41.47</v>
      </c>
      <c r="E18" s="24">
        <v>106.36</v>
      </c>
      <c r="F18" s="24">
        <v>0.57999999999999996</v>
      </c>
      <c r="G18" s="23">
        <f t="shared" si="10"/>
        <v>106.94</v>
      </c>
    </row>
    <row r="19" spans="1:7" x14ac:dyDescent="0.55000000000000004">
      <c r="A19" s="22" t="s">
        <v>41</v>
      </c>
      <c r="B19" s="24">
        <v>0</v>
      </c>
      <c r="C19" s="24">
        <v>0.01</v>
      </c>
      <c r="D19" s="23">
        <f t="shared" si="5"/>
        <v>0.01</v>
      </c>
      <c r="E19" s="24">
        <v>2.02</v>
      </c>
      <c r="F19" s="24">
        <v>0.37</v>
      </c>
      <c r="G19" s="23">
        <f t="shared" si="10"/>
        <v>2.39</v>
      </c>
    </row>
    <row r="20" spans="1:7" s="19" customFormat="1" x14ac:dyDescent="0.55000000000000004">
      <c r="A20" s="20" t="s">
        <v>42</v>
      </c>
      <c r="B20" s="21">
        <v>211.07</v>
      </c>
      <c r="C20" s="21">
        <v>67.69</v>
      </c>
      <c r="D20" s="41">
        <v>278.76</v>
      </c>
      <c r="E20" s="21">
        <v>213.92</v>
      </c>
      <c r="F20" s="21">
        <v>80.92</v>
      </c>
      <c r="G20" s="41">
        <v>294.83999999999997</v>
      </c>
    </row>
    <row r="21" spans="1:7" s="19" customFormat="1" x14ac:dyDescent="0.55000000000000004">
      <c r="A21" s="20" t="s">
        <v>43</v>
      </c>
      <c r="B21" s="21">
        <f t="shared" ref="B21:G21" si="11">SUM(B22:B24)</f>
        <v>0</v>
      </c>
      <c r="C21" s="21">
        <f t="shared" si="11"/>
        <v>2954.99</v>
      </c>
      <c r="D21" s="21">
        <f t="shared" si="11"/>
        <v>2954.99</v>
      </c>
      <c r="E21" s="21">
        <f t="shared" ref="E21:F21" si="12">SUM(E22:E24)</f>
        <v>0</v>
      </c>
      <c r="F21" s="21">
        <f t="shared" si="12"/>
        <v>3055.8500000000004</v>
      </c>
      <c r="G21" s="21">
        <f t="shared" si="11"/>
        <v>3055.8500000000004</v>
      </c>
    </row>
    <row r="22" spans="1:7" x14ac:dyDescent="0.55000000000000004">
      <c r="A22" s="22" t="s">
        <v>44</v>
      </c>
      <c r="B22" s="24">
        <v>0</v>
      </c>
      <c r="C22" s="24">
        <v>2909.65</v>
      </c>
      <c r="D22" s="23">
        <f t="shared" ref="D22:D24" si="13">SUM(B22:C22)</f>
        <v>2909.65</v>
      </c>
      <c r="E22" s="24">
        <v>0</v>
      </c>
      <c r="F22" s="24">
        <v>2971.25</v>
      </c>
      <c r="G22" s="23">
        <f t="shared" ref="G22:G24" si="14">SUM(E22:F22)</f>
        <v>2971.25</v>
      </c>
    </row>
    <row r="23" spans="1:7" x14ac:dyDescent="0.55000000000000004">
      <c r="A23" s="22" t="s">
        <v>45</v>
      </c>
      <c r="B23" s="24">
        <v>0</v>
      </c>
      <c r="C23" s="24">
        <v>40.24</v>
      </c>
      <c r="D23" s="23">
        <f t="shared" si="13"/>
        <v>40.24</v>
      </c>
      <c r="E23" s="24">
        <v>0</v>
      </c>
      <c r="F23" s="24">
        <v>74.34</v>
      </c>
      <c r="G23" s="23">
        <f t="shared" si="14"/>
        <v>74.34</v>
      </c>
    </row>
    <row r="24" spans="1:7" x14ac:dyDescent="0.55000000000000004">
      <c r="A24" s="22" t="s">
        <v>46</v>
      </c>
      <c r="B24" s="24">
        <v>0</v>
      </c>
      <c r="C24" s="24">
        <v>5.0999999999999996</v>
      </c>
      <c r="D24" s="23">
        <f t="shared" si="13"/>
        <v>5.0999999999999996</v>
      </c>
      <c r="E24" s="24">
        <v>0</v>
      </c>
      <c r="F24" s="24">
        <v>10.26</v>
      </c>
      <c r="G24" s="23">
        <f t="shared" si="14"/>
        <v>10.26</v>
      </c>
    </row>
    <row r="25" spans="1:7" s="19" customFormat="1" x14ac:dyDescent="0.55000000000000004">
      <c r="A25" s="20" t="s">
        <v>47</v>
      </c>
      <c r="B25" s="21">
        <f t="shared" ref="B25:G25" si="15">SUM(B6,B21)</f>
        <v>3226.35</v>
      </c>
      <c r="C25" s="21">
        <f t="shared" si="15"/>
        <v>3989.68</v>
      </c>
      <c r="D25" s="21">
        <f t="shared" si="15"/>
        <v>7216.03</v>
      </c>
      <c r="E25" s="21">
        <f t="shared" ref="E25:F25" si="16">SUM(E6,E21)</f>
        <v>3269.99</v>
      </c>
      <c r="F25" s="21">
        <f t="shared" si="16"/>
        <v>4295.75</v>
      </c>
      <c r="G25" s="21">
        <f t="shared" si="15"/>
        <v>7565.7400000000007</v>
      </c>
    </row>
    <row r="26" spans="1:7" s="19" customFormat="1" x14ac:dyDescent="0.55000000000000004">
      <c r="A26" s="20" t="s">
        <v>48</v>
      </c>
      <c r="B26" s="60">
        <f>ROUND(B25/B27,2)</f>
        <v>0.69</v>
      </c>
      <c r="C26" s="60">
        <f>C25/B27</f>
        <v>0.85231907061997825</v>
      </c>
      <c r="D26" s="61">
        <f>ROUND(D25/B27,2)</f>
        <v>1.54</v>
      </c>
      <c r="E26" s="60">
        <f>ROUND(E25/E27,2)</f>
        <v>0.75</v>
      </c>
      <c r="F26" s="60">
        <f>F25/E27</f>
        <v>0.9893208847291185</v>
      </c>
      <c r="G26" s="61">
        <f>ROUND(G25/E27,2)</f>
        <v>1.74</v>
      </c>
    </row>
    <row r="27" spans="1:7" x14ac:dyDescent="0.55000000000000004">
      <c r="A27" s="22" t="s">
        <v>49</v>
      </c>
      <c r="B27" s="105">
        <v>4680.97</v>
      </c>
      <c r="C27" s="106"/>
      <c r="D27" s="107"/>
      <c r="E27" s="105">
        <v>4342.12</v>
      </c>
      <c r="F27" s="106"/>
      <c r="G27" s="107"/>
    </row>
    <row r="28" spans="1:7" x14ac:dyDescent="0.55000000000000004">
      <c r="A28" s="22" t="s">
        <v>50</v>
      </c>
      <c r="B28" s="105">
        <v>1.76</v>
      </c>
      <c r="C28" s="106"/>
      <c r="D28" s="107"/>
      <c r="E28" s="105">
        <v>1.76</v>
      </c>
      <c r="F28" s="106"/>
      <c r="G28" s="107"/>
    </row>
    <row r="29" spans="1:7" x14ac:dyDescent="0.55000000000000004">
      <c r="A29" s="22" t="s">
        <v>51</v>
      </c>
      <c r="B29" s="104">
        <f>B27*B28</f>
        <v>8238.5072</v>
      </c>
      <c r="C29" s="104"/>
      <c r="D29" s="104"/>
      <c r="E29" s="104">
        <f>E27*E28</f>
        <v>7642.1311999999998</v>
      </c>
      <c r="F29" s="104"/>
      <c r="G29" s="104"/>
    </row>
    <row r="30" spans="1:7" s="19" customFormat="1" x14ac:dyDescent="0.55000000000000004">
      <c r="A30" s="20" t="s">
        <v>52</v>
      </c>
      <c r="B30" s="60">
        <f>B29-B25</f>
        <v>5012.1571999999996</v>
      </c>
      <c r="C30" s="66"/>
      <c r="D30" s="60">
        <f>B29-D25</f>
        <v>1022.4772000000003</v>
      </c>
      <c r="E30" s="60">
        <f>E29-E25</f>
        <v>4372.1412</v>
      </c>
      <c r="F30" s="66"/>
      <c r="G30" s="60">
        <f>E29-G25</f>
        <v>76.391199999999117</v>
      </c>
    </row>
    <row r="31" spans="1:7" s="19" customFormat="1" x14ac:dyDescent="0.55000000000000004">
      <c r="A31" s="25" t="s">
        <v>53</v>
      </c>
      <c r="B31" s="67">
        <f>B28-B26</f>
        <v>1.07</v>
      </c>
      <c r="C31" s="68"/>
      <c r="D31" s="67">
        <f>B28-D26</f>
        <v>0.21999999999999997</v>
      </c>
      <c r="E31" s="67">
        <f>E28-E26</f>
        <v>1.01</v>
      </c>
      <c r="F31" s="68"/>
      <c r="G31" s="67">
        <f>E28-G26</f>
        <v>2.0000000000000018E-2</v>
      </c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ageMargins left="0.18" right="0.18" top="0.75" bottom="0.42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ข้าวหอมมะลิ</vt:lpstr>
      <vt:lpstr>ยางพารา</vt:lpstr>
      <vt:lpstr>มันสำปะหลัง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2017-09-28T03:49:06Z</cp:lastPrinted>
  <dcterms:created xsi:type="dcterms:W3CDTF">2017-05-03T06:41:52Z</dcterms:created>
  <dcterms:modified xsi:type="dcterms:W3CDTF">2017-12-04T04:19:16Z</dcterms:modified>
</cp:coreProperties>
</file>