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0" windowWidth="10125" windowHeight="8085"/>
  </bookViews>
  <sheets>
    <sheet name="ข้าวนาปี" sheetId="1" r:id="rId1"/>
    <sheet name="ยางพารา" sheetId="3" r:id="rId2"/>
    <sheet name="มันสำปะหลัง" sheetId="2" r:id="rId3"/>
  </sheets>
  <calcPr calcId="144525"/>
</workbook>
</file>

<file path=xl/calcChain.xml><?xml version="1.0" encoding="utf-8"?>
<calcChain xmlns="http://schemas.openxmlformats.org/spreadsheetml/2006/main">
  <c r="G16" i="2" l="1"/>
  <c r="E29" i="2" l="1"/>
  <c r="B29" i="2"/>
  <c r="G24" i="2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D16" i="2"/>
  <c r="G15" i="2"/>
  <c r="D15" i="2"/>
  <c r="G14" i="2"/>
  <c r="D14" i="2"/>
  <c r="G13" i="2"/>
  <c r="D13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G12" i="2" l="1"/>
  <c r="D12" i="2"/>
  <c r="D7" i="2"/>
  <c r="D21" i="2"/>
  <c r="G7" i="2"/>
  <c r="E6" i="2"/>
  <c r="E25" i="2" s="1"/>
  <c r="E30" i="2" s="1"/>
  <c r="F20" i="2"/>
  <c r="G20" i="2" s="1"/>
  <c r="B6" i="2"/>
  <c r="G21" i="2"/>
  <c r="C20" i="2"/>
  <c r="D20" i="2" s="1"/>
  <c r="B26" i="3"/>
  <c r="D21" i="3"/>
  <c r="D20" i="3"/>
  <c r="D19" i="3"/>
  <c r="D18" i="3"/>
  <c r="C17" i="3"/>
  <c r="B17" i="3"/>
  <c r="D15" i="3"/>
  <c r="D14" i="3"/>
  <c r="D13" i="3"/>
  <c r="D12" i="3"/>
  <c r="D11" i="3"/>
  <c r="C10" i="3"/>
  <c r="B10" i="3"/>
  <c r="D9" i="3"/>
  <c r="D8" i="3"/>
  <c r="C7" i="3"/>
  <c r="B7" i="3"/>
  <c r="F6" i="2" l="1"/>
  <c r="E26" i="2"/>
  <c r="E31" i="2" s="1"/>
  <c r="C6" i="2"/>
  <c r="C25" i="2" s="1"/>
  <c r="C26" i="2" s="1"/>
  <c r="B25" i="2"/>
  <c r="D17" i="3"/>
  <c r="D10" i="3"/>
  <c r="C16" i="3"/>
  <c r="D16" i="3" s="1"/>
  <c r="B6" i="3"/>
  <c r="D7" i="3"/>
  <c r="D6" i="2" l="1"/>
  <c r="F25" i="2"/>
  <c r="G6" i="2"/>
  <c r="B26" i="2"/>
  <c r="B31" i="2" s="1"/>
  <c r="D25" i="2"/>
  <c r="B30" i="2"/>
  <c r="C6" i="3"/>
  <c r="C22" i="3" s="1"/>
  <c r="C23" i="3" s="1"/>
  <c r="B22" i="3"/>
  <c r="F26" i="2" l="1"/>
  <c r="G25" i="2"/>
  <c r="D26" i="2"/>
  <c r="D31" i="2" s="1"/>
  <c r="D30" i="2"/>
  <c r="D6" i="3"/>
  <c r="B23" i="3"/>
  <c r="B28" i="3" s="1"/>
  <c r="D22" i="3"/>
  <c r="B27" i="3"/>
  <c r="G26" i="2" l="1"/>
  <c r="G31" i="2" s="1"/>
  <c r="G30" i="2"/>
  <c r="D23" i="3"/>
  <c r="D28" i="3" s="1"/>
  <c r="D27" i="3"/>
  <c r="D16" i="1" l="1"/>
  <c r="F21" i="1" l="1"/>
  <c r="E21" i="1"/>
  <c r="C21" i="1"/>
  <c r="B21" i="1"/>
  <c r="F12" i="1"/>
  <c r="E12" i="1"/>
  <c r="C12" i="1"/>
  <c r="B12" i="1"/>
  <c r="G16" i="1"/>
  <c r="E29" i="1" l="1"/>
  <c r="B29" i="1"/>
  <c r="C7" i="1" l="1"/>
  <c r="B7" i="1"/>
  <c r="F7" i="1"/>
  <c r="E7" i="1"/>
  <c r="E6" i="1" s="1"/>
  <c r="G24" i="1"/>
  <c r="G23" i="1"/>
  <c r="G22" i="1"/>
  <c r="D24" i="1"/>
  <c r="D23" i="1"/>
  <c r="D22" i="1"/>
  <c r="G11" i="1"/>
  <c r="G10" i="1"/>
  <c r="G9" i="1"/>
  <c r="G8" i="1"/>
  <c r="D11" i="1"/>
  <c r="D10" i="1"/>
  <c r="D9" i="1"/>
  <c r="D8" i="1"/>
  <c r="G14" i="1"/>
  <c r="G15" i="1"/>
  <c r="G17" i="1"/>
  <c r="G18" i="1"/>
  <c r="G19" i="1"/>
  <c r="G13" i="1"/>
  <c r="D14" i="1"/>
  <c r="D15" i="1"/>
  <c r="D17" i="1"/>
  <c r="D18" i="1"/>
  <c r="D19" i="1"/>
  <c r="D13" i="1"/>
  <c r="G21" i="1"/>
  <c r="D21" i="1"/>
  <c r="C20" i="1" l="1"/>
  <c r="D20" i="1" s="1"/>
  <c r="E25" i="1"/>
  <c r="E30" i="1" s="1"/>
  <c r="F20" i="1"/>
  <c r="G20" i="1" s="1"/>
  <c r="B6" i="1"/>
  <c r="B25" i="1" s="1"/>
  <c r="G12" i="1"/>
  <c r="D12" i="1"/>
  <c r="D7" i="1"/>
  <c r="G7" i="1"/>
  <c r="C6" i="1" l="1"/>
  <c r="C25" i="1" s="1"/>
  <c r="C26" i="1" s="1"/>
  <c r="E26" i="1"/>
  <c r="E31" i="1" s="1"/>
  <c r="F6" i="1"/>
  <c r="F25" i="1" s="1"/>
  <c r="B26" i="1"/>
  <c r="D6" i="1" l="1"/>
  <c r="G6" i="1"/>
  <c r="F26" i="1"/>
  <c r="B31" i="1"/>
  <c r="D25" i="1"/>
  <c r="B30" i="1"/>
  <c r="D26" i="1" l="1"/>
  <c r="D31" i="1" s="1"/>
  <c r="D30" i="1"/>
  <c r="G25" i="1"/>
  <c r="G26" i="1" s="1"/>
  <c r="G31" i="1" l="1"/>
  <c r="G30" i="1"/>
</calcChain>
</file>

<file path=xl/sharedStrings.xml><?xml version="1.0" encoding="utf-8"?>
<sst xmlns="http://schemas.openxmlformats.org/spreadsheetml/2006/main" count="118" uniqueCount="57">
  <si>
    <t>หน่วย: บาท/ไร่</t>
  </si>
  <si>
    <t>รายการ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</si>
  <si>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</si>
  <si>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</si>
  <si>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</si>
  <si>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</si>
  <si>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</si>
  <si>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</si>
  <si>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</si>
  <si>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</si>
  <si>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</si>
  <si>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</si>
  <si>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</si>
  <si>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</si>
  <si>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</si>
  <si>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</si>
  <si>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</si>
  <si>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</si>
  <si>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</si>
  <si>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</si>
  <si>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</si>
  <si>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</si>
  <si>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</si>
  <si>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</si>
  <si>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</si>
  <si>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</si>
  <si>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4.ต้นทุนรวมต่อตัน</t>
  </si>
  <si>
    <t>5.ผลผลิตต่อไร่ (กิโลกรัม)</t>
  </si>
  <si>
    <t/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</si>
  <si>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</si>
  <si>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</si>
  <si>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</si>
  <si>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    ค่าสารอื่นๆ และวัสดุปรับปรุงดิน</t>
  </si>
  <si>
    <t>6.ราคาที่เกษตรกรขายได้ที่ไร่นา (บาท/กิโลกรัม)</t>
  </si>
  <si>
    <t xml:space="preserve">  1.1 ค่าแรงงาน</t>
  </si>
  <si>
    <t xml:space="preserve">  1.2 ค่าวัสดุ</t>
  </si>
  <si>
    <t xml:space="preserve">  1.3 ค่าเสียโอกาสเงินลงทุน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</si>
  <si>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</si>
  <si>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</si>
  <si>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</si>
  <si>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4.ต้นทุนรวมต่อกิโลกรัม</t>
  </si>
  <si>
    <t>รายงาน</t>
  </si>
  <si>
    <t xml:space="preserve">  2.4 เฉลี่ยต้นทุนก่อนให้ผลผลิต</t>
  </si>
  <si>
    <t>อำนาจเจริญ</t>
  </si>
  <si>
    <t xml:space="preserve">      ค่ายาปราบศัตรูพืชและวัชพืช และสารอื่นๆ</t>
  </si>
  <si>
    <t>1. ต้นทุนผันแปร</t>
  </si>
  <si>
    <t>2. ต้นทุนคงที่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</si>
  <si>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</si>
  <si>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</si>
  <si>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</si>
  <si>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</si>
  <si>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</si>
  <si>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</si>
  <si>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</si>
  <si>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ตารางที่ 77  ต้นทุนการผลิตข้าวนาปี แยกตามลักษณะความเหมาะสมของพื้นที่</t>
  </si>
  <si>
    <t>ตารางที่ 78  ต้นทุนการผลิตยางพารา  แยกตามลักษณะความเหมาะสมของพื้นที่</t>
  </si>
  <si>
    <t>ตารางที่ 79  ต้นทุนการผลิตมันสำปะหลัง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</si>
</sst>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8" fillId="0" borderId="0"/>
  </cellStyleXfs>
  <cellXfs count="56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3" fontId="9" fillId="0" borderId="10" xfId="1" applyFont="1" applyFill="1" applyBorder="1" applyAlignment="1">
      <alignment vertical="center"/>
    </xf>
    <xf numFmtId="43" fontId="10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9" fillId="0" borderId="10" xfId="1" applyFont="1" applyFill="1" applyBorder="1" applyAlignment="1">
      <alignment horizontal="right" vertical="center"/>
    </xf>
    <xf numFmtId="43" fontId="6" fillId="0" borderId="10" xfId="1" applyFont="1" applyFill="1" applyBorder="1" applyAlignment="1">
      <alignment horizontal="right" vertical="center"/>
    </xf>
    <xf numFmtId="4" fontId="5" fillId="0" borderId="11" xfId="1" applyNumberFormat="1" applyFont="1" applyFill="1" applyBorder="1" applyAlignment="1">
      <alignment horizontal="center"/>
    </xf>
    <xf numFmtId="4" fontId="5" fillId="0" borderId="10" xfId="1" applyNumberFormat="1" applyFont="1" applyFill="1" applyBorder="1" applyAlignment="1"/>
    <xf numFmtId="4" fontId="5" fillId="0" borderId="10" xfId="1" applyNumberFormat="1" applyFont="1" applyFill="1" applyBorder="1" applyAlignment="1">
      <alignment horizontal="center"/>
    </xf>
    <xf numFmtId="4" fontId="5" fillId="0" borderId="10" xfId="1" applyNumberFormat="1" applyFont="1" applyFill="1" applyBorder="1" applyAlignment="1">
      <alignment horizontal="right"/>
    </xf>
    <xf numFmtId="4" fontId="5" fillId="0" borderId="11" xfId="1" applyNumberFormat="1" applyFont="1" applyFill="1" applyBorder="1" applyAlignment="1"/>
    <xf numFmtId="4" fontId="5" fillId="0" borderId="11" xfId="1" applyNumberFormat="1" applyFont="1" applyFill="1" applyBorder="1" applyAlignment="1">
      <alignment horizontal="right"/>
    </xf>
    <xf numFmtId="2" fontId="0" fillId="0" borderId="0" xfId="0" applyNumberFormat="1" applyFont="1"/>
    <xf numFmtId="0" fontId="0" fillId="0" borderId="0" xfId="0" applyFill="1"/>
    <xf numFmtId="2" fontId="6" fillId="0" borderId="10" xfId="3" applyNumberFormat="1" applyFont="1" applyFill="1" applyBorder="1" applyAlignment="1">
      <alignment vertical="center"/>
    </xf>
    <xf numFmtId="4" fontId="5" fillId="0" borderId="10" xfId="2" applyNumberFormat="1" applyFont="1" applyFill="1" applyBorder="1" applyAlignment="1" applyProtection="1">
      <protection hidden="1"/>
    </xf>
    <xf numFmtId="0" fontId="0" fillId="0" borderId="0" xfId="0" applyFont="1" applyFill="1"/>
    <xf numFmtId="4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2" fontId="6" fillId="0" borderId="12" xfId="1" applyNumberFormat="1" applyFont="1" applyFill="1" applyBorder="1" applyAlignment="1">
      <alignment horizontal="center"/>
    </xf>
    <xf numFmtId="2" fontId="6" fillId="0" borderId="13" xfId="1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5" topLeftCell="A6" activePane="bottomLeft" state="frozen"/>
      <selection pane="bottomLeft" activeCell="I8" sqref="I8"/>
    </sheetView>
  </sheetViews>
  <sheetFormatPr defaultRowHeight="15"/>
  <cols>
    <col min="1" max="1" width="38.7109375" customWidth="1"/>
    <col min="2" max="7" width="10.28515625" customWidth="1"/>
  </cols>
  <sheetData>
    <row r="1" spans="1:7" ht="27.75">
      <c r="A1" s="1" t="s">
        <v>54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3" t="s">
        <v>1</v>
      </c>
      <c r="B3" s="46" t="s">
        <v>43</v>
      </c>
      <c r="C3" s="47"/>
      <c r="D3" s="47"/>
      <c r="E3" s="47"/>
      <c r="F3" s="47"/>
      <c r="G3" s="48"/>
    </row>
    <row r="4" spans="1:7" ht="27.75">
      <c r="A4" s="44"/>
      <c r="B4" s="49" t="s">
        <v>2</v>
      </c>
      <c r="C4" s="49"/>
      <c r="D4" s="49"/>
      <c r="E4" s="49" t="s">
        <v>3</v>
      </c>
      <c r="F4" s="49"/>
      <c r="G4" s="49"/>
    </row>
    <row r="5" spans="1:7" ht="23.25" customHeight="1">
      <c r="A5" s="45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2945.53</v>
      </c>
      <c r="C6" s="6">
        <f>+C7+C12+C20</f>
        <v>2506.96</v>
      </c>
      <c r="D6" s="6">
        <f t="shared" ref="D6:D12" si="0">+B6+C6</f>
        <v>5452.49</v>
      </c>
      <c r="E6" s="6">
        <f>+E7+E12+E20</f>
        <v>2135.7700000000004</v>
      </c>
      <c r="F6" s="6">
        <f>+F7+F12+F20</f>
        <v>1565.72</v>
      </c>
      <c r="G6" s="6">
        <f t="shared" ref="G6:G12" si="1">+E6+F6</f>
        <v>3701.4900000000007</v>
      </c>
    </row>
    <row r="7" spans="1:7" ht="24">
      <c r="A7" s="7" t="s">
        <v>8</v>
      </c>
      <c r="B7" s="8">
        <f>+B8+B9+B10+B11</f>
        <v>1501.9</v>
      </c>
      <c r="C7" s="8">
        <f>+C8+C9+C10+C11</f>
        <v>1882.0700000000002</v>
      </c>
      <c r="D7" s="8">
        <f t="shared" si="0"/>
        <v>3383.9700000000003</v>
      </c>
      <c r="E7" s="8">
        <f>+E8+E9+E10+E11</f>
        <v>1051.19</v>
      </c>
      <c r="F7" s="8">
        <f>+F8+F9+F10+F11</f>
        <v>873.34999999999991</v>
      </c>
      <c r="G7" s="8">
        <f t="shared" si="1"/>
        <v>1924.54</v>
      </c>
    </row>
    <row r="8" spans="1:7" ht="24">
      <c r="A8" s="9" t="s">
        <v>9</v>
      </c>
      <c r="B8" s="10">
        <v>370.45</v>
      </c>
      <c r="C8" s="10">
        <v>142.51</v>
      </c>
      <c r="D8" s="10">
        <f t="shared" si="0"/>
        <v>512.96</v>
      </c>
      <c r="E8" s="10">
        <v>327.11</v>
      </c>
      <c r="F8" s="10">
        <v>134.85</v>
      </c>
      <c r="G8" s="10">
        <f t="shared" si="1"/>
        <v>461.96000000000004</v>
      </c>
    </row>
    <row r="9" spans="1:7" ht="24">
      <c r="A9" s="9" t="s">
        <v>10</v>
      </c>
      <c r="B9" s="11">
        <v>62.94</v>
      </c>
      <c r="C9" s="11">
        <v>237.35</v>
      </c>
      <c r="D9" s="10">
        <f t="shared" si="0"/>
        <v>300.28999999999996</v>
      </c>
      <c r="E9" s="11">
        <v>66.260000000000005</v>
      </c>
      <c r="F9" s="11">
        <v>174.13</v>
      </c>
      <c r="G9" s="10">
        <f t="shared" si="1"/>
        <v>240.39</v>
      </c>
    </row>
    <row r="10" spans="1:7" ht="24">
      <c r="A10" s="9" t="s">
        <v>11</v>
      </c>
      <c r="B10" s="11">
        <v>80.27</v>
      </c>
      <c r="C10" s="11">
        <v>993.81</v>
      </c>
      <c r="D10" s="10">
        <f t="shared" si="0"/>
        <v>1074.08</v>
      </c>
      <c r="E10" s="11">
        <v>102.55</v>
      </c>
      <c r="F10" s="11">
        <v>304.55</v>
      </c>
      <c r="G10" s="10">
        <f t="shared" si="1"/>
        <v>407.1</v>
      </c>
    </row>
    <row r="11" spans="1:7" ht="24">
      <c r="A11" s="9" t="s">
        <v>12</v>
      </c>
      <c r="B11" s="11">
        <v>988.24</v>
      </c>
      <c r="C11" s="11">
        <v>508.4</v>
      </c>
      <c r="D11" s="10">
        <f t="shared" si="0"/>
        <v>1496.6399999999999</v>
      </c>
      <c r="E11" s="11">
        <v>555.27</v>
      </c>
      <c r="F11" s="11">
        <v>259.82</v>
      </c>
      <c r="G11" s="10">
        <f t="shared" si="1"/>
        <v>815.08999999999992</v>
      </c>
    </row>
    <row r="12" spans="1:7" ht="24">
      <c r="A12" s="7" t="s">
        <v>13</v>
      </c>
      <c r="B12" s="8">
        <f>+B13+B14+B15+B16+B17+B18+B19</f>
        <v>1443.63</v>
      </c>
      <c r="C12" s="8">
        <f>+C13+C14+C15+C16+C17+C18+C19</f>
        <v>440.51</v>
      </c>
      <c r="D12" s="8">
        <f t="shared" si="0"/>
        <v>1884.14</v>
      </c>
      <c r="E12" s="8">
        <f>+E13+E14+E15+E16+E17+E18+E19</f>
        <v>1084.5800000000002</v>
      </c>
      <c r="F12" s="8">
        <f>+F13+F14+F15+F16+F17+F18+F19</f>
        <v>567.20000000000005</v>
      </c>
      <c r="G12" s="8">
        <f t="shared" si="1"/>
        <v>1651.7800000000002</v>
      </c>
    </row>
    <row r="13" spans="1:7" ht="24">
      <c r="A13" s="9" t="s">
        <v>14</v>
      </c>
      <c r="B13" s="11">
        <v>179.09</v>
      </c>
      <c r="C13" s="11">
        <v>325.81</v>
      </c>
      <c r="D13" s="11">
        <f>+B13+C13</f>
        <v>504.9</v>
      </c>
      <c r="E13" s="11">
        <v>24.07</v>
      </c>
      <c r="F13" s="11">
        <v>441.42</v>
      </c>
      <c r="G13" s="11">
        <f>+E13+F13</f>
        <v>465.49</v>
      </c>
    </row>
    <row r="14" spans="1:7" ht="24">
      <c r="A14" s="9" t="s">
        <v>15</v>
      </c>
      <c r="B14" s="11">
        <v>1088.46</v>
      </c>
      <c r="C14" s="11">
        <v>114.7</v>
      </c>
      <c r="D14" s="11">
        <f t="shared" ref="D14:D25" si="2">+B14+C14</f>
        <v>1203.1600000000001</v>
      </c>
      <c r="E14" s="11">
        <v>786.4</v>
      </c>
      <c r="F14" s="11">
        <v>125.78</v>
      </c>
      <c r="G14" s="11">
        <f t="shared" ref="G14:G25" si="3">+E14+F14</f>
        <v>912.18</v>
      </c>
    </row>
    <row r="15" spans="1:7" ht="24">
      <c r="A15" s="9" t="s">
        <v>16</v>
      </c>
      <c r="B15" s="11">
        <v>28.33</v>
      </c>
      <c r="C15" s="11">
        <v>0</v>
      </c>
      <c r="D15" s="11">
        <f t="shared" si="2"/>
        <v>28.33</v>
      </c>
      <c r="E15" s="11">
        <v>27.49</v>
      </c>
      <c r="F15" s="11">
        <v>0</v>
      </c>
      <c r="G15" s="11">
        <f t="shared" si="3"/>
        <v>27.49</v>
      </c>
    </row>
    <row r="16" spans="1:7" ht="24">
      <c r="A16" s="9" t="s">
        <v>32</v>
      </c>
      <c r="B16" s="11">
        <v>0</v>
      </c>
      <c r="C16" s="11">
        <v>0</v>
      </c>
      <c r="D16" s="11">
        <f t="shared" si="2"/>
        <v>0</v>
      </c>
      <c r="E16" s="11">
        <v>2.36</v>
      </c>
      <c r="F16" s="11">
        <v>0</v>
      </c>
      <c r="G16" s="11">
        <f t="shared" si="3"/>
        <v>2.36</v>
      </c>
    </row>
    <row r="17" spans="1:7" ht="24">
      <c r="A17" s="9" t="s">
        <v>17</v>
      </c>
      <c r="B17" s="12">
        <v>48.13</v>
      </c>
      <c r="C17" s="12">
        <v>0</v>
      </c>
      <c r="D17" s="11">
        <f t="shared" si="2"/>
        <v>48.13</v>
      </c>
      <c r="E17" s="12">
        <v>28.2</v>
      </c>
      <c r="F17" s="12">
        <v>0</v>
      </c>
      <c r="G17" s="11">
        <f t="shared" si="3"/>
        <v>28.2</v>
      </c>
    </row>
    <row r="18" spans="1:7" ht="24">
      <c r="A18" s="13" t="s">
        <v>18</v>
      </c>
      <c r="B18" s="12">
        <v>99.62</v>
      </c>
      <c r="C18" s="12">
        <v>0</v>
      </c>
      <c r="D18" s="11">
        <f t="shared" si="2"/>
        <v>99.62</v>
      </c>
      <c r="E18" s="12">
        <v>213.36</v>
      </c>
      <c r="F18" s="12">
        <v>0</v>
      </c>
      <c r="G18" s="11">
        <f t="shared" si="3"/>
        <v>213.36</v>
      </c>
    </row>
    <row r="19" spans="1:7" ht="24">
      <c r="A19" s="9" t="s">
        <v>19</v>
      </c>
      <c r="B19" s="12">
        <v>0</v>
      </c>
      <c r="C19" s="12">
        <v>0</v>
      </c>
      <c r="D19" s="11">
        <f t="shared" si="2"/>
        <v>0</v>
      </c>
      <c r="E19" s="12">
        <v>2.7</v>
      </c>
      <c r="F19" s="12">
        <v>0</v>
      </c>
      <c r="G19" s="11">
        <f t="shared" si="3"/>
        <v>2.7</v>
      </c>
    </row>
    <row r="20" spans="1:7" ht="24">
      <c r="A20" s="7" t="s">
        <v>20</v>
      </c>
      <c r="B20" s="25">
        <v>0</v>
      </c>
      <c r="C20" s="14">
        <f>ROUND((B7+C7+B12+C12)*0.07*6/12,2)</f>
        <v>184.38</v>
      </c>
      <c r="D20" s="14">
        <f t="shared" si="2"/>
        <v>184.38</v>
      </c>
      <c r="E20" s="25">
        <v>0</v>
      </c>
      <c r="F20" s="14">
        <f>ROUND((E7+F7+E12+F12)*0.07*6/12,2)</f>
        <v>125.17</v>
      </c>
      <c r="G20" s="14">
        <f t="shared" si="3"/>
        <v>125.17</v>
      </c>
    </row>
    <row r="21" spans="1:7" ht="24">
      <c r="A21" s="7" t="s">
        <v>21</v>
      </c>
      <c r="B21" s="25">
        <f>+B22+B23+B24</f>
        <v>0</v>
      </c>
      <c r="C21" s="25">
        <f>+C22+C23+C24</f>
        <v>1164.21</v>
      </c>
      <c r="D21" s="14">
        <f t="shared" si="2"/>
        <v>1164.21</v>
      </c>
      <c r="E21" s="25">
        <f>+E22+E23+E24</f>
        <v>0</v>
      </c>
      <c r="F21" s="25">
        <f>+F22+F23+F24</f>
        <v>1331.06</v>
      </c>
      <c r="G21" s="14">
        <f t="shared" si="3"/>
        <v>1331.06</v>
      </c>
    </row>
    <row r="22" spans="1:7" ht="24">
      <c r="A22" s="9" t="s">
        <v>22</v>
      </c>
      <c r="B22" s="12">
        <v>0</v>
      </c>
      <c r="C22" s="12">
        <v>1009.36</v>
      </c>
      <c r="D22" s="12">
        <f t="shared" si="2"/>
        <v>1009.36</v>
      </c>
      <c r="E22" s="12">
        <v>0</v>
      </c>
      <c r="F22" s="12">
        <v>1044.54</v>
      </c>
      <c r="G22" s="12">
        <f t="shared" si="3"/>
        <v>1044.54</v>
      </c>
    </row>
    <row r="23" spans="1:7" ht="24">
      <c r="A23" s="9" t="s">
        <v>23</v>
      </c>
      <c r="B23" s="12">
        <v>0</v>
      </c>
      <c r="C23" s="12">
        <v>135.34</v>
      </c>
      <c r="D23" s="12">
        <f t="shared" si="2"/>
        <v>135.34</v>
      </c>
      <c r="E23" s="12">
        <v>0</v>
      </c>
      <c r="F23" s="12">
        <v>237.67</v>
      </c>
      <c r="G23" s="12">
        <f t="shared" si="3"/>
        <v>237.67</v>
      </c>
    </row>
    <row r="24" spans="1:7" ht="24">
      <c r="A24" s="15" t="s">
        <v>24</v>
      </c>
      <c r="B24" s="12">
        <v>0</v>
      </c>
      <c r="C24" s="12">
        <v>19.510000000000002</v>
      </c>
      <c r="D24" s="12">
        <f t="shared" si="2"/>
        <v>19.510000000000002</v>
      </c>
      <c r="E24" s="12">
        <v>0</v>
      </c>
      <c r="F24" s="12">
        <v>48.85</v>
      </c>
      <c r="G24" s="12">
        <f t="shared" si="3"/>
        <v>48.85</v>
      </c>
    </row>
    <row r="25" spans="1:7" ht="24">
      <c r="A25" s="7" t="s">
        <v>25</v>
      </c>
      <c r="B25" s="14">
        <f>+B6+B21</f>
        <v>2945.53</v>
      </c>
      <c r="C25" s="14">
        <f>+C6+C21</f>
        <v>3671.17</v>
      </c>
      <c r="D25" s="14">
        <f t="shared" si="2"/>
        <v>6616.7000000000007</v>
      </c>
      <c r="E25" s="14">
        <f>+E6+E21</f>
        <v>2135.7700000000004</v>
      </c>
      <c r="F25" s="14">
        <f>+F6+F21</f>
        <v>2896.7799999999997</v>
      </c>
      <c r="G25" s="14">
        <f t="shared" si="3"/>
        <v>5032.55</v>
      </c>
    </row>
    <row r="26" spans="1:7" ht="24">
      <c r="A26" s="16" t="s">
        <v>26</v>
      </c>
      <c r="B26" s="17">
        <f>ROUND(B25/B27,2)</f>
        <v>9.49</v>
      </c>
      <c r="C26" s="17">
        <f>ROUND(C25/B27,2)</f>
        <v>11.82</v>
      </c>
      <c r="D26" s="17">
        <f>ROUND(D25/B27,2)</f>
        <v>21.31</v>
      </c>
      <c r="E26" s="17">
        <f>ROUND(E25/E27,2)</f>
        <v>7.62</v>
      </c>
      <c r="F26" s="17">
        <f>ROUND(F25/E27,2)</f>
        <v>10.33</v>
      </c>
      <c r="G26" s="17">
        <f>ROUND(G25/E27,2)</f>
        <v>17.95</v>
      </c>
    </row>
    <row r="27" spans="1:7" s="19" customFormat="1" ht="24">
      <c r="A27" s="18" t="s">
        <v>27</v>
      </c>
      <c r="B27" s="42">
        <v>310.51</v>
      </c>
      <c r="C27" s="42"/>
      <c r="D27" s="42"/>
      <c r="E27" s="42">
        <v>280.29000000000002</v>
      </c>
      <c r="F27" s="42" t="s">
        <v>28</v>
      </c>
      <c r="G27" s="42">
        <v>9.93</v>
      </c>
    </row>
    <row r="28" spans="1:7" s="19" customFormat="1" ht="24">
      <c r="A28" s="18" t="s">
        <v>33</v>
      </c>
      <c r="B28" s="42">
        <v>11.39</v>
      </c>
      <c r="C28" s="42"/>
      <c r="D28" s="42"/>
      <c r="E28" s="42">
        <v>11.39</v>
      </c>
      <c r="F28" s="42">
        <v>0</v>
      </c>
      <c r="G28" s="42">
        <v>464.07</v>
      </c>
    </row>
    <row r="29" spans="1:7" s="19" customFormat="1" ht="24">
      <c r="A29" s="18" t="s">
        <v>29</v>
      </c>
      <c r="B29" s="42">
        <f>ROUND(B27*B28,2)</f>
        <v>3536.71</v>
      </c>
      <c r="C29" s="42"/>
      <c r="D29" s="42"/>
      <c r="E29" s="42">
        <f>ROUND(E28*E27,2)</f>
        <v>3192.5</v>
      </c>
      <c r="F29" s="42">
        <v>0</v>
      </c>
      <c r="G29" s="42">
        <v>-219.39</v>
      </c>
    </row>
    <row r="30" spans="1:7" ht="24">
      <c r="A30" s="16" t="s">
        <v>30</v>
      </c>
      <c r="B30" s="20">
        <f>B29-B25</f>
        <v>591.17999999999984</v>
      </c>
      <c r="C30" s="21" t="s">
        <v>28</v>
      </c>
      <c r="D30" s="20">
        <f>B29-D25</f>
        <v>-3079.9900000000007</v>
      </c>
      <c r="E30" s="20">
        <f>E29-E25</f>
        <v>1056.7299999999996</v>
      </c>
      <c r="F30" s="21" t="s">
        <v>28</v>
      </c>
      <c r="G30" s="20">
        <f>E29-G25</f>
        <v>-1840.0500000000002</v>
      </c>
    </row>
    <row r="31" spans="1:7" ht="24">
      <c r="A31" s="22" t="s">
        <v>31</v>
      </c>
      <c r="B31" s="23">
        <f>B28-B26</f>
        <v>1.9000000000000004</v>
      </c>
      <c r="C31" s="24" t="s">
        <v>28</v>
      </c>
      <c r="D31" s="23">
        <f>B28-D26</f>
        <v>-9.9199999999999982</v>
      </c>
      <c r="E31" s="23">
        <f>E28-E26</f>
        <v>3.7700000000000005</v>
      </c>
      <c r="F31" s="24" t="s">
        <v>28</v>
      </c>
      <c r="G31" s="23">
        <f>E28-G26</f>
        <v>-6.5599999999999987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24" top="0.75" bottom="0.75" header="0.3" footer="0.3"/>
  <pageSetup paperSize="9" scale="90" orientation="portrait" r:id="rId1"/>
  <ignoredErrors>
    <ignoredError sqref="D12 D21 D25 D6: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39" customWidth="1"/>
    <col min="2" max="4" width="13.5703125" customWidth="1"/>
  </cols>
  <sheetData>
    <row r="1" spans="1:4" ht="27.75">
      <c r="A1" s="1" t="s">
        <v>55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43" t="s">
        <v>41</v>
      </c>
      <c r="B3" s="46" t="s">
        <v>43</v>
      </c>
      <c r="C3" s="47"/>
      <c r="D3" s="48"/>
    </row>
    <row r="4" spans="1:4" ht="27.75">
      <c r="A4" s="44"/>
      <c r="B4" s="49" t="s">
        <v>3</v>
      </c>
      <c r="C4" s="49"/>
      <c r="D4" s="49"/>
    </row>
    <row r="5" spans="1:4" ht="23.25" customHeight="1">
      <c r="A5" s="45"/>
      <c r="B5" s="4" t="s">
        <v>4</v>
      </c>
      <c r="C5" s="4" t="s">
        <v>5</v>
      </c>
      <c r="D5" s="4" t="s">
        <v>6</v>
      </c>
    </row>
    <row r="6" spans="1:4" ht="24">
      <c r="A6" s="5" t="s">
        <v>7</v>
      </c>
      <c r="B6" s="6">
        <f>+B7+B10+B16</f>
        <v>2973.9700000000003</v>
      </c>
      <c r="C6" s="6">
        <f>+C7+C10+C16</f>
        <v>3627.23</v>
      </c>
      <c r="D6" s="6">
        <f t="shared" ref="D6:D14" si="0">+B6+C6</f>
        <v>6601.2000000000007</v>
      </c>
    </row>
    <row r="7" spans="1:4" ht="24">
      <c r="A7" s="7" t="s">
        <v>34</v>
      </c>
      <c r="B7" s="8">
        <f>+B8+B9</f>
        <v>1312.21</v>
      </c>
      <c r="C7" s="8">
        <f>+C8+C9</f>
        <v>3141.96</v>
      </c>
      <c r="D7" s="8">
        <f t="shared" si="0"/>
        <v>4454.17</v>
      </c>
    </row>
    <row r="8" spans="1:4" ht="24">
      <c r="A8" s="9" t="s">
        <v>11</v>
      </c>
      <c r="B8" s="10">
        <v>26.14</v>
      </c>
      <c r="C8" s="10">
        <v>237.71</v>
      </c>
      <c r="D8" s="10">
        <f t="shared" si="0"/>
        <v>263.85000000000002</v>
      </c>
    </row>
    <row r="9" spans="1:4" ht="24">
      <c r="A9" s="9" t="s">
        <v>12</v>
      </c>
      <c r="B9" s="10">
        <v>1286.07</v>
      </c>
      <c r="C9" s="10">
        <v>2904.25</v>
      </c>
      <c r="D9" s="10">
        <f t="shared" si="0"/>
        <v>4190.32</v>
      </c>
    </row>
    <row r="10" spans="1:4" ht="24">
      <c r="A10" s="7" t="s">
        <v>35</v>
      </c>
      <c r="B10" s="8">
        <f>+B11+B12+B13+B14+B15</f>
        <v>1661.7600000000002</v>
      </c>
      <c r="C10" s="8">
        <f>+C11+C12+C13+C14+C15</f>
        <v>53.42</v>
      </c>
      <c r="D10" s="8">
        <f t="shared" si="0"/>
        <v>1715.1800000000003</v>
      </c>
    </row>
    <row r="11" spans="1:4" ht="24">
      <c r="A11" s="9" t="s">
        <v>15</v>
      </c>
      <c r="B11" s="10">
        <v>1330.64</v>
      </c>
      <c r="C11" s="10">
        <v>53.42</v>
      </c>
      <c r="D11" s="11">
        <f t="shared" si="0"/>
        <v>1384.0600000000002</v>
      </c>
    </row>
    <row r="12" spans="1:4" ht="24">
      <c r="A12" s="9" t="s">
        <v>44</v>
      </c>
      <c r="B12" s="10">
        <v>5.0199999999999996</v>
      </c>
      <c r="C12" s="26">
        <v>0</v>
      </c>
      <c r="D12" s="11">
        <f t="shared" si="0"/>
        <v>5.0199999999999996</v>
      </c>
    </row>
    <row r="13" spans="1:4" ht="24">
      <c r="A13" s="13" t="s">
        <v>17</v>
      </c>
      <c r="B13" s="27">
        <v>13.4</v>
      </c>
      <c r="C13" s="27">
        <v>0</v>
      </c>
      <c r="D13" s="12">
        <f t="shared" si="0"/>
        <v>13.4</v>
      </c>
    </row>
    <row r="14" spans="1:4" ht="24">
      <c r="A14" s="9" t="s">
        <v>18</v>
      </c>
      <c r="B14" s="27">
        <v>312.32</v>
      </c>
      <c r="C14" s="27">
        <v>0</v>
      </c>
      <c r="D14" s="12">
        <f t="shared" si="0"/>
        <v>312.32</v>
      </c>
    </row>
    <row r="15" spans="1:4" ht="24">
      <c r="A15" s="9" t="s">
        <v>19</v>
      </c>
      <c r="B15" s="27">
        <v>0.38</v>
      </c>
      <c r="C15" s="27">
        <v>0</v>
      </c>
      <c r="D15" s="12">
        <f>+B15+C15</f>
        <v>0.38</v>
      </c>
    </row>
    <row r="16" spans="1:4" ht="24">
      <c r="A16" s="7" t="s">
        <v>36</v>
      </c>
      <c r="B16" s="28">
        <v>0</v>
      </c>
      <c r="C16" s="28">
        <f>ROUND((B7+C7+B10+C10)*0.07,2)</f>
        <v>431.85</v>
      </c>
      <c r="D16" s="29">
        <f>+B16+C16</f>
        <v>431.85</v>
      </c>
    </row>
    <row r="17" spans="1:6" ht="24">
      <c r="A17" s="7" t="s">
        <v>21</v>
      </c>
      <c r="B17" s="28">
        <f t="shared" ref="B17:C17" si="1">+B18+B19+B20+B21</f>
        <v>0</v>
      </c>
      <c r="C17" s="28">
        <f t="shared" si="1"/>
        <v>2331.15</v>
      </c>
      <c r="D17" s="28">
        <f t="shared" ref="D17:D22" si="2">+B17+C17</f>
        <v>2331.15</v>
      </c>
    </row>
    <row r="18" spans="1:6" ht="24">
      <c r="A18" s="9" t="s">
        <v>37</v>
      </c>
      <c r="B18" s="27">
        <v>0</v>
      </c>
      <c r="C18" s="27">
        <v>1100.1600000000001</v>
      </c>
      <c r="D18" s="12">
        <f t="shared" si="2"/>
        <v>1100.1600000000001</v>
      </c>
    </row>
    <row r="19" spans="1:6" ht="24">
      <c r="A19" s="15" t="s">
        <v>38</v>
      </c>
      <c r="B19" s="27">
        <v>0</v>
      </c>
      <c r="C19" s="27">
        <v>67.36</v>
      </c>
      <c r="D19" s="12">
        <f t="shared" si="2"/>
        <v>67.36</v>
      </c>
    </row>
    <row r="20" spans="1:6" ht="24">
      <c r="A20" s="15" t="s">
        <v>39</v>
      </c>
      <c r="B20" s="27">
        <v>0</v>
      </c>
      <c r="C20" s="27">
        <v>13.9</v>
      </c>
      <c r="D20" s="12">
        <f t="shared" si="2"/>
        <v>13.9</v>
      </c>
    </row>
    <row r="21" spans="1:6" s="19" customFormat="1" ht="24">
      <c r="A21" s="9" t="s">
        <v>42</v>
      </c>
      <c r="B21" s="30">
        <v>0</v>
      </c>
      <c r="C21" s="30">
        <v>1149.73</v>
      </c>
      <c r="D21" s="30">
        <f t="shared" si="2"/>
        <v>1149.73</v>
      </c>
    </row>
    <row r="22" spans="1:6" ht="24">
      <c r="A22" s="16" t="s">
        <v>25</v>
      </c>
      <c r="B22" s="28">
        <f>SUM(B6,B17)</f>
        <v>2973.9700000000003</v>
      </c>
      <c r="C22" s="28">
        <f>SUM(C6,C17)</f>
        <v>5958.38</v>
      </c>
      <c r="D22" s="28">
        <f t="shared" si="2"/>
        <v>8932.35</v>
      </c>
    </row>
    <row r="23" spans="1:6" ht="24">
      <c r="A23" s="16" t="s">
        <v>40</v>
      </c>
      <c r="B23" s="28">
        <f>B22/B24</f>
        <v>8.0377567567567567</v>
      </c>
      <c r="C23" s="28">
        <f>C22/B24</f>
        <v>16.103729729729729</v>
      </c>
      <c r="D23" s="28">
        <f>D22/B24</f>
        <v>24.141486486486489</v>
      </c>
    </row>
    <row r="24" spans="1:6" s="19" customFormat="1" ht="24">
      <c r="A24" s="18" t="s">
        <v>27</v>
      </c>
      <c r="B24" s="53">
        <v>370</v>
      </c>
      <c r="C24" s="54"/>
      <c r="D24" s="55"/>
      <c r="F24" s="37"/>
    </row>
    <row r="25" spans="1:6" s="19" customFormat="1" ht="24">
      <c r="A25" s="18" t="s">
        <v>33</v>
      </c>
      <c r="B25" s="50">
        <v>26.16</v>
      </c>
      <c r="C25" s="51"/>
      <c r="D25" s="52"/>
    </row>
    <row r="26" spans="1:6" ht="24">
      <c r="A26" s="18" t="s">
        <v>29</v>
      </c>
      <c r="B26" s="50">
        <f>B24*B25</f>
        <v>9679.2000000000007</v>
      </c>
      <c r="C26" s="51"/>
      <c r="D26" s="52"/>
    </row>
    <row r="27" spans="1:6" ht="24">
      <c r="A27" s="16" t="s">
        <v>30</v>
      </c>
      <c r="B27" s="32">
        <f>B26-B22</f>
        <v>6705.2300000000005</v>
      </c>
      <c r="C27" s="33"/>
      <c r="D27" s="34">
        <f>B26-D22</f>
        <v>746.85000000000036</v>
      </c>
    </row>
    <row r="28" spans="1:6" ht="24">
      <c r="A28" s="22" t="s">
        <v>31</v>
      </c>
      <c r="B28" s="35">
        <f>B25-B23</f>
        <v>18.122243243243243</v>
      </c>
      <c r="C28" s="31"/>
      <c r="D28" s="36">
        <f>B25-D23</f>
        <v>2.0185135135135113</v>
      </c>
    </row>
  </sheetData>
  <mergeCells count="6">
    <mergeCell ref="B26:D26"/>
    <mergeCell ref="A3:A5"/>
    <mergeCell ref="B4:D4"/>
    <mergeCell ref="B25:D25"/>
    <mergeCell ref="B24:D24"/>
    <mergeCell ref="B3:D3"/>
  </mergeCells>
  <pageMargins left="0.84" right="0.2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ySplit="5" topLeftCell="A6" activePane="bottomLeft" state="frozen"/>
      <selection pane="bottomLeft" activeCell="I11" sqref="I11"/>
    </sheetView>
  </sheetViews>
  <sheetFormatPr defaultColWidth="9" defaultRowHeight="15"/>
  <cols>
    <col min="1" max="1" width="39.28515625" style="38" customWidth="1"/>
    <col min="2" max="7" width="10.28515625" style="38" customWidth="1"/>
    <col min="8" max="16384" width="9" style="38"/>
  </cols>
  <sheetData>
    <row r="1" spans="1:7" ht="27.75">
      <c r="A1" s="1" t="s">
        <v>56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3" t="s">
        <v>1</v>
      </c>
      <c r="B3" s="46" t="s">
        <v>43</v>
      </c>
      <c r="C3" s="47"/>
      <c r="D3" s="47"/>
      <c r="E3" s="47"/>
      <c r="F3" s="47"/>
      <c r="G3" s="48"/>
    </row>
    <row r="4" spans="1:7" ht="27.75">
      <c r="A4" s="44"/>
      <c r="B4" s="49" t="s">
        <v>2</v>
      </c>
      <c r="C4" s="49"/>
      <c r="D4" s="49"/>
      <c r="E4" s="49" t="s">
        <v>3</v>
      </c>
      <c r="F4" s="49"/>
      <c r="G4" s="49"/>
    </row>
    <row r="5" spans="1:7" ht="23.25" customHeight="1">
      <c r="A5" s="45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45</v>
      </c>
      <c r="B6" s="6">
        <f>+B7+B12+B20</f>
        <v>2755.09</v>
      </c>
      <c r="C6" s="6">
        <f>+C7+C12+C20</f>
        <v>1159.8200000000002</v>
      </c>
      <c r="D6" s="6">
        <f>+B6+C6</f>
        <v>3914.9100000000003</v>
      </c>
      <c r="E6" s="6">
        <f>+E7+E12+E20</f>
        <v>2321.44</v>
      </c>
      <c r="F6" s="6">
        <f>+F7+F12+F20</f>
        <v>1404.7099999999998</v>
      </c>
      <c r="G6" s="6">
        <f t="shared" ref="G6:G25" si="0">+E6+F6</f>
        <v>3726.1499999999996</v>
      </c>
    </row>
    <row r="7" spans="1:7" ht="24">
      <c r="A7" s="7" t="s">
        <v>34</v>
      </c>
      <c r="B7" s="8">
        <f>+B8+B9+B10+B11</f>
        <v>1741.4</v>
      </c>
      <c r="C7" s="8">
        <f>+C8+C9+C10+C11</f>
        <v>617.21</v>
      </c>
      <c r="D7" s="8">
        <f t="shared" ref="D7:D25" si="1">+B7+C7</f>
        <v>2358.61</v>
      </c>
      <c r="E7" s="8">
        <f>+E8+E9+E10+E11</f>
        <v>1069.1600000000001</v>
      </c>
      <c r="F7" s="8">
        <f>+F8+F9+F10+F11</f>
        <v>925.32999999999993</v>
      </c>
      <c r="G7" s="8">
        <f t="shared" si="0"/>
        <v>1994.49</v>
      </c>
    </row>
    <row r="8" spans="1:7" ht="24">
      <c r="A8" s="9" t="s">
        <v>9</v>
      </c>
      <c r="B8" s="10">
        <v>454.74</v>
      </c>
      <c r="C8" s="10">
        <v>111.33</v>
      </c>
      <c r="D8" s="10">
        <f t="shared" si="1"/>
        <v>566.07000000000005</v>
      </c>
      <c r="E8" s="10">
        <v>520.65</v>
      </c>
      <c r="F8" s="10">
        <v>119.57</v>
      </c>
      <c r="G8" s="10">
        <f t="shared" si="0"/>
        <v>640.22</v>
      </c>
    </row>
    <row r="9" spans="1:7" ht="24">
      <c r="A9" s="9" t="s">
        <v>10</v>
      </c>
      <c r="B9" s="11">
        <v>204.67</v>
      </c>
      <c r="C9" s="11">
        <v>60.48</v>
      </c>
      <c r="D9" s="10">
        <f t="shared" si="1"/>
        <v>265.14999999999998</v>
      </c>
      <c r="E9" s="11">
        <v>32.61</v>
      </c>
      <c r="F9" s="11">
        <v>108.15</v>
      </c>
      <c r="G9" s="10">
        <f t="shared" si="0"/>
        <v>140.76</v>
      </c>
    </row>
    <row r="10" spans="1:7" ht="24">
      <c r="A10" s="9" t="s">
        <v>11</v>
      </c>
      <c r="B10" s="11">
        <v>390.84</v>
      </c>
      <c r="C10" s="11">
        <v>196.34</v>
      </c>
      <c r="D10" s="10">
        <f t="shared" si="1"/>
        <v>587.17999999999995</v>
      </c>
      <c r="E10" s="11">
        <v>80.22</v>
      </c>
      <c r="F10" s="11">
        <v>383.59</v>
      </c>
      <c r="G10" s="10">
        <f t="shared" si="0"/>
        <v>463.80999999999995</v>
      </c>
    </row>
    <row r="11" spans="1:7" ht="24">
      <c r="A11" s="9" t="s">
        <v>12</v>
      </c>
      <c r="B11" s="11">
        <v>691.15</v>
      </c>
      <c r="C11" s="11">
        <v>249.06</v>
      </c>
      <c r="D11" s="10">
        <f t="shared" si="1"/>
        <v>940.21</v>
      </c>
      <c r="E11" s="11">
        <v>435.68</v>
      </c>
      <c r="F11" s="11">
        <v>314.02</v>
      </c>
      <c r="G11" s="10">
        <f t="shared" si="0"/>
        <v>749.7</v>
      </c>
    </row>
    <row r="12" spans="1:7" ht="24">
      <c r="A12" s="7" t="s">
        <v>35</v>
      </c>
      <c r="B12" s="8">
        <f>+B13+B14+B15+B16+B17+B18+B19</f>
        <v>1013.69</v>
      </c>
      <c r="C12" s="8">
        <f>+C13+C14+C15+C16+C17+C18+C19</f>
        <v>286.49</v>
      </c>
      <c r="D12" s="8">
        <f t="shared" si="1"/>
        <v>1300.18</v>
      </c>
      <c r="E12" s="8">
        <f>+E13+E14+E15+E16+E17+E18+E19</f>
        <v>1252.28</v>
      </c>
      <c r="F12" s="8">
        <f>+F13+F14+F15+F16+F17+F18+F19</f>
        <v>235.60999999999999</v>
      </c>
      <c r="G12" s="8">
        <f t="shared" si="0"/>
        <v>1487.8899999999999</v>
      </c>
    </row>
    <row r="13" spans="1:7" ht="24">
      <c r="A13" s="9" t="s">
        <v>14</v>
      </c>
      <c r="B13" s="11">
        <v>41.85</v>
      </c>
      <c r="C13" s="11">
        <v>263.58999999999997</v>
      </c>
      <c r="D13" s="11">
        <f t="shared" si="1"/>
        <v>305.44</v>
      </c>
      <c r="E13" s="11">
        <v>5.87</v>
      </c>
      <c r="F13" s="11">
        <v>231.2</v>
      </c>
      <c r="G13" s="11">
        <f t="shared" si="0"/>
        <v>237.07</v>
      </c>
    </row>
    <row r="14" spans="1:7" ht="24">
      <c r="A14" s="9" t="s">
        <v>15</v>
      </c>
      <c r="B14" s="11">
        <v>750.51</v>
      </c>
      <c r="C14" s="11">
        <v>20.92</v>
      </c>
      <c r="D14" s="11">
        <f t="shared" si="1"/>
        <v>771.43</v>
      </c>
      <c r="E14" s="11">
        <v>1063.8</v>
      </c>
      <c r="F14" s="11">
        <v>0</v>
      </c>
      <c r="G14" s="11">
        <f t="shared" si="0"/>
        <v>1063.8</v>
      </c>
    </row>
    <row r="15" spans="1:7" ht="24">
      <c r="A15" s="9" t="s">
        <v>16</v>
      </c>
      <c r="B15" s="11">
        <v>54.27</v>
      </c>
      <c r="C15" s="11">
        <v>0</v>
      </c>
      <c r="D15" s="11">
        <f t="shared" si="1"/>
        <v>54.27</v>
      </c>
      <c r="E15" s="11">
        <v>73.37</v>
      </c>
      <c r="F15" s="11">
        <v>0</v>
      </c>
      <c r="G15" s="11">
        <f t="shared" si="0"/>
        <v>73.37</v>
      </c>
    </row>
    <row r="16" spans="1:7" ht="24">
      <c r="A16" s="9" t="s">
        <v>32</v>
      </c>
      <c r="B16" s="11">
        <v>5.65</v>
      </c>
      <c r="C16" s="11">
        <v>1.67</v>
      </c>
      <c r="D16" s="11">
        <f t="shared" si="1"/>
        <v>7.32</v>
      </c>
      <c r="E16" s="11">
        <v>24.46</v>
      </c>
      <c r="F16" s="11">
        <v>2.4500000000000002</v>
      </c>
      <c r="G16" s="11">
        <f t="shared" si="0"/>
        <v>26.91</v>
      </c>
    </row>
    <row r="17" spans="1:7" ht="24">
      <c r="A17" s="39" t="s">
        <v>17</v>
      </c>
      <c r="B17" s="12">
        <v>9.4700000000000006</v>
      </c>
      <c r="C17" s="12">
        <v>0</v>
      </c>
      <c r="D17" s="11">
        <f t="shared" si="1"/>
        <v>9.4700000000000006</v>
      </c>
      <c r="E17" s="12">
        <v>0</v>
      </c>
      <c r="F17" s="12">
        <v>0</v>
      </c>
      <c r="G17" s="11">
        <f t="shared" si="0"/>
        <v>0</v>
      </c>
    </row>
    <row r="18" spans="1:7" ht="24">
      <c r="A18" s="9" t="s">
        <v>18</v>
      </c>
      <c r="B18" s="12">
        <v>151.94</v>
      </c>
      <c r="C18" s="12">
        <v>0</v>
      </c>
      <c r="D18" s="11">
        <f t="shared" si="1"/>
        <v>151.94</v>
      </c>
      <c r="E18" s="12">
        <v>84.78</v>
      </c>
      <c r="F18" s="12">
        <v>1.96</v>
      </c>
      <c r="G18" s="11">
        <f t="shared" si="0"/>
        <v>86.74</v>
      </c>
    </row>
    <row r="19" spans="1:7" ht="24">
      <c r="A19" s="9" t="s">
        <v>19</v>
      </c>
      <c r="B19" s="12">
        <v>0</v>
      </c>
      <c r="C19" s="12">
        <v>0.31</v>
      </c>
      <c r="D19" s="11">
        <f t="shared" si="1"/>
        <v>0.31</v>
      </c>
      <c r="E19" s="12">
        <v>0</v>
      </c>
      <c r="F19" s="12">
        <v>0</v>
      </c>
      <c r="G19" s="11">
        <f t="shared" si="0"/>
        <v>0</v>
      </c>
    </row>
    <row r="20" spans="1:7" ht="24">
      <c r="A20" s="7" t="s">
        <v>36</v>
      </c>
      <c r="B20" s="25">
        <v>0</v>
      </c>
      <c r="C20" s="14">
        <f>ROUND((B7+C7+B12+C12)*0.07,2)</f>
        <v>256.12</v>
      </c>
      <c r="D20" s="14">
        <f t="shared" si="1"/>
        <v>256.12</v>
      </c>
      <c r="E20" s="25">
        <v>0</v>
      </c>
      <c r="F20" s="14">
        <f>ROUND((E7+F7+E12+F12)*0.07,2)</f>
        <v>243.77</v>
      </c>
      <c r="G20" s="14">
        <f t="shared" si="0"/>
        <v>243.77</v>
      </c>
    </row>
    <row r="21" spans="1:7" ht="24">
      <c r="A21" s="7" t="s">
        <v>46</v>
      </c>
      <c r="B21" s="25">
        <f>+B22+B23+B24</f>
        <v>0</v>
      </c>
      <c r="C21" s="25">
        <f>+C22+C23+C24</f>
        <v>1114.28</v>
      </c>
      <c r="D21" s="14">
        <f t="shared" si="1"/>
        <v>1114.28</v>
      </c>
      <c r="E21" s="25">
        <f>+E22+E23+E24</f>
        <v>0</v>
      </c>
      <c r="F21" s="14">
        <f>+F22+F23+F24</f>
        <v>1172.3699999999999</v>
      </c>
      <c r="G21" s="14">
        <f t="shared" si="0"/>
        <v>1172.3699999999999</v>
      </c>
    </row>
    <row r="22" spans="1:7" ht="24">
      <c r="A22" s="9" t="s">
        <v>37</v>
      </c>
      <c r="B22" s="12">
        <v>0</v>
      </c>
      <c r="C22" s="12">
        <v>1034.8800000000001</v>
      </c>
      <c r="D22" s="12">
        <f t="shared" si="1"/>
        <v>1034.8800000000001</v>
      </c>
      <c r="E22" s="12">
        <v>0</v>
      </c>
      <c r="F22" s="12">
        <v>1043.48</v>
      </c>
      <c r="G22" s="12">
        <f t="shared" si="0"/>
        <v>1043.48</v>
      </c>
    </row>
    <row r="23" spans="1:7" ht="24">
      <c r="A23" s="15" t="s">
        <v>38</v>
      </c>
      <c r="B23" s="12">
        <v>0</v>
      </c>
      <c r="C23" s="12">
        <v>66.58</v>
      </c>
      <c r="D23" s="12">
        <f t="shared" si="1"/>
        <v>66.58</v>
      </c>
      <c r="E23" s="12">
        <v>0</v>
      </c>
      <c r="F23" s="12">
        <v>98.85</v>
      </c>
      <c r="G23" s="12">
        <f t="shared" si="0"/>
        <v>98.85</v>
      </c>
    </row>
    <row r="24" spans="1:7" ht="24">
      <c r="A24" s="15" t="s">
        <v>39</v>
      </c>
      <c r="B24" s="12">
        <v>0</v>
      </c>
      <c r="C24" s="12">
        <v>12.82</v>
      </c>
      <c r="D24" s="12">
        <f t="shared" si="1"/>
        <v>12.82</v>
      </c>
      <c r="E24" s="12">
        <v>0</v>
      </c>
      <c r="F24" s="12">
        <v>30.04</v>
      </c>
      <c r="G24" s="12">
        <f t="shared" si="0"/>
        <v>30.04</v>
      </c>
    </row>
    <row r="25" spans="1:7" ht="24">
      <c r="A25" s="7" t="s">
        <v>47</v>
      </c>
      <c r="B25" s="14">
        <f>+B6+B21</f>
        <v>2755.09</v>
      </c>
      <c r="C25" s="14">
        <f>+C6+C21</f>
        <v>2274.1000000000004</v>
      </c>
      <c r="D25" s="14">
        <f t="shared" si="1"/>
        <v>5029.1900000000005</v>
      </c>
      <c r="E25" s="14">
        <f>+E6+E21</f>
        <v>2321.44</v>
      </c>
      <c r="F25" s="14">
        <f>+F6+F21</f>
        <v>2577.08</v>
      </c>
      <c r="G25" s="14">
        <f t="shared" si="0"/>
        <v>4898.5200000000004</v>
      </c>
    </row>
    <row r="26" spans="1:7" ht="24">
      <c r="A26" s="16" t="s">
        <v>48</v>
      </c>
      <c r="B26" s="40">
        <f>ROUND(B25/B27,2)</f>
        <v>0.72</v>
      </c>
      <c r="C26" s="40">
        <f>ROUND(C25/B27,2)</f>
        <v>0.6</v>
      </c>
      <c r="D26" s="40">
        <f>+ROUND(D25/B27,2)</f>
        <v>1.32</v>
      </c>
      <c r="E26" s="40">
        <f>ROUND(E25/E27,2)</f>
        <v>0.65</v>
      </c>
      <c r="F26" s="40">
        <f>ROUND(F25/E27,2)</f>
        <v>0.72</v>
      </c>
      <c r="G26" s="40">
        <f>+ROUND(G25/E27,2)</f>
        <v>1.37</v>
      </c>
    </row>
    <row r="27" spans="1:7" s="41" customFormat="1" ht="24">
      <c r="A27" s="18" t="s">
        <v>49</v>
      </c>
      <c r="B27" s="42">
        <v>3804.71</v>
      </c>
      <c r="C27" s="42"/>
      <c r="D27" s="42"/>
      <c r="E27" s="42">
        <v>3567.72</v>
      </c>
      <c r="F27" s="42"/>
      <c r="G27" s="42"/>
    </row>
    <row r="28" spans="1:7" s="41" customFormat="1" ht="24">
      <c r="A28" s="18" t="s">
        <v>50</v>
      </c>
      <c r="B28" s="42">
        <v>1.72</v>
      </c>
      <c r="C28" s="42"/>
      <c r="D28" s="42"/>
      <c r="E28" s="42">
        <v>1.72</v>
      </c>
      <c r="F28" s="42"/>
      <c r="G28" s="42"/>
    </row>
    <row r="29" spans="1:7" s="41" customFormat="1" ht="24">
      <c r="A29" s="18" t="s">
        <v>51</v>
      </c>
      <c r="B29" s="42">
        <f>+ROUND(B27*B28,2)</f>
        <v>6544.1</v>
      </c>
      <c r="C29" s="42" t="s">
        <v>28</v>
      </c>
      <c r="D29" s="42">
        <v>5203.0524000000005</v>
      </c>
      <c r="E29" s="42">
        <f>+ROUND(E27*E28,2)</f>
        <v>6136.48</v>
      </c>
      <c r="F29" s="42" t="s">
        <v>28</v>
      </c>
      <c r="G29" s="42">
        <v>5203.0524000000005</v>
      </c>
    </row>
    <row r="30" spans="1:7" ht="24">
      <c r="A30" s="16" t="s">
        <v>52</v>
      </c>
      <c r="B30" s="20">
        <f>B29-B25</f>
        <v>3789.01</v>
      </c>
      <c r="C30" s="21" t="s">
        <v>28</v>
      </c>
      <c r="D30" s="20">
        <f>B29-D25</f>
        <v>1514.9099999999999</v>
      </c>
      <c r="E30" s="20">
        <f>E29-E25</f>
        <v>3815.0399999999995</v>
      </c>
      <c r="F30" s="21" t="s">
        <v>28</v>
      </c>
      <c r="G30" s="20">
        <f>E29-G25</f>
        <v>1237.9599999999991</v>
      </c>
    </row>
    <row r="31" spans="1:7" ht="24">
      <c r="A31" s="22" t="s">
        <v>53</v>
      </c>
      <c r="B31" s="23">
        <f>(B28-B26)</f>
        <v>1</v>
      </c>
      <c r="C31" s="24" t="s">
        <v>28</v>
      </c>
      <c r="D31" s="23">
        <f>B28-D26</f>
        <v>0.39999999999999991</v>
      </c>
      <c r="E31" s="23">
        <f>E28-E26</f>
        <v>1.0699999999999998</v>
      </c>
      <c r="F31" s="24" t="s">
        <v>28</v>
      </c>
      <c r="G31" s="23">
        <f>E28-G26</f>
        <v>0.34999999999999987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23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ข้าวนาปี</vt:lpstr>
      <vt:lpstr>ยางพารา</vt:lpstr>
      <vt:lpstr>มันสำปะหลัง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2018-10-22T03:25:41Z</cp:lastPrinted>
  <dcterms:created xsi:type="dcterms:W3CDTF">2018-08-22T09:15:03Z</dcterms:created>
  <dcterms:modified xsi:type="dcterms:W3CDTF">2018-10-24T02:51:42Z</dcterms:modified>
</cp:coreProperties>
</file>