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ข้าวเหนียวนาปี" sheetId="1" r:id="rId1"/>
    <sheet name="ยางพารา" sheetId="4" r:id="rId2"/>
    <sheet name="มันสำปะหลัง" sheetId="7" r:id="rId3"/>
  </sheets>
  <calcPr calcId="144525"/>
</workbook>
</file>

<file path=xl/calcChain.xml><?xml version="1.0" encoding="utf-8"?>
<calcChain xmlns="http://schemas.openxmlformats.org/spreadsheetml/2006/main">
  <c r="E27" i="4" l="1"/>
  <c r="B27" i="4"/>
  <c r="E28" i="1" l="1"/>
  <c r="E29" i="1" s="1"/>
  <c r="B28" i="1"/>
  <c r="B29" i="1" s="1"/>
  <c r="E29" i="7"/>
  <c r="B29" i="7"/>
  <c r="B30" i="7" s="1"/>
  <c r="G24" i="7"/>
  <c r="D24" i="7"/>
  <c r="G23" i="7"/>
  <c r="D23" i="7"/>
  <c r="G22" i="7"/>
  <c r="D22" i="7"/>
  <c r="F21" i="7"/>
  <c r="E21" i="7"/>
  <c r="C21" i="7"/>
  <c r="B21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F12" i="7"/>
  <c r="E12" i="7"/>
  <c r="C12" i="7"/>
  <c r="B12" i="7"/>
  <c r="G11" i="7"/>
  <c r="D11" i="7"/>
  <c r="G10" i="7"/>
  <c r="D10" i="7"/>
  <c r="G9" i="7"/>
  <c r="D9" i="7"/>
  <c r="G8" i="7"/>
  <c r="G7" i="7" s="1"/>
  <c r="D8" i="7"/>
  <c r="D7" i="7" s="1"/>
  <c r="F7" i="7"/>
  <c r="E7" i="7"/>
  <c r="C7" i="7"/>
  <c r="B7" i="7"/>
  <c r="B6" i="7"/>
  <c r="B25" i="7" s="1"/>
  <c r="B26" i="7" s="1"/>
  <c r="G12" i="7" l="1"/>
  <c r="D12" i="7"/>
  <c r="G21" i="7"/>
  <c r="D21" i="7"/>
  <c r="E6" i="7"/>
  <c r="E25" i="7" s="1"/>
  <c r="C20" i="7"/>
  <c r="C6" i="7" s="1"/>
  <c r="C25" i="7" s="1"/>
  <c r="C26" i="7" s="1"/>
  <c r="F20" i="7"/>
  <c r="F6" i="7" s="1"/>
  <c r="F25" i="7" s="1"/>
  <c r="F26" i="7" s="1"/>
  <c r="B31" i="7"/>
  <c r="G20" i="7" l="1"/>
  <c r="G6" i="7" s="1"/>
  <c r="G25" i="7" s="1"/>
  <c r="G30" i="7" s="1"/>
  <c r="G31" i="7" s="1"/>
  <c r="D20" i="7"/>
  <c r="D6" i="7" s="1"/>
  <c r="D25" i="7" s="1"/>
  <c r="E26" i="7"/>
  <c r="E30" i="7"/>
  <c r="E31" i="7" s="1"/>
  <c r="G26" i="7" l="1"/>
  <c r="D26" i="7"/>
  <c r="D30" i="7"/>
  <c r="D31" i="7" s="1"/>
  <c r="G22" i="4" l="1"/>
  <c r="G21" i="4"/>
  <c r="G20" i="4"/>
  <c r="G19" i="4"/>
  <c r="G16" i="4"/>
  <c r="G15" i="4"/>
  <c r="G14" i="4"/>
  <c r="G13" i="4"/>
  <c r="G12" i="4"/>
  <c r="G11" i="4"/>
  <c r="G9" i="4"/>
  <c r="G8" i="4"/>
  <c r="D22" i="4"/>
  <c r="D21" i="4"/>
  <c r="D20" i="4"/>
  <c r="D19" i="4"/>
  <c r="D16" i="4"/>
  <c r="D15" i="4"/>
  <c r="D14" i="4"/>
  <c r="D13" i="4"/>
  <c r="D12" i="4"/>
  <c r="D11" i="4"/>
  <c r="D9" i="4"/>
  <c r="D8" i="4"/>
  <c r="E12" i="1" l="1"/>
  <c r="F12" i="1"/>
  <c r="B12" i="1"/>
  <c r="C12" i="1"/>
  <c r="G24" i="1"/>
  <c r="G23" i="1"/>
  <c r="G22" i="1"/>
  <c r="D24" i="1"/>
  <c r="D23" i="1"/>
  <c r="D22" i="1"/>
  <c r="G19" i="1"/>
  <c r="G18" i="1"/>
  <c r="G17" i="1"/>
  <c r="G16" i="1"/>
  <c r="G15" i="1"/>
  <c r="G14" i="1"/>
  <c r="G13" i="1"/>
  <c r="D19" i="1"/>
  <c r="D18" i="1"/>
  <c r="D17" i="1"/>
  <c r="D16" i="1"/>
  <c r="D15" i="1"/>
  <c r="D14" i="1"/>
  <c r="D13" i="1"/>
  <c r="G11" i="1"/>
  <c r="G10" i="1"/>
  <c r="G9" i="1"/>
  <c r="G8" i="1"/>
  <c r="D11" i="1"/>
  <c r="D10" i="1"/>
  <c r="D9" i="1"/>
  <c r="D8" i="1"/>
  <c r="F18" i="4"/>
  <c r="E18" i="4"/>
  <c r="F10" i="4"/>
  <c r="E10" i="4"/>
  <c r="F7" i="4"/>
  <c r="E7" i="4"/>
  <c r="B18" i="4"/>
  <c r="C18" i="4"/>
  <c r="B10" i="4"/>
  <c r="C10" i="4"/>
  <c r="B7" i="4"/>
  <c r="C7" i="4"/>
  <c r="G18" i="4" l="1"/>
  <c r="G10" i="4"/>
  <c r="D18" i="4"/>
  <c r="C17" i="4"/>
  <c r="D17" i="4" s="1"/>
  <c r="F17" i="4"/>
  <c r="G17" i="4" s="1"/>
  <c r="E6" i="4"/>
  <c r="E23" i="4" s="1"/>
  <c r="B6" i="4"/>
  <c r="B23" i="4" s="1"/>
  <c r="B28" i="4" s="1"/>
  <c r="B29" i="4" s="1"/>
  <c r="F21" i="1"/>
  <c r="E21" i="1"/>
  <c r="F7" i="1"/>
  <c r="E7" i="1"/>
  <c r="C21" i="1"/>
  <c r="B21" i="1"/>
  <c r="C7" i="1"/>
  <c r="B7" i="1"/>
  <c r="D12" i="1"/>
  <c r="G12" i="1"/>
  <c r="F6" i="4" l="1"/>
  <c r="F23" i="4" s="1"/>
  <c r="F24" i="4" s="1"/>
  <c r="C6" i="4"/>
  <c r="C23" i="4" s="1"/>
  <c r="C24" i="4" s="1"/>
  <c r="F20" i="1"/>
  <c r="G20" i="1" s="1"/>
  <c r="B6" i="1"/>
  <c r="B25" i="1" s="1"/>
  <c r="B30" i="1" s="1"/>
  <c r="B31" i="1" s="1"/>
  <c r="C20" i="1"/>
  <c r="D20" i="1" s="1"/>
  <c r="E24" i="4"/>
  <c r="B24" i="4"/>
  <c r="E6" i="1"/>
  <c r="E25" i="1" s="1"/>
  <c r="E30" i="1" s="1"/>
  <c r="E31" i="1" s="1"/>
  <c r="F6" i="1" l="1"/>
  <c r="F25" i="1" s="1"/>
  <c r="F26" i="1" s="1"/>
  <c r="C6" i="1"/>
  <c r="C25" i="1" s="1"/>
  <c r="C26" i="1" s="1"/>
  <c r="E26" i="1"/>
  <c r="B26" i="1"/>
  <c r="D10" i="4"/>
  <c r="G7" i="4"/>
  <c r="D7" i="4"/>
  <c r="G21" i="1"/>
  <c r="D21" i="1"/>
  <c r="G7" i="1"/>
  <c r="G6" i="1" s="1"/>
  <c r="D7" i="1"/>
  <c r="E28" i="4" l="1"/>
  <c r="E29" i="4" s="1"/>
  <c r="G25" i="1"/>
  <c r="D6" i="1"/>
  <c r="D25" i="1" s="1"/>
  <c r="D6" i="4"/>
  <c r="D23" i="4" s="1"/>
  <c r="G6" i="4"/>
  <c r="G23" i="4" s="1"/>
  <c r="G24" i="4" s="1"/>
  <c r="G28" i="4" l="1"/>
  <c r="G29" i="4" s="1"/>
  <c r="D24" i="4"/>
  <c r="D28" i="4"/>
  <c r="D29" i="4" s="1"/>
  <c r="G26" i="1"/>
  <c r="G30" i="1"/>
  <c r="G31" i="1" s="1"/>
  <c r="D30" i="1"/>
  <c r="D31" i="1" s="1"/>
  <c r="D26" i="1"/>
</calcChain>
</file>

<file path=xl/sharedStrings.xml><?xml version="1.0" encoding="utf-8"?>
<sst xmlns="http://schemas.openxmlformats.org/spreadsheetml/2006/main" count="112" uniqueCount="68">
  <si>
    <t>หน่วย : บาท/ไร่</t>
  </si>
  <si>
    <t>รายการ</t>
  </si>
  <si>
    <t>S1</t>
  </si>
  <si>
    <t>N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</si>
  <si>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</si>
  <si>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</si>
  <si>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</si>
  <si>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</si>
  <si>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</si>
  <si>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</si>
  <si>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</si>
  <si>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</si>
  <si>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</si>
  <si>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</si>
  <si>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</si>
  <si>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</si>
  <si>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</si>
  <si>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</si>
  <si>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</si>
  <si>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</si>
  <si>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</si>
  <si>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</si>
  <si>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ต้นทุนรวมต่อตัน   </t>
  </si>
  <si>
    <t>5. ผลผลิตต่อไร่ (กก.)</t>
  </si>
  <si>
    <t>7. ผลตอบแทนต่อไร่</t>
  </si>
  <si>
    <t>8. ผลตอบแทนสุทธิต่อไร่</t>
  </si>
  <si>
    <t>หน่วย: บาท/ไร่</t>
  </si>
  <si>
    <t>รายงาน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</si>
  <si>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</si>
  <si>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</si>
  <si>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</si>
  <si>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</si>
  <si>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</si>
  <si>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</si>
  <si>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</si>
  <si>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</si>
  <si>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</si>
  <si>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</si>
  <si>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</si>
  <si>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</si>
  <si>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</si>
  <si>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</si>
  <si>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</si>
  <si>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</si>
  <si>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</si>
  <si>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</si>
  <si>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</si>
  <si>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</si>
  <si>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</si>
  <si>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</si>
  <si>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</si>
  <si>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</si>
  <si>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</si>
  <si>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</si>
  <si>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</si>
  <si>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</si>
  <si>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</si>
  <si>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</si>
  <si>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เงินสด</t>
  </si>
  <si>
    <t>ไม่เป็นเงินสด</t>
  </si>
  <si>
    <t>รวม</t>
  </si>
  <si>
    <t xml:space="preserve">   ค่าสารปราบศัตรูพืชและวัชพืช</t>
  </si>
  <si>
    <t>มุกดาหาร</t>
  </si>
  <si>
    <t>6. ราคาที่เกษตรกรขายได้ที่ไร่นา (บาท/ตัน)</t>
  </si>
  <si>
    <t>9. ผลตอบแทนสุทธิต่อตัน</t>
  </si>
  <si>
    <t>ตารางที่ 130  ต้นทุนการผลิตข้าวเหนียวนาปี แยกตามลักษณะความเหมาะสมของพื้นที่</t>
  </si>
  <si>
    <t>ตารางที่ 131 ต้นทุนการผลิตยางพารา แยกตามลักษณะความเหมาะสมของพื้นที่</t>
  </si>
  <si>
    <t>ตารางที่ 132 ต้นทุนการผลิตมันสำปะหลัง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</si>
</sst>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/>
  </cellStyleXfs>
  <cellXfs count="79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0" xfId="2" applyNumberFormat="1" applyFont="1" applyFill="1" applyBorder="1" applyAlignment="1">
      <alignment horizontal="right"/>
    </xf>
    <xf numFmtId="2" fontId="5" fillId="0" borderId="1" xfId="2" applyNumberFormat="1" applyFont="1" applyFill="1" applyBorder="1" applyAlignment="1">
      <alignment horizontal="right"/>
    </xf>
    <xf numFmtId="2" fontId="3" fillId="0" borderId="6" xfId="2" applyNumberFormat="1" applyFont="1" applyFill="1" applyBorder="1" applyAlignment="1">
      <alignment vertical="center"/>
    </xf>
    <xf numFmtId="2" fontId="4" fillId="0" borderId="0" xfId="2" applyNumberFormat="1" applyFont="1" applyFill="1" applyAlignment="1">
      <alignment vertical="center"/>
    </xf>
    <xf numFmtId="2" fontId="3" fillId="0" borderId="7" xfId="2" applyNumberFormat="1" applyFont="1" applyFill="1" applyBorder="1" applyAlignment="1">
      <alignment vertical="center"/>
    </xf>
    <xf numFmtId="2" fontId="4" fillId="0" borderId="7" xfId="2" applyNumberFormat="1" applyFont="1" applyFill="1" applyBorder="1" applyAlignment="1">
      <alignment vertical="center"/>
    </xf>
    <xf numFmtId="2" fontId="4" fillId="0" borderId="7" xfId="3" applyNumberFormat="1" applyFont="1" applyBorder="1" applyAlignment="1">
      <alignment vertical="center"/>
    </xf>
    <xf numFmtId="43" fontId="7" fillId="0" borderId="7" xfId="1" applyFont="1" applyBorder="1"/>
    <xf numFmtId="2" fontId="4" fillId="0" borderId="7" xfId="4" applyNumberFormat="1" applyFont="1" applyFill="1" applyBorder="1" applyAlignment="1">
      <alignment vertical="center"/>
    </xf>
    <xf numFmtId="2" fontId="3" fillId="0" borderId="7" xfId="4" applyNumberFormat="1" applyFont="1" applyFill="1" applyBorder="1" applyAlignment="1" applyProtection="1">
      <alignment horizontal="left" vertical="center"/>
    </xf>
    <xf numFmtId="2" fontId="4" fillId="0" borderId="0" xfId="2" applyNumberFormat="1" applyFont="1" applyFill="1" applyBorder="1" applyAlignment="1"/>
    <xf numFmtId="0" fontId="3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3" fillId="0" borderId="6" xfId="0" applyFont="1" applyBorder="1"/>
    <xf numFmtId="4" fontId="3" fillId="0" borderId="6" xfId="0" applyNumberFormat="1" applyFont="1" applyBorder="1"/>
    <xf numFmtId="0" fontId="3" fillId="0" borderId="0" xfId="0" applyFont="1"/>
    <xf numFmtId="0" fontId="3" fillId="0" borderId="7" xfId="0" applyFont="1" applyBorder="1"/>
    <xf numFmtId="4" fontId="3" fillId="0" borderId="7" xfId="0" applyNumberFormat="1" applyFont="1" applyBorder="1"/>
    <xf numFmtId="0" fontId="4" fillId="0" borderId="7" xfId="0" applyFont="1" applyBorder="1"/>
    <xf numFmtId="4" fontId="8" fillId="0" borderId="7" xfId="0" applyNumberFormat="1" applyFont="1" applyBorder="1"/>
    <xf numFmtId="4" fontId="4" fillId="0" borderId="7" xfId="0" applyNumberFormat="1" applyFont="1" applyBorder="1"/>
    <xf numFmtId="0" fontId="3" fillId="0" borderId="8" xfId="0" applyFont="1" applyBorder="1"/>
    <xf numFmtId="4" fontId="3" fillId="0" borderId="8" xfId="0" applyNumberFormat="1" applyFont="1" applyBorder="1"/>
    <xf numFmtId="43" fontId="7" fillId="0" borderId="8" xfId="1" applyFont="1" applyBorder="1"/>
    <xf numFmtId="2" fontId="3" fillId="0" borderId="0" xfId="2" applyNumberFormat="1" applyFont="1" applyFill="1"/>
    <xf numFmtId="4" fontId="7" fillId="0" borderId="7" xfId="1" applyNumberFormat="1" applyFont="1" applyBorder="1"/>
    <xf numFmtId="4" fontId="7" fillId="0" borderId="8" xfId="1" applyNumberFormat="1" applyFont="1" applyBorder="1"/>
    <xf numFmtId="4" fontId="7" fillId="0" borderId="7" xfId="0" applyNumberFormat="1" applyFont="1" applyBorder="1"/>
    <xf numFmtId="2" fontId="3" fillId="0" borderId="10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" fontId="3" fillId="0" borderId="6" xfId="1" applyNumberFormat="1" applyFont="1" applyFill="1" applyBorder="1" applyAlignment="1">
      <alignment horizontal="right"/>
    </xf>
    <xf numFmtId="4" fontId="3" fillId="0" borderId="7" xfId="1" applyNumberFormat="1" applyFont="1" applyFill="1" applyBorder="1" applyAlignment="1">
      <alignment horizontal="right"/>
    </xf>
    <xf numFmtId="4" fontId="4" fillId="0" borderId="7" xfId="2" applyNumberFormat="1" applyFont="1" applyFill="1" applyBorder="1" applyAlignment="1">
      <alignment vertical="center"/>
    </xf>
    <xf numFmtId="4" fontId="4" fillId="0" borderId="7" xfId="1" applyNumberFormat="1" applyFont="1" applyFill="1" applyBorder="1"/>
    <xf numFmtId="4" fontId="3" fillId="0" borderId="7" xfId="2" applyNumberFormat="1" applyFont="1" applyFill="1" applyBorder="1" applyAlignment="1">
      <alignment vertical="center"/>
    </xf>
    <xf numFmtId="4" fontId="4" fillId="0" borderId="7" xfId="3" applyNumberFormat="1" applyFont="1" applyBorder="1" applyAlignment="1">
      <alignment vertical="center"/>
    </xf>
    <xf numFmtId="4" fontId="3" fillId="0" borderId="7" xfId="1" applyNumberFormat="1" applyFont="1" applyFill="1" applyBorder="1" applyAlignment="1">
      <alignment horizontal="right" vertical="center"/>
    </xf>
    <xf numFmtId="4" fontId="4" fillId="0" borderId="7" xfId="4" applyNumberFormat="1" applyFont="1" applyFill="1" applyBorder="1" applyAlignment="1">
      <alignment vertical="center"/>
    </xf>
    <xf numFmtId="4" fontId="3" fillId="0" borderId="7" xfId="1" applyNumberFormat="1" applyFont="1" applyBorder="1" applyAlignment="1">
      <alignment horizontal="right" vertical="center"/>
    </xf>
    <xf numFmtId="4" fontId="3" fillId="0" borderId="7" xfId="1" applyNumberFormat="1" applyFont="1" applyFill="1" applyBorder="1"/>
    <xf numFmtId="0" fontId="3" fillId="0" borderId="10" xfId="0" applyFont="1" applyBorder="1" applyAlignment="1">
      <alignment horizontal="center" vertical="center"/>
    </xf>
    <xf numFmtId="4" fontId="3" fillId="0" borderId="6" xfId="1" applyNumberFormat="1" applyFont="1" applyBorder="1"/>
    <xf numFmtId="4" fontId="3" fillId="0" borderId="7" xfId="1" applyNumberFormat="1" applyFont="1" applyBorder="1"/>
    <xf numFmtId="4" fontId="4" fillId="0" borderId="7" xfId="1" applyNumberFormat="1" applyFont="1" applyBorder="1"/>
    <xf numFmtId="0" fontId="3" fillId="0" borderId="9" xfId="0" applyFont="1" applyBorder="1" applyAlignment="1">
      <alignment horizontal="center" vertical="center"/>
    </xf>
    <xf numFmtId="2" fontId="4" fillId="0" borderId="7" xfId="4" applyNumberFormat="1" applyFont="1" applyFill="1" applyBorder="1" applyAlignment="1" applyProtection="1">
      <alignment horizontal="left" vertical="center"/>
    </xf>
    <xf numFmtId="43" fontId="8" fillId="0" borderId="7" xfId="1" applyFont="1" applyBorder="1"/>
    <xf numFmtId="49" fontId="3" fillId="0" borderId="3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" fontId="8" fillId="0" borderId="12" xfId="1" applyNumberFormat="1" applyFont="1" applyBorder="1" applyAlignment="1">
      <alignment horizontal="center"/>
    </xf>
    <xf numFmtId="4" fontId="8" fillId="0" borderId="13" xfId="1" applyNumberFormat="1" applyFont="1" applyBorder="1" applyAlignment="1">
      <alignment horizontal="center"/>
    </xf>
    <xf numFmtId="4" fontId="8" fillId="0" borderId="14" xfId="1" applyNumberFormat="1" applyFont="1" applyBorder="1" applyAlignment="1">
      <alignment horizontal="center"/>
    </xf>
    <xf numFmtId="4" fontId="4" fillId="0" borderId="12" xfId="2" applyNumberFormat="1" applyFont="1" applyFill="1" applyBorder="1" applyAlignment="1">
      <alignment horizontal="center"/>
    </xf>
    <xf numFmtId="4" fontId="4" fillId="0" borderId="13" xfId="2" applyNumberFormat="1" applyFont="1" applyFill="1" applyBorder="1" applyAlignment="1">
      <alignment horizontal="center"/>
    </xf>
    <xf numFmtId="4" fontId="4" fillId="0" borderId="14" xfId="2" applyNumberFormat="1" applyFont="1" applyFill="1" applyBorder="1" applyAlignment="1">
      <alignment horizontal="center"/>
    </xf>
    <xf numFmtId="4" fontId="4" fillId="0" borderId="12" xfId="1" applyNumberFormat="1" applyFont="1" applyFill="1" applyBorder="1" applyAlignment="1">
      <alignment horizontal="center" vertical="center"/>
    </xf>
    <xf numFmtId="4" fontId="4" fillId="0" borderId="13" xfId="1" applyNumberFormat="1" applyFont="1" applyFill="1" applyBorder="1" applyAlignment="1">
      <alignment horizontal="center" vertical="center"/>
    </xf>
    <xf numFmtId="4" fontId="4" fillId="0" borderId="14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4" fillId="0" borderId="12" xfId="0" applyNumberFormat="1" applyFont="1" applyBorder="1" applyAlignment="1">
      <alignment horizontal="center"/>
    </xf>
    <xf numFmtId="4" fontId="4" fillId="0" borderId="13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7"/>
    <cellStyle name="ปกติ 3" xfId="4"/>
    <cellStyle name="ปกติ 4" xfId="6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7" sqref="I7"/>
    </sheetView>
  </sheetViews>
  <sheetFormatPr defaultColWidth="8" defaultRowHeight="24" x14ac:dyDescent="0.55000000000000004"/>
  <cols>
    <col min="1" max="1" width="39.140625" style="13" customWidth="1"/>
    <col min="2" max="3" width="11.140625" style="13" customWidth="1"/>
    <col min="4" max="4" width="11.140625" style="2" customWidth="1"/>
    <col min="5" max="6" width="11.140625" style="13" customWidth="1"/>
    <col min="7" max="7" width="11.140625" style="2" customWidth="1"/>
    <col min="8" max="16384" width="8" style="2"/>
  </cols>
  <sheetData>
    <row r="1" spans="1:7" x14ac:dyDescent="0.55000000000000004">
      <c r="A1" s="1" t="s">
        <v>65</v>
      </c>
      <c r="B1" s="1"/>
      <c r="C1" s="1"/>
      <c r="E1" s="1"/>
      <c r="F1" s="1"/>
    </row>
    <row r="2" spans="1:7" x14ac:dyDescent="0.55000000000000004">
      <c r="A2" s="1"/>
      <c r="B2" s="1"/>
      <c r="C2" s="1"/>
      <c r="D2" s="3"/>
      <c r="E2" s="1"/>
      <c r="F2" s="1"/>
      <c r="G2" s="4" t="s">
        <v>0</v>
      </c>
    </row>
    <row r="3" spans="1:7" x14ac:dyDescent="0.55000000000000004">
      <c r="A3" s="54" t="s">
        <v>1</v>
      </c>
      <c r="B3" s="51" t="s">
        <v>62</v>
      </c>
      <c r="C3" s="52"/>
      <c r="D3" s="52"/>
      <c r="E3" s="52"/>
      <c r="F3" s="52"/>
      <c r="G3" s="53"/>
    </row>
    <row r="4" spans="1:7" x14ac:dyDescent="0.55000000000000004">
      <c r="A4" s="55"/>
      <c r="B4" s="57" t="s">
        <v>2</v>
      </c>
      <c r="C4" s="57"/>
      <c r="D4" s="57"/>
      <c r="E4" s="51" t="s">
        <v>3</v>
      </c>
      <c r="F4" s="52"/>
      <c r="G4" s="53"/>
    </row>
    <row r="5" spans="1:7" x14ac:dyDescent="0.55000000000000004">
      <c r="A5" s="56"/>
      <c r="B5" s="32" t="s">
        <v>58</v>
      </c>
      <c r="C5" s="32" t="s">
        <v>59</v>
      </c>
      <c r="D5" s="33" t="s">
        <v>60</v>
      </c>
      <c r="E5" s="32" t="s">
        <v>58</v>
      </c>
      <c r="F5" s="32" t="s">
        <v>59</v>
      </c>
      <c r="G5" s="33" t="s">
        <v>60</v>
      </c>
    </row>
    <row r="6" spans="1:7" s="6" customFormat="1" x14ac:dyDescent="0.55000000000000004">
      <c r="A6" s="5" t="s">
        <v>4</v>
      </c>
      <c r="B6" s="34">
        <f t="shared" ref="B6" si="0">+B7+B12+B20</f>
        <v>1656.2599999999998</v>
      </c>
      <c r="C6" s="34">
        <f>+C7+C12+C20</f>
        <v>3007.0299999999997</v>
      </c>
      <c r="D6" s="34">
        <f>+D7+D12+D20</f>
        <v>4663.29</v>
      </c>
      <c r="E6" s="34">
        <f>+E7+E12+E20</f>
        <v>2429.0100000000002</v>
      </c>
      <c r="F6" s="34">
        <f>+F7+F12+F20</f>
        <v>2918.9100000000003</v>
      </c>
      <c r="G6" s="34">
        <f>+G7+G12+G20</f>
        <v>5347.92</v>
      </c>
    </row>
    <row r="7" spans="1:7" s="6" customFormat="1" x14ac:dyDescent="0.55000000000000004">
      <c r="A7" s="7" t="s">
        <v>5</v>
      </c>
      <c r="B7" s="35">
        <f t="shared" ref="B7:G7" si="1">+B8+B9+B10+B11</f>
        <v>862.12999999999988</v>
      </c>
      <c r="C7" s="35">
        <f t="shared" si="1"/>
        <v>2649.42</v>
      </c>
      <c r="D7" s="35">
        <f t="shared" si="1"/>
        <v>3511.55</v>
      </c>
      <c r="E7" s="35">
        <f t="shared" si="1"/>
        <v>1427.75</v>
      </c>
      <c r="F7" s="35">
        <f t="shared" si="1"/>
        <v>2539.5100000000002</v>
      </c>
      <c r="G7" s="35">
        <f t="shared" si="1"/>
        <v>3967.26</v>
      </c>
    </row>
    <row r="8" spans="1:7" s="6" customFormat="1" x14ac:dyDescent="0.55000000000000004">
      <c r="A8" s="8" t="s">
        <v>6</v>
      </c>
      <c r="B8" s="36">
        <v>82.94</v>
      </c>
      <c r="C8" s="36">
        <v>643.36</v>
      </c>
      <c r="D8" s="37">
        <f t="shared" ref="D8:D11" si="2">SUM(B8:C8)</f>
        <v>726.3</v>
      </c>
      <c r="E8" s="36">
        <v>370.05</v>
      </c>
      <c r="F8" s="36">
        <v>354.49</v>
      </c>
      <c r="G8" s="37">
        <f t="shared" ref="G8:G11" si="3">SUM(E8:F8)</f>
        <v>724.54</v>
      </c>
    </row>
    <row r="9" spans="1:7" s="6" customFormat="1" x14ac:dyDescent="0.55000000000000004">
      <c r="A9" s="8" t="s">
        <v>7</v>
      </c>
      <c r="B9" s="36">
        <v>483.84</v>
      </c>
      <c r="C9" s="36">
        <v>345.1</v>
      </c>
      <c r="D9" s="37">
        <f t="shared" si="2"/>
        <v>828.94</v>
      </c>
      <c r="E9" s="36">
        <v>428.98</v>
      </c>
      <c r="F9" s="36">
        <v>453.43</v>
      </c>
      <c r="G9" s="37">
        <f t="shared" si="3"/>
        <v>882.41000000000008</v>
      </c>
    </row>
    <row r="10" spans="1:7" s="6" customFormat="1" x14ac:dyDescent="0.55000000000000004">
      <c r="A10" s="8" t="s">
        <v>8</v>
      </c>
      <c r="B10" s="36">
        <v>31.78</v>
      </c>
      <c r="C10" s="36">
        <v>684.52</v>
      </c>
      <c r="D10" s="37">
        <f t="shared" si="2"/>
        <v>716.3</v>
      </c>
      <c r="E10" s="36">
        <v>126.71</v>
      </c>
      <c r="F10" s="36">
        <v>859.14</v>
      </c>
      <c r="G10" s="37">
        <f t="shared" si="3"/>
        <v>985.85</v>
      </c>
    </row>
    <row r="11" spans="1:7" s="6" customFormat="1" x14ac:dyDescent="0.55000000000000004">
      <c r="A11" s="8" t="s">
        <v>9</v>
      </c>
      <c r="B11" s="36">
        <v>263.57</v>
      </c>
      <c r="C11" s="36">
        <v>976.44</v>
      </c>
      <c r="D11" s="37">
        <f t="shared" si="2"/>
        <v>1240.01</v>
      </c>
      <c r="E11" s="36">
        <v>502.01</v>
      </c>
      <c r="F11" s="36">
        <v>872.45</v>
      </c>
      <c r="G11" s="37">
        <f t="shared" si="3"/>
        <v>1374.46</v>
      </c>
    </row>
    <row r="12" spans="1:7" s="6" customFormat="1" x14ac:dyDescent="0.55000000000000004">
      <c r="A12" s="7" t="s">
        <v>10</v>
      </c>
      <c r="B12" s="35">
        <f t="shared" ref="B12:G12" si="4">+B13+B14+B15+B16+B17+B18+B19</f>
        <v>794.13</v>
      </c>
      <c r="C12" s="35">
        <f t="shared" si="4"/>
        <v>199.91</v>
      </c>
      <c r="D12" s="35">
        <f t="shared" si="4"/>
        <v>994.04000000000008</v>
      </c>
      <c r="E12" s="35">
        <f t="shared" si="4"/>
        <v>1001.26</v>
      </c>
      <c r="F12" s="35">
        <f t="shared" si="4"/>
        <v>198.54999999999998</v>
      </c>
      <c r="G12" s="35">
        <f t="shared" si="4"/>
        <v>1199.81</v>
      </c>
    </row>
    <row r="13" spans="1:7" s="6" customFormat="1" x14ac:dyDescent="0.55000000000000004">
      <c r="A13" s="8" t="s">
        <v>11</v>
      </c>
      <c r="B13" s="36">
        <v>7.12</v>
      </c>
      <c r="C13" s="36">
        <v>102.99</v>
      </c>
      <c r="D13" s="37">
        <f t="shared" ref="D13:D19" si="5">SUM(B13:C13)</f>
        <v>110.11</v>
      </c>
      <c r="E13" s="36">
        <v>32.869999999999997</v>
      </c>
      <c r="F13" s="36">
        <v>112.63</v>
      </c>
      <c r="G13" s="37">
        <f t="shared" ref="G13:G19" si="6">SUM(E13:F13)</f>
        <v>145.5</v>
      </c>
    </row>
    <row r="14" spans="1:7" s="6" customFormat="1" x14ac:dyDescent="0.55000000000000004">
      <c r="A14" s="8" t="s">
        <v>12</v>
      </c>
      <c r="B14" s="36">
        <v>412.5</v>
      </c>
      <c r="C14" s="36">
        <v>74.790000000000006</v>
      </c>
      <c r="D14" s="37">
        <f t="shared" si="5"/>
        <v>487.29</v>
      </c>
      <c r="E14" s="36">
        <v>523.98</v>
      </c>
      <c r="F14" s="36">
        <v>78.12</v>
      </c>
      <c r="G14" s="37">
        <f t="shared" si="6"/>
        <v>602.1</v>
      </c>
    </row>
    <row r="15" spans="1:7" s="6" customFormat="1" x14ac:dyDescent="0.55000000000000004">
      <c r="A15" s="8" t="s">
        <v>61</v>
      </c>
      <c r="B15" s="36">
        <v>5.19</v>
      </c>
      <c r="C15" s="36">
        <v>0</v>
      </c>
      <c r="D15" s="37">
        <f t="shared" si="5"/>
        <v>5.19</v>
      </c>
      <c r="E15" s="36">
        <v>23.35</v>
      </c>
      <c r="F15" s="36">
        <v>1.92</v>
      </c>
      <c r="G15" s="37">
        <f t="shared" si="6"/>
        <v>25.270000000000003</v>
      </c>
    </row>
    <row r="16" spans="1:7" s="6" customFormat="1" x14ac:dyDescent="0.55000000000000004">
      <c r="A16" s="22" t="s">
        <v>38</v>
      </c>
      <c r="B16" s="24">
        <v>1.32</v>
      </c>
      <c r="C16" s="24">
        <v>0</v>
      </c>
      <c r="D16" s="37">
        <f t="shared" si="5"/>
        <v>1.32</v>
      </c>
      <c r="E16" s="24">
        <v>8.3800000000000008</v>
      </c>
      <c r="F16" s="24">
        <v>0</v>
      </c>
      <c r="G16" s="37">
        <f t="shared" si="6"/>
        <v>8.3800000000000008</v>
      </c>
    </row>
    <row r="17" spans="1:7" s="6" customFormat="1" x14ac:dyDescent="0.55000000000000004">
      <c r="A17" s="8" t="s">
        <v>13</v>
      </c>
      <c r="B17" s="36">
        <v>82.53</v>
      </c>
      <c r="C17" s="36">
        <v>0</v>
      </c>
      <c r="D17" s="37">
        <f t="shared" si="5"/>
        <v>82.53</v>
      </c>
      <c r="E17" s="36">
        <v>214.9</v>
      </c>
      <c r="F17" s="36">
        <v>0</v>
      </c>
      <c r="G17" s="37">
        <f t="shared" si="6"/>
        <v>214.9</v>
      </c>
    </row>
    <row r="18" spans="1:7" s="6" customFormat="1" x14ac:dyDescent="0.55000000000000004">
      <c r="A18" s="9" t="s">
        <v>14</v>
      </c>
      <c r="B18" s="39">
        <v>285.47000000000003</v>
      </c>
      <c r="C18" s="39">
        <v>15.01</v>
      </c>
      <c r="D18" s="37">
        <f t="shared" si="5"/>
        <v>300.48</v>
      </c>
      <c r="E18" s="39">
        <v>197.54</v>
      </c>
      <c r="F18" s="39">
        <v>0</v>
      </c>
      <c r="G18" s="37">
        <f t="shared" si="6"/>
        <v>197.54</v>
      </c>
    </row>
    <row r="19" spans="1:7" s="6" customFormat="1" x14ac:dyDescent="0.55000000000000004">
      <c r="A19" s="8" t="s">
        <v>15</v>
      </c>
      <c r="B19" s="36">
        <v>0</v>
      </c>
      <c r="C19" s="36">
        <v>7.12</v>
      </c>
      <c r="D19" s="37">
        <f t="shared" si="5"/>
        <v>7.12</v>
      </c>
      <c r="E19" s="36">
        <v>0.24</v>
      </c>
      <c r="F19" s="36">
        <v>5.88</v>
      </c>
      <c r="G19" s="37">
        <f t="shared" si="6"/>
        <v>6.12</v>
      </c>
    </row>
    <row r="20" spans="1:7" s="6" customFormat="1" x14ac:dyDescent="0.55000000000000004">
      <c r="A20" s="7" t="s">
        <v>16</v>
      </c>
      <c r="B20" s="38">
        <v>0</v>
      </c>
      <c r="C20" s="38">
        <f>ROUND((B7+C7+B12+C12)*0.07*6/12,2)</f>
        <v>157.69999999999999</v>
      </c>
      <c r="D20" s="43">
        <f t="shared" ref="D20" si="7">SUM(B20:C20)</f>
        <v>157.69999999999999</v>
      </c>
      <c r="E20" s="38">
        <v>0</v>
      </c>
      <c r="F20" s="38">
        <f>ROUND((E7+F7+E12+F12)*0.07*6/12,2)</f>
        <v>180.85</v>
      </c>
      <c r="G20" s="43">
        <f t="shared" ref="G20" si="8">SUM(E20:F20)</f>
        <v>180.85</v>
      </c>
    </row>
    <row r="21" spans="1:7" s="6" customFormat="1" x14ac:dyDescent="0.25">
      <c r="A21" s="7" t="s">
        <v>17</v>
      </c>
      <c r="B21" s="40">
        <f t="shared" ref="B21:C21" si="9">+B22+B23+B24</f>
        <v>0</v>
      </c>
      <c r="C21" s="40">
        <f t="shared" si="9"/>
        <v>1552.9299999999998</v>
      </c>
      <c r="D21" s="40">
        <f>+D22+D23+D24</f>
        <v>1552.9299999999998</v>
      </c>
      <c r="E21" s="40">
        <f t="shared" ref="E21:F21" si="10">+E22+E23+E24</f>
        <v>0</v>
      </c>
      <c r="F21" s="40">
        <f t="shared" si="10"/>
        <v>1559.1399999999999</v>
      </c>
      <c r="G21" s="40">
        <f>+G22+G23+G24</f>
        <v>1559.1399999999999</v>
      </c>
    </row>
    <row r="22" spans="1:7" s="6" customFormat="1" x14ac:dyDescent="0.55000000000000004">
      <c r="A22" s="8" t="s">
        <v>18</v>
      </c>
      <c r="B22" s="36">
        <v>0</v>
      </c>
      <c r="C22" s="36">
        <v>1175.3399999999999</v>
      </c>
      <c r="D22" s="37">
        <f t="shared" ref="D22:D24" si="11">SUM(B22:C22)</f>
        <v>1175.3399999999999</v>
      </c>
      <c r="E22" s="36">
        <v>0</v>
      </c>
      <c r="F22" s="36">
        <v>1184.05</v>
      </c>
      <c r="G22" s="37">
        <f t="shared" ref="G22:G24" si="12">SUM(E22:F22)</f>
        <v>1184.05</v>
      </c>
    </row>
    <row r="23" spans="1:7" s="6" customFormat="1" x14ac:dyDescent="0.55000000000000004">
      <c r="A23" s="8" t="s">
        <v>19</v>
      </c>
      <c r="B23" s="36">
        <v>0</v>
      </c>
      <c r="C23" s="36">
        <v>307.20999999999998</v>
      </c>
      <c r="D23" s="37">
        <f t="shared" si="11"/>
        <v>307.20999999999998</v>
      </c>
      <c r="E23" s="36">
        <v>0</v>
      </c>
      <c r="F23" s="36">
        <v>300.56</v>
      </c>
      <c r="G23" s="37">
        <f t="shared" si="12"/>
        <v>300.56</v>
      </c>
    </row>
    <row r="24" spans="1:7" s="6" customFormat="1" x14ac:dyDescent="0.55000000000000004">
      <c r="A24" s="11" t="s">
        <v>20</v>
      </c>
      <c r="B24" s="41">
        <v>0</v>
      </c>
      <c r="C24" s="41">
        <v>70.38</v>
      </c>
      <c r="D24" s="37">
        <f t="shared" si="11"/>
        <v>70.38</v>
      </c>
      <c r="E24" s="41">
        <v>0</v>
      </c>
      <c r="F24" s="41">
        <v>74.53</v>
      </c>
      <c r="G24" s="37">
        <f t="shared" si="12"/>
        <v>74.53</v>
      </c>
    </row>
    <row r="25" spans="1:7" s="6" customFormat="1" x14ac:dyDescent="0.25">
      <c r="A25" s="7" t="s">
        <v>21</v>
      </c>
      <c r="B25" s="40">
        <f t="shared" ref="B25:C25" si="13">+B6+B21</f>
        <v>1656.2599999999998</v>
      </c>
      <c r="C25" s="40">
        <f t="shared" si="13"/>
        <v>4559.9599999999991</v>
      </c>
      <c r="D25" s="40">
        <f>+D6+D21</f>
        <v>6216.2199999999993</v>
      </c>
      <c r="E25" s="40">
        <f t="shared" ref="E25:F25" si="14">+E6+E21</f>
        <v>2429.0100000000002</v>
      </c>
      <c r="F25" s="40">
        <f t="shared" si="14"/>
        <v>4478.05</v>
      </c>
      <c r="G25" s="40">
        <f>+G6+G21</f>
        <v>6907.0599999999995</v>
      </c>
    </row>
    <row r="26" spans="1:7" s="6" customFormat="1" x14ac:dyDescent="0.25">
      <c r="A26" s="12" t="s">
        <v>22</v>
      </c>
      <c r="B26" s="42">
        <f>+ROUND(B25/B27*1000,0)</f>
        <v>3891</v>
      </c>
      <c r="C26" s="42">
        <f>+ROUND(C25/B27*1000,0)</f>
        <v>10712</v>
      </c>
      <c r="D26" s="42">
        <f>+ROUND(D25/B27*1000,0)</f>
        <v>14603</v>
      </c>
      <c r="E26" s="42">
        <f>+ROUND(E25/E27*1000,0)</f>
        <v>6557</v>
      </c>
      <c r="F26" s="42">
        <f>+ROUND(F25/E27*1000,0)</f>
        <v>12087</v>
      </c>
      <c r="G26" s="42">
        <f>+ROUND(G25/E27*1000,0)</f>
        <v>18644</v>
      </c>
    </row>
    <row r="27" spans="1:7" s="6" customFormat="1" x14ac:dyDescent="0.25">
      <c r="A27" s="49" t="s">
        <v>23</v>
      </c>
      <c r="B27" s="64">
        <v>425.67</v>
      </c>
      <c r="C27" s="65"/>
      <c r="D27" s="66"/>
      <c r="E27" s="64">
        <v>370.47</v>
      </c>
      <c r="F27" s="65"/>
      <c r="G27" s="66"/>
    </row>
    <row r="28" spans="1:7" x14ac:dyDescent="0.55000000000000004">
      <c r="A28" s="50" t="s">
        <v>63</v>
      </c>
      <c r="B28" s="61">
        <f>12.09*1000</f>
        <v>12090</v>
      </c>
      <c r="C28" s="62"/>
      <c r="D28" s="63"/>
      <c r="E28" s="61">
        <f>12.09*1000</f>
        <v>12090</v>
      </c>
      <c r="F28" s="62"/>
      <c r="G28" s="63"/>
    </row>
    <row r="29" spans="1:7" x14ac:dyDescent="0.55000000000000004">
      <c r="A29" s="50" t="s">
        <v>24</v>
      </c>
      <c r="B29" s="58">
        <f>B27*B28/1000</f>
        <v>5146.3503000000001</v>
      </c>
      <c r="C29" s="59"/>
      <c r="D29" s="60"/>
      <c r="E29" s="58">
        <f>E27*E28/1000</f>
        <v>4478.9823000000006</v>
      </c>
      <c r="F29" s="59"/>
      <c r="G29" s="60"/>
    </row>
    <row r="30" spans="1:7" s="28" customFormat="1" x14ac:dyDescent="0.55000000000000004">
      <c r="A30" s="10" t="s">
        <v>25</v>
      </c>
      <c r="B30" s="21">
        <f>B29-B25</f>
        <v>3490.0903000000003</v>
      </c>
      <c r="C30" s="29"/>
      <c r="D30" s="29">
        <f>B29-D25</f>
        <v>-1069.8696999999993</v>
      </c>
      <c r="E30" s="21">
        <f>E29-E25</f>
        <v>2049.9723000000004</v>
      </c>
      <c r="F30" s="29"/>
      <c r="G30" s="29">
        <f>E29-G25</f>
        <v>-2428.0776999999989</v>
      </c>
    </row>
    <row r="31" spans="1:7" s="28" customFormat="1" x14ac:dyDescent="0.55000000000000004">
      <c r="A31" s="27" t="s">
        <v>64</v>
      </c>
      <c r="B31" s="26">
        <f>B30/B27*1000</f>
        <v>8199.0516127516621</v>
      </c>
      <c r="C31" s="30"/>
      <c r="D31" s="30">
        <f>D30/B27*1000</f>
        <v>-2513.3782037728738</v>
      </c>
      <c r="E31" s="26">
        <f>E30/E27*1000</f>
        <v>5533.436715523525</v>
      </c>
      <c r="F31" s="30"/>
      <c r="G31" s="30">
        <f>G30/E27*1000</f>
        <v>-6554.0467514238635</v>
      </c>
    </row>
  </sheetData>
  <mergeCells count="10">
    <mergeCell ref="E4:G4"/>
    <mergeCell ref="B3:G3"/>
    <mergeCell ref="A3:A5"/>
    <mergeCell ref="B4:D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7" top="0.4" bottom="0.18" header="0.3" footer="0.18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0" sqref="J10"/>
    </sheetView>
  </sheetViews>
  <sheetFormatPr defaultColWidth="9" defaultRowHeight="24" x14ac:dyDescent="0.55000000000000004"/>
  <cols>
    <col min="1" max="1" width="38.7109375" style="15" customWidth="1"/>
    <col min="2" max="7" width="11.85546875" style="15" customWidth="1"/>
    <col min="8" max="256" width="9" style="15" customWidth="1"/>
    <col min="257" max="16384" width="9" style="15"/>
  </cols>
  <sheetData>
    <row r="1" spans="1:7" x14ac:dyDescent="0.55000000000000004">
      <c r="A1" s="14" t="s">
        <v>66</v>
      </c>
      <c r="B1" s="14"/>
      <c r="C1" s="14"/>
      <c r="D1" s="14"/>
      <c r="E1" s="14"/>
      <c r="F1" s="14"/>
      <c r="G1" s="14"/>
    </row>
    <row r="2" spans="1:7" x14ac:dyDescent="0.55000000000000004">
      <c r="A2" s="16"/>
      <c r="B2" s="16"/>
      <c r="C2" s="16"/>
      <c r="D2" s="16"/>
      <c r="E2" s="16"/>
      <c r="F2" s="16"/>
      <c r="G2" s="16" t="s">
        <v>26</v>
      </c>
    </row>
    <row r="3" spans="1:7" x14ac:dyDescent="0.55000000000000004">
      <c r="A3" s="67" t="s">
        <v>27</v>
      </c>
      <c r="B3" s="71" t="s">
        <v>62</v>
      </c>
      <c r="C3" s="72"/>
      <c r="D3" s="72"/>
      <c r="E3" s="72"/>
      <c r="F3" s="72"/>
      <c r="G3" s="73"/>
    </row>
    <row r="4" spans="1:7" x14ac:dyDescent="0.55000000000000004">
      <c r="A4" s="68"/>
      <c r="B4" s="70" t="s">
        <v>2</v>
      </c>
      <c r="C4" s="70"/>
      <c r="D4" s="70"/>
      <c r="E4" s="70" t="s">
        <v>3</v>
      </c>
      <c r="F4" s="70"/>
      <c r="G4" s="70"/>
    </row>
    <row r="5" spans="1:7" x14ac:dyDescent="0.55000000000000004">
      <c r="A5" s="69"/>
      <c r="B5" s="44" t="s">
        <v>58</v>
      </c>
      <c r="C5" s="44" t="s">
        <v>59</v>
      </c>
      <c r="D5" s="44" t="s">
        <v>60</v>
      </c>
      <c r="E5" s="44" t="s">
        <v>58</v>
      </c>
      <c r="F5" s="44" t="s">
        <v>59</v>
      </c>
      <c r="G5" s="44" t="s">
        <v>60</v>
      </c>
    </row>
    <row r="6" spans="1:7" s="19" customFormat="1" ht="23.25" customHeight="1" x14ac:dyDescent="0.55000000000000004">
      <c r="A6" s="17" t="s">
        <v>28</v>
      </c>
      <c r="B6" s="45">
        <f t="shared" ref="B6:C6" si="0">B7+B10+B17</f>
        <v>1790.25</v>
      </c>
      <c r="C6" s="45">
        <f t="shared" si="0"/>
        <v>3330.46</v>
      </c>
      <c r="D6" s="45">
        <f t="shared" ref="D6:G6" si="1">D7+D10+D17</f>
        <v>5120.71</v>
      </c>
      <c r="E6" s="45">
        <f t="shared" si="1"/>
        <v>1129.3100000000002</v>
      </c>
      <c r="F6" s="45">
        <f t="shared" si="1"/>
        <v>4524.7900000000009</v>
      </c>
      <c r="G6" s="45">
        <f t="shared" si="1"/>
        <v>5654.1000000000013</v>
      </c>
    </row>
    <row r="7" spans="1:7" s="19" customFormat="1" ht="23.25" customHeight="1" x14ac:dyDescent="0.55000000000000004">
      <c r="A7" s="20" t="s">
        <v>29</v>
      </c>
      <c r="B7" s="46">
        <f t="shared" ref="B7:C7" si="2">SUM(B8:B9)</f>
        <v>441.03</v>
      </c>
      <c r="C7" s="46">
        <f t="shared" si="2"/>
        <v>2995.46</v>
      </c>
      <c r="D7" s="46">
        <f t="shared" ref="D7:G7" si="3">SUM(D8:D9)</f>
        <v>3436.4900000000002</v>
      </c>
      <c r="E7" s="46">
        <f t="shared" si="3"/>
        <v>15.91</v>
      </c>
      <c r="F7" s="46">
        <f t="shared" si="3"/>
        <v>4116.7300000000005</v>
      </c>
      <c r="G7" s="46">
        <f t="shared" si="3"/>
        <v>4132.6400000000003</v>
      </c>
    </row>
    <row r="8" spans="1:7" ht="23.25" customHeight="1" x14ac:dyDescent="0.55000000000000004">
      <c r="A8" s="22" t="s">
        <v>32</v>
      </c>
      <c r="B8" s="24">
        <v>0</v>
      </c>
      <c r="C8" s="24">
        <v>110.69</v>
      </c>
      <c r="D8" s="47">
        <f>+B8+C8</f>
        <v>110.69</v>
      </c>
      <c r="E8" s="24">
        <v>0</v>
      </c>
      <c r="F8" s="24">
        <v>178.97</v>
      </c>
      <c r="G8" s="47">
        <f t="shared" ref="G8:G22" si="4">+E8+F8</f>
        <v>178.97</v>
      </c>
    </row>
    <row r="9" spans="1:7" ht="23.25" customHeight="1" x14ac:dyDescent="0.55000000000000004">
      <c r="A9" s="22" t="s">
        <v>33</v>
      </c>
      <c r="B9" s="24">
        <v>441.03</v>
      </c>
      <c r="C9" s="24">
        <v>2884.77</v>
      </c>
      <c r="D9" s="47">
        <f>+B9+C9</f>
        <v>3325.8</v>
      </c>
      <c r="E9" s="24">
        <v>15.91</v>
      </c>
      <c r="F9" s="24">
        <v>3937.76</v>
      </c>
      <c r="G9" s="47">
        <f t="shared" si="4"/>
        <v>3953.67</v>
      </c>
    </row>
    <row r="10" spans="1:7" s="19" customFormat="1" ht="23.25" customHeight="1" x14ac:dyDescent="0.55000000000000004">
      <c r="A10" s="20" t="s">
        <v>34</v>
      </c>
      <c r="B10" s="46">
        <f t="shared" ref="B10:C10" si="5">SUM(B11+B12+B13+B14+B15+B16)</f>
        <v>1349.22</v>
      </c>
      <c r="C10" s="46">
        <f t="shared" si="5"/>
        <v>0</v>
      </c>
      <c r="D10" s="46">
        <f>SUM(D11+D12+D13+D14+D15+D16)</f>
        <v>1349.22</v>
      </c>
      <c r="E10" s="46">
        <f t="shared" ref="E10" si="6">SUM(E11+E12+E13+E14+E15+E16)</f>
        <v>1113.4000000000001</v>
      </c>
      <c r="F10" s="46">
        <f t="shared" ref="F10" si="7">SUM(F11+F12+F13+F14+F15+F16)</f>
        <v>38.17</v>
      </c>
      <c r="G10" s="46">
        <f t="shared" si="4"/>
        <v>1151.5700000000002</v>
      </c>
    </row>
    <row r="11" spans="1:7" ht="23.25" customHeight="1" x14ac:dyDescent="0.55000000000000004">
      <c r="A11" s="22" t="s">
        <v>36</v>
      </c>
      <c r="B11" s="24">
        <v>939.57</v>
      </c>
      <c r="C11" s="24">
        <v>0</v>
      </c>
      <c r="D11" s="47">
        <f t="shared" ref="D11:D17" si="8">+B11+C11</f>
        <v>939.57</v>
      </c>
      <c r="E11" s="24">
        <v>707.36</v>
      </c>
      <c r="F11" s="24">
        <v>38.17</v>
      </c>
      <c r="G11" s="47">
        <f t="shared" si="4"/>
        <v>745.53</v>
      </c>
    </row>
    <row r="12" spans="1:7" ht="23.25" customHeight="1" x14ac:dyDescent="0.55000000000000004">
      <c r="A12" s="22" t="s">
        <v>37</v>
      </c>
      <c r="B12" s="24">
        <v>0</v>
      </c>
      <c r="C12" s="24">
        <v>0</v>
      </c>
      <c r="D12" s="47">
        <f t="shared" si="8"/>
        <v>0</v>
      </c>
      <c r="E12" s="24">
        <v>1.19</v>
      </c>
      <c r="F12" s="24">
        <v>0</v>
      </c>
      <c r="G12" s="47">
        <f t="shared" si="4"/>
        <v>1.19</v>
      </c>
    </row>
    <row r="13" spans="1:7" ht="23.25" customHeight="1" x14ac:dyDescent="0.55000000000000004">
      <c r="A13" s="22" t="s">
        <v>38</v>
      </c>
      <c r="B13" s="24">
        <v>204.61</v>
      </c>
      <c r="C13" s="24">
        <v>0</v>
      </c>
      <c r="D13" s="47">
        <f t="shared" si="8"/>
        <v>204.61</v>
      </c>
      <c r="E13" s="24">
        <v>241.71</v>
      </c>
      <c r="F13" s="24">
        <v>0</v>
      </c>
      <c r="G13" s="47">
        <f t="shared" si="4"/>
        <v>241.71</v>
      </c>
    </row>
    <row r="14" spans="1:7" ht="23.25" customHeight="1" x14ac:dyDescent="0.55000000000000004">
      <c r="A14" s="22" t="s">
        <v>39</v>
      </c>
      <c r="B14" s="24">
        <v>10.6</v>
      </c>
      <c r="C14" s="24">
        <v>0</v>
      </c>
      <c r="D14" s="47">
        <f t="shared" si="8"/>
        <v>10.6</v>
      </c>
      <c r="E14" s="24">
        <v>20.84</v>
      </c>
      <c r="F14" s="24">
        <v>0</v>
      </c>
      <c r="G14" s="47">
        <f t="shared" si="4"/>
        <v>20.84</v>
      </c>
    </row>
    <row r="15" spans="1:7" ht="23.25" customHeight="1" x14ac:dyDescent="0.55000000000000004">
      <c r="A15" s="22" t="s">
        <v>40</v>
      </c>
      <c r="B15" s="24">
        <v>194.44</v>
      </c>
      <c r="C15" s="24">
        <v>0</v>
      </c>
      <c r="D15" s="47">
        <f t="shared" si="8"/>
        <v>194.44</v>
      </c>
      <c r="E15" s="24">
        <v>142.30000000000001</v>
      </c>
      <c r="F15" s="24">
        <v>0</v>
      </c>
      <c r="G15" s="47">
        <f t="shared" si="4"/>
        <v>142.30000000000001</v>
      </c>
    </row>
    <row r="16" spans="1:7" ht="23.25" customHeight="1" x14ac:dyDescent="0.55000000000000004">
      <c r="A16" s="22" t="s">
        <v>41</v>
      </c>
      <c r="B16" s="24">
        <v>0</v>
      </c>
      <c r="C16" s="24">
        <v>0</v>
      </c>
      <c r="D16" s="47">
        <f t="shared" si="8"/>
        <v>0</v>
      </c>
      <c r="E16" s="24">
        <v>0</v>
      </c>
      <c r="F16" s="24">
        <v>0</v>
      </c>
      <c r="G16" s="47">
        <f t="shared" si="4"/>
        <v>0</v>
      </c>
    </row>
    <row r="17" spans="1:7" s="19" customFormat="1" ht="23.25" customHeight="1" x14ac:dyDescent="0.55000000000000004">
      <c r="A17" s="20" t="s">
        <v>42</v>
      </c>
      <c r="B17" s="21">
        <v>0</v>
      </c>
      <c r="C17" s="21">
        <f>ROUND(((C7+C10)*0.07),2)+ROUND(((B7+B10)*0.07),2)</f>
        <v>335</v>
      </c>
      <c r="D17" s="46">
        <f t="shared" si="8"/>
        <v>335</v>
      </c>
      <c r="E17" s="21">
        <v>0</v>
      </c>
      <c r="F17" s="21">
        <f>ROUND(((F7+F10)*0.07),2)+ROUND(((E7+E10)*0.07),2)</f>
        <v>369.89</v>
      </c>
      <c r="G17" s="46">
        <f t="shared" si="4"/>
        <v>369.89</v>
      </c>
    </row>
    <row r="18" spans="1:7" s="19" customFormat="1" ht="23.25" customHeight="1" x14ac:dyDescent="0.55000000000000004">
      <c r="A18" s="20" t="s">
        <v>43</v>
      </c>
      <c r="B18" s="46">
        <f t="shared" ref="B18:C18" si="9">SUM(B19:B22)</f>
        <v>0</v>
      </c>
      <c r="C18" s="46">
        <f t="shared" si="9"/>
        <v>2181.77</v>
      </c>
      <c r="D18" s="46">
        <f>+B18+C18</f>
        <v>2181.77</v>
      </c>
      <c r="E18" s="46">
        <f t="shared" ref="E18:F18" si="10">SUM(E19:E22)</f>
        <v>0</v>
      </c>
      <c r="F18" s="46">
        <f t="shared" si="10"/>
        <v>2398.96</v>
      </c>
      <c r="G18" s="46">
        <f t="shared" si="4"/>
        <v>2398.96</v>
      </c>
    </row>
    <row r="19" spans="1:7" ht="23.25" customHeight="1" x14ac:dyDescent="0.55000000000000004">
      <c r="A19" s="22" t="s">
        <v>54</v>
      </c>
      <c r="B19" s="24">
        <v>0</v>
      </c>
      <c r="C19" s="24">
        <v>1000</v>
      </c>
      <c r="D19" s="47">
        <f t="shared" ref="D19:D22" si="11">+B19+C19</f>
        <v>1000</v>
      </c>
      <c r="E19" s="24">
        <v>0</v>
      </c>
      <c r="F19" s="24">
        <v>1056.46</v>
      </c>
      <c r="G19" s="47">
        <f t="shared" si="4"/>
        <v>1056.46</v>
      </c>
    </row>
    <row r="20" spans="1:7" ht="23.25" customHeight="1" x14ac:dyDescent="0.55000000000000004">
      <c r="A20" s="22" t="s">
        <v>55</v>
      </c>
      <c r="B20" s="24">
        <v>0</v>
      </c>
      <c r="C20" s="24">
        <v>109.06</v>
      </c>
      <c r="D20" s="47">
        <f t="shared" si="11"/>
        <v>109.06</v>
      </c>
      <c r="E20" s="24">
        <v>0</v>
      </c>
      <c r="F20" s="24">
        <v>85.52</v>
      </c>
      <c r="G20" s="47">
        <f t="shared" si="4"/>
        <v>85.52</v>
      </c>
    </row>
    <row r="21" spans="1:7" ht="23.25" customHeight="1" x14ac:dyDescent="0.55000000000000004">
      <c r="A21" s="22" t="s">
        <v>56</v>
      </c>
      <c r="B21" s="24">
        <v>0</v>
      </c>
      <c r="C21" s="24">
        <v>22.65</v>
      </c>
      <c r="D21" s="47">
        <f t="shared" si="11"/>
        <v>22.65</v>
      </c>
      <c r="E21" s="24">
        <v>0</v>
      </c>
      <c r="F21" s="24">
        <v>23.7</v>
      </c>
      <c r="G21" s="47">
        <f t="shared" si="4"/>
        <v>23.7</v>
      </c>
    </row>
    <row r="22" spans="1:7" ht="23.25" customHeight="1" x14ac:dyDescent="0.55000000000000004">
      <c r="A22" s="22" t="s">
        <v>57</v>
      </c>
      <c r="B22" s="24">
        <v>0</v>
      </c>
      <c r="C22" s="24">
        <v>1050.06</v>
      </c>
      <c r="D22" s="47">
        <f t="shared" si="11"/>
        <v>1050.06</v>
      </c>
      <c r="E22" s="24">
        <v>0</v>
      </c>
      <c r="F22" s="24">
        <v>1233.28</v>
      </c>
      <c r="G22" s="47">
        <f t="shared" si="4"/>
        <v>1233.28</v>
      </c>
    </row>
    <row r="23" spans="1:7" s="19" customFormat="1" ht="23.25" customHeight="1" x14ac:dyDescent="0.55000000000000004">
      <c r="A23" s="20" t="s">
        <v>47</v>
      </c>
      <c r="B23" s="46">
        <f t="shared" ref="B23:C23" si="12">SUM(B6,B18)</f>
        <v>1790.25</v>
      </c>
      <c r="C23" s="46">
        <f t="shared" si="12"/>
        <v>5512.23</v>
      </c>
      <c r="D23" s="46">
        <f>SUM(D6,D18)</f>
        <v>7302.48</v>
      </c>
      <c r="E23" s="46">
        <f t="shared" ref="E23:F23" si="13">SUM(E6,E18)</f>
        <v>1129.3100000000002</v>
      </c>
      <c r="F23" s="46">
        <f t="shared" si="13"/>
        <v>6923.7500000000009</v>
      </c>
      <c r="G23" s="46">
        <f>SUM(G6,G18)</f>
        <v>8053.0600000000013</v>
      </c>
    </row>
    <row r="24" spans="1:7" s="19" customFormat="1" ht="23.25" customHeight="1" x14ac:dyDescent="0.55000000000000004">
      <c r="A24" s="20" t="s">
        <v>48</v>
      </c>
      <c r="B24" s="46">
        <f>B23/B25</f>
        <v>4.2144353680642199</v>
      </c>
      <c r="C24" s="46">
        <f>C23/B25</f>
        <v>12.976364792014877</v>
      </c>
      <c r="D24" s="46">
        <f>D23/B25</f>
        <v>17.190800160079096</v>
      </c>
      <c r="E24" s="46">
        <f>E23/E25</f>
        <v>1.9897982556602947</v>
      </c>
      <c r="F24" s="46">
        <f>F23/E25</f>
        <v>12.199365694652457</v>
      </c>
      <c r="G24" s="46">
        <f>G23/E25</f>
        <v>14.189163950312752</v>
      </c>
    </row>
    <row r="25" spans="1:7" x14ac:dyDescent="0.55000000000000004">
      <c r="A25" s="22" t="s">
        <v>49</v>
      </c>
      <c r="B25" s="77">
        <v>424.79</v>
      </c>
      <c r="C25" s="77"/>
      <c r="D25" s="77"/>
      <c r="E25" s="77">
        <v>567.54999999999995</v>
      </c>
      <c r="F25" s="77"/>
      <c r="G25" s="77"/>
    </row>
    <row r="26" spans="1:7" x14ac:dyDescent="0.55000000000000004">
      <c r="A26" s="22" t="s">
        <v>50</v>
      </c>
      <c r="B26" s="77">
        <v>26.62</v>
      </c>
      <c r="C26" s="77"/>
      <c r="D26" s="77"/>
      <c r="E26" s="77">
        <v>26.62</v>
      </c>
      <c r="F26" s="77"/>
      <c r="G26" s="77"/>
    </row>
    <row r="27" spans="1:7" x14ac:dyDescent="0.55000000000000004">
      <c r="A27" s="22" t="s">
        <v>51</v>
      </c>
      <c r="B27" s="78">
        <f>ROUND(B25*B26,2)</f>
        <v>11307.91</v>
      </c>
      <c r="C27" s="78"/>
      <c r="D27" s="78"/>
      <c r="E27" s="78">
        <f>ROUND(E25*E26,2)</f>
        <v>15108.18</v>
      </c>
      <c r="F27" s="78"/>
      <c r="G27" s="78"/>
    </row>
    <row r="28" spans="1:7" s="19" customFormat="1" x14ac:dyDescent="0.55000000000000004">
      <c r="A28" s="20" t="s">
        <v>52</v>
      </c>
      <c r="B28" s="21">
        <f>B27-B23</f>
        <v>9517.66</v>
      </c>
      <c r="C28" s="21"/>
      <c r="D28" s="21">
        <f>B27-D23</f>
        <v>4005.4300000000003</v>
      </c>
      <c r="E28" s="21">
        <f>E27-E23</f>
        <v>13978.87</v>
      </c>
      <c r="F28" s="21"/>
      <c r="G28" s="21">
        <f>E27-G23</f>
        <v>7055.119999999999</v>
      </c>
    </row>
    <row r="29" spans="1:7" s="19" customFormat="1" x14ac:dyDescent="0.55000000000000004">
      <c r="A29" s="25" t="s">
        <v>53</v>
      </c>
      <c r="B29" s="26">
        <f>B28/B25</f>
        <v>22.405565102756654</v>
      </c>
      <c r="C29" s="26"/>
      <c r="D29" s="26">
        <f>D28/B25</f>
        <v>9.4292003107417788</v>
      </c>
      <c r="E29" s="26">
        <f>E28/E25</f>
        <v>24.630199982380411</v>
      </c>
      <c r="F29" s="26"/>
      <c r="G29" s="26">
        <f>G28/E25</f>
        <v>12.430834287727953</v>
      </c>
    </row>
  </sheetData>
  <mergeCells count="10">
    <mergeCell ref="A3:A5"/>
    <mergeCell ref="B4:D4"/>
    <mergeCell ref="E4:G4"/>
    <mergeCell ref="B3:G3"/>
    <mergeCell ref="E27:G27"/>
    <mergeCell ref="E26:G26"/>
    <mergeCell ref="E25:G25"/>
    <mergeCell ref="B27:D27"/>
    <mergeCell ref="B26:D26"/>
    <mergeCell ref="B25:D25"/>
  </mergeCells>
  <pageMargins left="0.5" right="0.18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RowHeight="24" x14ac:dyDescent="0.55000000000000004"/>
  <cols>
    <col min="1" max="1" width="38.140625" style="15" customWidth="1"/>
    <col min="2" max="7" width="11.5703125" style="15" customWidth="1"/>
    <col min="8" max="246" width="9" style="15"/>
    <col min="247" max="247" width="39.42578125" style="15" customWidth="1"/>
    <col min="248" max="263" width="9.7109375" style="15" customWidth="1"/>
    <col min="264" max="502" width="9" style="15"/>
    <col min="503" max="503" width="39.42578125" style="15" customWidth="1"/>
    <col min="504" max="519" width="9.7109375" style="15" customWidth="1"/>
    <col min="520" max="758" width="9" style="15"/>
    <col min="759" max="759" width="39.42578125" style="15" customWidth="1"/>
    <col min="760" max="775" width="9.7109375" style="15" customWidth="1"/>
    <col min="776" max="1014" width="9" style="15"/>
    <col min="1015" max="1015" width="39.42578125" style="15" customWidth="1"/>
    <col min="1016" max="1031" width="9.7109375" style="15" customWidth="1"/>
    <col min="1032" max="1270" width="9" style="15"/>
    <col min="1271" max="1271" width="39.42578125" style="15" customWidth="1"/>
    <col min="1272" max="1287" width="9.7109375" style="15" customWidth="1"/>
    <col min="1288" max="1526" width="9" style="15"/>
    <col min="1527" max="1527" width="39.42578125" style="15" customWidth="1"/>
    <col min="1528" max="1543" width="9.7109375" style="15" customWidth="1"/>
    <col min="1544" max="1782" width="9" style="15"/>
    <col min="1783" max="1783" width="39.42578125" style="15" customWidth="1"/>
    <col min="1784" max="1799" width="9.7109375" style="15" customWidth="1"/>
    <col min="1800" max="2038" width="9" style="15"/>
    <col min="2039" max="2039" width="39.42578125" style="15" customWidth="1"/>
    <col min="2040" max="2055" width="9.7109375" style="15" customWidth="1"/>
    <col min="2056" max="2294" width="9" style="15"/>
    <col min="2295" max="2295" width="39.42578125" style="15" customWidth="1"/>
    <col min="2296" max="2311" width="9.7109375" style="15" customWidth="1"/>
    <col min="2312" max="2550" width="9" style="15"/>
    <col min="2551" max="2551" width="39.42578125" style="15" customWidth="1"/>
    <col min="2552" max="2567" width="9.7109375" style="15" customWidth="1"/>
    <col min="2568" max="2806" width="9" style="15"/>
    <col min="2807" max="2807" width="39.42578125" style="15" customWidth="1"/>
    <col min="2808" max="2823" width="9.7109375" style="15" customWidth="1"/>
    <col min="2824" max="3062" width="9" style="15"/>
    <col min="3063" max="3063" width="39.42578125" style="15" customWidth="1"/>
    <col min="3064" max="3079" width="9.7109375" style="15" customWidth="1"/>
    <col min="3080" max="3318" width="9" style="15"/>
    <col min="3319" max="3319" width="39.42578125" style="15" customWidth="1"/>
    <col min="3320" max="3335" width="9.7109375" style="15" customWidth="1"/>
    <col min="3336" max="3574" width="9" style="15"/>
    <col min="3575" max="3575" width="39.42578125" style="15" customWidth="1"/>
    <col min="3576" max="3591" width="9.7109375" style="15" customWidth="1"/>
    <col min="3592" max="3830" width="9" style="15"/>
    <col min="3831" max="3831" width="39.42578125" style="15" customWidth="1"/>
    <col min="3832" max="3847" width="9.7109375" style="15" customWidth="1"/>
    <col min="3848" max="4086" width="9" style="15"/>
    <col min="4087" max="4087" width="39.42578125" style="15" customWidth="1"/>
    <col min="4088" max="4103" width="9.7109375" style="15" customWidth="1"/>
    <col min="4104" max="4342" width="9" style="15"/>
    <col min="4343" max="4343" width="39.42578125" style="15" customWidth="1"/>
    <col min="4344" max="4359" width="9.7109375" style="15" customWidth="1"/>
    <col min="4360" max="4598" width="9" style="15"/>
    <col min="4599" max="4599" width="39.42578125" style="15" customWidth="1"/>
    <col min="4600" max="4615" width="9.7109375" style="15" customWidth="1"/>
    <col min="4616" max="4854" width="9" style="15"/>
    <col min="4855" max="4855" width="39.42578125" style="15" customWidth="1"/>
    <col min="4856" max="4871" width="9.7109375" style="15" customWidth="1"/>
    <col min="4872" max="5110" width="9" style="15"/>
    <col min="5111" max="5111" width="39.42578125" style="15" customWidth="1"/>
    <col min="5112" max="5127" width="9.7109375" style="15" customWidth="1"/>
    <col min="5128" max="5366" width="9" style="15"/>
    <col min="5367" max="5367" width="39.42578125" style="15" customWidth="1"/>
    <col min="5368" max="5383" width="9.7109375" style="15" customWidth="1"/>
    <col min="5384" max="5622" width="9" style="15"/>
    <col min="5623" max="5623" width="39.42578125" style="15" customWidth="1"/>
    <col min="5624" max="5639" width="9.7109375" style="15" customWidth="1"/>
    <col min="5640" max="5878" width="9" style="15"/>
    <col min="5879" max="5879" width="39.42578125" style="15" customWidth="1"/>
    <col min="5880" max="5895" width="9.7109375" style="15" customWidth="1"/>
    <col min="5896" max="6134" width="9" style="15"/>
    <col min="6135" max="6135" width="39.42578125" style="15" customWidth="1"/>
    <col min="6136" max="6151" width="9.7109375" style="15" customWidth="1"/>
    <col min="6152" max="6390" width="9" style="15"/>
    <col min="6391" max="6391" width="39.42578125" style="15" customWidth="1"/>
    <col min="6392" max="6407" width="9.7109375" style="15" customWidth="1"/>
    <col min="6408" max="6646" width="9" style="15"/>
    <col min="6647" max="6647" width="39.42578125" style="15" customWidth="1"/>
    <col min="6648" max="6663" width="9.7109375" style="15" customWidth="1"/>
    <col min="6664" max="6902" width="9" style="15"/>
    <col min="6903" max="6903" width="39.42578125" style="15" customWidth="1"/>
    <col min="6904" max="6919" width="9.7109375" style="15" customWidth="1"/>
    <col min="6920" max="7158" width="9" style="15"/>
    <col min="7159" max="7159" width="39.42578125" style="15" customWidth="1"/>
    <col min="7160" max="7175" width="9.7109375" style="15" customWidth="1"/>
    <col min="7176" max="7414" width="9" style="15"/>
    <col min="7415" max="7415" width="39.42578125" style="15" customWidth="1"/>
    <col min="7416" max="7431" width="9.7109375" style="15" customWidth="1"/>
    <col min="7432" max="7670" width="9" style="15"/>
    <col min="7671" max="7671" width="39.42578125" style="15" customWidth="1"/>
    <col min="7672" max="7687" width="9.7109375" style="15" customWidth="1"/>
    <col min="7688" max="7926" width="9" style="15"/>
    <col min="7927" max="7927" width="39.42578125" style="15" customWidth="1"/>
    <col min="7928" max="7943" width="9.7109375" style="15" customWidth="1"/>
    <col min="7944" max="8182" width="9" style="15"/>
    <col min="8183" max="8183" width="39.42578125" style="15" customWidth="1"/>
    <col min="8184" max="8199" width="9.7109375" style="15" customWidth="1"/>
    <col min="8200" max="8438" width="9" style="15"/>
    <col min="8439" max="8439" width="39.42578125" style="15" customWidth="1"/>
    <col min="8440" max="8455" width="9.7109375" style="15" customWidth="1"/>
    <col min="8456" max="8694" width="9" style="15"/>
    <col min="8695" max="8695" width="39.42578125" style="15" customWidth="1"/>
    <col min="8696" max="8711" width="9.7109375" style="15" customWidth="1"/>
    <col min="8712" max="8950" width="9" style="15"/>
    <col min="8951" max="8951" width="39.42578125" style="15" customWidth="1"/>
    <col min="8952" max="8967" width="9.7109375" style="15" customWidth="1"/>
    <col min="8968" max="9206" width="9" style="15"/>
    <col min="9207" max="9207" width="39.42578125" style="15" customWidth="1"/>
    <col min="9208" max="9223" width="9.7109375" style="15" customWidth="1"/>
    <col min="9224" max="9462" width="9" style="15"/>
    <col min="9463" max="9463" width="39.42578125" style="15" customWidth="1"/>
    <col min="9464" max="9479" width="9.7109375" style="15" customWidth="1"/>
    <col min="9480" max="9718" width="9" style="15"/>
    <col min="9719" max="9719" width="39.42578125" style="15" customWidth="1"/>
    <col min="9720" max="9735" width="9.7109375" style="15" customWidth="1"/>
    <col min="9736" max="9974" width="9" style="15"/>
    <col min="9975" max="9975" width="39.42578125" style="15" customWidth="1"/>
    <col min="9976" max="9991" width="9.7109375" style="15" customWidth="1"/>
    <col min="9992" max="10230" width="9" style="15"/>
    <col min="10231" max="10231" width="39.42578125" style="15" customWidth="1"/>
    <col min="10232" max="10247" width="9.7109375" style="15" customWidth="1"/>
    <col min="10248" max="10486" width="9" style="15"/>
    <col min="10487" max="10487" width="39.42578125" style="15" customWidth="1"/>
    <col min="10488" max="10503" width="9.7109375" style="15" customWidth="1"/>
    <col min="10504" max="10742" width="9" style="15"/>
    <col min="10743" max="10743" width="39.42578125" style="15" customWidth="1"/>
    <col min="10744" max="10759" width="9.7109375" style="15" customWidth="1"/>
    <col min="10760" max="10998" width="9" style="15"/>
    <col min="10999" max="10999" width="39.42578125" style="15" customWidth="1"/>
    <col min="11000" max="11015" width="9.7109375" style="15" customWidth="1"/>
    <col min="11016" max="11254" width="9" style="15"/>
    <col min="11255" max="11255" width="39.42578125" style="15" customWidth="1"/>
    <col min="11256" max="11271" width="9.7109375" style="15" customWidth="1"/>
    <col min="11272" max="11510" width="9" style="15"/>
    <col min="11511" max="11511" width="39.42578125" style="15" customWidth="1"/>
    <col min="11512" max="11527" width="9.7109375" style="15" customWidth="1"/>
    <col min="11528" max="11766" width="9" style="15"/>
    <col min="11767" max="11767" width="39.42578125" style="15" customWidth="1"/>
    <col min="11768" max="11783" width="9.7109375" style="15" customWidth="1"/>
    <col min="11784" max="12022" width="9" style="15"/>
    <col min="12023" max="12023" width="39.42578125" style="15" customWidth="1"/>
    <col min="12024" max="12039" width="9.7109375" style="15" customWidth="1"/>
    <col min="12040" max="12278" width="9" style="15"/>
    <col min="12279" max="12279" width="39.42578125" style="15" customWidth="1"/>
    <col min="12280" max="12295" width="9.7109375" style="15" customWidth="1"/>
    <col min="12296" max="12534" width="9" style="15"/>
    <col min="12535" max="12535" width="39.42578125" style="15" customWidth="1"/>
    <col min="12536" max="12551" width="9.7109375" style="15" customWidth="1"/>
    <col min="12552" max="12790" width="9" style="15"/>
    <col min="12791" max="12791" width="39.42578125" style="15" customWidth="1"/>
    <col min="12792" max="12807" width="9.7109375" style="15" customWidth="1"/>
    <col min="12808" max="13046" width="9" style="15"/>
    <col min="13047" max="13047" width="39.42578125" style="15" customWidth="1"/>
    <col min="13048" max="13063" width="9.7109375" style="15" customWidth="1"/>
    <col min="13064" max="13302" width="9" style="15"/>
    <col min="13303" max="13303" width="39.42578125" style="15" customWidth="1"/>
    <col min="13304" max="13319" width="9.7109375" style="15" customWidth="1"/>
    <col min="13320" max="13558" width="9" style="15"/>
    <col min="13559" max="13559" width="39.42578125" style="15" customWidth="1"/>
    <col min="13560" max="13575" width="9.7109375" style="15" customWidth="1"/>
    <col min="13576" max="13814" width="9" style="15"/>
    <col min="13815" max="13815" width="39.42578125" style="15" customWidth="1"/>
    <col min="13816" max="13831" width="9.7109375" style="15" customWidth="1"/>
    <col min="13832" max="14070" width="9" style="15"/>
    <col min="14071" max="14071" width="39.42578125" style="15" customWidth="1"/>
    <col min="14072" max="14087" width="9.7109375" style="15" customWidth="1"/>
    <col min="14088" max="14326" width="9" style="15"/>
    <col min="14327" max="14327" width="39.42578125" style="15" customWidth="1"/>
    <col min="14328" max="14343" width="9.7109375" style="15" customWidth="1"/>
    <col min="14344" max="14582" width="9" style="15"/>
    <col min="14583" max="14583" width="39.42578125" style="15" customWidth="1"/>
    <col min="14584" max="14599" width="9.7109375" style="15" customWidth="1"/>
    <col min="14600" max="14838" width="9" style="15"/>
    <col min="14839" max="14839" width="39.42578125" style="15" customWidth="1"/>
    <col min="14840" max="14855" width="9.7109375" style="15" customWidth="1"/>
    <col min="14856" max="15094" width="9" style="15"/>
    <col min="15095" max="15095" width="39.42578125" style="15" customWidth="1"/>
    <col min="15096" max="15111" width="9.7109375" style="15" customWidth="1"/>
    <col min="15112" max="15350" width="9" style="15"/>
    <col min="15351" max="15351" width="39.42578125" style="15" customWidth="1"/>
    <col min="15352" max="15367" width="9.7109375" style="15" customWidth="1"/>
    <col min="15368" max="15606" width="9" style="15"/>
    <col min="15607" max="15607" width="39.42578125" style="15" customWidth="1"/>
    <col min="15608" max="15623" width="9.7109375" style="15" customWidth="1"/>
    <col min="15624" max="15862" width="9" style="15"/>
    <col min="15863" max="15863" width="39.42578125" style="15" customWidth="1"/>
    <col min="15864" max="15879" width="9.7109375" style="15" customWidth="1"/>
    <col min="15880" max="16118" width="9" style="15"/>
    <col min="16119" max="16119" width="39.42578125" style="15" customWidth="1"/>
    <col min="16120" max="16135" width="9.7109375" style="15" customWidth="1"/>
    <col min="16136" max="16384" width="9" style="15"/>
  </cols>
  <sheetData>
    <row r="1" spans="1:7" x14ac:dyDescent="0.55000000000000004">
      <c r="A1" s="14" t="s">
        <v>67</v>
      </c>
      <c r="B1" s="14"/>
      <c r="C1" s="14"/>
      <c r="E1" s="14"/>
      <c r="F1" s="14"/>
    </row>
    <row r="2" spans="1:7" x14ac:dyDescent="0.55000000000000004">
      <c r="A2" s="16"/>
      <c r="B2" s="16"/>
      <c r="C2" s="16"/>
      <c r="D2" s="16"/>
      <c r="E2" s="16"/>
      <c r="F2" s="16"/>
      <c r="G2" s="16" t="s">
        <v>26</v>
      </c>
    </row>
    <row r="3" spans="1:7" x14ac:dyDescent="0.55000000000000004">
      <c r="A3" s="67" t="s">
        <v>27</v>
      </c>
      <c r="B3" s="57" t="s">
        <v>62</v>
      </c>
      <c r="C3" s="57"/>
      <c r="D3" s="57"/>
      <c r="E3" s="57"/>
      <c r="F3" s="57"/>
      <c r="G3" s="57"/>
    </row>
    <row r="4" spans="1:7" x14ac:dyDescent="0.55000000000000004">
      <c r="A4" s="68"/>
      <c r="B4" s="70" t="s">
        <v>2</v>
      </c>
      <c r="C4" s="70"/>
      <c r="D4" s="70"/>
      <c r="E4" s="70" t="s">
        <v>3</v>
      </c>
      <c r="F4" s="70"/>
      <c r="G4" s="70"/>
    </row>
    <row r="5" spans="1:7" x14ac:dyDescent="0.55000000000000004">
      <c r="A5" s="69"/>
      <c r="B5" s="48" t="s">
        <v>58</v>
      </c>
      <c r="C5" s="48" t="s">
        <v>59</v>
      </c>
      <c r="D5" s="48" t="s">
        <v>60</v>
      </c>
      <c r="E5" s="48" t="s">
        <v>58</v>
      </c>
      <c r="F5" s="48" t="s">
        <v>59</v>
      </c>
      <c r="G5" s="48" t="s">
        <v>60</v>
      </c>
    </row>
    <row r="6" spans="1:7" s="19" customFormat="1" x14ac:dyDescent="0.55000000000000004">
      <c r="A6" s="17" t="s">
        <v>28</v>
      </c>
      <c r="B6" s="18">
        <f t="shared" ref="B6:G6" si="0">B7+B12+B20</f>
        <v>2329.14</v>
      </c>
      <c r="C6" s="18">
        <f t="shared" si="0"/>
        <v>1956.4299999999998</v>
      </c>
      <c r="D6" s="18">
        <f t="shared" si="0"/>
        <v>4285.57</v>
      </c>
      <c r="E6" s="18">
        <f t="shared" si="0"/>
        <v>1988.9899999999998</v>
      </c>
      <c r="F6" s="18">
        <f t="shared" si="0"/>
        <v>1944.2</v>
      </c>
      <c r="G6" s="18">
        <f t="shared" si="0"/>
        <v>3933.1899999999996</v>
      </c>
    </row>
    <row r="7" spans="1:7" s="19" customFormat="1" x14ac:dyDescent="0.55000000000000004">
      <c r="A7" s="20" t="s">
        <v>29</v>
      </c>
      <c r="B7" s="21">
        <f t="shared" ref="B7:G7" si="1">SUM(B8:B11)</f>
        <v>1503.3199999999997</v>
      </c>
      <c r="C7" s="21">
        <f t="shared" si="1"/>
        <v>1226.04</v>
      </c>
      <c r="D7" s="21">
        <f t="shared" si="1"/>
        <v>2729.3599999999997</v>
      </c>
      <c r="E7" s="21">
        <f t="shared" si="1"/>
        <v>1283.83</v>
      </c>
      <c r="F7" s="21">
        <f t="shared" si="1"/>
        <v>1244.2</v>
      </c>
      <c r="G7" s="21">
        <f t="shared" si="1"/>
        <v>2528.0299999999997</v>
      </c>
    </row>
    <row r="8" spans="1:7" x14ac:dyDescent="0.55000000000000004">
      <c r="A8" s="22" t="s">
        <v>30</v>
      </c>
      <c r="B8" s="24">
        <v>570.80999999999995</v>
      </c>
      <c r="C8" s="24">
        <v>141.04</v>
      </c>
      <c r="D8" s="23">
        <f t="shared" ref="D8:D11" si="2">SUM(B8:C8)</f>
        <v>711.84999999999991</v>
      </c>
      <c r="E8" s="24">
        <v>547.71</v>
      </c>
      <c r="F8" s="24">
        <v>263.3</v>
      </c>
      <c r="G8" s="23">
        <f t="shared" ref="G8:G11" si="3">SUM(E8:F8)</f>
        <v>811.01</v>
      </c>
    </row>
    <row r="9" spans="1:7" x14ac:dyDescent="0.55000000000000004">
      <c r="A9" s="22" t="s">
        <v>31</v>
      </c>
      <c r="B9" s="24">
        <v>135.32</v>
      </c>
      <c r="C9" s="24">
        <v>162.72</v>
      </c>
      <c r="D9" s="23">
        <f t="shared" si="2"/>
        <v>298.03999999999996</v>
      </c>
      <c r="E9" s="24">
        <v>45.87</v>
      </c>
      <c r="F9" s="24">
        <v>260.86</v>
      </c>
      <c r="G9" s="23">
        <f t="shared" si="3"/>
        <v>306.73</v>
      </c>
    </row>
    <row r="10" spans="1:7" x14ac:dyDescent="0.55000000000000004">
      <c r="A10" s="22" t="s">
        <v>32</v>
      </c>
      <c r="B10" s="24">
        <v>233.55</v>
      </c>
      <c r="C10" s="24">
        <v>451.37</v>
      </c>
      <c r="D10" s="23">
        <f t="shared" si="2"/>
        <v>684.92000000000007</v>
      </c>
      <c r="E10" s="24">
        <v>198.51</v>
      </c>
      <c r="F10" s="24">
        <v>361.32</v>
      </c>
      <c r="G10" s="23">
        <f t="shared" si="3"/>
        <v>559.82999999999993</v>
      </c>
    </row>
    <row r="11" spans="1:7" x14ac:dyDescent="0.55000000000000004">
      <c r="A11" s="22" t="s">
        <v>33</v>
      </c>
      <c r="B11" s="24">
        <v>563.64</v>
      </c>
      <c r="C11" s="24">
        <v>470.91</v>
      </c>
      <c r="D11" s="23">
        <f t="shared" si="2"/>
        <v>1034.55</v>
      </c>
      <c r="E11" s="24">
        <v>491.74</v>
      </c>
      <c r="F11" s="24">
        <v>358.72</v>
      </c>
      <c r="G11" s="23">
        <f t="shared" si="3"/>
        <v>850.46</v>
      </c>
    </row>
    <row r="12" spans="1:7" s="19" customFormat="1" x14ac:dyDescent="0.55000000000000004">
      <c r="A12" s="20" t="s">
        <v>34</v>
      </c>
      <c r="B12" s="21">
        <f t="shared" ref="B12:C12" si="4">SUM(B13+B14+B15+B16+B17+B18+B19)</f>
        <v>825.82</v>
      </c>
      <c r="C12" s="21">
        <f t="shared" si="4"/>
        <v>450.03</v>
      </c>
      <c r="D12" s="21">
        <f>SUM(D13+D14+D15+D16+D17+D18+D19)</f>
        <v>1275.8499999999999</v>
      </c>
      <c r="E12" s="21">
        <f t="shared" ref="E12:F12" si="5">SUM(E13+E14+E15+E16+E17+E18+E19)</f>
        <v>705.16</v>
      </c>
      <c r="F12" s="21">
        <f t="shared" si="5"/>
        <v>442.69</v>
      </c>
      <c r="G12" s="21">
        <f>SUM(G13+G14+G15+G16+G17+G18+G19)</f>
        <v>1147.8499999999999</v>
      </c>
    </row>
    <row r="13" spans="1:7" x14ac:dyDescent="0.55000000000000004">
      <c r="A13" s="22" t="s">
        <v>35</v>
      </c>
      <c r="B13" s="24">
        <v>0</v>
      </c>
      <c r="C13" s="24">
        <v>441.21</v>
      </c>
      <c r="D13" s="23">
        <f t="shared" ref="D13:D19" si="6">SUM(B13:C13)</f>
        <v>441.21</v>
      </c>
      <c r="E13" s="24">
        <v>18.350000000000001</v>
      </c>
      <c r="F13" s="24">
        <v>442.69</v>
      </c>
      <c r="G13" s="23">
        <f t="shared" ref="G13:G20" si="7">SUM(E13:F13)</f>
        <v>461.04</v>
      </c>
    </row>
    <row r="14" spans="1:7" x14ac:dyDescent="0.55000000000000004">
      <c r="A14" s="22" t="s">
        <v>36</v>
      </c>
      <c r="B14" s="24">
        <v>677.25</v>
      </c>
      <c r="C14" s="24">
        <v>0</v>
      </c>
      <c r="D14" s="23">
        <f t="shared" si="6"/>
        <v>677.25</v>
      </c>
      <c r="E14" s="24">
        <v>590.04999999999995</v>
      </c>
      <c r="F14" s="24">
        <v>0</v>
      </c>
      <c r="G14" s="23">
        <f t="shared" si="7"/>
        <v>590.04999999999995</v>
      </c>
    </row>
    <row r="15" spans="1:7" x14ac:dyDescent="0.55000000000000004">
      <c r="A15" s="22" t="s">
        <v>37</v>
      </c>
      <c r="B15" s="24">
        <v>40.96</v>
      </c>
      <c r="C15" s="24">
        <v>0</v>
      </c>
      <c r="D15" s="23">
        <f t="shared" si="6"/>
        <v>40.96</v>
      </c>
      <c r="E15" s="24">
        <v>39.15</v>
      </c>
      <c r="F15" s="24">
        <v>0</v>
      </c>
      <c r="G15" s="23">
        <f t="shared" si="7"/>
        <v>39.15</v>
      </c>
    </row>
    <row r="16" spans="1:7" x14ac:dyDescent="0.55000000000000004">
      <c r="A16" s="22" t="s">
        <v>38</v>
      </c>
      <c r="B16" s="24">
        <v>20.5</v>
      </c>
      <c r="C16" s="24">
        <v>8.82</v>
      </c>
      <c r="D16" s="23">
        <f t="shared" si="6"/>
        <v>29.32</v>
      </c>
      <c r="E16" s="24">
        <v>0</v>
      </c>
      <c r="F16" s="24">
        <v>0</v>
      </c>
      <c r="G16" s="23">
        <f t="shared" si="7"/>
        <v>0</v>
      </c>
    </row>
    <row r="17" spans="1:7" x14ac:dyDescent="0.55000000000000004">
      <c r="A17" s="22" t="s">
        <v>39</v>
      </c>
      <c r="B17" s="24">
        <v>0</v>
      </c>
      <c r="C17" s="24">
        <v>0</v>
      </c>
      <c r="D17" s="23">
        <f t="shared" si="6"/>
        <v>0</v>
      </c>
      <c r="E17" s="24">
        <v>0</v>
      </c>
      <c r="F17" s="24">
        <v>0</v>
      </c>
      <c r="G17" s="23">
        <f t="shared" si="7"/>
        <v>0</v>
      </c>
    </row>
    <row r="18" spans="1:7" x14ac:dyDescent="0.55000000000000004">
      <c r="A18" s="22" t="s">
        <v>40</v>
      </c>
      <c r="B18" s="24">
        <v>87.11</v>
      </c>
      <c r="C18" s="24">
        <v>0</v>
      </c>
      <c r="D18" s="23">
        <f t="shared" si="6"/>
        <v>87.11</v>
      </c>
      <c r="E18" s="24">
        <v>57.61</v>
      </c>
      <c r="F18" s="24">
        <v>0</v>
      </c>
      <c r="G18" s="23">
        <f t="shared" si="7"/>
        <v>57.61</v>
      </c>
    </row>
    <row r="19" spans="1:7" x14ac:dyDescent="0.55000000000000004">
      <c r="A19" s="22" t="s">
        <v>41</v>
      </c>
      <c r="B19" s="24">
        <v>0</v>
      </c>
      <c r="C19" s="24">
        <v>0</v>
      </c>
      <c r="D19" s="23">
        <f t="shared" si="6"/>
        <v>0</v>
      </c>
      <c r="E19" s="24">
        <v>0</v>
      </c>
      <c r="F19" s="24">
        <v>0</v>
      </c>
      <c r="G19" s="23">
        <f t="shared" si="7"/>
        <v>0</v>
      </c>
    </row>
    <row r="20" spans="1:7" s="19" customFormat="1" x14ac:dyDescent="0.55000000000000004">
      <c r="A20" s="20" t="s">
        <v>42</v>
      </c>
      <c r="B20" s="21">
        <v>0</v>
      </c>
      <c r="C20" s="21">
        <f>ROUND((B7+C7+B12+C12)*0.07,2)</f>
        <v>280.36</v>
      </c>
      <c r="D20" s="31">
        <f>SUM(B20:C20)</f>
        <v>280.36</v>
      </c>
      <c r="E20" s="21">
        <v>0</v>
      </c>
      <c r="F20" s="21">
        <f>ROUND((E7+F7+E12+F12)*0.07,2)</f>
        <v>257.31</v>
      </c>
      <c r="G20" s="31">
        <f t="shared" si="7"/>
        <v>257.31</v>
      </c>
    </row>
    <row r="21" spans="1:7" s="19" customFormat="1" x14ac:dyDescent="0.55000000000000004">
      <c r="A21" s="20" t="s">
        <v>43</v>
      </c>
      <c r="B21" s="21">
        <f t="shared" ref="B21:C21" si="8">SUM(B22:B24)</f>
        <v>0</v>
      </c>
      <c r="C21" s="21">
        <f t="shared" si="8"/>
        <v>1287.3600000000001</v>
      </c>
      <c r="D21" s="21">
        <f>SUM(D22:D24)</f>
        <v>1287.3600000000001</v>
      </c>
      <c r="E21" s="21">
        <f t="shared" ref="E21:F21" si="9">SUM(E22:E24)</f>
        <v>0</v>
      </c>
      <c r="F21" s="21">
        <f t="shared" si="9"/>
        <v>1143.0500000000002</v>
      </c>
      <c r="G21" s="21">
        <f>SUM(G22:G24)</f>
        <v>1143.0500000000002</v>
      </c>
    </row>
    <row r="22" spans="1:7" x14ac:dyDescent="0.55000000000000004">
      <c r="A22" s="22" t="s">
        <v>44</v>
      </c>
      <c r="B22" s="24">
        <v>0</v>
      </c>
      <c r="C22" s="24">
        <v>1247.99</v>
      </c>
      <c r="D22" s="23">
        <f t="shared" ref="D22:D24" si="10">SUM(B22:C22)</f>
        <v>1247.99</v>
      </c>
      <c r="E22" s="24">
        <v>0</v>
      </c>
      <c r="F22" s="24">
        <v>1097.25</v>
      </c>
      <c r="G22" s="23">
        <f t="shared" ref="G22:G24" si="11">SUM(E22:F22)</f>
        <v>1097.25</v>
      </c>
    </row>
    <row r="23" spans="1:7" x14ac:dyDescent="0.55000000000000004">
      <c r="A23" s="22" t="s">
        <v>45</v>
      </c>
      <c r="B23" s="24">
        <v>0</v>
      </c>
      <c r="C23" s="24">
        <v>34.99</v>
      </c>
      <c r="D23" s="23">
        <f t="shared" si="10"/>
        <v>34.99</v>
      </c>
      <c r="E23" s="24">
        <v>0</v>
      </c>
      <c r="F23" s="24">
        <v>41.15</v>
      </c>
      <c r="G23" s="23">
        <f t="shared" si="11"/>
        <v>41.15</v>
      </c>
    </row>
    <row r="24" spans="1:7" x14ac:dyDescent="0.55000000000000004">
      <c r="A24" s="22" t="s">
        <v>46</v>
      </c>
      <c r="B24" s="24">
        <v>0</v>
      </c>
      <c r="C24" s="24">
        <v>4.38</v>
      </c>
      <c r="D24" s="23">
        <f t="shared" si="10"/>
        <v>4.38</v>
      </c>
      <c r="E24" s="24">
        <v>0</v>
      </c>
      <c r="F24" s="24">
        <v>4.6500000000000004</v>
      </c>
      <c r="G24" s="23">
        <f t="shared" si="11"/>
        <v>4.6500000000000004</v>
      </c>
    </row>
    <row r="25" spans="1:7" s="19" customFormat="1" x14ac:dyDescent="0.55000000000000004">
      <c r="A25" s="20" t="s">
        <v>47</v>
      </c>
      <c r="B25" s="21">
        <f t="shared" ref="B25:C25" si="12">SUM(B6,B21)</f>
        <v>2329.14</v>
      </c>
      <c r="C25" s="21">
        <f t="shared" si="12"/>
        <v>3243.79</v>
      </c>
      <c r="D25" s="21">
        <f>SUM(D6,D21)</f>
        <v>5572.93</v>
      </c>
      <c r="E25" s="21">
        <f t="shared" ref="E25:F25" si="13">SUM(E6,E21)</f>
        <v>1988.9899999999998</v>
      </c>
      <c r="F25" s="21">
        <f t="shared" si="13"/>
        <v>3087.25</v>
      </c>
      <c r="G25" s="21">
        <f>SUM(G6,G21)</f>
        <v>5076.24</v>
      </c>
    </row>
    <row r="26" spans="1:7" s="19" customFormat="1" x14ac:dyDescent="0.55000000000000004">
      <c r="A26" s="20" t="s">
        <v>48</v>
      </c>
      <c r="B26" s="21">
        <f>B25/B27</f>
        <v>0.63915720840376722</v>
      </c>
      <c r="C26" s="21">
        <f>C25/B27</f>
        <v>0.89015334460275297</v>
      </c>
      <c r="D26" s="21">
        <f>D25/B27</f>
        <v>1.5293105530065203</v>
      </c>
      <c r="E26" s="21">
        <f>E25/E27</f>
        <v>0.608987587490738</v>
      </c>
      <c r="F26" s="21">
        <f>F25/E27</f>
        <v>0.94525207742662409</v>
      </c>
      <c r="G26" s="21">
        <f>G25/E27</f>
        <v>1.5542396649173622</v>
      </c>
    </row>
    <row r="27" spans="1:7" x14ac:dyDescent="0.55000000000000004">
      <c r="A27" s="22" t="s">
        <v>49</v>
      </c>
      <c r="B27" s="74">
        <v>3644.08</v>
      </c>
      <c r="C27" s="75"/>
      <c r="D27" s="76"/>
      <c r="E27" s="74">
        <v>3266.06</v>
      </c>
      <c r="F27" s="75"/>
      <c r="G27" s="76"/>
    </row>
    <row r="28" spans="1:7" x14ac:dyDescent="0.55000000000000004">
      <c r="A28" s="22" t="s">
        <v>50</v>
      </c>
      <c r="B28" s="74">
        <v>1.59</v>
      </c>
      <c r="C28" s="75"/>
      <c r="D28" s="76"/>
      <c r="E28" s="74">
        <v>1.59</v>
      </c>
      <c r="F28" s="75"/>
      <c r="G28" s="76"/>
    </row>
    <row r="29" spans="1:7" x14ac:dyDescent="0.55000000000000004">
      <c r="A29" s="22" t="s">
        <v>51</v>
      </c>
      <c r="B29" s="74">
        <f>B27*B28</f>
        <v>5794.0871999999999</v>
      </c>
      <c r="C29" s="75"/>
      <c r="D29" s="76"/>
      <c r="E29" s="74">
        <f>E27*E28</f>
        <v>5193.0353999999998</v>
      </c>
      <c r="F29" s="75"/>
      <c r="G29" s="76"/>
    </row>
    <row r="30" spans="1:7" s="19" customFormat="1" x14ac:dyDescent="0.55000000000000004">
      <c r="A30" s="20" t="s">
        <v>52</v>
      </c>
      <c r="B30" s="21">
        <f>B29-B25</f>
        <v>3464.9472000000001</v>
      </c>
      <c r="C30" s="21"/>
      <c r="D30" s="21">
        <f>B29-D25</f>
        <v>221.15719999999965</v>
      </c>
      <c r="E30" s="21">
        <f>E29-E25</f>
        <v>3204.0454</v>
      </c>
      <c r="F30" s="21"/>
      <c r="G30" s="21">
        <f>E29-G25</f>
        <v>116.79539999999997</v>
      </c>
    </row>
    <row r="31" spans="1:7" s="19" customFormat="1" x14ac:dyDescent="0.55000000000000004">
      <c r="A31" s="25" t="s">
        <v>53</v>
      </c>
      <c r="B31" s="26">
        <f>B30/B27</f>
        <v>0.95084279159623286</v>
      </c>
      <c r="C31" s="26"/>
      <c r="D31" s="26">
        <f>D30/B27</f>
        <v>6.0689446993479737E-2</v>
      </c>
      <c r="E31" s="26">
        <f>E30/E27</f>
        <v>0.98101241250926197</v>
      </c>
      <c r="F31" s="26"/>
      <c r="G31" s="26">
        <f>G30/E27</f>
        <v>3.576033508263779E-2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8" top="0.75" bottom="0.42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ข้าวเหนียวนาปี</vt:lpstr>
      <vt:lpstr>ยางพารา</vt:lpstr>
      <vt:lpstr>มันสำปะหลัง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2017-11-20T03:40:30Z</cp:lastPrinted>
  <dcterms:created xsi:type="dcterms:W3CDTF">2017-05-03T06:41:52Z</dcterms:created>
  <dcterms:modified xsi:type="dcterms:W3CDTF">2017-11-20T03:57:54Z</dcterms:modified>
</cp:coreProperties>
</file>