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15" windowWidth="19635" windowHeight="7425"/>
  </bookViews>
  <sheets>
    <sheet name="อ้อยโรงงาน" sheetId="3" r:id="rId1"/>
    <sheet name="ข้าวเจ้านาปี" sheetId="1" r:id="rId2"/>
    <sheet name="มันสำปะหลัง" sheetId="2" r:id="rId3"/>
    <sheet name="ปาล์มน้ำมัน" sheetId="5" r:id="rId4"/>
  </sheets>
  <definedNames>
    <definedName name="_xlnm.Print_Titles" localSheetId="1">ข้าวเจ้านาปี!$A:$A</definedName>
  </definedNames>
  <calcPr calcId="144525"/>
</workbook>
</file>

<file path=xl/calcChain.xml><?xml version="1.0" encoding="utf-8"?>
<calcChain xmlns="http://schemas.openxmlformats.org/spreadsheetml/2006/main">
  <c r="E29" i="3" l="1"/>
  <c r="B29" i="3"/>
  <c r="B28" i="1"/>
  <c r="D17" i="5" l="1"/>
  <c r="G29" i="1" l="1"/>
  <c r="B29" i="1"/>
  <c r="E29" i="2"/>
  <c r="D27" i="5"/>
  <c r="B27" i="5"/>
  <c r="D22" i="5"/>
  <c r="D21" i="5"/>
  <c r="D20" i="5"/>
  <c r="D19" i="5"/>
  <c r="C18" i="5"/>
  <c r="B18" i="5"/>
  <c r="D16" i="5"/>
  <c r="D15" i="5"/>
  <c r="D14" i="5"/>
  <c r="D13" i="5"/>
  <c r="D12" i="5"/>
  <c r="D11" i="5"/>
  <c r="C10" i="5"/>
  <c r="B10" i="5"/>
  <c r="D9" i="5"/>
  <c r="D8" i="5"/>
  <c r="C7" i="5"/>
  <c r="B7" i="5"/>
  <c r="G24" i="3"/>
  <c r="D24" i="3"/>
  <c r="G23" i="3"/>
  <c r="D23" i="3"/>
  <c r="G22" i="3"/>
  <c r="D22" i="3"/>
  <c r="F21" i="3"/>
  <c r="E21" i="3"/>
  <c r="C21" i="3"/>
  <c r="B21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F12" i="3"/>
  <c r="E12" i="3"/>
  <c r="C12" i="3"/>
  <c r="B12" i="3"/>
  <c r="G11" i="3"/>
  <c r="D11" i="3"/>
  <c r="G10" i="3"/>
  <c r="D10" i="3"/>
  <c r="G9" i="3"/>
  <c r="D9" i="3"/>
  <c r="G8" i="3"/>
  <c r="D8" i="3"/>
  <c r="F7" i="3"/>
  <c r="E7" i="3"/>
  <c r="C7" i="3"/>
  <c r="B7" i="3"/>
  <c r="G29" i="2"/>
  <c r="D29" i="2"/>
  <c r="B29" i="2"/>
  <c r="G24" i="2"/>
  <c r="D24" i="2"/>
  <c r="G23" i="2"/>
  <c r="D23" i="2"/>
  <c r="G22" i="2"/>
  <c r="D22" i="2"/>
  <c r="F21" i="2"/>
  <c r="E21" i="2"/>
  <c r="C21" i="2"/>
  <c r="B21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F12" i="2"/>
  <c r="E12" i="2"/>
  <c r="C12" i="2"/>
  <c r="B12" i="2"/>
  <c r="G11" i="2"/>
  <c r="D11" i="2"/>
  <c r="G10" i="2"/>
  <c r="D10" i="2"/>
  <c r="G9" i="2"/>
  <c r="D9" i="2"/>
  <c r="G8" i="2"/>
  <c r="D8" i="2"/>
  <c r="F7" i="2"/>
  <c r="E7" i="2"/>
  <c r="C7" i="2"/>
  <c r="B7" i="2"/>
  <c r="E29" i="1"/>
  <c r="D29" i="1"/>
  <c r="G24" i="1"/>
  <c r="D24" i="1"/>
  <c r="G23" i="1"/>
  <c r="D23" i="1"/>
  <c r="G22" i="1"/>
  <c r="D22" i="1"/>
  <c r="F21" i="1"/>
  <c r="E21" i="1"/>
  <c r="C21" i="1"/>
  <c r="B21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F12" i="1"/>
  <c r="E12" i="1"/>
  <c r="C12" i="1"/>
  <c r="B12" i="1"/>
  <c r="G11" i="1"/>
  <c r="D11" i="1"/>
  <c r="G10" i="1"/>
  <c r="D10" i="1"/>
  <c r="G9" i="1"/>
  <c r="D9" i="1"/>
  <c r="G8" i="1"/>
  <c r="D8" i="1"/>
  <c r="F7" i="1"/>
  <c r="E7" i="1"/>
  <c r="C7" i="1"/>
  <c r="B7" i="1"/>
  <c r="F20" i="2" l="1"/>
  <c r="G20" i="2" s="1"/>
  <c r="F20" i="3"/>
  <c r="G20" i="3" s="1"/>
  <c r="C20" i="2"/>
  <c r="D20" i="2" s="1"/>
  <c r="C20" i="3"/>
  <c r="D20" i="3" s="1"/>
  <c r="G21" i="3"/>
  <c r="C20" i="1"/>
  <c r="D20" i="1" s="1"/>
  <c r="F20" i="1"/>
  <c r="G20" i="1" s="1"/>
  <c r="D21" i="3"/>
  <c r="C6" i="5"/>
  <c r="C23" i="5"/>
  <c r="C24" i="5" s="1"/>
  <c r="B6" i="5"/>
  <c r="B23" i="5" s="1"/>
  <c r="B24" i="5" s="1"/>
  <c r="D10" i="5"/>
  <c r="D7" i="5"/>
  <c r="D18" i="5"/>
  <c r="D21" i="1"/>
  <c r="B6" i="1"/>
  <c r="B25" i="1" s="1"/>
  <c r="B26" i="1" s="1"/>
  <c r="D7" i="1"/>
  <c r="G12" i="3"/>
  <c r="E6" i="3"/>
  <c r="E25" i="3" s="1"/>
  <c r="G7" i="3"/>
  <c r="D12" i="3"/>
  <c r="B6" i="3"/>
  <c r="B25" i="3" s="1"/>
  <c r="D7" i="3"/>
  <c r="G21" i="2"/>
  <c r="E6" i="2"/>
  <c r="E25" i="2" s="1"/>
  <c r="E26" i="2" s="1"/>
  <c r="G12" i="2"/>
  <c r="G7" i="2"/>
  <c r="D21" i="2"/>
  <c r="D12" i="2"/>
  <c r="D7" i="2"/>
  <c r="B6" i="2"/>
  <c r="B25" i="2" s="1"/>
  <c r="B26" i="2" s="1"/>
  <c r="G21" i="1"/>
  <c r="E6" i="1"/>
  <c r="E25" i="1" s="1"/>
  <c r="E26" i="1" s="1"/>
  <c r="G12" i="1"/>
  <c r="D12" i="1"/>
  <c r="G7" i="1"/>
  <c r="F6" i="2" l="1"/>
  <c r="F25" i="2" s="1"/>
  <c r="F26" i="2" s="1"/>
  <c r="E26" i="3"/>
  <c r="E30" i="3"/>
  <c r="E31" i="3" s="1"/>
  <c r="F6" i="3"/>
  <c r="F25" i="3" s="1"/>
  <c r="F26" i="3" s="1"/>
  <c r="C6" i="1"/>
  <c r="C25" i="1" s="1"/>
  <c r="C26" i="1" s="1"/>
  <c r="B26" i="3"/>
  <c r="B30" i="3"/>
  <c r="B31" i="3" s="1"/>
  <c r="C6" i="2"/>
  <c r="C25" i="2" s="1"/>
  <c r="C26" i="2" s="1"/>
  <c r="C6" i="3"/>
  <c r="C25" i="3" s="1"/>
  <c r="C26" i="3" s="1"/>
  <c r="F6" i="1"/>
  <c r="F25" i="1" s="1"/>
  <c r="F26" i="1" s="1"/>
  <c r="B30" i="1"/>
  <c r="B31" i="1" s="1"/>
  <c r="D6" i="5"/>
  <c r="D23" i="5" s="1"/>
  <c r="D24" i="5" s="1"/>
  <c r="B28" i="5"/>
  <c r="B29" i="5" s="1"/>
  <c r="E30" i="1"/>
  <c r="E31" i="1" s="1"/>
  <c r="G6" i="1"/>
  <c r="G25" i="1" s="1"/>
  <c r="G26" i="1" s="1"/>
  <c r="D6" i="1"/>
  <c r="D25" i="1" s="1"/>
  <c r="D30" i="1" s="1"/>
  <c r="D31" i="1" s="1"/>
  <c r="G6" i="3"/>
  <c r="G25" i="3" s="1"/>
  <c r="D6" i="3"/>
  <c r="D25" i="3" s="1"/>
  <c r="E30" i="2"/>
  <c r="E31" i="2" s="1"/>
  <c r="G6" i="2"/>
  <c r="G25" i="2" s="1"/>
  <c r="G26" i="2" s="1"/>
  <c r="D6" i="2"/>
  <c r="D25" i="2" s="1"/>
  <c r="D26" i="2" s="1"/>
  <c r="B30" i="2"/>
  <c r="B31" i="2" s="1"/>
  <c r="D26" i="3" l="1"/>
  <c r="D30" i="3"/>
  <c r="D31" i="3" s="1"/>
  <c r="G26" i="3"/>
  <c r="G30" i="3"/>
  <c r="G31" i="3" s="1"/>
  <c r="D28" i="5"/>
  <c r="D29" i="5" s="1"/>
  <c r="G30" i="1"/>
  <c r="G31" i="1" s="1"/>
  <c r="D26" i="1"/>
  <c r="G30" i="2"/>
  <c r="G31" i="2" s="1"/>
  <c r="D30" i="2"/>
  <c r="D31" i="2" s="1"/>
</calcChain>
</file>

<file path=xl/comments1.xml><?xml version="1.0" encoding="utf-8"?>
<comments xmlns="http://schemas.openxmlformats.org/spreadsheetml/2006/main">
  <authors>
    <author>1219</author>
  </authors>
  <commentList>
    <comment ref="D17" authorId="0">
      <text>
        <r>
          <rPr>
            <b/>
            <sz val="9"/>
            <color indexed="81"/>
            <rFont val="Tahoma"/>
            <family val="2"/>
          </rPr>
          <t>1219:</t>
        </r>
        <r>
          <rPr>
            <sz val="9"/>
            <color indexed="81"/>
            <rFont val="Tahoma"/>
            <family val="2"/>
          </rPr>
          <t xml:space="preserve">
ในรายงาน 152.77</t>
        </r>
      </text>
    </comment>
  </commentList>
</comments>
</file>

<file path=xl/sharedStrings.xml><?xml version="1.0" encoding="utf-8"?>
<sst xmlns="http://schemas.openxmlformats.org/spreadsheetml/2006/main" count="146" uniqueCount="67">
  <si>
    <t>หน่วย : บาท/ไร่</t>
  </si>
  <si>
    <t>รายงาน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</si>
  <si>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</si>
  <si>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</si>
  <si>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</si>
  <si>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</si>
  <si>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</si>
  <si>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</si>
  <si>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</si>
  <si>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</si>
  <si>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</si>
  <si>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</si>
  <si>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</si>
  <si>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</si>
  <si>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</si>
  <si>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</si>
  <si>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</si>
  <si>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</si>
  <si>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</si>
  <si>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</si>
  <si>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</si>
  <si>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</si>
  <si>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</si>
  <si>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</si>
  <si>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</si>
  <si>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</si>
  <si>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</si>
  <si>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</si>
  <si>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</si>
  <si>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</si>
  <si>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</si>
  <si>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หน่วย: บาท/ไร่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</si>
  <si>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</si>
  <si>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</si>
  <si>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</si>
  <si>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</si>
  <si>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</si>
  <si>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</si>
  <si>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</si>
  <si>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</si>
  <si>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</si>
  <si>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</si>
  <si>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</si>
  <si>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</si>
  <si>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</si>
  <si>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</si>
  <si>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</si>
  <si>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</si>
  <si>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</si>
  <si>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</si>
  <si>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</si>
  <si>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</si>
  <si>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</si>
  <si>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</si>
  <si>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</si>
  <si>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</si>
  <si>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</si>
  <si>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 xml:space="preserve">  2.4เฉลี่ยต้นทุนก่อนให้ผลผลิต</t>
  </si>
  <si>
    <t>กำแพงเพชร</t>
  </si>
  <si>
    <t>5. ผลผลิตต่อไร่ (กิโลกรัม)</t>
  </si>
  <si>
    <t>6. ราคาที่เกษตรกรขายได้ที่ไร่นา (บาท/ตัน)</t>
  </si>
  <si>
    <t>5.ผลผลิตต่อไร่ (ตัน)</t>
  </si>
  <si>
    <t>6.ราคาที่เกษตรกรขายได้ที่ไร่นา (บาท/ตัน)</t>
  </si>
  <si>
    <t>ตารางที่ 151 ต้นทุนการผลิตอ้อยโรงงาน แยกตามลักษณะความเหมาะสมของพื้นที่</t>
  </si>
  <si>
    <t>ตารางที่ 153 ต้นทุนการผลิตมันสำปะหลัง แยกตามลักษณะความเหมาะสมของพื้นที่</t>
  </si>
  <si>
    <t>ตารางที่ 154 ต้นทุนการผลิตปาล์มน้ำมัน แยกตามลักษณะความเหมาะสมของพื้นที่</t>
  </si>
  <si>
    <t>ตารางที่ 152 ต้นทุนการผลิตข้าวเจ้านาปี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</si>
</sst>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8" fillId="0" borderId="0" applyFont="0" applyFill="0" applyBorder="0" applyAlignment="0" applyProtection="0"/>
    <xf numFmtId="0" fontId="8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</cellStyleXfs>
  <cellXfs count="111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6" fillId="0" borderId="6" xfId="2" applyNumberFormat="1" applyFont="1" applyFill="1" applyBorder="1" applyAlignment="1">
      <alignment horizontal="center" vertical="center"/>
    </xf>
    <xf numFmtId="49" fontId="6" fillId="0" borderId="6" xfId="2" applyNumberFormat="1" applyFont="1" applyFill="1" applyBorder="1" applyAlignment="1">
      <alignment horizontal="center" vertical="center"/>
    </xf>
    <xf numFmtId="2" fontId="6" fillId="0" borderId="9" xfId="2" applyNumberFormat="1" applyFont="1" applyFill="1" applyBorder="1" applyAlignment="1">
      <alignment vertical="center"/>
    </xf>
    <xf numFmtId="4" fontId="6" fillId="0" borderId="9" xfId="1" applyNumberFormat="1" applyFont="1" applyFill="1" applyBorder="1" applyAlignment="1">
      <alignment horizontal="right"/>
    </xf>
    <xf numFmtId="2" fontId="7" fillId="0" borderId="0" xfId="2" applyNumberFormat="1" applyFont="1" applyFill="1" applyAlignment="1">
      <alignment vertical="center"/>
    </xf>
    <xf numFmtId="2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/>
    </xf>
    <xf numFmtId="2" fontId="7" fillId="0" borderId="10" xfId="2" applyNumberFormat="1" applyFont="1" applyFill="1" applyBorder="1" applyAlignment="1">
      <alignment vertical="center"/>
    </xf>
    <xf numFmtId="4" fontId="7" fillId="0" borderId="10" xfId="2" applyNumberFormat="1" applyFont="1" applyFill="1" applyBorder="1" applyAlignment="1">
      <alignment vertical="center"/>
    </xf>
    <xf numFmtId="4" fontId="7" fillId="0" borderId="10" xfId="1" applyNumberFormat="1" applyFont="1" applyFill="1" applyBorder="1"/>
    <xf numFmtId="0" fontId="7" fillId="0" borderId="10" xfId="0" applyFont="1" applyBorder="1"/>
    <xf numFmtId="4" fontId="7" fillId="0" borderId="10" xfId="0" applyNumberFormat="1" applyFont="1" applyBorder="1"/>
    <xf numFmtId="2" fontId="7" fillId="0" borderId="10" xfId="3" applyNumberFormat="1" applyFont="1" applyBorder="1" applyAlignment="1">
      <alignment vertical="center"/>
    </xf>
    <xf numFmtId="4" fontId="7" fillId="0" borderId="10" xfId="3" applyNumberFormat="1" applyFont="1" applyBorder="1" applyAlignment="1">
      <alignment vertical="center"/>
    </xf>
    <xf numFmtId="4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 vertical="center"/>
    </xf>
    <xf numFmtId="2" fontId="7" fillId="0" borderId="10" xfId="4" applyNumberFormat="1" applyFont="1" applyFill="1" applyBorder="1" applyAlignment="1">
      <alignment vertical="center"/>
    </xf>
    <xf numFmtId="4" fontId="7" fillId="0" borderId="10" xfId="4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2" fontId="6" fillId="0" borderId="0" xfId="2" applyNumberFormat="1" applyFont="1" applyFill="1" applyAlignment="1">
      <alignment vertical="center"/>
    </xf>
    <xf numFmtId="2" fontId="4" fillId="0" borderId="0" xfId="2" applyNumberFormat="1" applyFont="1" applyFill="1" applyBorder="1" applyAlignment="1"/>
    <xf numFmtId="1" fontId="7" fillId="0" borderId="0" xfId="3" applyNumberFormat="1" applyFont="1" applyFill="1"/>
    <xf numFmtId="0" fontId="6" fillId="0" borderId="0" xfId="0" applyFont="1" applyAlignment="1"/>
    <xf numFmtId="0" fontId="7" fillId="0" borderId="0" xfId="0" applyFont="1"/>
    <xf numFmtId="0" fontId="6" fillId="0" borderId="9" xfId="0" applyFont="1" applyBorder="1"/>
    <xf numFmtId="4" fontId="6" fillId="0" borderId="9" xfId="0" applyNumberFormat="1" applyFont="1" applyBorder="1"/>
    <xf numFmtId="0" fontId="6" fillId="0" borderId="0" xfId="0" applyFont="1"/>
    <xf numFmtId="0" fontId="6" fillId="0" borderId="10" xfId="0" applyFont="1" applyBorder="1"/>
    <xf numFmtId="4" fontId="6" fillId="0" borderId="10" xfId="0" applyNumberFormat="1" applyFont="1" applyBorder="1"/>
    <xf numFmtId="4" fontId="10" fillId="0" borderId="10" xfId="0" applyNumberFormat="1" applyFont="1" applyBorder="1"/>
    <xf numFmtId="4" fontId="9" fillId="0" borderId="10" xfId="0" applyNumberFormat="1" applyFont="1" applyBorder="1"/>
    <xf numFmtId="0" fontId="6" fillId="0" borderId="11" xfId="0" applyFont="1" applyBorder="1"/>
    <xf numFmtId="43" fontId="9" fillId="0" borderId="0" xfId="1" applyFont="1"/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4" fontId="6" fillId="2" borderId="10" xfId="2" applyNumberFormat="1" applyFont="1" applyFill="1" applyBorder="1" applyAlignment="1" applyProtection="1">
      <protection hidden="1"/>
    </xf>
    <xf numFmtId="4" fontId="6" fillId="0" borderId="10" xfId="2" applyNumberFormat="1" applyFont="1" applyFill="1" applyBorder="1" applyAlignment="1">
      <alignment horizontal="right"/>
    </xf>
    <xf numFmtId="4" fontId="6" fillId="0" borderId="10" xfId="2" applyNumberFormat="1" applyFont="1" applyFill="1" applyBorder="1" applyAlignment="1">
      <alignment horizontal="center"/>
    </xf>
    <xf numFmtId="2" fontId="6" fillId="0" borderId="11" xfId="4" applyNumberFormat="1" applyFont="1" applyFill="1" applyBorder="1" applyAlignment="1" applyProtection="1">
      <alignment horizontal="left" vertical="center"/>
    </xf>
    <xf numFmtId="4" fontId="6" fillId="0" borderId="11" xfId="2" applyNumberFormat="1" applyFont="1" applyFill="1" applyBorder="1" applyAlignment="1">
      <alignment horizontal="right"/>
    </xf>
    <xf numFmtId="3" fontId="6" fillId="0" borderId="11" xfId="2" applyNumberFormat="1" applyFont="1" applyFill="1" applyBorder="1" applyAlignment="1">
      <alignment horizontal="center"/>
    </xf>
    <xf numFmtId="43" fontId="6" fillId="0" borderId="10" xfId="1" applyNumberFormat="1" applyFont="1" applyFill="1" applyBorder="1" applyAlignment="1">
      <alignment horizontal="right" vertical="center"/>
    </xf>
    <xf numFmtId="164" fontId="6" fillId="0" borderId="10" xfId="1" applyNumberFormat="1" applyFont="1" applyBorder="1" applyAlignment="1">
      <alignment horizontal="right" vertical="center"/>
    </xf>
    <xf numFmtId="165" fontId="6" fillId="0" borderId="10" xfId="1" applyNumberFormat="1" applyFont="1" applyBorder="1" applyAlignment="1">
      <alignment horizontal="right" vertical="center"/>
    </xf>
    <xf numFmtId="4" fontId="6" fillId="0" borderId="10" xfId="1" applyNumberFormat="1" applyFont="1" applyBorder="1" applyAlignment="1">
      <alignment horizontal="right" vertical="center"/>
    </xf>
    <xf numFmtId="164" fontId="6" fillId="0" borderId="11" xfId="1" applyNumberFormat="1" applyFont="1" applyBorder="1" applyAlignment="1">
      <alignment horizontal="right" vertical="center"/>
    </xf>
    <xf numFmtId="165" fontId="6" fillId="0" borderId="11" xfId="1" applyNumberFormat="1" applyFont="1" applyBorder="1" applyAlignment="1">
      <alignment horizontal="right" vertical="center"/>
    </xf>
    <xf numFmtId="4" fontId="6" fillId="0" borderId="11" xfId="1" applyNumberFormat="1" applyFont="1" applyBorder="1" applyAlignment="1">
      <alignment horizontal="right" vertical="center"/>
    </xf>
    <xf numFmtId="164" fontId="6" fillId="2" borderId="10" xfId="2" applyNumberFormat="1" applyFont="1" applyFill="1" applyBorder="1" applyAlignment="1" applyProtection="1">
      <alignment horizontal="right"/>
      <protection hidden="1"/>
    </xf>
    <xf numFmtId="164" fontId="6" fillId="2" borderId="10" xfId="2" applyNumberFormat="1" applyFont="1" applyFill="1" applyBorder="1" applyAlignment="1" applyProtection="1">
      <alignment horizontal="center"/>
      <protection hidden="1"/>
    </xf>
    <xf numFmtId="4" fontId="6" fillId="0" borderId="11" xfId="2" applyNumberFormat="1" applyFont="1" applyFill="1" applyBorder="1" applyAlignment="1">
      <alignment horizontal="center"/>
    </xf>
    <xf numFmtId="43" fontId="6" fillId="0" borderId="9" xfId="1" applyFont="1" applyFill="1" applyBorder="1" applyAlignment="1">
      <alignment horizontal="right"/>
    </xf>
    <xf numFmtId="43" fontId="6" fillId="0" borderId="10" xfId="1" applyFont="1" applyFill="1" applyBorder="1" applyAlignment="1">
      <alignment horizontal="right"/>
    </xf>
    <xf numFmtId="43" fontId="7" fillId="0" borderId="10" xfId="1" applyFont="1" applyFill="1" applyBorder="1"/>
    <xf numFmtId="43" fontId="14" fillId="0" borderId="10" xfId="1" applyFont="1" applyFill="1" applyBorder="1"/>
    <xf numFmtId="43" fontId="15" fillId="0" borderId="10" xfId="1" applyFont="1" applyFill="1" applyBorder="1"/>
    <xf numFmtId="43" fontId="7" fillId="0" borderId="10" xfId="1" applyFont="1" applyFill="1" applyBorder="1" applyAlignment="1">
      <alignment vertical="center"/>
    </xf>
    <xf numFmtId="43" fontId="14" fillId="0" borderId="10" xfId="1" applyFont="1" applyFill="1" applyBorder="1" applyAlignment="1">
      <alignment vertical="center"/>
    </xf>
    <xf numFmtId="43" fontId="6" fillId="0" borderId="10" xfId="1" applyFont="1" applyFill="1" applyBorder="1" applyAlignment="1">
      <alignment horizontal="right" vertical="center"/>
    </xf>
    <xf numFmtId="2" fontId="7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6" fillId="0" borderId="11" xfId="1" applyNumberFormat="1" applyFont="1" applyFill="1" applyBorder="1" applyAlignment="1">
      <alignment horizontal="center"/>
    </xf>
    <xf numFmtId="43" fontId="6" fillId="0" borderId="7" xfId="1" applyFont="1" applyFill="1" applyBorder="1" applyAlignment="1">
      <alignment horizontal="center"/>
    </xf>
    <xf numFmtId="4" fontId="7" fillId="0" borderId="10" xfId="2" applyNumberFormat="1" applyFont="1" applyFill="1" applyBorder="1" applyAlignment="1">
      <alignment horizontal="center"/>
    </xf>
    <xf numFmtId="3" fontId="7" fillId="0" borderId="10" xfId="2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6" fillId="0" borderId="7" xfId="2" applyNumberFormat="1" applyFont="1" applyFill="1" applyBorder="1" applyAlignment="1">
      <alignment horizontal="center" vertical="center"/>
    </xf>
    <xf numFmtId="4" fontId="7" fillId="0" borderId="14" xfId="5" applyNumberFormat="1" applyFont="1" applyFill="1" applyBorder="1" applyAlignment="1">
      <alignment horizontal="center"/>
    </xf>
    <xf numFmtId="4" fontId="7" fillId="0" borderId="15" xfId="5" applyNumberFormat="1" applyFont="1" applyFill="1" applyBorder="1" applyAlignment="1">
      <alignment horizontal="center"/>
    </xf>
    <xf numFmtId="4" fontId="7" fillId="0" borderId="16" xfId="5" applyNumberFormat="1" applyFont="1" applyFill="1" applyBorder="1" applyAlignment="1">
      <alignment horizontal="center"/>
    </xf>
    <xf numFmtId="4" fontId="7" fillId="0" borderId="14" xfId="2" applyNumberFormat="1" applyFont="1" applyFill="1" applyBorder="1" applyAlignment="1">
      <alignment horizontal="center"/>
    </xf>
    <xf numFmtId="4" fontId="7" fillId="0" borderId="15" xfId="2" applyNumberFormat="1" applyFont="1" applyFill="1" applyBorder="1" applyAlignment="1">
      <alignment horizontal="center"/>
    </xf>
    <xf numFmtId="4" fontId="7" fillId="0" borderId="16" xfId="2" applyNumberFormat="1" applyFont="1" applyFill="1" applyBorder="1" applyAlignment="1">
      <alignment horizontal="center"/>
    </xf>
    <xf numFmtId="2" fontId="7" fillId="0" borderId="17" xfId="5" applyNumberFormat="1" applyFont="1" applyFill="1" applyBorder="1" applyAlignment="1">
      <alignment horizontal="center"/>
    </xf>
    <xf numFmtId="2" fontId="7" fillId="0" borderId="18" xfId="5" applyNumberFormat="1" applyFont="1" applyFill="1" applyBorder="1" applyAlignment="1">
      <alignment horizontal="center"/>
    </xf>
    <xf numFmtId="2" fontId="7" fillId="0" borderId="19" xfId="5" applyNumberFormat="1" applyFont="1" applyFill="1" applyBorder="1" applyAlignment="1">
      <alignment horizontal="center"/>
    </xf>
    <xf numFmtId="4" fontId="6" fillId="0" borderId="14" xfId="2" applyNumberFormat="1" applyFont="1" applyFill="1" applyBorder="1" applyAlignment="1">
      <alignment horizontal="center"/>
    </xf>
    <xf numFmtId="4" fontId="6" fillId="0" borderId="15" xfId="2" applyNumberFormat="1" applyFont="1" applyFill="1" applyBorder="1" applyAlignment="1">
      <alignment horizontal="center"/>
    </xf>
    <xf numFmtId="4" fontId="6" fillId="0" borderId="16" xfId="2" applyNumberFormat="1" applyFont="1" applyFill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0" fillId="0" borderId="15" xfId="0" applyNumberFormat="1" applyFont="1" applyBorder="1"/>
    <xf numFmtId="4" fontId="0" fillId="0" borderId="16" xfId="0" applyNumberFormat="1" applyFont="1" applyBorder="1"/>
    <xf numFmtId="0" fontId="7" fillId="0" borderId="14" xfId="0" applyFont="1" applyBorder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49" fontId="6" fillId="0" borderId="20" xfId="2" applyNumberFormat="1" applyFont="1" applyFill="1" applyBorder="1" applyAlignment="1">
      <alignment horizontal="center" vertical="center"/>
    </xf>
    <xf numFmtId="49" fontId="6" fillId="0" borderId="12" xfId="2" applyNumberFormat="1" applyFont="1" applyFill="1" applyBorder="1" applyAlignment="1">
      <alignment horizontal="center" vertical="center"/>
    </xf>
    <xf numFmtId="49" fontId="6" fillId="0" borderId="13" xfId="2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2" fontId="7" fillId="0" borderId="17" xfId="1" applyNumberFormat="1" applyFont="1" applyFill="1" applyBorder="1" applyAlignment="1">
      <alignment horizontal="center"/>
    </xf>
    <xf numFmtId="2" fontId="7" fillId="0" borderId="18" xfId="1" applyNumberFormat="1" applyFont="1" applyFill="1" applyBorder="1" applyAlignment="1">
      <alignment horizontal="center"/>
    </xf>
    <xf numFmtId="2" fontId="7" fillId="0" borderId="19" xfId="1" applyNumberFormat="1" applyFont="1" applyFill="1" applyBorder="1" applyAlignment="1">
      <alignment horizontal="center"/>
    </xf>
    <xf numFmtId="4" fontId="7" fillId="0" borderId="14" xfId="1" applyNumberFormat="1" applyFont="1" applyFill="1" applyBorder="1" applyAlignment="1">
      <alignment horizontal="center"/>
    </xf>
    <xf numFmtId="4" fontId="7" fillId="0" borderId="15" xfId="1" applyNumberFormat="1" applyFont="1" applyFill="1" applyBorder="1" applyAlignment="1">
      <alignment horizontal="center"/>
    </xf>
    <xf numFmtId="4" fontId="7" fillId="0" borderId="16" xfId="1" applyNumberFormat="1" applyFont="1" applyFill="1" applyBorder="1" applyAlignment="1">
      <alignment horizontal="center"/>
    </xf>
  </cellXfs>
  <cellStyles count="8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6"/>
    <cellStyle name="ปกติ 3" xfId="4"/>
    <cellStyle name="ปกติ 4" xfId="7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9" sqref="J9"/>
    </sheetView>
  </sheetViews>
  <sheetFormatPr defaultColWidth="8" defaultRowHeight="21.75" x14ac:dyDescent="0.5"/>
  <cols>
    <col min="1" max="1" width="38.7109375" style="25" customWidth="1"/>
    <col min="2" max="3" width="11.7109375" style="25" customWidth="1"/>
    <col min="4" max="7" width="11.7109375" style="2" customWidth="1"/>
    <col min="8" max="16384" width="8" style="2"/>
  </cols>
  <sheetData>
    <row r="1" spans="1:7" ht="27.75" x14ac:dyDescent="0.65">
      <c r="A1" s="1" t="s">
        <v>63</v>
      </c>
      <c r="B1" s="1"/>
      <c r="C1" s="1"/>
      <c r="D1" s="1"/>
      <c r="E1" s="1"/>
      <c r="F1" s="1"/>
      <c r="G1" s="1"/>
    </row>
    <row r="2" spans="1:7" x14ac:dyDescent="0.5">
      <c r="A2" s="3"/>
      <c r="B2" s="3"/>
      <c r="C2" s="3"/>
      <c r="D2" s="3"/>
      <c r="E2" s="3"/>
      <c r="F2" s="3"/>
      <c r="G2" s="4" t="s">
        <v>31</v>
      </c>
    </row>
    <row r="3" spans="1:7" ht="27.75" x14ac:dyDescent="0.5">
      <c r="A3" s="70" t="s">
        <v>1</v>
      </c>
      <c r="B3" s="73" t="s">
        <v>58</v>
      </c>
      <c r="C3" s="74"/>
      <c r="D3" s="74"/>
      <c r="E3" s="74"/>
      <c r="F3" s="74"/>
      <c r="G3" s="75"/>
    </row>
    <row r="4" spans="1:7" ht="24" x14ac:dyDescent="0.5">
      <c r="A4" s="71"/>
      <c r="B4" s="76" t="s">
        <v>2</v>
      </c>
      <c r="C4" s="76"/>
      <c r="D4" s="76"/>
      <c r="E4" s="76" t="s">
        <v>3</v>
      </c>
      <c r="F4" s="76"/>
      <c r="G4" s="76"/>
    </row>
    <row r="5" spans="1:7" ht="24" x14ac:dyDescent="0.5">
      <c r="A5" s="72"/>
      <c r="B5" s="5" t="s">
        <v>4</v>
      </c>
      <c r="C5" s="5" t="s">
        <v>5</v>
      </c>
      <c r="D5" s="6" t="s">
        <v>6</v>
      </c>
      <c r="E5" s="5" t="s">
        <v>4</v>
      </c>
      <c r="F5" s="5" t="s">
        <v>5</v>
      </c>
      <c r="G5" s="6" t="s">
        <v>6</v>
      </c>
    </row>
    <row r="6" spans="1:7" s="9" customFormat="1" ht="24" x14ac:dyDescent="0.55000000000000004">
      <c r="A6" s="7" t="s">
        <v>32</v>
      </c>
      <c r="B6" s="8">
        <f t="shared" ref="B6:G6" si="0">B7+B12+B20</f>
        <v>5446.79</v>
      </c>
      <c r="C6" s="8">
        <f t="shared" si="0"/>
        <v>1193.23</v>
      </c>
      <c r="D6" s="8">
        <f t="shared" si="0"/>
        <v>6640.02</v>
      </c>
      <c r="E6" s="8">
        <f t="shared" si="0"/>
        <v>6052.82</v>
      </c>
      <c r="F6" s="8">
        <f t="shared" si="0"/>
        <v>1568.16</v>
      </c>
      <c r="G6" s="8">
        <f t="shared" si="0"/>
        <v>7620.98</v>
      </c>
    </row>
    <row r="7" spans="1:7" s="9" customFormat="1" ht="24" x14ac:dyDescent="0.55000000000000004">
      <c r="A7" s="10" t="s">
        <v>33</v>
      </c>
      <c r="B7" s="11">
        <f t="shared" ref="B7:C7" si="1">SUM(B8:B11)</f>
        <v>3614.66</v>
      </c>
      <c r="C7" s="11">
        <f t="shared" si="1"/>
        <v>758.84</v>
      </c>
      <c r="D7" s="11">
        <f t="shared" ref="D7:G7" si="2">SUM(D8:D11)</f>
        <v>4373.5</v>
      </c>
      <c r="E7" s="11">
        <f t="shared" si="2"/>
        <v>3889.03</v>
      </c>
      <c r="F7" s="11">
        <f t="shared" si="2"/>
        <v>799.85</v>
      </c>
      <c r="G7" s="11">
        <f t="shared" si="2"/>
        <v>4688.88</v>
      </c>
    </row>
    <row r="8" spans="1:7" s="9" customFormat="1" ht="24" x14ac:dyDescent="0.55000000000000004">
      <c r="A8" s="12" t="s">
        <v>34</v>
      </c>
      <c r="B8" s="13">
        <v>191.62</v>
      </c>
      <c r="C8" s="13">
        <v>0</v>
      </c>
      <c r="D8" s="14">
        <f>SUM(B8:C8)</f>
        <v>191.62</v>
      </c>
      <c r="E8" s="13">
        <v>177.63</v>
      </c>
      <c r="F8" s="13">
        <v>269.08</v>
      </c>
      <c r="G8" s="14">
        <f t="shared" ref="G8:G11" si="3">SUM(E8:F8)</f>
        <v>446.71</v>
      </c>
    </row>
    <row r="9" spans="1:7" s="9" customFormat="1" ht="24" x14ac:dyDescent="0.55000000000000004">
      <c r="A9" s="12" t="s">
        <v>35</v>
      </c>
      <c r="B9" s="13">
        <v>97.83</v>
      </c>
      <c r="C9" s="13">
        <v>55.81</v>
      </c>
      <c r="D9" s="14">
        <f t="shared" ref="D9:D19" si="4">SUM(B9:C9)</f>
        <v>153.63999999999999</v>
      </c>
      <c r="E9" s="13">
        <v>190.79</v>
      </c>
      <c r="F9" s="13">
        <v>47.37</v>
      </c>
      <c r="G9" s="14">
        <f t="shared" si="3"/>
        <v>238.16</v>
      </c>
    </row>
    <row r="10" spans="1:7" s="9" customFormat="1" ht="24" x14ac:dyDescent="0.55000000000000004">
      <c r="A10" s="12" t="s">
        <v>36</v>
      </c>
      <c r="B10" s="13">
        <v>330.98</v>
      </c>
      <c r="C10" s="13">
        <v>579.42999999999995</v>
      </c>
      <c r="D10" s="14">
        <f t="shared" si="4"/>
        <v>910.41</v>
      </c>
      <c r="E10" s="13">
        <v>465.79</v>
      </c>
      <c r="F10" s="13">
        <v>455.44</v>
      </c>
      <c r="G10" s="14">
        <f t="shared" si="3"/>
        <v>921.23</v>
      </c>
    </row>
    <row r="11" spans="1:7" s="9" customFormat="1" ht="24" x14ac:dyDescent="0.55000000000000004">
      <c r="A11" s="12" t="s">
        <v>37</v>
      </c>
      <c r="B11" s="13">
        <v>2994.23</v>
      </c>
      <c r="C11" s="13">
        <v>123.6</v>
      </c>
      <c r="D11" s="14">
        <f t="shared" si="4"/>
        <v>3117.83</v>
      </c>
      <c r="E11" s="13">
        <v>3054.82</v>
      </c>
      <c r="F11" s="13">
        <v>27.96</v>
      </c>
      <c r="G11" s="14">
        <f t="shared" si="3"/>
        <v>3082.78</v>
      </c>
    </row>
    <row r="12" spans="1:7" s="9" customFormat="1" ht="24" x14ac:dyDescent="0.55000000000000004">
      <c r="A12" s="10" t="s">
        <v>38</v>
      </c>
      <c r="B12" s="11">
        <f>SUM(B13+B14+B15+B16+B17+B18+B19)</f>
        <v>1832.13</v>
      </c>
      <c r="C12" s="11">
        <f t="shared" ref="C12" si="5">SUM(C13+C14+C15+C16+C17+C18+C19)</f>
        <v>0</v>
      </c>
      <c r="D12" s="11">
        <f>SUM(D13+D14+D15+D16+D17+D18+D19)</f>
        <v>1832.13</v>
      </c>
      <c r="E12" s="11">
        <f t="shared" ref="E12:G12" si="6">SUM(E13+E14+E15+E16+E17+E18+E19)</f>
        <v>2163.79</v>
      </c>
      <c r="F12" s="11">
        <f t="shared" si="6"/>
        <v>269.74</v>
      </c>
      <c r="G12" s="11">
        <f t="shared" si="6"/>
        <v>2433.5299999999997</v>
      </c>
    </row>
    <row r="13" spans="1:7" s="9" customFormat="1" ht="24" x14ac:dyDescent="0.55000000000000004">
      <c r="A13" s="12" t="s">
        <v>39</v>
      </c>
      <c r="B13" s="13">
        <v>492.25</v>
      </c>
      <c r="C13" s="13">
        <v>0</v>
      </c>
      <c r="D13" s="14">
        <f t="shared" si="4"/>
        <v>492.25</v>
      </c>
      <c r="E13" s="13">
        <v>593.75</v>
      </c>
      <c r="F13" s="13">
        <v>269.74</v>
      </c>
      <c r="G13" s="14">
        <f t="shared" ref="G13:G19" si="7">SUM(E13:F13)</f>
        <v>863.49</v>
      </c>
    </row>
    <row r="14" spans="1:7" s="9" customFormat="1" ht="24" x14ac:dyDescent="0.55000000000000004">
      <c r="A14" s="12" t="s">
        <v>40</v>
      </c>
      <c r="B14" s="13">
        <v>921.5</v>
      </c>
      <c r="C14" s="13">
        <v>0</v>
      </c>
      <c r="D14" s="14">
        <f t="shared" si="4"/>
        <v>921.5</v>
      </c>
      <c r="E14" s="13">
        <v>883.82</v>
      </c>
      <c r="F14" s="13">
        <v>0</v>
      </c>
      <c r="G14" s="14">
        <f t="shared" si="7"/>
        <v>883.82</v>
      </c>
    </row>
    <row r="15" spans="1:7" s="9" customFormat="1" ht="24" x14ac:dyDescent="0.55000000000000004">
      <c r="A15" s="12" t="s">
        <v>41</v>
      </c>
      <c r="B15" s="13">
        <v>405.11</v>
      </c>
      <c r="C15" s="13">
        <v>0</v>
      </c>
      <c r="D15" s="14">
        <f t="shared" si="4"/>
        <v>405.11</v>
      </c>
      <c r="E15" s="13">
        <v>637.83000000000004</v>
      </c>
      <c r="F15" s="13">
        <v>0</v>
      </c>
      <c r="G15" s="14">
        <f t="shared" si="7"/>
        <v>637.83000000000004</v>
      </c>
    </row>
    <row r="16" spans="1:7" s="9" customFormat="1" ht="24" x14ac:dyDescent="0.55000000000000004">
      <c r="A16" s="15" t="s">
        <v>17</v>
      </c>
      <c r="B16" s="16">
        <v>0</v>
      </c>
      <c r="C16" s="16">
        <v>0</v>
      </c>
      <c r="D16" s="14">
        <f t="shared" si="4"/>
        <v>0</v>
      </c>
      <c r="E16" s="16">
        <v>0</v>
      </c>
      <c r="F16" s="16">
        <v>0</v>
      </c>
      <c r="G16" s="14">
        <f t="shared" si="7"/>
        <v>0</v>
      </c>
    </row>
    <row r="17" spans="1:7" s="9" customFormat="1" ht="24" x14ac:dyDescent="0.55000000000000004">
      <c r="A17" s="12" t="s">
        <v>42</v>
      </c>
      <c r="B17" s="13">
        <v>0</v>
      </c>
      <c r="C17" s="13">
        <v>0</v>
      </c>
      <c r="D17" s="14">
        <f t="shared" si="4"/>
        <v>0</v>
      </c>
      <c r="E17" s="13">
        <v>0</v>
      </c>
      <c r="F17" s="13">
        <v>0</v>
      </c>
      <c r="G17" s="14">
        <f t="shared" si="7"/>
        <v>0</v>
      </c>
    </row>
    <row r="18" spans="1:7" s="9" customFormat="1" ht="24" x14ac:dyDescent="0.55000000000000004">
      <c r="A18" s="17" t="s">
        <v>43</v>
      </c>
      <c r="B18" s="18">
        <v>13.27</v>
      </c>
      <c r="C18" s="18">
        <v>0</v>
      </c>
      <c r="D18" s="14">
        <f t="shared" si="4"/>
        <v>13.27</v>
      </c>
      <c r="E18" s="18">
        <v>48.39</v>
      </c>
      <c r="F18" s="18">
        <v>0</v>
      </c>
      <c r="G18" s="14">
        <f t="shared" si="7"/>
        <v>48.39</v>
      </c>
    </row>
    <row r="19" spans="1:7" s="9" customFormat="1" ht="24" x14ac:dyDescent="0.55000000000000004">
      <c r="A19" s="12" t="s">
        <v>44</v>
      </c>
      <c r="B19" s="13">
        <v>0</v>
      </c>
      <c r="C19" s="13">
        <v>0</v>
      </c>
      <c r="D19" s="14">
        <f t="shared" si="4"/>
        <v>0</v>
      </c>
      <c r="E19" s="13">
        <v>0</v>
      </c>
      <c r="F19" s="13">
        <v>0</v>
      </c>
      <c r="G19" s="14">
        <f t="shared" si="7"/>
        <v>0</v>
      </c>
    </row>
    <row r="20" spans="1:7" s="9" customFormat="1" ht="24" x14ac:dyDescent="0.25">
      <c r="A20" s="10" t="s">
        <v>45</v>
      </c>
      <c r="B20" s="19"/>
      <c r="C20" s="19">
        <f>ROUND((B7+C7+B12+C12)*0.07,2)</f>
        <v>434.39</v>
      </c>
      <c r="D20" s="20">
        <f>SUM(B20:C20)</f>
        <v>434.39</v>
      </c>
      <c r="E20" s="19"/>
      <c r="F20" s="19">
        <f>ROUND((E7+F7+E12+F12)*0.07,2)</f>
        <v>498.57</v>
      </c>
      <c r="G20" s="20">
        <f>SUM(E20:F20)</f>
        <v>498.57</v>
      </c>
    </row>
    <row r="21" spans="1:7" s="9" customFormat="1" ht="24" x14ac:dyDescent="0.25">
      <c r="A21" s="10" t="s">
        <v>46</v>
      </c>
      <c r="B21" s="20">
        <f t="shared" ref="B21:G21" si="8">SUM(B22:B24)</f>
        <v>0</v>
      </c>
      <c r="C21" s="20">
        <f t="shared" si="8"/>
        <v>1964.23</v>
      </c>
      <c r="D21" s="20">
        <f t="shared" si="8"/>
        <v>1964.23</v>
      </c>
      <c r="E21" s="20">
        <f t="shared" si="8"/>
        <v>0</v>
      </c>
      <c r="F21" s="20">
        <f t="shared" si="8"/>
        <v>1832.2800000000002</v>
      </c>
      <c r="G21" s="20">
        <f t="shared" si="8"/>
        <v>1832.2800000000002</v>
      </c>
    </row>
    <row r="22" spans="1:7" s="9" customFormat="1" ht="24" x14ac:dyDescent="0.55000000000000004">
      <c r="A22" s="12" t="s">
        <v>47</v>
      </c>
      <c r="B22" s="13">
        <v>0</v>
      </c>
      <c r="C22" s="13">
        <v>1961.24</v>
      </c>
      <c r="D22" s="14">
        <f t="shared" ref="D22:D24" si="9">SUM(B22:C22)</f>
        <v>1961.24</v>
      </c>
      <c r="E22" s="13">
        <v>0</v>
      </c>
      <c r="F22" s="13">
        <v>1828.95</v>
      </c>
      <c r="G22" s="14">
        <f t="shared" ref="G22:G24" si="10">SUM(E22:F22)</f>
        <v>1828.95</v>
      </c>
    </row>
    <row r="23" spans="1:7" s="9" customFormat="1" ht="24" x14ac:dyDescent="0.55000000000000004">
      <c r="A23" s="12" t="s">
        <v>48</v>
      </c>
      <c r="B23" s="13">
        <v>0</v>
      </c>
      <c r="C23" s="13">
        <v>2.67</v>
      </c>
      <c r="D23" s="14">
        <f t="shared" si="9"/>
        <v>2.67</v>
      </c>
      <c r="E23" s="13">
        <v>0</v>
      </c>
      <c r="F23" s="13">
        <v>2.94</v>
      </c>
      <c r="G23" s="14">
        <f t="shared" si="10"/>
        <v>2.94</v>
      </c>
    </row>
    <row r="24" spans="1:7" s="9" customFormat="1" ht="24" x14ac:dyDescent="0.55000000000000004">
      <c r="A24" s="21" t="s">
        <v>49</v>
      </c>
      <c r="B24" s="22">
        <v>0</v>
      </c>
      <c r="C24" s="22">
        <v>0.32</v>
      </c>
      <c r="D24" s="14">
        <f t="shared" si="9"/>
        <v>0.32</v>
      </c>
      <c r="E24" s="22">
        <v>0</v>
      </c>
      <c r="F24" s="22">
        <v>0.39</v>
      </c>
      <c r="G24" s="14">
        <f t="shared" si="10"/>
        <v>0.39</v>
      </c>
    </row>
    <row r="25" spans="1:7" s="9" customFormat="1" ht="24" x14ac:dyDescent="0.25">
      <c r="A25" s="10" t="s">
        <v>50</v>
      </c>
      <c r="B25" s="20">
        <f t="shared" ref="B25:G25" si="11">SUM(B6,B21)</f>
        <v>5446.79</v>
      </c>
      <c r="C25" s="20">
        <f t="shared" si="11"/>
        <v>3157.46</v>
      </c>
      <c r="D25" s="20">
        <f t="shared" si="11"/>
        <v>8604.25</v>
      </c>
      <c r="E25" s="20">
        <f t="shared" si="11"/>
        <v>6052.82</v>
      </c>
      <c r="F25" s="20">
        <f t="shared" si="11"/>
        <v>3400.4400000000005</v>
      </c>
      <c r="G25" s="20">
        <f t="shared" si="11"/>
        <v>9453.26</v>
      </c>
    </row>
    <row r="26" spans="1:7" s="9" customFormat="1" ht="24" x14ac:dyDescent="0.55000000000000004">
      <c r="A26" s="32" t="s">
        <v>51</v>
      </c>
      <c r="B26" s="46">
        <f>ROUND(B25/B27,2)</f>
        <v>429.9</v>
      </c>
      <c r="C26" s="46">
        <f>ROUND(C25/B27,2)</f>
        <v>249.21</v>
      </c>
      <c r="D26" s="46">
        <f>ROUND(D25/B27,2)</f>
        <v>679.1</v>
      </c>
      <c r="E26" s="46">
        <f>ROUND(E25/E27,2)</f>
        <v>386.27</v>
      </c>
      <c r="F26" s="46">
        <f>ROUND(F25/E27,2)</f>
        <v>217</v>
      </c>
      <c r="G26" s="46">
        <f>ROUND(G25/E27,2)</f>
        <v>603.27</v>
      </c>
    </row>
    <row r="27" spans="1:7" s="24" customFormat="1" ht="24" x14ac:dyDescent="0.55000000000000004">
      <c r="A27" s="15" t="s">
        <v>61</v>
      </c>
      <c r="B27" s="80">
        <v>12.67</v>
      </c>
      <c r="C27" s="81"/>
      <c r="D27" s="82"/>
      <c r="E27" s="80">
        <v>15.67</v>
      </c>
      <c r="F27" s="81"/>
      <c r="G27" s="82"/>
    </row>
    <row r="28" spans="1:7" s="37" customFormat="1" ht="24" x14ac:dyDescent="0.55000000000000004">
      <c r="A28" s="15" t="s">
        <v>62</v>
      </c>
      <c r="B28" s="83">
        <v>760</v>
      </c>
      <c r="C28" s="84"/>
      <c r="D28" s="85"/>
      <c r="E28" s="83">
        <v>760</v>
      </c>
      <c r="F28" s="84"/>
      <c r="G28" s="85"/>
    </row>
    <row r="29" spans="1:7" s="37" customFormat="1" ht="24" x14ac:dyDescent="0.55000000000000004">
      <c r="A29" s="15" t="s">
        <v>54</v>
      </c>
      <c r="B29" s="77">
        <f>B27*B28</f>
        <v>9629.2000000000007</v>
      </c>
      <c r="C29" s="78"/>
      <c r="D29" s="79"/>
      <c r="E29" s="77">
        <f>E27*E28</f>
        <v>11909.2</v>
      </c>
      <c r="F29" s="78"/>
      <c r="G29" s="79"/>
    </row>
    <row r="30" spans="1:7" s="37" customFormat="1" ht="24" x14ac:dyDescent="0.55000000000000004">
      <c r="A30" s="32" t="s">
        <v>55</v>
      </c>
      <c r="B30" s="47">
        <f>+B29-B25</f>
        <v>4182.4100000000008</v>
      </c>
      <c r="C30" s="48"/>
      <c r="D30" s="49">
        <f>+B29-D25</f>
        <v>1024.9500000000007</v>
      </c>
      <c r="E30" s="49">
        <f>+E29-E25</f>
        <v>5856.380000000001</v>
      </c>
      <c r="F30" s="49"/>
      <c r="G30" s="49">
        <f>+E29-G25</f>
        <v>2455.9400000000005</v>
      </c>
    </row>
    <row r="31" spans="1:7" s="37" customFormat="1" ht="24" x14ac:dyDescent="0.55000000000000004">
      <c r="A31" s="36" t="s">
        <v>56</v>
      </c>
      <c r="B31" s="50">
        <f>+ROUND(B30/B27,2)</f>
        <v>330.1</v>
      </c>
      <c r="C31" s="51"/>
      <c r="D31" s="52">
        <f>+ROUND(D30/B27,2)</f>
        <v>80.900000000000006</v>
      </c>
      <c r="E31" s="52">
        <f>+ROUND(E30/E27,2)</f>
        <v>373.73</v>
      </c>
      <c r="F31" s="52"/>
      <c r="G31" s="52">
        <f>+ROUND(G30/E27,2)</f>
        <v>156.72999999999999</v>
      </c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ageMargins left="0.37" right="0.18" top="0.75" bottom="0.42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90" zoomScaleNormal="90" workbookViewId="0">
      <pane xSplit="1" ySplit="5" topLeftCell="B6" activePane="bottomRight" state="frozen"/>
      <selection activeCell="D26" sqref="D26"/>
      <selection pane="topRight" activeCell="D26" sqref="D26"/>
      <selection pane="bottomLeft" activeCell="D26" sqref="D26"/>
      <selection pane="bottomRight" activeCell="I10" sqref="I10"/>
    </sheetView>
  </sheetViews>
  <sheetFormatPr defaultColWidth="8" defaultRowHeight="21.75" x14ac:dyDescent="0.5"/>
  <cols>
    <col min="1" max="1" width="37.7109375" style="25" customWidth="1"/>
    <col min="2" max="2" width="10.7109375" style="25" customWidth="1"/>
    <col min="3" max="3" width="11.7109375" style="25" customWidth="1"/>
    <col min="4" max="5" width="10.7109375" style="2" customWidth="1"/>
    <col min="6" max="6" width="11.7109375" style="2" customWidth="1"/>
    <col min="7" max="7" width="10.7109375" style="2" customWidth="1"/>
    <col min="8" max="16384" width="8" style="2"/>
  </cols>
  <sheetData>
    <row r="1" spans="1:7" ht="27.75" x14ac:dyDescent="0.65">
      <c r="A1" s="1" t="s">
        <v>66</v>
      </c>
      <c r="B1" s="1"/>
      <c r="C1" s="1"/>
      <c r="D1" s="1"/>
      <c r="E1" s="1"/>
      <c r="F1" s="1"/>
      <c r="G1" s="1"/>
    </row>
    <row r="2" spans="1:7" x14ac:dyDescent="0.5">
      <c r="A2" s="3"/>
      <c r="B2" s="3"/>
      <c r="C2" s="3"/>
      <c r="D2" s="3"/>
      <c r="E2" s="3"/>
      <c r="F2" s="3"/>
      <c r="G2" s="4" t="s">
        <v>0</v>
      </c>
    </row>
    <row r="3" spans="1:7" ht="27.75" x14ac:dyDescent="0.5">
      <c r="A3" s="70" t="s">
        <v>1</v>
      </c>
      <c r="B3" s="73" t="s">
        <v>58</v>
      </c>
      <c r="C3" s="74"/>
      <c r="D3" s="74"/>
      <c r="E3" s="74"/>
      <c r="F3" s="74"/>
      <c r="G3" s="75"/>
    </row>
    <row r="4" spans="1:7" ht="24" x14ac:dyDescent="0.5">
      <c r="A4" s="71"/>
      <c r="B4" s="76" t="s">
        <v>2</v>
      </c>
      <c r="C4" s="76"/>
      <c r="D4" s="76"/>
      <c r="E4" s="76" t="s">
        <v>3</v>
      </c>
      <c r="F4" s="76"/>
      <c r="G4" s="76"/>
    </row>
    <row r="5" spans="1:7" ht="24" x14ac:dyDescent="0.5">
      <c r="A5" s="72"/>
      <c r="B5" s="5" t="s">
        <v>4</v>
      </c>
      <c r="C5" s="5" t="s">
        <v>5</v>
      </c>
      <c r="D5" s="6" t="s">
        <v>6</v>
      </c>
      <c r="E5" s="5" t="s">
        <v>4</v>
      </c>
      <c r="F5" s="5" t="s">
        <v>5</v>
      </c>
      <c r="G5" s="6" t="s">
        <v>6</v>
      </c>
    </row>
    <row r="6" spans="1:7" s="9" customFormat="1" ht="24" x14ac:dyDescent="0.55000000000000004">
      <c r="A6" s="7" t="s">
        <v>7</v>
      </c>
      <c r="B6" s="8">
        <f t="shared" ref="B6:C6" si="0">+B7+B12+B20</f>
        <v>2076.21</v>
      </c>
      <c r="C6" s="8">
        <f t="shared" si="0"/>
        <v>842.03</v>
      </c>
      <c r="D6" s="8">
        <f>+D7+D12+D20</f>
        <v>2918.24</v>
      </c>
      <c r="E6" s="8">
        <f t="shared" ref="E6:F6" si="1">+E7+E12+E20</f>
        <v>1935.4499999999998</v>
      </c>
      <c r="F6" s="8">
        <f t="shared" si="1"/>
        <v>901.57000000000016</v>
      </c>
      <c r="G6" s="8">
        <f>+G7+G12+G20</f>
        <v>2837.02</v>
      </c>
    </row>
    <row r="7" spans="1:7" s="9" customFormat="1" ht="24" x14ac:dyDescent="0.55000000000000004">
      <c r="A7" s="10" t="s">
        <v>8</v>
      </c>
      <c r="B7" s="11">
        <f t="shared" ref="B7:G7" si="2">+B8+B9+B10+B11</f>
        <v>1015.53</v>
      </c>
      <c r="C7" s="11">
        <f t="shared" si="2"/>
        <v>555.41</v>
      </c>
      <c r="D7" s="11">
        <f t="shared" si="2"/>
        <v>1570.94</v>
      </c>
      <c r="E7" s="11">
        <f t="shared" si="2"/>
        <v>959.06</v>
      </c>
      <c r="F7" s="11">
        <f t="shared" si="2"/>
        <v>670.54000000000008</v>
      </c>
      <c r="G7" s="11">
        <f t="shared" si="2"/>
        <v>1629.6</v>
      </c>
    </row>
    <row r="8" spans="1:7" s="9" customFormat="1" ht="24" x14ac:dyDescent="0.55000000000000004">
      <c r="A8" s="12" t="s">
        <v>9</v>
      </c>
      <c r="B8" s="13">
        <v>324.05</v>
      </c>
      <c r="C8" s="13">
        <v>108.33</v>
      </c>
      <c r="D8" s="14">
        <f>SUM(B8:C8)</f>
        <v>432.38</v>
      </c>
      <c r="E8" s="13">
        <v>266.70999999999998</v>
      </c>
      <c r="F8" s="13">
        <v>192.33</v>
      </c>
      <c r="G8" s="14">
        <f t="shared" ref="G8:G11" si="3">SUM(E8:F8)</f>
        <v>459.03999999999996</v>
      </c>
    </row>
    <row r="9" spans="1:7" s="9" customFormat="1" ht="24" x14ac:dyDescent="0.55000000000000004">
      <c r="A9" s="12" t="s">
        <v>10</v>
      </c>
      <c r="B9" s="13">
        <v>76.56</v>
      </c>
      <c r="C9" s="13">
        <v>26.61</v>
      </c>
      <c r="D9" s="14">
        <f t="shared" ref="D9:D19" si="4">SUM(B9:C9)</f>
        <v>103.17</v>
      </c>
      <c r="E9" s="13">
        <v>36.409999999999997</v>
      </c>
      <c r="F9" s="13">
        <v>24.25</v>
      </c>
      <c r="G9" s="14">
        <f t="shared" si="3"/>
        <v>60.66</v>
      </c>
    </row>
    <row r="10" spans="1:7" s="9" customFormat="1" ht="24" x14ac:dyDescent="0.55000000000000004">
      <c r="A10" s="12" t="s">
        <v>11</v>
      </c>
      <c r="B10" s="13">
        <v>164.38</v>
      </c>
      <c r="C10" s="13">
        <v>416.6</v>
      </c>
      <c r="D10" s="14">
        <f t="shared" si="4"/>
        <v>580.98</v>
      </c>
      <c r="E10" s="13">
        <v>186.74</v>
      </c>
      <c r="F10" s="13">
        <v>450.47</v>
      </c>
      <c r="G10" s="14">
        <f t="shared" si="3"/>
        <v>637.21</v>
      </c>
    </row>
    <row r="11" spans="1:7" s="9" customFormat="1" ht="24" x14ac:dyDescent="0.55000000000000004">
      <c r="A11" s="12" t="s">
        <v>12</v>
      </c>
      <c r="B11" s="13">
        <v>450.54</v>
      </c>
      <c r="C11" s="13">
        <v>3.87</v>
      </c>
      <c r="D11" s="14">
        <f t="shared" si="4"/>
        <v>454.41</v>
      </c>
      <c r="E11" s="13">
        <v>469.2</v>
      </c>
      <c r="F11" s="13">
        <v>3.49</v>
      </c>
      <c r="G11" s="14">
        <f t="shared" si="3"/>
        <v>472.69</v>
      </c>
    </row>
    <row r="12" spans="1:7" s="9" customFormat="1" ht="24" x14ac:dyDescent="0.55000000000000004">
      <c r="A12" s="10" t="s">
        <v>13</v>
      </c>
      <c r="B12" s="11">
        <f t="shared" ref="B12:C12" si="5">+B13+B14+B15+B16+B17+B18+B19</f>
        <v>1060.68</v>
      </c>
      <c r="C12" s="11">
        <f t="shared" si="5"/>
        <v>187.93999999999997</v>
      </c>
      <c r="D12" s="11">
        <f>+D13+D14+D15+D16+D17+D18+D19</f>
        <v>1248.6199999999999</v>
      </c>
      <c r="E12" s="11">
        <f t="shared" ref="E12:F12" si="6">+E13+E14+E15+E16+E17+E18+E19</f>
        <v>976.39</v>
      </c>
      <c r="F12" s="11">
        <f t="shared" si="6"/>
        <v>135.09</v>
      </c>
      <c r="G12" s="11">
        <f>+G13+G14+G15+G16+G17+G18+G19</f>
        <v>1111.48</v>
      </c>
    </row>
    <row r="13" spans="1:7" s="9" customFormat="1" ht="24" x14ac:dyDescent="0.55000000000000004">
      <c r="A13" s="12" t="s">
        <v>14</v>
      </c>
      <c r="B13" s="13">
        <v>241.9</v>
      </c>
      <c r="C13" s="13">
        <v>173.42</v>
      </c>
      <c r="D13" s="14">
        <f t="shared" si="4"/>
        <v>415.32</v>
      </c>
      <c r="E13" s="13">
        <v>143.25</v>
      </c>
      <c r="F13" s="13">
        <v>135.09</v>
      </c>
      <c r="G13" s="14">
        <f t="shared" ref="G13:G19" si="7">SUM(E13:F13)</f>
        <v>278.34000000000003</v>
      </c>
    </row>
    <row r="14" spans="1:7" s="9" customFormat="1" ht="24" x14ac:dyDescent="0.55000000000000004">
      <c r="A14" s="12" t="s">
        <v>15</v>
      </c>
      <c r="B14" s="13">
        <v>472.26</v>
      </c>
      <c r="C14" s="13">
        <v>7.26</v>
      </c>
      <c r="D14" s="14">
        <f t="shared" si="4"/>
        <v>479.52</v>
      </c>
      <c r="E14" s="13">
        <v>409.99</v>
      </c>
      <c r="F14" s="13">
        <v>0</v>
      </c>
      <c r="G14" s="14">
        <f t="shared" si="7"/>
        <v>409.99</v>
      </c>
    </row>
    <row r="15" spans="1:7" s="9" customFormat="1" ht="24" x14ac:dyDescent="0.55000000000000004">
      <c r="A15" s="12" t="s">
        <v>16</v>
      </c>
      <c r="B15" s="13">
        <v>306.62</v>
      </c>
      <c r="C15" s="13">
        <v>7.26</v>
      </c>
      <c r="D15" s="14">
        <f t="shared" si="4"/>
        <v>313.88</v>
      </c>
      <c r="E15" s="13">
        <v>403.63</v>
      </c>
      <c r="F15" s="13">
        <v>0</v>
      </c>
      <c r="G15" s="14">
        <f t="shared" si="7"/>
        <v>403.63</v>
      </c>
    </row>
    <row r="16" spans="1:7" s="9" customFormat="1" ht="24" x14ac:dyDescent="0.55000000000000004">
      <c r="A16" s="15" t="s">
        <v>17</v>
      </c>
      <c r="B16" s="16">
        <v>0</v>
      </c>
      <c r="C16" s="16">
        <v>0</v>
      </c>
      <c r="D16" s="14">
        <f t="shared" si="4"/>
        <v>0</v>
      </c>
      <c r="E16" s="16">
        <v>0</v>
      </c>
      <c r="F16" s="16">
        <v>0</v>
      </c>
      <c r="G16" s="14">
        <f t="shared" si="7"/>
        <v>0</v>
      </c>
    </row>
    <row r="17" spans="1:7" s="9" customFormat="1" ht="24" x14ac:dyDescent="0.55000000000000004">
      <c r="A17" s="12" t="s">
        <v>18</v>
      </c>
      <c r="B17" s="13">
        <v>18.149999999999999</v>
      </c>
      <c r="C17" s="13">
        <v>0</v>
      </c>
      <c r="D17" s="14">
        <f t="shared" si="4"/>
        <v>18.149999999999999</v>
      </c>
      <c r="E17" s="13">
        <v>0</v>
      </c>
      <c r="F17" s="13">
        <v>0</v>
      </c>
      <c r="G17" s="14">
        <f t="shared" si="7"/>
        <v>0</v>
      </c>
    </row>
    <row r="18" spans="1:7" s="9" customFormat="1" ht="24" x14ac:dyDescent="0.55000000000000004">
      <c r="A18" s="17" t="s">
        <v>19</v>
      </c>
      <c r="B18" s="18">
        <v>21.75</v>
      </c>
      <c r="C18" s="18">
        <v>0</v>
      </c>
      <c r="D18" s="14">
        <f t="shared" si="4"/>
        <v>21.75</v>
      </c>
      <c r="E18" s="18">
        <v>19.52</v>
      </c>
      <c r="F18" s="18">
        <v>0</v>
      </c>
      <c r="G18" s="14">
        <f t="shared" si="7"/>
        <v>19.52</v>
      </c>
    </row>
    <row r="19" spans="1:7" s="9" customFormat="1" ht="24" x14ac:dyDescent="0.55000000000000004">
      <c r="A19" s="12" t="s">
        <v>20</v>
      </c>
      <c r="B19" s="13">
        <v>0</v>
      </c>
      <c r="C19" s="13">
        <v>0</v>
      </c>
      <c r="D19" s="14">
        <f t="shared" si="4"/>
        <v>0</v>
      </c>
      <c r="E19" s="13">
        <v>0</v>
      </c>
      <c r="F19" s="13">
        <v>0</v>
      </c>
      <c r="G19" s="14">
        <f t="shared" si="7"/>
        <v>0</v>
      </c>
    </row>
    <row r="20" spans="1:7" s="9" customFormat="1" ht="24" x14ac:dyDescent="0.25">
      <c r="A20" s="10" t="s">
        <v>21</v>
      </c>
      <c r="B20" s="19"/>
      <c r="C20" s="19">
        <f>ROUND((B7+C7+B12+C12)*0.07*6/12,2)</f>
        <v>98.68</v>
      </c>
      <c r="D20" s="20">
        <f>SUM(B20:C20)</f>
        <v>98.68</v>
      </c>
      <c r="E20" s="19"/>
      <c r="F20" s="19">
        <f>ROUND((E7+F7+E12+F12)*0.07*6/12,2)</f>
        <v>95.94</v>
      </c>
      <c r="G20" s="20">
        <f>SUM(E20:F20)</f>
        <v>95.94</v>
      </c>
    </row>
    <row r="21" spans="1:7" s="9" customFormat="1" ht="24" x14ac:dyDescent="0.25">
      <c r="A21" s="10" t="s">
        <v>22</v>
      </c>
      <c r="B21" s="20">
        <f t="shared" ref="B21:G21" si="8">+B22+B23+B24</f>
        <v>0</v>
      </c>
      <c r="C21" s="20">
        <f t="shared" si="8"/>
        <v>873.46</v>
      </c>
      <c r="D21" s="20">
        <f t="shared" si="8"/>
        <v>873.46</v>
      </c>
      <c r="E21" s="20">
        <f t="shared" si="8"/>
        <v>0</v>
      </c>
      <c r="F21" s="20">
        <f t="shared" si="8"/>
        <v>916.89999999999986</v>
      </c>
      <c r="G21" s="20">
        <f t="shared" si="8"/>
        <v>916.89999999999986</v>
      </c>
    </row>
    <row r="22" spans="1:7" s="9" customFormat="1" ht="24" x14ac:dyDescent="0.55000000000000004">
      <c r="A22" s="12" t="s">
        <v>23</v>
      </c>
      <c r="B22" s="13">
        <v>0</v>
      </c>
      <c r="C22" s="13">
        <v>863.98</v>
      </c>
      <c r="D22" s="14">
        <f t="shared" ref="D22:D24" si="9">SUM(B22:C22)</f>
        <v>863.98</v>
      </c>
      <c r="E22" s="13">
        <v>0</v>
      </c>
      <c r="F22" s="13">
        <v>913.8</v>
      </c>
      <c r="G22" s="14">
        <f t="shared" ref="G22:G24" si="10">SUM(E22:F22)</f>
        <v>913.8</v>
      </c>
    </row>
    <row r="23" spans="1:7" s="9" customFormat="1" ht="24" x14ac:dyDescent="0.55000000000000004">
      <c r="A23" s="12" t="s">
        <v>24</v>
      </c>
      <c r="B23" s="13">
        <v>0</v>
      </c>
      <c r="C23" s="13">
        <v>8.11</v>
      </c>
      <c r="D23" s="14">
        <f t="shared" si="9"/>
        <v>8.11</v>
      </c>
      <c r="E23" s="13">
        <v>0</v>
      </c>
      <c r="F23" s="13">
        <v>2.93</v>
      </c>
      <c r="G23" s="14">
        <f t="shared" si="10"/>
        <v>2.93</v>
      </c>
    </row>
    <row r="24" spans="1:7" s="9" customFormat="1" ht="24" x14ac:dyDescent="0.55000000000000004">
      <c r="A24" s="21" t="s">
        <v>25</v>
      </c>
      <c r="B24" s="22">
        <v>0</v>
      </c>
      <c r="C24" s="22">
        <v>1.37</v>
      </c>
      <c r="D24" s="14">
        <f t="shared" si="9"/>
        <v>1.37</v>
      </c>
      <c r="E24" s="22">
        <v>0</v>
      </c>
      <c r="F24" s="22">
        <v>0.17</v>
      </c>
      <c r="G24" s="14">
        <f t="shared" si="10"/>
        <v>0.17</v>
      </c>
    </row>
    <row r="25" spans="1:7" s="9" customFormat="1" ht="24" x14ac:dyDescent="0.25">
      <c r="A25" s="10" t="s">
        <v>26</v>
      </c>
      <c r="B25" s="20">
        <f t="shared" ref="B25:C25" si="11">+B6+B21</f>
        <v>2076.21</v>
      </c>
      <c r="C25" s="20">
        <f t="shared" si="11"/>
        <v>1715.49</v>
      </c>
      <c r="D25" s="20">
        <f>+D6+D21</f>
        <v>3791.7</v>
      </c>
      <c r="E25" s="20">
        <f t="shared" ref="E25:F25" si="12">+E6+E21</f>
        <v>1935.4499999999998</v>
      </c>
      <c r="F25" s="20">
        <f t="shared" si="12"/>
        <v>1818.47</v>
      </c>
      <c r="G25" s="20">
        <f>+G6+G21</f>
        <v>3753.92</v>
      </c>
    </row>
    <row r="26" spans="1:7" s="9" customFormat="1" ht="24" x14ac:dyDescent="0.55000000000000004">
      <c r="A26" s="23" t="s">
        <v>27</v>
      </c>
      <c r="B26" s="40">
        <f>+ROUND(B25/D27*1000,0)</f>
        <v>3007</v>
      </c>
      <c r="C26" s="40">
        <f>+ROUND(C25/D27*1000,0)</f>
        <v>2485</v>
      </c>
      <c r="D26" s="40">
        <f t="shared" ref="D26:G26" si="13">+ROUND(D25/D27*1000,0)</f>
        <v>5492</v>
      </c>
      <c r="E26" s="40">
        <f>+ROUND(E25/G27*1000,0)</f>
        <v>3138</v>
      </c>
      <c r="F26" s="40">
        <f>+ROUND(F25/G27*1000,0)</f>
        <v>2948</v>
      </c>
      <c r="G26" s="40">
        <f t="shared" si="13"/>
        <v>6086</v>
      </c>
    </row>
    <row r="27" spans="1:7" s="24" customFormat="1" ht="24" x14ac:dyDescent="0.55000000000000004">
      <c r="A27" s="23" t="s">
        <v>59</v>
      </c>
      <c r="B27" s="68">
        <v>690.44</v>
      </c>
      <c r="C27" s="68"/>
      <c r="D27" s="68">
        <v>690.44</v>
      </c>
      <c r="E27" s="68">
        <v>616.82000000000005</v>
      </c>
      <c r="F27" s="68"/>
      <c r="G27" s="68">
        <v>616.82000000000005</v>
      </c>
    </row>
    <row r="28" spans="1:7" s="37" customFormat="1" ht="24" x14ac:dyDescent="0.55000000000000004">
      <c r="A28" s="23" t="s">
        <v>60</v>
      </c>
      <c r="B28" s="69">
        <f>7.7*1000</f>
        <v>7700</v>
      </c>
      <c r="C28" s="69"/>
      <c r="D28" s="69">
        <v>7.7</v>
      </c>
      <c r="E28" s="69">
        <v>7700</v>
      </c>
      <c r="F28" s="69"/>
      <c r="G28" s="69">
        <v>7.7</v>
      </c>
    </row>
    <row r="29" spans="1:7" s="37" customFormat="1" ht="24" x14ac:dyDescent="0.55000000000000004">
      <c r="A29" s="23" t="s">
        <v>28</v>
      </c>
      <c r="B29" s="68">
        <f>D27*D28</f>
        <v>5316.3880000000008</v>
      </c>
      <c r="C29" s="68"/>
      <c r="D29" s="68">
        <f>D27*D28</f>
        <v>5316.3880000000008</v>
      </c>
      <c r="E29" s="68">
        <f>G27*G28</f>
        <v>4749.5140000000001</v>
      </c>
      <c r="F29" s="68"/>
      <c r="G29" s="68">
        <f t="shared" ref="G29" si="14">G27*G28</f>
        <v>4749.5140000000001</v>
      </c>
    </row>
    <row r="30" spans="1:7" s="37" customFormat="1" ht="24" x14ac:dyDescent="0.55000000000000004">
      <c r="A30" s="23" t="s">
        <v>29</v>
      </c>
      <c r="B30" s="41">
        <f>B29-B25</f>
        <v>3240.1780000000008</v>
      </c>
      <c r="C30" s="42"/>
      <c r="D30" s="41">
        <f>D29-D25</f>
        <v>1524.688000000001</v>
      </c>
      <c r="E30" s="41">
        <f>E29-E25</f>
        <v>2814.0640000000003</v>
      </c>
      <c r="F30" s="42"/>
      <c r="G30" s="41">
        <f t="shared" ref="G30" si="15">G29-G25</f>
        <v>995.59400000000005</v>
      </c>
    </row>
    <row r="31" spans="1:7" s="37" customFormat="1" ht="24" x14ac:dyDescent="0.55000000000000004">
      <c r="A31" s="43" t="s">
        <v>30</v>
      </c>
      <c r="B31" s="44">
        <f>B30/D27</f>
        <v>4.6929175598169293</v>
      </c>
      <c r="C31" s="45"/>
      <c r="D31" s="44">
        <f>D30/D27</f>
        <v>2.2082845721568867</v>
      </c>
      <c r="E31" s="44">
        <f>E30/G27</f>
        <v>4.5622126390194868</v>
      </c>
      <c r="F31" s="45"/>
      <c r="G31" s="44">
        <f>G30/G27</f>
        <v>1.6140754190849842</v>
      </c>
    </row>
    <row r="32" spans="1:7" ht="24" x14ac:dyDescent="0.55000000000000004">
      <c r="D32" s="26"/>
      <c r="E32" s="26"/>
      <c r="F32" s="26"/>
      <c r="G32" s="26"/>
    </row>
    <row r="35" spans="1:3" x14ac:dyDescent="0.5">
      <c r="A35" s="2"/>
      <c r="B35" s="2"/>
      <c r="C35" s="2"/>
    </row>
    <row r="36" spans="1:3" x14ac:dyDescent="0.5">
      <c r="A36" s="2"/>
      <c r="B36" s="2"/>
      <c r="C36" s="2"/>
    </row>
    <row r="37" spans="1:3" x14ac:dyDescent="0.5">
      <c r="A37" s="2"/>
      <c r="B37" s="2"/>
      <c r="C37" s="2"/>
    </row>
    <row r="38" spans="1:3" x14ac:dyDescent="0.5">
      <c r="A38" s="2"/>
      <c r="B38" s="2"/>
      <c r="C38" s="2"/>
    </row>
    <row r="39" spans="1:3" x14ac:dyDescent="0.5">
      <c r="A39" s="2"/>
      <c r="B39" s="2"/>
      <c r="C39" s="2"/>
    </row>
    <row r="40" spans="1:3" x14ac:dyDescent="0.5">
      <c r="A40" s="2"/>
      <c r="B40" s="2"/>
      <c r="C40" s="2"/>
    </row>
    <row r="41" spans="1:3" x14ac:dyDescent="0.5">
      <c r="A41" s="2"/>
      <c r="B41" s="2"/>
      <c r="C41" s="2"/>
    </row>
    <row r="42" spans="1:3" x14ac:dyDescent="0.5">
      <c r="A42" s="2"/>
      <c r="B42" s="2"/>
      <c r="C42" s="2"/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ageMargins left="0.33" right="0.18" top="0.75" bottom="0.18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9" sqref="K9"/>
    </sheetView>
  </sheetViews>
  <sheetFormatPr defaultColWidth="9" defaultRowHeight="24" x14ac:dyDescent="0.55000000000000004"/>
  <cols>
    <col min="1" max="1" width="38.7109375" style="28" customWidth="1"/>
    <col min="2" max="2" width="10.7109375" style="28" customWidth="1"/>
    <col min="3" max="3" width="11.7109375" style="28" customWidth="1"/>
    <col min="4" max="5" width="10.7109375" style="28" customWidth="1"/>
    <col min="6" max="6" width="11.7109375" style="28" customWidth="1"/>
    <col min="7" max="7" width="10.7109375" style="28" customWidth="1"/>
    <col min="8" max="16384" width="9" style="28"/>
  </cols>
  <sheetData>
    <row r="1" spans="1:7" x14ac:dyDescent="0.55000000000000004">
      <c r="A1" s="27" t="s">
        <v>64</v>
      </c>
      <c r="B1" s="27"/>
      <c r="C1" s="27"/>
      <c r="E1" s="27"/>
      <c r="F1" s="27"/>
    </row>
    <row r="2" spans="1:7" x14ac:dyDescent="0.55000000000000004">
      <c r="A2" s="39"/>
      <c r="B2" s="39"/>
      <c r="C2" s="39"/>
      <c r="D2" s="39"/>
      <c r="E2" s="39"/>
      <c r="F2" s="39"/>
      <c r="G2" s="4" t="s">
        <v>31</v>
      </c>
    </row>
    <row r="3" spans="1:7" x14ac:dyDescent="0.55000000000000004">
      <c r="A3" s="70" t="s">
        <v>1</v>
      </c>
      <c r="B3" s="95" t="s">
        <v>58</v>
      </c>
      <c r="C3" s="96"/>
      <c r="D3" s="96"/>
      <c r="E3" s="96"/>
      <c r="F3" s="96"/>
      <c r="G3" s="97"/>
    </row>
    <row r="4" spans="1:7" x14ac:dyDescent="0.55000000000000004">
      <c r="A4" s="71"/>
      <c r="B4" s="98" t="s">
        <v>2</v>
      </c>
      <c r="C4" s="99"/>
      <c r="D4" s="100"/>
      <c r="E4" s="98" t="s">
        <v>3</v>
      </c>
      <c r="F4" s="99"/>
      <c r="G4" s="100"/>
    </row>
    <row r="5" spans="1:7" x14ac:dyDescent="0.55000000000000004">
      <c r="A5" s="72"/>
      <c r="B5" s="38" t="s">
        <v>4</v>
      </c>
      <c r="C5" s="38" t="s">
        <v>5</v>
      </c>
      <c r="D5" s="38" t="s">
        <v>6</v>
      </c>
      <c r="E5" s="38" t="s">
        <v>4</v>
      </c>
      <c r="F5" s="38" t="s">
        <v>5</v>
      </c>
      <c r="G5" s="38" t="s">
        <v>6</v>
      </c>
    </row>
    <row r="6" spans="1:7" s="31" customFormat="1" x14ac:dyDescent="0.55000000000000004">
      <c r="A6" s="29" t="s">
        <v>32</v>
      </c>
      <c r="B6" s="30">
        <f t="shared" ref="B6:G6" si="0">B7+B12+B20</f>
        <v>2421.04</v>
      </c>
      <c r="C6" s="30">
        <f t="shared" si="0"/>
        <v>1489.57</v>
      </c>
      <c r="D6" s="30">
        <f t="shared" si="0"/>
        <v>3910.6100000000006</v>
      </c>
      <c r="E6" s="30">
        <f t="shared" si="0"/>
        <v>2120.2600000000002</v>
      </c>
      <c r="F6" s="30">
        <f t="shared" si="0"/>
        <v>1706.94</v>
      </c>
      <c r="G6" s="30">
        <f t="shared" si="0"/>
        <v>3827.2</v>
      </c>
    </row>
    <row r="7" spans="1:7" s="31" customFormat="1" x14ac:dyDescent="0.55000000000000004">
      <c r="A7" s="32" t="s">
        <v>33</v>
      </c>
      <c r="B7" s="33">
        <f t="shared" ref="B7:C7" si="1">SUM(B8:B11)</f>
        <v>1526.9099999999999</v>
      </c>
      <c r="C7" s="33">
        <f t="shared" si="1"/>
        <v>807.29</v>
      </c>
      <c r="D7" s="33">
        <f t="shared" ref="D7:G7" si="2">SUM(D8:D11)</f>
        <v>2334.2000000000003</v>
      </c>
      <c r="E7" s="33">
        <f t="shared" si="2"/>
        <v>1092.68</v>
      </c>
      <c r="F7" s="33">
        <f t="shared" si="2"/>
        <v>1060.47</v>
      </c>
      <c r="G7" s="33">
        <f t="shared" si="2"/>
        <v>2153.1499999999996</v>
      </c>
    </row>
    <row r="8" spans="1:7" x14ac:dyDescent="0.55000000000000004">
      <c r="A8" s="15" t="s">
        <v>34</v>
      </c>
      <c r="B8" s="16">
        <v>391.19</v>
      </c>
      <c r="C8" s="16">
        <v>187.91</v>
      </c>
      <c r="D8" s="34">
        <f>SUM(B8:C8)</f>
        <v>579.1</v>
      </c>
      <c r="E8" s="16">
        <v>283.04000000000002</v>
      </c>
      <c r="F8" s="16">
        <v>317.02999999999997</v>
      </c>
      <c r="G8" s="34">
        <f t="shared" ref="G8:G11" si="3">SUM(E8:F8)</f>
        <v>600.06999999999994</v>
      </c>
    </row>
    <row r="9" spans="1:7" x14ac:dyDescent="0.55000000000000004">
      <c r="A9" s="15" t="s">
        <v>35</v>
      </c>
      <c r="B9" s="16">
        <v>285.63</v>
      </c>
      <c r="C9" s="16">
        <v>49.71</v>
      </c>
      <c r="D9" s="34">
        <f t="shared" ref="D9:D19" si="4">SUM(B9:C9)</f>
        <v>335.34</v>
      </c>
      <c r="E9" s="16">
        <v>125.86</v>
      </c>
      <c r="F9" s="16">
        <v>196.53</v>
      </c>
      <c r="G9" s="34">
        <f t="shared" si="3"/>
        <v>322.39</v>
      </c>
    </row>
    <row r="10" spans="1:7" x14ac:dyDescent="0.55000000000000004">
      <c r="A10" s="15" t="s">
        <v>36</v>
      </c>
      <c r="B10" s="16">
        <v>171.18</v>
      </c>
      <c r="C10" s="16">
        <v>448.7</v>
      </c>
      <c r="D10" s="34">
        <f t="shared" si="4"/>
        <v>619.88</v>
      </c>
      <c r="E10" s="16">
        <v>182.3</v>
      </c>
      <c r="F10" s="16">
        <v>318.87</v>
      </c>
      <c r="G10" s="34">
        <f t="shared" si="3"/>
        <v>501.17</v>
      </c>
    </row>
    <row r="11" spans="1:7" x14ac:dyDescent="0.55000000000000004">
      <c r="A11" s="15" t="s">
        <v>37</v>
      </c>
      <c r="B11" s="16">
        <v>678.91</v>
      </c>
      <c r="C11" s="16">
        <v>120.97</v>
      </c>
      <c r="D11" s="34">
        <f t="shared" si="4"/>
        <v>799.88</v>
      </c>
      <c r="E11" s="16">
        <v>501.48</v>
      </c>
      <c r="F11" s="16">
        <v>228.04</v>
      </c>
      <c r="G11" s="34">
        <f t="shared" si="3"/>
        <v>729.52</v>
      </c>
    </row>
    <row r="12" spans="1:7" s="31" customFormat="1" x14ac:dyDescent="0.55000000000000004">
      <c r="A12" s="32" t="s">
        <v>38</v>
      </c>
      <c r="B12" s="33">
        <f>SUM(B13+B14+B15+B16+B17+B18+B19)</f>
        <v>894.12999999999988</v>
      </c>
      <c r="C12" s="33">
        <f t="shared" ref="C12" si="5">SUM(C13+C14+C15+C16+C17+C18+C19)</f>
        <v>426.45</v>
      </c>
      <c r="D12" s="33">
        <f>SUM(D13+D14+D15+D16+D17+D18+D19)</f>
        <v>1320.5800000000002</v>
      </c>
      <c r="E12" s="33">
        <f t="shared" ref="E12:G12" si="6">SUM(E13+E14+E15+E16+E17+E18+E19)</f>
        <v>1027.58</v>
      </c>
      <c r="F12" s="33">
        <f t="shared" si="6"/>
        <v>396.09</v>
      </c>
      <c r="G12" s="33">
        <f t="shared" si="6"/>
        <v>1423.67</v>
      </c>
    </row>
    <row r="13" spans="1:7" x14ac:dyDescent="0.55000000000000004">
      <c r="A13" s="15" t="s">
        <v>39</v>
      </c>
      <c r="B13" s="16">
        <v>81.17</v>
      </c>
      <c r="C13" s="16">
        <v>426.45</v>
      </c>
      <c r="D13" s="34">
        <f t="shared" si="4"/>
        <v>507.62</v>
      </c>
      <c r="E13" s="16">
        <v>90.46</v>
      </c>
      <c r="F13" s="16">
        <v>396.09</v>
      </c>
      <c r="G13" s="34">
        <f t="shared" ref="G13:G19" si="7">SUM(E13:F13)</f>
        <v>486.54999999999995</v>
      </c>
    </row>
    <row r="14" spans="1:7" x14ac:dyDescent="0.55000000000000004">
      <c r="A14" s="15" t="s">
        <v>40</v>
      </c>
      <c r="B14" s="16">
        <v>603.15</v>
      </c>
      <c r="C14" s="16">
        <v>0</v>
      </c>
      <c r="D14" s="34">
        <f t="shared" si="4"/>
        <v>603.15</v>
      </c>
      <c r="E14" s="16">
        <v>711.93</v>
      </c>
      <c r="F14" s="16">
        <v>0</v>
      </c>
      <c r="G14" s="34">
        <f t="shared" si="7"/>
        <v>711.93</v>
      </c>
    </row>
    <row r="15" spans="1:7" x14ac:dyDescent="0.55000000000000004">
      <c r="A15" s="15" t="s">
        <v>41</v>
      </c>
      <c r="B15" s="16">
        <v>202.16</v>
      </c>
      <c r="C15" s="16">
        <v>0</v>
      </c>
      <c r="D15" s="34">
        <f t="shared" si="4"/>
        <v>202.16</v>
      </c>
      <c r="E15" s="16">
        <v>178.13</v>
      </c>
      <c r="F15" s="16">
        <v>0</v>
      </c>
      <c r="G15" s="34">
        <f t="shared" si="7"/>
        <v>178.13</v>
      </c>
    </row>
    <row r="16" spans="1:7" x14ac:dyDescent="0.55000000000000004">
      <c r="A16" s="15" t="s">
        <v>17</v>
      </c>
      <c r="B16" s="16">
        <v>0</v>
      </c>
      <c r="C16" s="16">
        <v>0</v>
      </c>
      <c r="D16" s="34">
        <f t="shared" si="4"/>
        <v>0</v>
      </c>
      <c r="E16" s="16">
        <v>0</v>
      </c>
      <c r="F16" s="16">
        <v>0</v>
      </c>
      <c r="G16" s="34">
        <f t="shared" si="7"/>
        <v>0</v>
      </c>
    </row>
    <row r="17" spans="1:7" x14ac:dyDescent="0.55000000000000004">
      <c r="A17" s="15" t="s">
        <v>42</v>
      </c>
      <c r="B17" s="16">
        <v>0</v>
      </c>
      <c r="C17" s="16">
        <v>0</v>
      </c>
      <c r="D17" s="34">
        <f t="shared" si="4"/>
        <v>0</v>
      </c>
      <c r="E17" s="16">
        <v>0</v>
      </c>
      <c r="F17" s="16">
        <v>0</v>
      </c>
      <c r="G17" s="34">
        <f t="shared" si="7"/>
        <v>0</v>
      </c>
    </row>
    <row r="18" spans="1:7" x14ac:dyDescent="0.55000000000000004">
      <c r="A18" s="15" t="s">
        <v>43</v>
      </c>
      <c r="B18" s="16">
        <v>7.65</v>
      </c>
      <c r="C18" s="16">
        <v>0</v>
      </c>
      <c r="D18" s="34">
        <f t="shared" si="4"/>
        <v>7.65</v>
      </c>
      <c r="E18" s="16">
        <v>47.06</v>
      </c>
      <c r="F18" s="16">
        <v>0</v>
      </c>
      <c r="G18" s="34">
        <f t="shared" si="7"/>
        <v>47.06</v>
      </c>
    </row>
    <row r="19" spans="1:7" s="31" customFormat="1" x14ac:dyDescent="0.55000000000000004">
      <c r="A19" s="15" t="s">
        <v>44</v>
      </c>
      <c r="B19" s="16">
        <v>0</v>
      </c>
      <c r="C19" s="16">
        <v>0</v>
      </c>
      <c r="D19" s="34">
        <f t="shared" si="4"/>
        <v>0</v>
      </c>
      <c r="E19" s="16">
        <v>0</v>
      </c>
      <c r="F19" s="16">
        <v>0</v>
      </c>
      <c r="G19" s="34">
        <f t="shared" si="7"/>
        <v>0</v>
      </c>
    </row>
    <row r="20" spans="1:7" x14ac:dyDescent="0.55000000000000004">
      <c r="A20" s="32" t="s">
        <v>45</v>
      </c>
      <c r="B20" s="33"/>
      <c r="C20" s="33">
        <f>ROUND((B7+C7+B12+C12)*0.07,2)</f>
        <v>255.83</v>
      </c>
      <c r="D20" s="35">
        <f>SUM(B20:C20)</f>
        <v>255.83</v>
      </c>
      <c r="E20" s="33"/>
      <c r="F20" s="33">
        <f>ROUND((E7+F7+E12+F12)*0.07,2)</f>
        <v>250.38</v>
      </c>
      <c r="G20" s="33">
        <f>SUM(E20:F20)</f>
        <v>250.38</v>
      </c>
    </row>
    <row r="21" spans="1:7" x14ac:dyDescent="0.55000000000000004">
      <c r="A21" s="32" t="s">
        <v>46</v>
      </c>
      <c r="B21" s="33">
        <f t="shared" ref="B21:G21" si="8">SUM(B22:B24)</f>
        <v>0</v>
      </c>
      <c r="C21" s="33">
        <f t="shared" si="8"/>
        <v>1310.5800000000002</v>
      </c>
      <c r="D21" s="35">
        <f t="shared" si="8"/>
        <v>1310.5800000000002</v>
      </c>
      <c r="E21" s="33">
        <f t="shared" si="8"/>
        <v>0</v>
      </c>
      <c r="F21" s="33">
        <f t="shared" si="8"/>
        <v>1092.19</v>
      </c>
      <c r="G21" s="35">
        <f t="shared" si="8"/>
        <v>1092.19</v>
      </c>
    </row>
    <row r="22" spans="1:7" x14ac:dyDescent="0.55000000000000004">
      <c r="A22" s="15" t="s">
        <v>47</v>
      </c>
      <c r="B22" s="16">
        <v>0</v>
      </c>
      <c r="C22" s="16">
        <v>1301.78</v>
      </c>
      <c r="D22" s="34">
        <f t="shared" ref="D22:D24" si="9">SUM(B22:C22)</f>
        <v>1301.78</v>
      </c>
      <c r="E22" s="16">
        <v>0</v>
      </c>
      <c r="F22" s="16">
        <v>1082</v>
      </c>
      <c r="G22" s="34">
        <f t="shared" ref="G22:G24" si="10">SUM(E22:F22)</f>
        <v>1082</v>
      </c>
    </row>
    <row r="23" spans="1:7" s="31" customFormat="1" x14ac:dyDescent="0.55000000000000004">
      <c r="A23" s="15" t="s">
        <v>48</v>
      </c>
      <c r="B23" s="16">
        <v>0</v>
      </c>
      <c r="C23" s="16">
        <v>7.9</v>
      </c>
      <c r="D23" s="34">
        <f t="shared" si="9"/>
        <v>7.9</v>
      </c>
      <c r="E23" s="16">
        <v>0</v>
      </c>
      <c r="F23" s="16">
        <v>9.1999999999999993</v>
      </c>
      <c r="G23" s="34">
        <f t="shared" si="10"/>
        <v>9.1999999999999993</v>
      </c>
    </row>
    <row r="24" spans="1:7" s="31" customFormat="1" x14ac:dyDescent="0.55000000000000004">
      <c r="A24" s="15" t="s">
        <v>49</v>
      </c>
      <c r="B24" s="16">
        <v>0</v>
      </c>
      <c r="C24" s="16">
        <v>0.9</v>
      </c>
      <c r="D24" s="16">
        <f t="shared" si="9"/>
        <v>0.9</v>
      </c>
      <c r="E24" s="16">
        <v>0</v>
      </c>
      <c r="F24" s="16">
        <v>0.99</v>
      </c>
      <c r="G24" s="16">
        <f t="shared" si="10"/>
        <v>0.99</v>
      </c>
    </row>
    <row r="25" spans="1:7" s="31" customFormat="1" x14ac:dyDescent="0.55000000000000004">
      <c r="A25" s="32" t="s">
        <v>50</v>
      </c>
      <c r="B25" s="46">
        <f t="shared" ref="B25:G25" si="11">SUM(B6,B21)</f>
        <v>2421.04</v>
      </c>
      <c r="C25" s="46">
        <f t="shared" si="11"/>
        <v>2800.15</v>
      </c>
      <c r="D25" s="46">
        <f t="shared" si="11"/>
        <v>5221.1900000000005</v>
      </c>
      <c r="E25" s="46">
        <f t="shared" si="11"/>
        <v>2120.2600000000002</v>
      </c>
      <c r="F25" s="46">
        <f t="shared" si="11"/>
        <v>2799.13</v>
      </c>
      <c r="G25" s="46">
        <f t="shared" si="11"/>
        <v>4919.3899999999994</v>
      </c>
    </row>
    <row r="26" spans="1:7" s="31" customFormat="1" x14ac:dyDescent="0.55000000000000004">
      <c r="A26" s="32" t="s">
        <v>51</v>
      </c>
      <c r="B26" s="53">
        <f>B25/D27</f>
        <v>0.82956363823262347</v>
      </c>
      <c r="C26" s="54">
        <f>C25/D27</f>
        <v>0.95946478438897365</v>
      </c>
      <c r="D26" s="53">
        <f>D25/D27</f>
        <v>1.7890284226215973</v>
      </c>
      <c r="E26" s="53">
        <f>E25/G27</f>
        <v>0.81392251025915663</v>
      </c>
      <c r="F26" s="54">
        <f>F25/G27</f>
        <v>1.0745261977973046</v>
      </c>
      <c r="G26" s="53">
        <f>G25/G27</f>
        <v>1.8884487080564607</v>
      </c>
    </row>
    <row r="27" spans="1:7" s="31" customFormat="1" x14ac:dyDescent="0.55000000000000004">
      <c r="A27" s="15" t="s">
        <v>52</v>
      </c>
      <c r="B27" s="89">
        <v>2918.45</v>
      </c>
      <c r="C27" s="90"/>
      <c r="D27" s="91">
        <v>2918.45</v>
      </c>
      <c r="E27" s="80">
        <v>2604.9899999999998</v>
      </c>
      <c r="F27" s="81"/>
      <c r="G27" s="82">
        <v>2604.9899999999998</v>
      </c>
    </row>
    <row r="28" spans="1:7" s="31" customFormat="1" x14ac:dyDescent="0.55000000000000004">
      <c r="A28" s="15" t="s">
        <v>53</v>
      </c>
      <c r="B28" s="92">
        <v>1.79</v>
      </c>
      <c r="C28" s="93"/>
      <c r="D28" s="94">
        <v>1.79</v>
      </c>
      <c r="E28" s="80">
        <v>1.79</v>
      </c>
      <c r="F28" s="81"/>
      <c r="G28" s="82">
        <v>1.79</v>
      </c>
    </row>
    <row r="29" spans="1:7" s="31" customFormat="1" x14ac:dyDescent="0.55000000000000004">
      <c r="A29" s="32" t="s">
        <v>54</v>
      </c>
      <c r="B29" s="86">
        <f>D27*D28</f>
        <v>5224.0254999999997</v>
      </c>
      <c r="C29" s="87"/>
      <c r="D29" s="88">
        <f>D27*D28</f>
        <v>5224.0254999999997</v>
      </c>
      <c r="E29" s="86">
        <f>G27*G28</f>
        <v>4662.9321</v>
      </c>
      <c r="F29" s="87"/>
      <c r="G29" s="88">
        <f>G27*G28</f>
        <v>4662.9321</v>
      </c>
    </row>
    <row r="30" spans="1:7" s="31" customFormat="1" x14ac:dyDescent="0.55000000000000004">
      <c r="A30" s="32" t="s">
        <v>55</v>
      </c>
      <c r="B30" s="41">
        <f>B29-B25</f>
        <v>2802.9854999999998</v>
      </c>
      <c r="C30" s="42"/>
      <c r="D30" s="41">
        <f>D29-D25</f>
        <v>2.8354999999992287</v>
      </c>
      <c r="E30" s="41">
        <f>E29-E25</f>
        <v>2542.6720999999998</v>
      </c>
      <c r="F30" s="42"/>
      <c r="G30" s="41">
        <f>G29-G25</f>
        <v>-256.45789999999943</v>
      </c>
    </row>
    <row r="31" spans="1:7" x14ac:dyDescent="0.55000000000000004">
      <c r="A31" s="36" t="s">
        <v>56</v>
      </c>
      <c r="B31" s="44">
        <f>B30/D27</f>
        <v>0.96043636176737646</v>
      </c>
      <c r="C31" s="55"/>
      <c r="D31" s="44">
        <f>D30/D27</f>
        <v>9.7157737840265518E-4</v>
      </c>
      <c r="E31" s="44">
        <f>E30/G27</f>
        <v>0.97607748974084352</v>
      </c>
      <c r="F31" s="55"/>
      <c r="G31" s="44">
        <f>G30/G27</f>
        <v>-9.8448708056460651E-2</v>
      </c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ageMargins left="0.24" right="0.18" top="0.75" bottom="0.42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9"/>
  <sheetViews>
    <sheetView zoomScale="90" zoomScaleNormal="90" workbookViewId="0">
      <selection activeCell="G9" sqref="G9"/>
    </sheetView>
  </sheetViews>
  <sheetFormatPr defaultRowHeight="15" x14ac:dyDescent="0.25"/>
  <cols>
    <col min="1" max="1" width="40.7109375" customWidth="1"/>
    <col min="2" max="4" width="14.85546875" customWidth="1"/>
  </cols>
  <sheetData>
    <row r="1" spans="1:4" ht="27.75" x14ac:dyDescent="0.65">
      <c r="A1" s="1" t="s">
        <v>65</v>
      </c>
      <c r="B1" s="1"/>
      <c r="C1" s="1"/>
      <c r="D1" s="1"/>
    </row>
    <row r="2" spans="1:4" ht="21.75" x14ac:dyDescent="0.5">
      <c r="A2" s="3"/>
      <c r="B2" s="3"/>
      <c r="C2" s="3"/>
      <c r="D2" s="4" t="s">
        <v>31</v>
      </c>
    </row>
    <row r="3" spans="1:4" ht="27.75" x14ac:dyDescent="0.25">
      <c r="A3" s="101" t="s">
        <v>1</v>
      </c>
      <c r="B3" s="104" t="s">
        <v>58</v>
      </c>
      <c r="C3" s="104"/>
      <c r="D3" s="104"/>
    </row>
    <row r="4" spans="1:4" ht="24" customHeight="1" x14ac:dyDescent="0.25">
      <c r="A4" s="102"/>
      <c r="B4" s="76" t="s">
        <v>3</v>
      </c>
      <c r="C4" s="76"/>
      <c r="D4" s="76"/>
    </row>
    <row r="5" spans="1:4" ht="24" x14ac:dyDescent="0.55000000000000004">
      <c r="A5" s="103"/>
      <c r="B5" s="67" t="s">
        <v>4</v>
      </c>
      <c r="C5" s="67" t="s">
        <v>5</v>
      </c>
      <c r="D5" s="67" t="s">
        <v>6</v>
      </c>
    </row>
    <row r="6" spans="1:4" ht="24" x14ac:dyDescent="0.55000000000000004">
      <c r="A6" s="7" t="s">
        <v>32</v>
      </c>
      <c r="B6" s="56">
        <f t="shared" ref="B6:C6" si="0">SUM(B7+B10+B17)</f>
        <v>2012.99</v>
      </c>
      <c r="C6" s="56">
        <f t="shared" si="0"/>
        <v>719.64</v>
      </c>
      <c r="D6" s="56">
        <f>SUM(D7+D10+D17)</f>
        <v>2732.6299999999997</v>
      </c>
    </row>
    <row r="7" spans="1:4" ht="24" x14ac:dyDescent="0.55000000000000004">
      <c r="A7" s="10" t="s">
        <v>33</v>
      </c>
      <c r="B7" s="57">
        <f t="shared" ref="B7:C7" si="1">SUM(B8:B9)</f>
        <v>840.97</v>
      </c>
      <c r="C7" s="57">
        <f t="shared" si="1"/>
        <v>672.56</v>
      </c>
      <c r="D7" s="57">
        <f>SUM(D8:D9)</f>
        <v>1513.53</v>
      </c>
    </row>
    <row r="8" spans="1:4" ht="24" x14ac:dyDescent="0.55000000000000004">
      <c r="A8" s="12" t="s">
        <v>36</v>
      </c>
      <c r="B8" s="58">
        <v>369.63</v>
      </c>
      <c r="C8" s="58">
        <v>672.56</v>
      </c>
      <c r="D8" s="58">
        <f t="shared" ref="D8:D9" si="2">SUM(B8:C8)</f>
        <v>1042.19</v>
      </c>
    </row>
    <row r="9" spans="1:4" ht="24" x14ac:dyDescent="0.55000000000000004">
      <c r="A9" s="12" t="s">
        <v>37</v>
      </c>
      <c r="B9" s="58">
        <v>471.34</v>
      </c>
      <c r="C9" s="58">
        <v>0</v>
      </c>
      <c r="D9" s="58">
        <f t="shared" si="2"/>
        <v>471.34</v>
      </c>
    </row>
    <row r="10" spans="1:4" ht="24" x14ac:dyDescent="0.55000000000000004">
      <c r="A10" s="10" t="s">
        <v>38</v>
      </c>
      <c r="B10" s="57">
        <f t="shared" ref="B10:D10" si="3">SUM(B11+B12+B13+B14+B15+B16)</f>
        <v>1040.33</v>
      </c>
      <c r="C10" s="57">
        <f t="shared" si="3"/>
        <v>0</v>
      </c>
      <c r="D10" s="57">
        <f t="shared" si="3"/>
        <v>1040.33</v>
      </c>
    </row>
    <row r="11" spans="1:4" ht="24" x14ac:dyDescent="0.55000000000000004">
      <c r="A11" s="12" t="s">
        <v>40</v>
      </c>
      <c r="B11" s="58">
        <v>928.49</v>
      </c>
      <c r="C11" s="58">
        <v>0</v>
      </c>
      <c r="D11" s="59">
        <f t="shared" ref="D11:D16" si="4">SUM(B11:C11)</f>
        <v>928.49</v>
      </c>
    </row>
    <row r="12" spans="1:4" ht="24" x14ac:dyDescent="0.55000000000000004">
      <c r="A12" s="12" t="s">
        <v>41</v>
      </c>
      <c r="B12" s="58">
        <v>52.77</v>
      </c>
      <c r="C12" s="60">
        <v>0</v>
      </c>
      <c r="D12" s="59">
        <f t="shared" si="4"/>
        <v>52.77</v>
      </c>
    </row>
    <row r="13" spans="1:4" ht="24" x14ac:dyDescent="0.55000000000000004">
      <c r="A13" s="12" t="s">
        <v>17</v>
      </c>
      <c r="B13" s="58">
        <v>0</v>
      </c>
      <c r="C13" s="60">
        <v>0</v>
      </c>
      <c r="D13" s="59">
        <f t="shared" si="4"/>
        <v>0</v>
      </c>
    </row>
    <row r="14" spans="1:4" ht="24" x14ac:dyDescent="0.25">
      <c r="A14" s="12" t="s">
        <v>42</v>
      </c>
      <c r="B14" s="61">
        <v>57.57</v>
      </c>
      <c r="C14" s="61">
        <v>0</v>
      </c>
      <c r="D14" s="62">
        <f t="shared" si="4"/>
        <v>57.57</v>
      </c>
    </row>
    <row r="15" spans="1:4" ht="24" x14ac:dyDescent="0.25">
      <c r="A15" s="17" t="s">
        <v>43</v>
      </c>
      <c r="B15" s="61">
        <v>1.5</v>
      </c>
      <c r="C15" s="61">
        <v>0</v>
      </c>
      <c r="D15" s="62">
        <f t="shared" si="4"/>
        <v>1.5</v>
      </c>
    </row>
    <row r="16" spans="1:4" ht="24" x14ac:dyDescent="0.25">
      <c r="A16" s="12" t="s">
        <v>44</v>
      </c>
      <c r="B16" s="61">
        <v>0</v>
      </c>
      <c r="C16" s="61">
        <v>0</v>
      </c>
      <c r="D16" s="62">
        <f t="shared" si="4"/>
        <v>0</v>
      </c>
    </row>
    <row r="17" spans="1:4" ht="24" x14ac:dyDescent="0.55000000000000004">
      <c r="A17" s="10" t="s">
        <v>45</v>
      </c>
      <c r="B17" s="57">
        <v>131.69</v>
      </c>
      <c r="C17" s="57">
        <v>47.08</v>
      </c>
      <c r="D17" s="57">
        <f>SUM(B17:C17)</f>
        <v>178.76999999999998</v>
      </c>
    </row>
    <row r="18" spans="1:4" ht="24" x14ac:dyDescent="0.25">
      <c r="A18" s="10" t="s">
        <v>46</v>
      </c>
      <c r="B18" s="63">
        <f t="shared" ref="B18:C18" si="5">SUM(B19:B22)</f>
        <v>0</v>
      </c>
      <c r="C18" s="63">
        <f t="shared" si="5"/>
        <v>2303.2300000000005</v>
      </c>
      <c r="D18" s="63">
        <f>SUM(D19:D22)</f>
        <v>2303.2300000000005</v>
      </c>
    </row>
    <row r="19" spans="1:4" ht="24" x14ac:dyDescent="0.25">
      <c r="A19" s="12" t="s">
        <v>47</v>
      </c>
      <c r="B19" s="61">
        <v>0</v>
      </c>
      <c r="C19" s="61">
        <v>1572.71</v>
      </c>
      <c r="D19" s="62">
        <f t="shared" ref="D19:D21" si="6">SUM(B19:C19)</f>
        <v>1572.71</v>
      </c>
    </row>
    <row r="20" spans="1:4" ht="24" x14ac:dyDescent="0.25">
      <c r="A20" s="12" t="s">
        <v>48</v>
      </c>
      <c r="B20" s="61">
        <v>0</v>
      </c>
      <c r="C20" s="61">
        <v>24.16</v>
      </c>
      <c r="D20" s="62">
        <f t="shared" si="6"/>
        <v>24.16</v>
      </c>
    </row>
    <row r="21" spans="1:4" ht="24" x14ac:dyDescent="0.25">
      <c r="A21" s="21" t="s">
        <v>49</v>
      </c>
      <c r="B21" s="61">
        <v>0</v>
      </c>
      <c r="C21" s="61">
        <v>8.42</v>
      </c>
      <c r="D21" s="62">
        <f t="shared" si="6"/>
        <v>8.42</v>
      </c>
    </row>
    <row r="22" spans="1:4" ht="24" x14ac:dyDescent="0.25">
      <c r="A22" s="21" t="s">
        <v>57</v>
      </c>
      <c r="B22" s="61">
        <v>0</v>
      </c>
      <c r="C22" s="61">
        <v>697.94</v>
      </c>
      <c r="D22" s="62">
        <f>SUM(B22:C22)</f>
        <v>697.94</v>
      </c>
    </row>
    <row r="23" spans="1:4" ht="24" x14ac:dyDescent="0.25">
      <c r="A23" s="10" t="s">
        <v>50</v>
      </c>
      <c r="B23" s="63">
        <f t="shared" ref="B23:C23" si="7">SUM(B6,B18)</f>
        <v>2012.99</v>
      </c>
      <c r="C23" s="63">
        <f t="shared" si="7"/>
        <v>3022.8700000000003</v>
      </c>
      <c r="D23" s="63">
        <f>SUM(D6+D18)</f>
        <v>5035.8600000000006</v>
      </c>
    </row>
    <row r="24" spans="1:4" s="65" customFormat="1" ht="24" x14ac:dyDescent="0.25">
      <c r="A24" s="23" t="s">
        <v>51</v>
      </c>
      <c r="B24" s="63">
        <f>B23/D25</f>
        <v>1.290510565186173</v>
      </c>
      <c r="C24" s="63">
        <f>C23/D25</f>
        <v>1.937935942147913</v>
      </c>
      <c r="D24" s="63">
        <f>+D23/D25</f>
        <v>3.2284465073340862</v>
      </c>
    </row>
    <row r="25" spans="1:4" s="65" customFormat="1" ht="24" x14ac:dyDescent="0.55000000000000004">
      <c r="A25" s="64" t="s">
        <v>52</v>
      </c>
      <c r="B25" s="80">
        <v>1559.84</v>
      </c>
      <c r="C25" s="81"/>
      <c r="D25" s="82">
        <v>1559.84</v>
      </c>
    </row>
    <row r="26" spans="1:4" s="65" customFormat="1" ht="24" x14ac:dyDescent="0.55000000000000004">
      <c r="A26" s="64" t="s">
        <v>53</v>
      </c>
      <c r="B26" s="105">
        <v>4.13</v>
      </c>
      <c r="C26" s="106"/>
      <c r="D26" s="107">
        <v>4.13</v>
      </c>
    </row>
    <row r="27" spans="1:4" ht="24" x14ac:dyDescent="0.55000000000000004">
      <c r="A27" s="64" t="s">
        <v>54</v>
      </c>
      <c r="B27" s="108">
        <f>D25*D26</f>
        <v>6442.1391999999996</v>
      </c>
      <c r="C27" s="109"/>
      <c r="D27" s="110">
        <f>+D26*D25</f>
        <v>6442.1391999999996</v>
      </c>
    </row>
    <row r="28" spans="1:4" ht="24" x14ac:dyDescent="0.55000000000000004">
      <c r="A28" s="23" t="s">
        <v>55</v>
      </c>
      <c r="B28" s="42">
        <f>B27-B23</f>
        <v>4429.1491999999998</v>
      </c>
      <c r="C28" s="42"/>
      <c r="D28" s="42">
        <f>+D27-D23</f>
        <v>1406.279199999999</v>
      </c>
    </row>
    <row r="29" spans="1:4" ht="24" x14ac:dyDescent="0.55000000000000004">
      <c r="A29" s="43" t="s">
        <v>56</v>
      </c>
      <c r="B29" s="66">
        <f>B28/D25</f>
        <v>2.8394894348138271</v>
      </c>
      <c r="C29" s="66"/>
      <c r="D29" s="66">
        <f>+D28/D25</f>
        <v>0.90155349266591389</v>
      </c>
    </row>
  </sheetData>
  <mergeCells count="6">
    <mergeCell ref="B25:D25"/>
    <mergeCell ref="B26:D26"/>
    <mergeCell ref="B27:D27"/>
    <mergeCell ref="A3:A5"/>
    <mergeCell ref="B3:D3"/>
    <mergeCell ref="B4:D4"/>
  </mergeCells>
  <pageMargins left="0.7" right="0.3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อ้อยโรงงาน</vt:lpstr>
      <vt:lpstr>ข้าวเจ้านาปี</vt:lpstr>
      <vt:lpstr>มันสำปะหลัง</vt:lpstr>
      <vt:lpstr>ปาล์มน้ำมัน</vt:lpstr>
      <vt:lpstr>ข้าวเจ้านาปี!Print_Titles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2017-09-28T07:31:55Z</cp:lastPrinted>
  <dcterms:created xsi:type="dcterms:W3CDTF">2017-05-09T08:57:13Z</dcterms:created>
  <dcterms:modified xsi:type="dcterms:W3CDTF">2017-09-29T05:38:16Z</dcterms:modified>
</cp:coreProperties>
</file>