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615" windowWidth="19635" windowHeight="7425"/>
  </bookViews>
  <sheets>
    <sheet name="ข้าวเจ้านาปี" sheetId="1" r:id="rId1"/>
    <sheet name="อ้อยโรงงาน" sheetId="3" r:id="rId2"/>
    <sheet name="มันสำปะหลัง" sheetId="2" r:id="rId3"/>
    <sheet name="ข้าวโพดเลี้ยงสัตว์" sheetId="4" r:id="rId4"/>
  </sheets>
  <definedNames>
    <definedName name="_xlnm.Print_Titles" localSheetId="0">ข้าวเจ้านาปี!$A:$A</definedName>
  </definedNames>
  <calcPr calcId="144525"/>
</workbook>
</file>

<file path=xl/calcChain.xml><?xml version="1.0" encoding="utf-8"?>
<calcChain xmlns="http://schemas.openxmlformats.org/spreadsheetml/2006/main">
  <c r="F12" i="4" l="1"/>
  <c r="E12" i="4"/>
  <c r="C12" i="4"/>
  <c r="B12" i="4"/>
  <c r="E29" i="3"/>
  <c r="B29" i="3"/>
  <c r="B28" i="1"/>
  <c r="E28" i="1"/>
  <c r="F12" i="3" l="1"/>
  <c r="E12" i="3"/>
  <c r="G29" i="1" l="1"/>
  <c r="E29" i="1"/>
  <c r="D29" i="1"/>
  <c r="B29" i="1"/>
  <c r="G24" i="1"/>
  <c r="D24" i="1"/>
  <c r="G23" i="1"/>
  <c r="D23" i="1"/>
  <c r="G22" i="1"/>
  <c r="D22" i="1"/>
  <c r="F21" i="1"/>
  <c r="E21" i="1"/>
  <c r="C21" i="1"/>
  <c r="B21" i="1"/>
  <c r="G19" i="1"/>
  <c r="D19" i="1"/>
  <c r="G18" i="1"/>
  <c r="D18" i="1"/>
  <c r="G17" i="1"/>
  <c r="D17" i="1"/>
  <c r="G16" i="1"/>
  <c r="D16" i="1"/>
  <c r="G15" i="1"/>
  <c r="D15" i="1"/>
  <c r="G14" i="1"/>
  <c r="D14" i="1"/>
  <c r="G13" i="1"/>
  <c r="D13" i="1"/>
  <c r="F12" i="1"/>
  <c r="E12" i="1"/>
  <c r="C12" i="1"/>
  <c r="B12" i="1"/>
  <c r="G11" i="1"/>
  <c r="D11" i="1"/>
  <c r="G10" i="1"/>
  <c r="D10" i="1"/>
  <c r="G9" i="1"/>
  <c r="D9" i="1"/>
  <c r="G8" i="1"/>
  <c r="D8" i="1"/>
  <c r="F7" i="1"/>
  <c r="E7" i="1"/>
  <c r="C7" i="1"/>
  <c r="B7" i="1"/>
  <c r="B7" i="4"/>
  <c r="C7" i="3"/>
  <c r="B7" i="3"/>
  <c r="C20" i="3" s="1"/>
  <c r="D20" i="3" s="1"/>
  <c r="G19" i="3"/>
  <c r="G24" i="3"/>
  <c r="D24" i="3"/>
  <c r="G23" i="3"/>
  <c r="D23" i="3"/>
  <c r="G22" i="3"/>
  <c r="D22" i="3"/>
  <c r="F21" i="3"/>
  <c r="E21" i="3"/>
  <c r="C21" i="3"/>
  <c r="B21" i="3"/>
  <c r="D19" i="3"/>
  <c r="G18" i="3"/>
  <c r="D18" i="3"/>
  <c r="G17" i="3"/>
  <c r="D17" i="3"/>
  <c r="G16" i="3"/>
  <c r="D16" i="3"/>
  <c r="G15" i="3"/>
  <c r="D15" i="3"/>
  <c r="G14" i="3"/>
  <c r="D14" i="3"/>
  <c r="G13" i="3"/>
  <c r="D13" i="3"/>
  <c r="C12" i="3"/>
  <c r="B12" i="3"/>
  <c r="G11" i="3"/>
  <c r="D11" i="3"/>
  <c r="G10" i="3"/>
  <c r="D10" i="3"/>
  <c r="G9" i="3"/>
  <c r="D9" i="3"/>
  <c r="G8" i="3"/>
  <c r="D8" i="3"/>
  <c r="F7" i="3"/>
  <c r="E7" i="3"/>
  <c r="B29" i="2"/>
  <c r="E29" i="2"/>
  <c r="E28" i="4"/>
  <c r="G28" i="4"/>
  <c r="D28" i="4"/>
  <c r="B28" i="4"/>
  <c r="G23" i="4"/>
  <c r="D23" i="4"/>
  <c r="G22" i="4"/>
  <c r="D22" i="4"/>
  <c r="G21" i="4"/>
  <c r="D21" i="4"/>
  <c r="F20" i="4"/>
  <c r="E20" i="4"/>
  <c r="C20" i="4"/>
  <c r="B20" i="4"/>
  <c r="G18" i="4"/>
  <c r="D18" i="4"/>
  <c r="G17" i="4"/>
  <c r="D17" i="4"/>
  <c r="G16" i="4"/>
  <c r="D16" i="4"/>
  <c r="G15" i="4"/>
  <c r="D15" i="4"/>
  <c r="G14" i="4"/>
  <c r="D14" i="4"/>
  <c r="G13" i="4"/>
  <c r="D13" i="4"/>
  <c r="G11" i="4"/>
  <c r="D11" i="4"/>
  <c r="G10" i="4"/>
  <c r="D10" i="4"/>
  <c r="G9" i="4"/>
  <c r="D9" i="4"/>
  <c r="G8" i="4"/>
  <c r="D8" i="4"/>
  <c r="F7" i="4"/>
  <c r="E7" i="4"/>
  <c r="C7" i="4"/>
  <c r="G29" i="2"/>
  <c r="D29" i="2"/>
  <c r="G24" i="2"/>
  <c r="D24" i="2"/>
  <c r="G23" i="2"/>
  <c r="D23" i="2"/>
  <c r="G22" i="2"/>
  <c r="D22" i="2"/>
  <c r="F21" i="2"/>
  <c r="E21" i="2"/>
  <c r="C21" i="2"/>
  <c r="B21" i="2"/>
  <c r="G19" i="2"/>
  <c r="D19" i="2"/>
  <c r="G18" i="2"/>
  <c r="D18" i="2"/>
  <c r="G17" i="2"/>
  <c r="D17" i="2"/>
  <c r="G16" i="2"/>
  <c r="D16" i="2"/>
  <c r="G15" i="2"/>
  <c r="D15" i="2"/>
  <c r="G14" i="2"/>
  <c r="D14" i="2"/>
  <c r="G13" i="2"/>
  <c r="D13" i="2"/>
  <c r="F12" i="2"/>
  <c r="E12" i="2"/>
  <c r="C12" i="2"/>
  <c r="B12" i="2"/>
  <c r="G11" i="2"/>
  <c r="D11" i="2"/>
  <c r="G10" i="2"/>
  <c r="D10" i="2"/>
  <c r="G9" i="2"/>
  <c r="D9" i="2"/>
  <c r="G8" i="2"/>
  <c r="D8" i="2"/>
  <c r="F7" i="2"/>
  <c r="E7" i="2"/>
  <c r="C7" i="2"/>
  <c r="B7" i="2"/>
  <c r="G12" i="3" l="1"/>
  <c r="C20" i="1"/>
  <c r="D20" i="1" s="1"/>
  <c r="D12" i="4"/>
  <c r="E6" i="1"/>
  <c r="G12" i="4"/>
  <c r="F19" i="4"/>
  <c r="G19" i="4" s="1"/>
  <c r="C19" i="4"/>
  <c r="D19" i="4" s="1"/>
  <c r="E6" i="2"/>
  <c r="E25" i="2" s="1"/>
  <c r="E26" i="2" s="1"/>
  <c r="F20" i="3"/>
  <c r="G20" i="3" s="1"/>
  <c r="D7" i="3"/>
  <c r="F20" i="1"/>
  <c r="G20" i="1" s="1"/>
  <c r="B6" i="4"/>
  <c r="B24" i="4" s="1"/>
  <c r="B25" i="4" s="1"/>
  <c r="C20" i="2"/>
  <c r="D20" i="2" s="1"/>
  <c r="E25" i="1"/>
  <c r="E26" i="1" s="1"/>
  <c r="C6" i="3"/>
  <c r="C25" i="3" s="1"/>
  <c r="C26" i="3" s="1"/>
  <c r="F20" i="2"/>
  <c r="G20" i="2" s="1"/>
  <c r="E6" i="3"/>
  <c r="E25" i="3" s="1"/>
  <c r="B6" i="3"/>
  <c r="B25" i="3" s="1"/>
  <c r="G21" i="1"/>
  <c r="G12" i="1"/>
  <c r="G7" i="1"/>
  <c r="D21" i="1"/>
  <c r="D12" i="1"/>
  <c r="D7" i="1"/>
  <c r="B6" i="1"/>
  <c r="B25" i="1" s="1"/>
  <c r="B26" i="1" s="1"/>
  <c r="E6" i="4"/>
  <c r="E24" i="4" s="1"/>
  <c r="E25" i="4" s="1"/>
  <c r="G7" i="4"/>
  <c r="G20" i="4"/>
  <c r="D20" i="4"/>
  <c r="D7" i="4"/>
  <c r="G21" i="3"/>
  <c r="G7" i="3"/>
  <c r="D21" i="3"/>
  <c r="D12" i="3"/>
  <c r="D6" i="3" s="1"/>
  <c r="G21" i="2"/>
  <c r="G12" i="2"/>
  <c r="G7" i="2"/>
  <c r="D21" i="2"/>
  <c r="C6" i="2"/>
  <c r="C25" i="2" s="1"/>
  <c r="C26" i="2" s="1"/>
  <c r="B6" i="2"/>
  <c r="B25" i="2" s="1"/>
  <c r="B26" i="2" s="1"/>
  <c r="D12" i="2"/>
  <c r="D7" i="2"/>
  <c r="E30" i="2" l="1"/>
  <c r="E31" i="2" s="1"/>
  <c r="F6" i="3"/>
  <c r="F25" i="3" s="1"/>
  <c r="F26" i="3" s="1"/>
  <c r="C6" i="1"/>
  <c r="C25" i="1" s="1"/>
  <c r="C26" i="1" s="1"/>
  <c r="B26" i="3"/>
  <c r="B30" i="3"/>
  <c r="B31" i="3" s="1"/>
  <c r="E26" i="3"/>
  <c r="E30" i="3"/>
  <c r="E31" i="3" s="1"/>
  <c r="E30" i="1"/>
  <c r="E31" i="1" s="1"/>
  <c r="C6" i="4"/>
  <c r="C24" i="4" s="1"/>
  <c r="C25" i="4" s="1"/>
  <c r="F6" i="4"/>
  <c r="F24" i="4" s="1"/>
  <c r="F25" i="4" s="1"/>
  <c r="F6" i="2"/>
  <c r="F25" i="2" s="1"/>
  <c r="F26" i="2" s="1"/>
  <c r="F6" i="1"/>
  <c r="F25" i="1" s="1"/>
  <c r="F26" i="1" s="1"/>
  <c r="B29" i="4"/>
  <c r="B30" i="4" s="1"/>
  <c r="G6" i="4"/>
  <c r="G24" i="4" s="1"/>
  <c r="G25" i="4" s="1"/>
  <c r="G6" i="1"/>
  <c r="G25" i="1" s="1"/>
  <c r="G26" i="1" s="1"/>
  <c r="D6" i="1"/>
  <c r="D25" i="1" s="1"/>
  <c r="D26" i="1" s="1"/>
  <c r="B30" i="1"/>
  <c r="B31" i="1" s="1"/>
  <c r="E29" i="4"/>
  <c r="E30" i="4" s="1"/>
  <c r="D6" i="4"/>
  <c r="D24" i="4" s="1"/>
  <c r="D25" i="4" s="1"/>
  <c r="G6" i="3"/>
  <c r="G25" i="3" s="1"/>
  <c r="D25" i="3"/>
  <c r="G6" i="2"/>
  <c r="G25" i="2" s="1"/>
  <c r="G26" i="2" s="1"/>
  <c r="B30" i="2"/>
  <c r="B31" i="2" s="1"/>
  <c r="D6" i="2"/>
  <c r="D25" i="2" s="1"/>
  <c r="D26" i="2" s="1"/>
  <c r="D26" i="3" l="1"/>
  <c r="D30" i="3"/>
  <c r="D31" i="3" s="1"/>
  <c r="G26" i="3"/>
  <c r="G30" i="3"/>
  <c r="G31" i="3" s="1"/>
  <c r="G30" i="1"/>
  <c r="G31" i="1" s="1"/>
  <c r="D30" i="1"/>
  <c r="D31" i="1" s="1"/>
  <c r="G29" i="4"/>
  <c r="G30" i="4" s="1"/>
  <c r="D29" i="4"/>
  <c r="D30" i="4" s="1"/>
  <c r="G30" i="2"/>
  <c r="G31" i="2" s="1"/>
  <c r="D30" i="2"/>
  <c r="D31" i="2" s="1"/>
</calcChain>
</file>

<file path=xl/comments1.xml><?xml version="1.0" encoding="utf-8"?>
<comments xmlns="http://schemas.openxmlformats.org/spreadsheetml/2006/main">
  <authors>
    <author>1219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1219:</t>
        </r>
        <r>
          <rPr>
            <sz val="9"/>
            <color indexed="81"/>
            <rFont val="Tahoma"/>
            <family val="2"/>
          </rPr>
          <t xml:space="preserve">
ในรายงานที่ส่งมาตัวเลข 6377.96</t>
        </r>
      </text>
    </comment>
    <comment ref="G12" authorId="0">
      <text>
        <r>
          <rPr>
            <b/>
            <sz val="9"/>
            <color indexed="81"/>
            <rFont val="Tahoma"/>
            <family val="2"/>
          </rPr>
          <t>1219:</t>
        </r>
        <r>
          <rPr>
            <sz val="9"/>
            <color indexed="81"/>
            <rFont val="Tahoma"/>
            <family val="2"/>
          </rPr>
          <t xml:space="preserve">
ในรายงานตัวเลข 2559.21</t>
        </r>
      </text>
    </comment>
  </commentList>
</comments>
</file>

<file path=xl/sharedStrings.xml><?xml version="1.0" encoding="utf-8"?>
<sst xmlns="http://schemas.openxmlformats.org/spreadsheetml/2006/main" count="151" uniqueCount="66">
  <si>
    <t>หน่วย : บาท/ไร่</t>
  </si>
  <si>
    <t>รายงาน</t>
  </si>
  <si>
    <t>S1</t>
  </si>
  <si>
    <t>N</t>
  </si>
  <si>
    <t>เงินสด</t>
  </si>
  <si>
    <t>ไม่เป็นเงินสด</t>
  </si>
  <si>
    <t>รวม</t>
  </si>
  <si>
    <t>1.  ต้นทุนผันแปร</t>
  </si>
  <si>
    <t>1.1 ค่าแรงงาน</t>
  </si>
  <si>
    <t xml:space="preserve">   เตรียมดิน</t>
  </si>
  <si>
    <t xml:space="preserve">   เตรียมพันธุ์และปลูก</t>
  </si>
  <si>
    <t xml:space="preserve">   ดูแลรักษา</t>
  </si>
  <si>
    <t xml:space="preserve">   เก็บเกี่ยว</t>
  </si>
  <si>
    <t>1.2 ค่าวัสดุ</t>
  </si>
  <si>
    <t xml:space="preserve">   ค่าพันธุ์</t>
  </si>
  <si>
    <t xml:space="preserve">   ค่าปุ๋ย</t>
  </si>
  <si>
    <t xml:space="preserve">   ค่าสารปราบศัตรูพืชและวัชพืช</t>
  </si>
  <si>
    <t xml:space="preserve">    ค่าสารอื่นๆ และวัสดุปรับปรุงดิน</t>
  </si>
  <si>
    <t xml:space="preserve">   ค่าน้ำมันเชื้อเพลิงและหล่อลื่น</t>
  </si>
  <si>
    <t xml:space="preserve">   ค่าวัสดุการเกษตรและวัสดุสิ้นเปลือง</t>
  </si>
  <si>
    <t xml:space="preserve">   ค่าซ่อมแซมอุปกรณ์การเกษตร</t>
  </si>
  <si>
    <t>1.3  ค่าเสียโอกาสเงินลงทุน</t>
  </si>
  <si>
    <t>2. ต้นทุนคงที่</t>
  </si>
  <si>
    <t xml:space="preserve">   ค่าเช่าที่ดิน</t>
  </si>
  <si>
    <t xml:space="preserve">   ค่าเสื่อมอุปกรณ์การเกษตร</t>
  </si>
  <si>
    <t xml:space="preserve">    ค่าเสียโอกาสเงินลงทุนอุปกรณ์การเกษตร</t>
  </si>
  <si>
    <t>3. ต้นทุนรวมต่อไร่</t>
  </si>
  <si>
    <t xml:space="preserve">4. ต้นทุนรวมต่อเกวียน (ตัน)   </t>
  </si>
  <si>
    <t>7. ผลตอบแทนต่อไร่</t>
  </si>
  <si>
    <t>8. ผลตอบแทนสุทธิต่อไร่</t>
  </si>
  <si>
    <t>9. ผลตอบแทนสุทธิต่อกิโลกรัม</t>
  </si>
  <si>
    <t>หน่วย: บาท/ไร่</t>
  </si>
  <si>
    <t>1.ต้นทุนผันแปร</t>
  </si>
  <si>
    <t xml:space="preserve">  1.1ค่าแรงงาน</t>
  </si>
  <si>
    <t xml:space="preserve">    เตรียมดิน</t>
  </si>
  <si>
    <t xml:space="preserve">    ปลูก</t>
  </si>
  <si>
    <t xml:space="preserve">    ดูแลรักษา</t>
  </si>
  <si>
    <t xml:space="preserve">    เก็บเกี่ยว</t>
  </si>
  <si>
    <t xml:space="preserve">  1.2ค่าวัสดุ</t>
  </si>
  <si>
    <t xml:space="preserve">    ค่าพันธุ์ </t>
  </si>
  <si>
    <t xml:space="preserve">    ค่าปุ๋ย</t>
  </si>
  <si>
    <t xml:space="preserve">    ค่ายาปราบศัตรูพืชและวัชพืช</t>
  </si>
  <si>
    <t xml:space="preserve">    ค่าน้ำมันเชื้อเพลิงและหล่อลื่น</t>
  </si>
  <si>
    <t xml:space="preserve">    ค่าวัสดุการเกษตรและวัสดุสิ้นเปลือง</t>
  </si>
  <si>
    <t xml:space="preserve">    ค่าซ่อมแซมอุปกรณ์การเกษตร</t>
  </si>
  <si>
    <t xml:space="preserve">  1.3ค่าเสียโอกาสเงินลงทุน</t>
  </si>
  <si>
    <t>2.ต้นทุนคงที่</t>
  </si>
  <si>
    <t xml:space="preserve">  2.1ค่าเช่าที่ดิน</t>
  </si>
  <si>
    <t xml:space="preserve">  2.2ค่าเสื่อมอุปกรณ์การเกษตร</t>
  </si>
  <si>
    <t xml:space="preserve">  2.3ค่าเสียโอกาสเงินลงทุนอุปกรณ์การเกษตร</t>
  </si>
  <si>
    <t>3.ต้นทุนรวมต่อไร่</t>
  </si>
  <si>
    <t>4.ต้นทุนรวมต่อกิโลกรัม</t>
  </si>
  <si>
    <t>5.ผลผลิตต่อไร่ (กิโลกรัม)</t>
  </si>
  <si>
    <t>6.ราคาที่เกษตรกรขายได้ที่ไร่นา (บาท/กิโลกรัม)</t>
  </si>
  <si>
    <t>7.ผลตอบแทนต่อไร่</t>
  </si>
  <si>
    <t>8.ผลตอบแทนสุทธิต่อไร่</t>
  </si>
  <si>
    <t>9.ผลตอบแทนสุทธิต่อกิโลกรัม</t>
  </si>
  <si>
    <t>นครสวรรค์</t>
  </si>
  <si>
    <t>5. ผลผลิตต่อไร่ (กิโลกรัม)</t>
  </si>
  <si>
    <t>6. ราคาที่เกษตรกรขายได้ที่ไร่นา (บาท/ตัน)</t>
  </si>
  <si>
    <t>5.ผลผลิตต่อไร่ (ตัน)</t>
  </si>
  <si>
    <t>6.ราคาที่เกษตรกรขายได้ที่ไร่นา (บาท/ตัน)</t>
  </si>
  <si>
    <t>ตารางที่ 150 ต้นทุนการผลิตข้าวโพดเลี้ยงสัตว์ แยกตามลักษณะความเหมาะสมของพื้นที่</t>
  </si>
  <si>
    <t>ตารางที่ 147 ต้นทุนการผลิตข้าวเจ้านาปี แยกตามลักษณะความเหมาะสมของพื้นที่</t>
  </si>
  <si>
    <t>ตารางที่ 148 ต้นทุนการผลิตอ้อยโรงงาน แยกตามลักษณะความเหมาะสมของพื้นที่</t>
  </si>
  <si>
    <t>ตารางที่ 149 ต้นทุนการผลิตมันสำปะหลัง แยกตามลักษณะความเหมาะสมของพื้นที่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</si>
</sst>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ordiaUPC"/>
      <family val="2"/>
    </font>
    <font>
      <b/>
      <sz val="18"/>
      <name val="TH SarabunPSK"/>
      <family val="2"/>
    </font>
    <font>
      <sz val="14"/>
      <name val="TH SarabunPSK"/>
      <family val="2"/>
    </font>
    <font>
      <sz val="14"/>
      <color indexed="8"/>
      <name val="TH SarabunPSK"/>
      <family val="2"/>
    </font>
    <font>
      <b/>
      <sz val="16"/>
      <name val="TH SarabunPSK"/>
      <family val="2"/>
    </font>
    <font>
      <sz val="16"/>
      <name val="TH SarabunPSK"/>
      <family val="2"/>
    </font>
    <font>
      <sz val="14"/>
      <name val="AngsanaUPC"/>
      <family val="1"/>
    </font>
    <font>
      <b/>
      <sz val="16"/>
      <color theme="1"/>
      <name val="TH SarabunPSK"/>
      <family val="2"/>
    </font>
    <font>
      <sz val="16"/>
      <color theme="1"/>
      <name val="TH SarabunPSK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indexed="8"/>
      <name val="TH SarabunPSK"/>
      <family val="2"/>
    </font>
    <font>
      <sz val="16"/>
      <name val="Angsana New"/>
      <family val="1"/>
    </font>
    <font>
      <b/>
      <sz val="16"/>
      <color indexed="8"/>
      <name val="TH SarabunPSK"/>
      <family val="2"/>
    </font>
    <font>
      <sz val="14"/>
      <name val="CordiaUPC"/>
      <family val="2"/>
      <charset val="22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4" fontId="8" fillId="0" borderId="0" applyFont="0" applyFill="0" applyBorder="0" applyAlignment="0" applyProtection="0"/>
    <xf numFmtId="0" fontId="8" fillId="0" borderId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7" fillId="0" borderId="0"/>
  </cellStyleXfs>
  <cellXfs count="115">
    <xf numFmtId="0" fontId="0" fillId="0" borderId="0" xfId="0"/>
    <xf numFmtId="2" fontId="3" fillId="0" borderId="0" xfId="2" applyNumberFormat="1" applyFont="1" applyFill="1" applyBorder="1" applyAlignment="1"/>
    <xf numFmtId="2" fontId="4" fillId="0" borderId="0" xfId="2" applyNumberFormat="1" applyFont="1" applyFill="1"/>
    <xf numFmtId="2" fontId="5" fillId="0" borderId="1" xfId="2" applyNumberFormat="1" applyFont="1" applyFill="1" applyBorder="1" applyAlignment="1"/>
    <xf numFmtId="2" fontId="5" fillId="0" borderId="1" xfId="2" applyNumberFormat="1" applyFont="1" applyFill="1" applyBorder="1" applyAlignment="1">
      <alignment horizontal="right"/>
    </xf>
    <xf numFmtId="2" fontId="6" fillId="0" borderId="6" xfId="2" applyNumberFormat="1" applyFont="1" applyFill="1" applyBorder="1" applyAlignment="1">
      <alignment horizontal="center" vertical="center"/>
    </xf>
    <xf numFmtId="49" fontId="6" fillId="0" borderId="6" xfId="2" applyNumberFormat="1" applyFont="1" applyFill="1" applyBorder="1" applyAlignment="1">
      <alignment horizontal="center" vertical="center"/>
    </xf>
    <xf numFmtId="2" fontId="6" fillId="0" borderId="9" xfId="2" applyNumberFormat="1" applyFont="1" applyFill="1" applyBorder="1" applyAlignment="1">
      <alignment vertical="center"/>
    </xf>
    <xf numFmtId="4" fontId="6" fillId="0" borderId="9" xfId="1" applyNumberFormat="1" applyFont="1" applyFill="1" applyBorder="1" applyAlignment="1">
      <alignment horizontal="right"/>
    </xf>
    <xf numFmtId="2" fontId="7" fillId="0" borderId="0" xfId="2" applyNumberFormat="1" applyFont="1" applyFill="1" applyAlignment="1">
      <alignment vertical="center"/>
    </xf>
    <xf numFmtId="2" fontId="6" fillId="0" borderId="10" xfId="2" applyNumberFormat="1" applyFont="1" applyFill="1" applyBorder="1" applyAlignment="1">
      <alignment vertical="center"/>
    </xf>
    <xf numFmtId="4" fontId="6" fillId="0" borderId="10" xfId="1" applyNumberFormat="1" applyFont="1" applyFill="1" applyBorder="1" applyAlignment="1">
      <alignment horizontal="right"/>
    </xf>
    <xf numFmtId="2" fontId="7" fillId="0" borderId="10" xfId="2" applyNumberFormat="1" applyFont="1" applyFill="1" applyBorder="1" applyAlignment="1">
      <alignment vertical="center"/>
    </xf>
    <xf numFmtId="4" fontId="7" fillId="0" borderId="10" xfId="2" applyNumberFormat="1" applyFont="1" applyFill="1" applyBorder="1" applyAlignment="1">
      <alignment vertical="center"/>
    </xf>
    <xf numFmtId="4" fontId="7" fillId="0" borderId="10" xfId="1" applyNumberFormat="1" applyFont="1" applyFill="1" applyBorder="1"/>
    <xf numFmtId="0" fontId="7" fillId="0" borderId="10" xfId="0" applyFont="1" applyBorder="1"/>
    <xf numFmtId="4" fontId="7" fillId="0" borderId="10" xfId="0" applyNumberFormat="1" applyFont="1" applyBorder="1"/>
    <xf numFmtId="2" fontId="7" fillId="0" borderId="10" xfId="3" applyNumberFormat="1" applyFont="1" applyBorder="1" applyAlignment="1">
      <alignment vertical="center"/>
    </xf>
    <xf numFmtId="4" fontId="7" fillId="0" borderId="10" xfId="3" applyNumberFormat="1" applyFont="1" applyBorder="1" applyAlignment="1">
      <alignment vertical="center"/>
    </xf>
    <xf numFmtId="4" fontId="6" fillId="0" borderId="10" xfId="2" applyNumberFormat="1" applyFont="1" applyFill="1" applyBorder="1" applyAlignment="1">
      <alignment vertical="center"/>
    </xf>
    <xf numFmtId="4" fontId="6" fillId="0" borderId="10" xfId="1" applyNumberFormat="1" applyFont="1" applyFill="1" applyBorder="1" applyAlignment="1">
      <alignment horizontal="right" vertical="center"/>
    </xf>
    <xf numFmtId="2" fontId="7" fillId="0" borderId="10" xfId="4" applyNumberFormat="1" applyFont="1" applyFill="1" applyBorder="1" applyAlignment="1">
      <alignment vertical="center"/>
    </xf>
    <xf numFmtId="4" fontId="7" fillId="0" borderId="10" xfId="4" applyNumberFormat="1" applyFont="1" applyFill="1" applyBorder="1" applyAlignment="1">
      <alignment vertical="center"/>
    </xf>
    <xf numFmtId="2" fontId="6" fillId="0" borderId="10" xfId="4" applyNumberFormat="1" applyFont="1" applyFill="1" applyBorder="1" applyAlignment="1" applyProtection="1">
      <alignment horizontal="left" vertical="center"/>
    </xf>
    <xf numFmtId="2" fontId="6" fillId="0" borderId="0" xfId="2" applyNumberFormat="1" applyFont="1" applyFill="1" applyAlignment="1">
      <alignment vertical="center"/>
    </xf>
    <xf numFmtId="2" fontId="4" fillId="0" borderId="0" xfId="2" applyNumberFormat="1" applyFont="1" applyFill="1" applyBorder="1" applyAlignment="1"/>
    <xf numFmtId="0" fontId="6" fillId="0" borderId="0" xfId="0" applyFont="1" applyAlignment="1"/>
    <xf numFmtId="0" fontId="7" fillId="0" borderId="0" xfId="0" applyFont="1"/>
    <xf numFmtId="0" fontId="6" fillId="0" borderId="9" xfId="0" applyFont="1" applyBorder="1"/>
    <xf numFmtId="4" fontId="6" fillId="0" borderId="9" xfId="0" applyNumberFormat="1" applyFont="1" applyBorder="1"/>
    <xf numFmtId="0" fontId="6" fillId="0" borderId="0" xfId="0" applyFont="1"/>
    <xf numFmtId="0" fontId="6" fillId="0" borderId="10" xfId="0" applyFont="1" applyBorder="1"/>
    <xf numFmtId="4" fontId="6" fillId="0" borderId="10" xfId="0" applyNumberFormat="1" applyFont="1" applyBorder="1"/>
    <xf numFmtId="4" fontId="10" fillId="0" borderId="10" xfId="0" applyNumberFormat="1" applyFont="1" applyBorder="1"/>
    <xf numFmtId="4" fontId="9" fillId="0" borderId="10" xfId="0" applyNumberFormat="1" applyFont="1" applyBorder="1"/>
    <xf numFmtId="0" fontId="6" fillId="0" borderId="11" xfId="0" applyFont="1" applyBorder="1"/>
    <xf numFmtId="43" fontId="9" fillId="0" borderId="0" xfId="1" applyFont="1"/>
    <xf numFmtId="0" fontId="6" fillId="0" borderId="7" xfId="0" applyFont="1" applyBorder="1" applyAlignment="1">
      <alignment horizontal="center" vertical="center"/>
    </xf>
    <xf numFmtId="0" fontId="7" fillId="0" borderId="1" xfId="0" applyFont="1" applyBorder="1" applyAlignment="1">
      <alignment horizontal="right"/>
    </xf>
    <xf numFmtId="4" fontId="6" fillId="2" borderId="10" xfId="2" applyNumberFormat="1" applyFont="1" applyFill="1" applyBorder="1" applyAlignment="1" applyProtection="1">
      <protection hidden="1"/>
    </xf>
    <xf numFmtId="4" fontId="6" fillId="0" borderId="10" xfId="2" applyNumberFormat="1" applyFont="1" applyFill="1" applyBorder="1" applyAlignment="1">
      <alignment horizontal="right"/>
    </xf>
    <xf numFmtId="4" fontId="6" fillId="0" borderId="10" xfId="2" applyNumberFormat="1" applyFont="1" applyFill="1" applyBorder="1" applyAlignment="1">
      <alignment horizontal="center"/>
    </xf>
    <xf numFmtId="2" fontId="6" fillId="0" borderId="11" xfId="4" applyNumberFormat="1" applyFont="1" applyFill="1" applyBorder="1" applyAlignment="1" applyProtection="1">
      <alignment horizontal="left" vertical="center"/>
    </xf>
    <xf numFmtId="4" fontId="6" fillId="0" borderId="11" xfId="2" applyNumberFormat="1" applyFont="1" applyFill="1" applyBorder="1" applyAlignment="1">
      <alignment horizontal="right"/>
    </xf>
    <xf numFmtId="3" fontId="6" fillId="0" borderId="11" xfId="2" applyNumberFormat="1" applyFont="1" applyFill="1" applyBorder="1" applyAlignment="1">
      <alignment horizontal="center"/>
    </xf>
    <xf numFmtId="43" fontId="6" fillId="0" borderId="10" xfId="1" applyNumberFormat="1" applyFont="1" applyFill="1" applyBorder="1" applyAlignment="1">
      <alignment horizontal="right" vertical="center"/>
    </xf>
    <xf numFmtId="164" fontId="6" fillId="0" borderId="10" xfId="1" applyNumberFormat="1" applyFont="1" applyBorder="1" applyAlignment="1">
      <alignment horizontal="right" vertical="center"/>
    </xf>
    <xf numFmtId="165" fontId="6" fillId="0" borderId="10" xfId="1" applyNumberFormat="1" applyFont="1" applyBorder="1" applyAlignment="1">
      <alignment horizontal="right" vertical="center"/>
    </xf>
    <xf numFmtId="4" fontId="6" fillId="0" borderId="10" xfId="1" applyNumberFormat="1" applyFont="1" applyBorder="1" applyAlignment="1">
      <alignment horizontal="right" vertical="center"/>
    </xf>
    <xf numFmtId="164" fontId="6" fillId="0" borderId="11" xfId="1" applyNumberFormat="1" applyFont="1" applyBorder="1" applyAlignment="1">
      <alignment horizontal="right" vertical="center"/>
    </xf>
    <xf numFmtId="165" fontId="6" fillId="0" borderId="11" xfId="1" applyNumberFormat="1" applyFont="1" applyBorder="1" applyAlignment="1">
      <alignment horizontal="right" vertical="center"/>
    </xf>
    <xf numFmtId="4" fontId="6" fillId="0" borderId="11" xfId="1" applyNumberFormat="1" applyFont="1" applyBorder="1" applyAlignment="1">
      <alignment horizontal="right" vertical="center"/>
    </xf>
    <xf numFmtId="164" fontId="6" fillId="2" borderId="10" xfId="2" applyNumberFormat="1" applyFont="1" applyFill="1" applyBorder="1" applyAlignment="1" applyProtection="1">
      <alignment horizontal="right"/>
      <protection hidden="1"/>
    </xf>
    <xf numFmtId="164" fontId="6" fillId="2" borderId="10" xfId="2" applyNumberFormat="1" applyFont="1" applyFill="1" applyBorder="1" applyAlignment="1" applyProtection="1">
      <alignment horizontal="center"/>
      <protection hidden="1"/>
    </xf>
    <xf numFmtId="4" fontId="6" fillId="0" borderId="11" xfId="2" applyNumberFormat="1" applyFont="1" applyFill="1" applyBorder="1" applyAlignment="1">
      <alignment horizontal="center"/>
    </xf>
    <xf numFmtId="49" fontId="6" fillId="0" borderId="8" xfId="2" applyNumberFormat="1" applyFont="1" applyFill="1" applyBorder="1" applyAlignment="1">
      <alignment horizontal="center" vertical="center"/>
    </xf>
    <xf numFmtId="43" fontId="6" fillId="0" borderId="9" xfId="1" applyFont="1" applyFill="1" applyBorder="1" applyAlignment="1">
      <alignment horizontal="right"/>
    </xf>
    <xf numFmtId="43" fontId="6" fillId="0" borderId="10" xfId="1" applyFont="1" applyFill="1" applyBorder="1" applyAlignment="1">
      <alignment horizontal="right"/>
    </xf>
    <xf numFmtId="43" fontId="7" fillId="0" borderId="10" xfId="1" applyFont="1" applyFill="1" applyBorder="1"/>
    <xf numFmtId="43" fontId="14" fillId="0" borderId="10" xfId="1" applyFont="1" applyFill="1" applyBorder="1"/>
    <xf numFmtId="43" fontId="15" fillId="0" borderId="10" xfId="1" applyFont="1" applyFill="1" applyBorder="1"/>
    <xf numFmtId="43" fontId="7" fillId="0" borderId="10" xfId="1" applyFont="1" applyFill="1" applyBorder="1" applyAlignment="1">
      <alignment vertical="center"/>
    </xf>
    <xf numFmtId="43" fontId="14" fillId="0" borderId="10" xfId="1" applyFont="1" applyFill="1" applyBorder="1" applyAlignment="1">
      <alignment vertical="center"/>
    </xf>
    <xf numFmtId="43" fontId="6" fillId="0" borderId="10" xfId="1" applyFont="1" applyFill="1" applyBorder="1" applyAlignment="1">
      <alignment horizontal="right" vertical="center"/>
    </xf>
    <xf numFmtId="43" fontId="16" fillId="0" borderId="10" xfId="1" applyFont="1" applyFill="1" applyBorder="1" applyAlignment="1">
      <alignment horizontal="right" vertical="center"/>
    </xf>
    <xf numFmtId="2" fontId="7" fillId="0" borderId="10" xfId="4" applyNumberFormat="1" applyFont="1" applyFill="1" applyBorder="1" applyAlignment="1" applyProtection="1">
      <alignment horizontal="left" vertical="center"/>
    </xf>
    <xf numFmtId="0" fontId="0" fillId="0" borderId="0" xfId="0" applyFont="1"/>
    <xf numFmtId="4" fontId="6" fillId="0" borderId="10" xfId="8" applyNumberFormat="1" applyFont="1" applyFill="1" applyBorder="1" applyAlignment="1" applyProtection="1">
      <alignment horizontal="center"/>
      <protection hidden="1"/>
    </xf>
    <xf numFmtId="3" fontId="6" fillId="0" borderId="10" xfId="8" applyNumberFormat="1" applyFont="1" applyFill="1" applyBorder="1" applyAlignment="1" applyProtection="1">
      <alignment horizontal="center"/>
      <protection hidden="1"/>
    </xf>
    <xf numFmtId="4" fontId="6" fillId="0" borderId="11" xfId="8" applyNumberFormat="1" applyFont="1" applyFill="1" applyBorder="1" applyAlignment="1" applyProtection="1">
      <alignment horizontal="center"/>
      <protection hidden="1"/>
    </xf>
    <xf numFmtId="3" fontId="6" fillId="0" borderId="11" xfId="8" applyNumberFormat="1" applyFont="1" applyFill="1" applyBorder="1" applyAlignment="1" applyProtection="1">
      <alignment horizontal="center"/>
      <protection hidden="1"/>
    </xf>
    <xf numFmtId="4" fontId="7" fillId="0" borderId="10" xfId="2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49" fontId="3" fillId="0" borderId="3" xfId="2" applyNumberFormat="1" applyFont="1" applyFill="1" applyBorder="1" applyAlignment="1">
      <alignment horizontal="center" vertical="center"/>
    </xf>
    <xf numFmtId="49" fontId="3" fillId="0" borderId="4" xfId="2" applyNumberFormat="1" applyFont="1" applyFill="1" applyBorder="1" applyAlignment="1">
      <alignment horizontal="center" vertical="center"/>
    </xf>
    <xf numFmtId="49" fontId="3" fillId="0" borderId="5" xfId="2" applyNumberFormat="1" applyFont="1" applyFill="1" applyBorder="1" applyAlignment="1">
      <alignment horizontal="center" vertical="center"/>
    </xf>
    <xf numFmtId="49" fontId="6" fillId="0" borderId="7" xfId="2" applyNumberFormat="1" applyFont="1" applyFill="1" applyBorder="1" applyAlignment="1">
      <alignment horizontal="center" vertical="center"/>
    </xf>
    <xf numFmtId="4" fontId="7" fillId="0" borderId="14" xfId="5" applyNumberFormat="1" applyFont="1" applyFill="1" applyBorder="1" applyAlignment="1">
      <alignment horizontal="center"/>
    </xf>
    <xf numFmtId="4" fontId="7" fillId="0" borderId="15" xfId="5" applyNumberFormat="1" applyFont="1" applyFill="1" applyBorder="1" applyAlignment="1">
      <alignment horizontal="center"/>
    </xf>
    <xf numFmtId="4" fontId="7" fillId="0" borderId="16" xfId="5" applyNumberFormat="1" applyFont="1" applyFill="1" applyBorder="1" applyAlignment="1">
      <alignment horizontal="center"/>
    </xf>
    <xf numFmtId="4" fontId="7" fillId="0" borderId="14" xfId="2" applyNumberFormat="1" applyFont="1" applyFill="1" applyBorder="1" applyAlignment="1">
      <alignment horizontal="center"/>
    </xf>
    <xf numFmtId="4" fontId="7" fillId="0" borderId="15" xfId="2" applyNumberFormat="1" applyFont="1" applyFill="1" applyBorder="1" applyAlignment="1">
      <alignment horizontal="center"/>
    </xf>
    <xf numFmtId="4" fontId="7" fillId="0" borderId="16" xfId="2" applyNumberFormat="1" applyFont="1" applyFill="1" applyBorder="1" applyAlignment="1">
      <alignment horizontal="center"/>
    </xf>
    <xf numFmtId="2" fontId="7" fillId="0" borderId="17" xfId="5" applyNumberFormat="1" applyFont="1" applyFill="1" applyBorder="1" applyAlignment="1">
      <alignment horizontal="center"/>
    </xf>
    <xf numFmtId="2" fontId="7" fillId="0" borderId="18" xfId="5" applyNumberFormat="1" applyFont="1" applyFill="1" applyBorder="1" applyAlignment="1">
      <alignment horizontal="center"/>
    </xf>
    <xf numFmtId="2" fontId="7" fillId="0" borderId="19" xfId="5" applyNumberFormat="1" applyFont="1" applyFill="1" applyBorder="1" applyAlignment="1">
      <alignment horizontal="center"/>
    </xf>
    <xf numFmtId="4" fontId="6" fillId="0" borderId="14" xfId="2" applyNumberFormat="1" applyFont="1" applyFill="1" applyBorder="1" applyAlignment="1">
      <alignment horizontal="center"/>
    </xf>
    <xf numFmtId="4" fontId="6" fillId="0" borderId="15" xfId="2" applyNumberFormat="1" applyFont="1" applyFill="1" applyBorder="1" applyAlignment="1">
      <alignment horizontal="center"/>
    </xf>
    <xf numFmtId="4" fontId="6" fillId="0" borderId="16" xfId="2" applyNumberFormat="1" applyFont="1" applyFill="1" applyBorder="1" applyAlignment="1">
      <alignment horizontal="center"/>
    </xf>
    <xf numFmtId="4" fontId="7" fillId="0" borderId="14" xfId="0" applyNumberFormat="1" applyFont="1" applyBorder="1" applyAlignment="1">
      <alignment horizontal="center"/>
    </xf>
    <xf numFmtId="4" fontId="0" fillId="0" borderId="15" xfId="0" applyNumberFormat="1" applyFont="1" applyBorder="1"/>
    <xf numFmtId="4" fontId="0" fillId="0" borderId="16" xfId="0" applyNumberFormat="1" applyFont="1" applyBorder="1"/>
    <xf numFmtId="0" fontId="7" fillId="0" borderId="14" xfId="0" applyFont="1" applyBorder="1" applyAlignment="1">
      <alignment horizontal="center"/>
    </xf>
    <xf numFmtId="0" fontId="0" fillId="0" borderId="15" xfId="0" applyFont="1" applyBorder="1"/>
    <xf numFmtId="0" fontId="0" fillId="0" borderId="16" xfId="0" applyFont="1" applyBorder="1"/>
    <xf numFmtId="49" fontId="6" fillId="0" borderId="20" xfId="2" applyNumberFormat="1" applyFont="1" applyFill="1" applyBorder="1" applyAlignment="1">
      <alignment horizontal="center" vertical="center"/>
    </xf>
    <xf numFmtId="49" fontId="6" fillId="0" borderId="12" xfId="2" applyNumberFormat="1" applyFont="1" applyFill="1" applyBorder="1" applyAlignment="1">
      <alignment horizontal="center" vertical="center"/>
    </xf>
    <xf numFmtId="49" fontId="6" fillId="0" borderId="13" xfId="2" applyNumberFormat="1" applyFont="1" applyFill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4" fontId="7" fillId="0" borderId="14" xfId="8" applyNumberFormat="1" applyFont="1" applyFill="1" applyBorder="1" applyAlignment="1" applyProtection="1">
      <alignment horizontal="center"/>
      <protection hidden="1"/>
    </xf>
    <xf numFmtId="4" fontId="7" fillId="0" borderId="15" xfId="8" applyNumberFormat="1" applyFont="1" applyFill="1" applyBorder="1" applyAlignment="1" applyProtection="1">
      <alignment horizontal="center"/>
      <protection hidden="1"/>
    </xf>
    <xf numFmtId="4" fontId="7" fillId="0" borderId="16" xfId="8" applyNumberFormat="1" applyFont="1" applyFill="1" applyBorder="1" applyAlignment="1" applyProtection="1">
      <alignment horizontal="center"/>
      <protection hidden="1"/>
    </xf>
    <xf numFmtId="4" fontId="7" fillId="0" borderId="10" xfId="8" applyNumberFormat="1" applyFont="1" applyFill="1" applyBorder="1" applyAlignment="1" applyProtection="1">
      <alignment horizontal="center"/>
      <protection hidden="1"/>
    </xf>
    <xf numFmtId="2" fontId="3" fillId="0" borderId="2" xfId="2" applyNumberFormat="1" applyFont="1" applyFill="1" applyBorder="1" applyAlignment="1">
      <alignment horizontal="center" vertical="center"/>
    </xf>
    <xf numFmtId="2" fontId="3" fillId="0" borderId="6" xfId="2" applyNumberFormat="1" applyFont="1" applyFill="1" applyBorder="1" applyAlignment="1">
      <alignment horizontal="center" vertical="center"/>
    </xf>
    <xf numFmtId="2" fontId="3" fillId="0" borderId="8" xfId="2" applyNumberFormat="1" applyFont="1" applyFill="1" applyBorder="1" applyAlignment="1">
      <alignment horizontal="center" vertical="center"/>
    </xf>
    <xf numFmtId="49" fontId="3" fillId="0" borderId="20" xfId="2" applyNumberFormat="1" applyFont="1" applyFill="1" applyBorder="1" applyAlignment="1">
      <alignment horizontal="center" vertical="center"/>
    </xf>
    <xf numFmtId="49" fontId="3" fillId="0" borderId="12" xfId="2" applyNumberFormat="1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49" fontId="3" fillId="0" borderId="7" xfId="2" applyNumberFormat="1" applyFont="1" applyFill="1" applyBorder="1" applyAlignment="1">
      <alignment horizontal="center" vertical="center"/>
    </xf>
  </cellXfs>
  <cellStyles count="9">
    <cellStyle name="Comma" xfId="1" builtinId="3"/>
    <cellStyle name="Normal" xfId="0" builtinId="0"/>
    <cellStyle name="เครื่องหมายจุลภาค 2" xfId="5"/>
    <cellStyle name="เครื่องหมายจุลภาค 3" xfId="3"/>
    <cellStyle name="ปกติ 2" xfId="6"/>
    <cellStyle name="ปกติ 3" xfId="4"/>
    <cellStyle name="ปกติ 4" xfId="7"/>
    <cellStyle name="ปกติ_ประมาณการเดือน ธค.2547" xfId="2"/>
    <cellStyle name="ปกติ_ประมาณการเดือน ธค.2547 2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zoomScale="90" zoomScaleNormal="90" workbookViewId="0">
      <pane xSplit="1" ySplit="5" topLeftCell="B6" activePane="bottomRight" state="frozen"/>
      <selection activeCell="D26" sqref="D26"/>
      <selection pane="topRight" activeCell="D26" sqref="D26"/>
      <selection pane="bottomLeft" activeCell="D26" sqref="D26"/>
      <selection pane="bottomRight" activeCell="J8" sqref="J8"/>
    </sheetView>
  </sheetViews>
  <sheetFormatPr defaultColWidth="8" defaultRowHeight="21.75" x14ac:dyDescent="0.5"/>
  <cols>
    <col min="1" max="1" width="36.7109375" style="25" customWidth="1"/>
    <col min="2" max="3" width="11.7109375" style="25" customWidth="1"/>
    <col min="4" max="7" width="11.7109375" style="2" customWidth="1"/>
    <col min="8" max="16384" width="8" style="2"/>
  </cols>
  <sheetData>
    <row r="1" spans="1:7" ht="27.75" x14ac:dyDescent="0.65">
      <c r="A1" s="1" t="s">
        <v>63</v>
      </c>
      <c r="B1" s="1"/>
      <c r="C1" s="1"/>
      <c r="D1" s="1"/>
      <c r="E1" s="1"/>
      <c r="F1" s="1"/>
      <c r="G1" s="1"/>
    </row>
    <row r="2" spans="1:7" x14ac:dyDescent="0.5">
      <c r="A2" s="3"/>
      <c r="B2" s="3"/>
      <c r="C2" s="3"/>
      <c r="D2" s="3"/>
      <c r="E2" s="3"/>
      <c r="F2" s="3"/>
      <c r="G2" s="4" t="s">
        <v>0</v>
      </c>
    </row>
    <row r="3" spans="1:7" ht="27.75" x14ac:dyDescent="0.5">
      <c r="A3" s="72" t="s">
        <v>1</v>
      </c>
      <c r="B3" s="75" t="s">
        <v>57</v>
      </c>
      <c r="C3" s="76"/>
      <c r="D3" s="76"/>
      <c r="E3" s="76"/>
      <c r="F3" s="76"/>
      <c r="G3" s="77"/>
    </row>
    <row r="4" spans="1:7" ht="24" x14ac:dyDescent="0.5">
      <c r="A4" s="73"/>
      <c r="B4" s="78" t="s">
        <v>2</v>
      </c>
      <c r="C4" s="78"/>
      <c r="D4" s="78"/>
      <c r="E4" s="78" t="s">
        <v>3</v>
      </c>
      <c r="F4" s="78"/>
      <c r="G4" s="78"/>
    </row>
    <row r="5" spans="1:7" ht="24" x14ac:dyDescent="0.5">
      <c r="A5" s="74"/>
      <c r="B5" s="5" t="s">
        <v>4</v>
      </c>
      <c r="C5" s="5" t="s">
        <v>5</v>
      </c>
      <c r="D5" s="6" t="s">
        <v>6</v>
      </c>
      <c r="E5" s="5" t="s">
        <v>4</v>
      </c>
      <c r="F5" s="5" t="s">
        <v>5</v>
      </c>
      <c r="G5" s="6" t="s">
        <v>6</v>
      </c>
    </row>
    <row r="6" spans="1:7" s="9" customFormat="1" ht="24" x14ac:dyDescent="0.55000000000000004">
      <c r="A6" s="7" t="s">
        <v>7</v>
      </c>
      <c r="B6" s="8">
        <f t="shared" ref="B6:C6" si="0">+B7+B12+B20</f>
        <v>2389.62</v>
      </c>
      <c r="C6" s="8">
        <f t="shared" si="0"/>
        <v>619.1</v>
      </c>
      <c r="D6" s="8">
        <f>+D7+D12+D20</f>
        <v>3008.7199999999993</v>
      </c>
      <c r="E6" s="8">
        <f t="shared" ref="E6:F6" si="1">+E7+E12+E20</f>
        <v>2404.16</v>
      </c>
      <c r="F6" s="8">
        <f t="shared" si="1"/>
        <v>764.64</v>
      </c>
      <c r="G6" s="8">
        <f>+G7+G12+G20</f>
        <v>3168.7999999999997</v>
      </c>
    </row>
    <row r="7" spans="1:7" s="9" customFormat="1" ht="24" x14ac:dyDescent="0.55000000000000004">
      <c r="A7" s="10" t="s">
        <v>8</v>
      </c>
      <c r="B7" s="11">
        <f t="shared" ref="B7:G7" si="2">+B8+B9+B10+B11</f>
        <v>1081.0999999999999</v>
      </c>
      <c r="C7" s="11">
        <f t="shared" si="2"/>
        <v>515.11</v>
      </c>
      <c r="D7" s="11">
        <f t="shared" si="2"/>
        <v>1596.2099999999998</v>
      </c>
      <c r="E7" s="11">
        <f t="shared" si="2"/>
        <v>1005.6899999999999</v>
      </c>
      <c r="F7" s="11">
        <f t="shared" si="2"/>
        <v>634.58000000000004</v>
      </c>
      <c r="G7" s="11">
        <f t="shared" si="2"/>
        <v>1640.27</v>
      </c>
    </row>
    <row r="8" spans="1:7" s="9" customFormat="1" ht="24" x14ac:dyDescent="0.55000000000000004">
      <c r="A8" s="12" t="s">
        <v>9</v>
      </c>
      <c r="B8" s="13">
        <v>349.96</v>
      </c>
      <c r="C8" s="13">
        <v>151.63999999999999</v>
      </c>
      <c r="D8" s="14">
        <f>SUM(B8:C8)</f>
        <v>501.59999999999997</v>
      </c>
      <c r="E8" s="13">
        <v>325.14999999999998</v>
      </c>
      <c r="F8" s="13">
        <v>117.72</v>
      </c>
      <c r="G8" s="14">
        <f t="shared" ref="G8:G11" si="3">SUM(E8:F8)</f>
        <v>442.87</v>
      </c>
    </row>
    <row r="9" spans="1:7" s="9" customFormat="1" ht="24" x14ac:dyDescent="0.55000000000000004">
      <c r="A9" s="12" t="s">
        <v>10</v>
      </c>
      <c r="B9" s="13">
        <v>38.22</v>
      </c>
      <c r="C9" s="13">
        <v>13.59</v>
      </c>
      <c r="D9" s="14">
        <f t="shared" ref="D9:D11" si="4">SUM(B9:C9)</f>
        <v>51.81</v>
      </c>
      <c r="E9" s="13">
        <v>30.53</v>
      </c>
      <c r="F9" s="13">
        <v>21.24</v>
      </c>
      <c r="G9" s="14">
        <f t="shared" si="3"/>
        <v>51.769999999999996</v>
      </c>
    </row>
    <row r="10" spans="1:7" s="9" customFormat="1" ht="24" x14ac:dyDescent="0.55000000000000004">
      <c r="A10" s="12" t="s">
        <v>11</v>
      </c>
      <c r="B10" s="13">
        <v>231.08</v>
      </c>
      <c r="C10" s="13">
        <v>349.88</v>
      </c>
      <c r="D10" s="14">
        <f t="shared" si="4"/>
        <v>580.96</v>
      </c>
      <c r="E10" s="13">
        <v>217.65</v>
      </c>
      <c r="F10" s="13">
        <v>495.62</v>
      </c>
      <c r="G10" s="14">
        <f t="shared" si="3"/>
        <v>713.27</v>
      </c>
    </row>
    <row r="11" spans="1:7" s="9" customFormat="1" ht="24" x14ac:dyDescent="0.55000000000000004">
      <c r="A11" s="12" t="s">
        <v>12</v>
      </c>
      <c r="B11" s="13">
        <v>461.84</v>
      </c>
      <c r="C11" s="13">
        <v>0</v>
      </c>
      <c r="D11" s="14">
        <f t="shared" si="4"/>
        <v>461.84</v>
      </c>
      <c r="E11" s="13">
        <v>432.36</v>
      </c>
      <c r="F11" s="13">
        <v>0</v>
      </c>
      <c r="G11" s="14">
        <f t="shared" si="3"/>
        <v>432.36</v>
      </c>
    </row>
    <row r="12" spans="1:7" s="9" customFormat="1" ht="24" x14ac:dyDescent="0.55000000000000004">
      <c r="A12" s="10" t="s">
        <v>13</v>
      </c>
      <c r="B12" s="11">
        <f t="shared" ref="B12:C12" si="5">+B13+B14+B15+B16+B17+B18+B19</f>
        <v>1308.52</v>
      </c>
      <c r="C12" s="11">
        <f t="shared" si="5"/>
        <v>2.25</v>
      </c>
      <c r="D12" s="11">
        <f>+D13+D14+D15+D16+D17+D18+D19</f>
        <v>1310.77</v>
      </c>
      <c r="E12" s="11">
        <f t="shared" ref="E12:F12" si="6">+E13+E14+E15+E16+E17+E18+E19</f>
        <v>1398.4699999999998</v>
      </c>
      <c r="F12" s="11">
        <f t="shared" si="6"/>
        <v>22.9</v>
      </c>
      <c r="G12" s="11">
        <f>+G13+G14+G15+G16+G17+G18+G19</f>
        <v>1421.37</v>
      </c>
    </row>
    <row r="13" spans="1:7" s="9" customFormat="1" ht="24" x14ac:dyDescent="0.55000000000000004">
      <c r="A13" s="12" t="s">
        <v>14</v>
      </c>
      <c r="B13" s="13">
        <v>361.02</v>
      </c>
      <c r="C13" s="13">
        <v>2.25</v>
      </c>
      <c r="D13" s="14">
        <f t="shared" ref="D13:D19" si="7">SUM(B13:C13)</f>
        <v>363.27</v>
      </c>
      <c r="E13" s="13">
        <v>401.52</v>
      </c>
      <c r="F13" s="13">
        <v>10.26</v>
      </c>
      <c r="G13" s="14">
        <f t="shared" ref="G13:G19" si="8">SUM(E13:F13)</f>
        <v>411.78</v>
      </c>
    </row>
    <row r="14" spans="1:7" s="9" customFormat="1" ht="24" x14ac:dyDescent="0.55000000000000004">
      <c r="A14" s="12" t="s">
        <v>15</v>
      </c>
      <c r="B14" s="13">
        <v>518.75</v>
      </c>
      <c r="C14" s="13">
        <v>0</v>
      </c>
      <c r="D14" s="14">
        <f t="shared" si="7"/>
        <v>518.75</v>
      </c>
      <c r="E14" s="13">
        <v>569.13</v>
      </c>
      <c r="F14" s="13">
        <v>12.64</v>
      </c>
      <c r="G14" s="14">
        <f t="shared" si="8"/>
        <v>581.77</v>
      </c>
    </row>
    <row r="15" spans="1:7" s="9" customFormat="1" ht="24" x14ac:dyDescent="0.55000000000000004">
      <c r="A15" s="12" t="s">
        <v>16</v>
      </c>
      <c r="B15" s="13">
        <v>405.98</v>
      </c>
      <c r="C15" s="13">
        <v>0</v>
      </c>
      <c r="D15" s="14">
        <f t="shared" si="7"/>
        <v>405.98</v>
      </c>
      <c r="E15" s="13">
        <v>372.49</v>
      </c>
      <c r="F15" s="13">
        <v>0</v>
      </c>
      <c r="G15" s="14">
        <f t="shared" si="8"/>
        <v>372.49</v>
      </c>
    </row>
    <row r="16" spans="1:7" s="9" customFormat="1" ht="24" x14ac:dyDescent="0.55000000000000004">
      <c r="A16" s="15" t="s">
        <v>17</v>
      </c>
      <c r="B16" s="16">
        <v>0</v>
      </c>
      <c r="C16" s="16">
        <v>0</v>
      </c>
      <c r="D16" s="14">
        <f t="shared" si="7"/>
        <v>0</v>
      </c>
      <c r="E16" s="16">
        <v>0</v>
      </c>
      <c r="F16" s="16">
        <v>0</v>
      </c>
      <c r="G16" s="14">
        <f t="shared" si="8"/>
        <v>0</v>
      </c>
    </row>
    <row r="17" spans="1:7" s="9" customFormat="1" ht="24" x14ac:dyDescent="0.55000000000000004">
      <c r="A17" s="12" t="s">
        <v>18</v>
      </c>
      <c r="B17" s="13">
        <v>0</v>
      </c>
      <c r="C17" s="13">
        <v>0</v>
      </c>
      <c r="D17" s="14">
        <f t="shared" si="7"/>
        <v>0</v>
      </c>
      <c r="E17" s="13">
        <v>0</v>
      </c>
      <c r="F17" s="13">
        <v>0</v>
      </c>
      <c r="G17" s="14">
        <f t="shared" si="8"/>
        <v>0</v>
      </c>
    </row>
    <row r="18" spans="1:7" s="9" customFormat="1" ht="24" x14ac:dyDescent="0.55000000000000004">
      <c r="A18" s="17" t="s">
        <v>19</v>
      </c>
      <c r="B18" s="18">
        <v>22.77</v>
      </c>
      <c r="C18" s="18">
        <v>0</v>
      </c>
      <c r="D18" s="14">
        <f t="shared" si="7"/>
        <v>22.77</v>
      </c>
      <c r="E18" s="18">
        <v>55.33</v>
      </c>
      <c r="F18" s="18">
        <v>0</v>
      </c>
      <c r="G18" s="14">
        <f t="shared" si="8"/>
        <v>55.33</v>
      </c>
    </row>
    <row r="19" spans="1:7" s="9" customFormat="1" ht="24" x14ac:dyDescent="0.55000000000000004">
      <c r="A19" s="12" t="s">
        <v>20</v>
      </c>
      <c r="B19" s="13">
        <v>0</v>
      </c>
      <c r="C19" s="13">
        <v>0</v>
      </c>
      <c r="D19" s="14">
        <f t="shared" si="7"/>
        <v>0</v>
      </c>
      <c r="E19" s="13">
        <v>0</v>
      </c>
      <c r="F19" s="13">
        <v>0</v>
      </c>
      <c r="G19" s="14">
        <f t="shared" si="8"/>
        <v>0</v>
      </c>
    </row>
    <row r="20" spans="1:7" s="9" customFormat="1" ht="24" x14ac:dyDescent="0.25">
      <c r="A20" s="10" t="s">
        <v>21</v>
      </c>
      <c r="B20" s="19"/>
      <c r="C20" s="19">
        <f>ROUND((B7+C7+B12+C12)*0.07*6/12,2)</f>
        <v>101.74</v>
      </c>
      <c r="D20" s="20">
        <f>SUM(B20:C20)</f>
        <v>101.74</v>
      </c>
      <c r="E20" s="19"/>
      <c r="F20" s="19">
        <f>ROUND((E7+F7+E12+F12)*0.07*6/12,2)</f>
        <v>107.16</v>
      </c>
      <c r="G20" s="20">
        <f>SUM(E20:F20)</f>
        <v>107.16</v>
      </c>
    </row>
    <row r="21" spans="1:7" s="9" customFormat="1" ht="24" x14ac:dyDescent="0.25">
      <c r="A21" s="10" t="s">
        <v>22</v>
      </c>
      <c r="B21" s="20">
        <f t="shared" ref="B21:G21" si="9">+B22+B23+B24</f>
        <v>0</v>
      </c>
      <c r="C21" s="20">
        <f t="shared" si="9"/>
        <v>958.03</v>
      </c>
      <c r="D21" s="20">
        <f t="shared" si="9"/>
        <v>958.03</v>
      </c>
      <c r="E21" s="20">
        <f t="shared" si="9"/>
        <v>0</v>
      </c>
      <c r="F21" s="20">
        <f t="shared" si="9"/>
        <v>833.34999999999991</v>
      </c>
      <c r="G21" s="20">
        <f t="shared" si="9"/>
        <v>833.34999999999991</v>
      </c>
    </row>
    <row r="22" spans="1:7" s="9" customFormat="1" ht="24" x14ac:dyDescent="0.55000000000000004">
      <c r="A22" s="12" t="s">
        <v>23</v>
      </c>
      <c r="B22" s="13">
        <v>0</v>
      </c>
      <c r="C22" s="13">
        <v>954.61</v>
      </c>
      <c r="D22" s="14">
        <f t="shared" ref="D22:D24" si="10">SUM(B22:C22)</f>
        <v>954.61</v>
      </c>
      <c r="E22" s="13">
        <v>0</v>
      </c>
      <c r="F22" s="13">
        <v>827.56</v>
      </c>
      <c r="G22" s="14">
        <f t="shared" ref="G22:G24" si="11">SUM(E22:F22)</f>
        <v>827.56</v>
      </c>
    </row>
    <row r="23" spans="1:7" s="9" customFormat="1" ht="24" x14ac:dyDescent="0.55000000000000004">
      <c r="A23" s="12" t="s">
        <v>24</v>
      </c>
      <c r="B23" s="13">
        <v>0</v>
      </c>
      <c r="C23" s="13">
        <v>3.18</v>
      </c>
      <c r="D23" s="14">
        <f t="shared" si="10"/>
        <v>3.18</v>
      </c>
      <c r="E23" s="13">
        <v>0</v>
      </c>
      <c r="F23" s="13">
        <v>5.38</v>
      </c>
      <c r="G23" s="14">
        <f t="shared" si="11"/>
        <v>5.38</v>
      </c>
    </row>
    <row r="24" spans="1:7" s="9" customFormat="1" ht="24" x14ac:dyDescent="0.55000000000000004">
      <c r="A24" s="21" t="s">
        <v>25</v>
      </c>
      <c r="B24" s="22">
        <v>0</v>
      </c>
      <c r="C24" s="22">
        <v>0.24</v>
      </c>
      <c r="D24" s="14">
        <f t="shared" si="10"/>
        <v>0.24</v>
      </c>
      <c r="E24" s="22">
        <v>0</v>
      </c>
      <c r="F24" s="22">
        <v>0.41</v>
      </c>
      <c r="G24" s="14">
        <f t="shared" si="11"/>
        <v>0.41</v>
      </c>
    </row>
    <row r="25" spans="1:7" s="9" customFormat="1" ht="24" x14ac:dyDescent="0.25">
      <c r="A25" s="10" t="s">
        <v>26</v>
      </c>
      <c r="B25" s="20">
        <f t="shared" ref="B25:C25" si="12">+B6+B21</f>
        <v>2389.62</v>
      </c>
      <c r="C25" s="20">
        <f t="shared" si="12"/>
        <v>1577.13</v>
      </c>
      <c r="D25" s="20">
        <f>+D6+D21</f>
        <v>3966.7499999999991</v>
      </c>
      <c r="E25" s="20">
        <f t="shared" ref="E25:F25" si="13">+E6+E21</f>
        <v>2404.16</v>
      </c>
      <c r="F25" s="20">
        <f t="shared" si="13"/>
        <v>1597.9899999999998</v>
      </c>
      <c r="G25" s="20">
        <f>+G6+G21</f>
        <v>4002.1499999999996</v>
      </c>
    </row>
    <row r="26" spans="1:7" s="9" customFormat="1" ht="24" x14ac:dyDescent="0.55000000000000004">
      <c r="A26" s="23" t="s">
        <v>27</v>
      </c>
      <c r="B26" s="39">
        <f>+ROUND(B25/D27*1000,0)</f>
        <v>4166</v>
      </c>
      <c r="C26" s="39">
        <f>+ROUND(C25/D27*1000,0)</f>
        <v>2750</v>
      </c>
      <c r="D26" s="39">
        <f t="shared" ref="D26" si="14">+ROUND(D25/D27*1000,0)</f>
        <v>6916</v>
      </c>
      <c r="E26" s="39">
        <f>+ROUND(E25/G27*1000,0)</f>
        <v>4003</v>
      </c>
      <c r="F26" s="39">
        <f>+ROUND(F25/G27*1000,0)</f>
        <v>2660</v>
      </c>
      <c r="G26" s="39">
        <f t="shared" ref="G26" si="15">+ROUND(G25/G27*1000,0)</f>
        <v>6663</v>
      </c>
    </row>
    <row r="27" spans="1:7" s="24" customFormat="1" ht="24" x14ac:dyDescent="0.55000000000000004">
      <c r="A27" s="23" t="s">
        <v>58</v>
      </c>
      <c r="B27" s="71">
        <v>573.54999999999995</v>
      </c>
      <c r="C27" s="71"/>
      <c r="D27" s="71">
        <v>573.54999999999995</v>
      </c>
      <c r="E27" s="71">
        <v>600.66</v>
      </c>
      <c r="F27" s="71"/>
      <c r="G27" s="71">
        <v>600.66</v>
      </c>
    </row>
    <row r="28" spans="1:7" s="36" customFormat="1" ht="24" x14ac:dyDescent="0.55000000000000004">
      <c r="A28" s="23" t="s">
        <v>59</v>
      </c>
      <c r="B28" s="71">
        <f>7.61*1000</f>
        <v>7610</v>
      </c>
      <c r="C28" s="71"/>
      <c r="D28" s="71">
        <v>7.61</v>
      </c>
      <c r="E28" s="71">
        <f>7.61*1000</f>
        <v>7610</v>
      </c>
      <c r="F28" s="71"/>
      <c r="G28" s="71">
        <v>7.61</v>
      </c>
    </row>
    <row r="29" spans="1:7" s="36" customFormat="1" ht="24" x14ac:dyDescent="0.55000000000000004">
      <c r="A29" s="23" t="s">
        <v>28</v>
      </c>
      <c r="B29" s="71">
        <f>D27*D28</f>
        <v>4364.7155000000002</v>
      </c>
      <c r="C29" s="71"/>
      <c r="D29" s="71">
        <f>D27*D28</f>
        <v>4364.7155000000002</v>
      </c>
      <c r="E29" s="71">
        <f>G27*G28</f>
        <v>4571.0226000000002</v>
      </c>
      <c r="F29" s="71"/>
      <c r="G29" s="71">
        <f t="shared" ref="G29" si="16">G27*G28</f>
        <v>4571.0226000000002</v>
      </c>
    </row>
    <row r="30" spans="1:7" s="36" customFormat="1" ht="24" x14ac:dyDescent="0.55000000000000004">
      <c r="A30" s="23" t="s">
        <v>29</v>
      </c>
      <c r="B30" s="40">
        <f>B29-B25</f>
        <v>1975.0955000000004</v>
      </c>
      <c r="C30" s="41"/>
      <c r="D30" s="40">
        <f>D29-D25</f>
        <v>397.96550000000116</v>
      </c>
      <c r="E30" s="40">
        <f>E29-E25</f>
        <v>2166.8626000000004</v>
      </c>
      <c r="F30" s="41"/>
      <c r="G30" s="40">
        <f t="shared" ref="G30" si="17">G29-G25</f>
        <v>568.8726000000006</v>
      </c>
    </row>
    <row r="31" spans="1:7" s="36" customFormat="1" ht="24" x14ac:dyDescent="0.55000000000000004">
      <c r="A31" s="42" t="s">
        <v>30</v>
      </c>
      <c r="B31" s="43">
        <f>B30/D27</f>
        <v>3.4436326388283507</v>
      </c>
      <c r="C31" s="44"/>
      <c r="D31" s="43">
        <f>D30/D27</f>
        <v>0.69386365617644707</v>
      </c>
      <c r="E31" s="43">
        <f>E30/G27</f>
        <v>3.6074694502713691</v>
      </c>
      <c r="F31" s="44"/>
      <c r="G31" s="43">
        <f>G30/G27</f>
        <v>0.94707921286584862</v>
      </c>
    </row>
  </sheetData>
  <mergeCells count="10">
    <mergeCell ref="A3:A5"/>
    <mergeCell ref="B3:G3"/>
    <mergeCell ref="B4:D4"/>
    <mergeCell ref="E4:G4"/>
    <mergeCell ref="B29:D29"/>
    <mergeCell ref="E29:G29"/>
    <mergeCell ref="B27:D27"/>
    <mergeCell ref="E27:G27"/>
    <mergeCell ref="B28:D28"/>
    <mergeCell ref="E28:G28"/>
  </mergeCells>
  <pageMargins left="0.33" right="0.18" top="0.75" bottom="0.18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1"/>
  <sheetViews>
    <sheetView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M11" sqref="M11"/>
    </sheetView>
  </sheetViews>
  <sheetFormatPr defaultColWidth="8" defaultRowHeight="21.75" x14ac:dyDescent="0.5"/>
  <cols>
    <col min="1" max="1" width="38.7109375" style="25" customWidth="1"/>
    <col min="2" max="3" width="11.7109375" style="25" customWidth="1"/>
    <col min="4" max="7" width="11.7109375" style="2" customWidth="1"/>
    <col min="8" max="16384" width="8" style="2"/>
  </cols>
  <sheetData>
    <row r="1" spans="1:7" ht="27.75" x14ac:dyDescent="0.65">
      <c r="A1" s="1" t="s">
        <v>64</v>
      </c>
      <c r="B1" s="1"/>
      <c r="C1" s="1"/>
      <c r="D1" s="1"/>
      <c r="E1" s="1"/>
      <c r="F1" s="1"/>
      <c r="G1" s="1"/>
    </row>
    <row r="2" spans="1:7" x14ac:dyDescent="0.5">
      <c r="A2" s="3"/>
      <c r="B2" s="3"/>
      <c r="C2" s="3"/>
      <c r="D2" s="3"/>
      <c r="E2" s="3"/>
      <c r="F2" s="3"/>
      <c r="G2" s="4" t="s">
        <v>31</v>
      </c>
    </row>
    <row r="3" spans="1:7" ht="27.75" x14ac:dyDescent="0.5">
      <c r="A3" s="72" t="s">
        <v>1</v>
      </c>
      <c r="B3" s="75" t="s">
        <v>57</v>
      </c>
      <c r="C3" s="76"/>
      <c r="D3" s="76"/>
      <c r="E3" s="76"/>
      <c r="F3" s="76"/>
      <c r="G3" s="77"/>
    </row>
    <row r="4" spans="1:7" ht="24" x14ac:dyDescent="0.5">
      <c r="A4" s="73"/>
      <c r="B4" s="78" t="s">
        <v>2</v>
      </c>
      <c r="C4" s="78"/>
      <c r="D4" s="78"/>
      <c r="E4" s="78" t="s">
        <v>3</v>
      </c>
      <c r="F4" s="78"/>
      <c r="G4" s="78"/>
    </row>
    <row r="5" spans="1:7" ht="24" x14ac:dyDescent="0.5">
      <c r="A5" s="74"/>
      <c r="B5" s="5" t="s">
        <v>4</v>
      </c>
      <c r="C5" s="5" t="s">
        <v>5</v>
      </c>
      <c r="D5" s="6" t="s">
        <v>6</v>
      </c>
      <c r="E5" s="5" t="s">
        <v>4</v>
      </c>
      <c r="F5" s="5" t="s">
        <v>5</v>
      </c>
      <c r="G5" s="6" t="s">
        <v>6</v>
      </c>
    </row>
    <row r="6" spans="1:7" s="9" customFormat="1" ht="24" x14ac:dyDescent="0.55000000000000004">
      <c r="A6" s="7" t="s">
        <v>32</v>
      </c>
      <c r="B6" s="8">
        <f t="shared" ref="B6:G6" si="0">B7+B12+B20</f>
        <v>5691.17</v>
      </c>
      <c r="C6" s="8">
        <f t="shared" si="0"/>
        <v>686.79</v>
      </c>
      <c r="D6" s="8">
        <f t="shared" si="0"/>
        <v>6377.96</v>
      </c>
      <c r="E6" s="8">
        <f t="shared" si="0"/>
        <v>5598.9000000000005</v>
      </c>
      <c r="F6" s="8">
        <f t="shared" si="0"/>
        <v>1628.9</v>
      </c>
      <c r="G6" s="8">
        <f t="shared" si="0"/>
        <v>7227.8000000000011</v>
      </c>
    </row>
    <row r="7" spans="1:7" s="9" customFormat="1" ht="24" x14ac:dyDescent="0.55000000000000004">
      <c r="A7" s="10" t="s">
        <v>33</v>
      </c>
      <c r="B7" s="11">
        <f>SUM(B8:B11)</f>
        <v>3411.95</v>
      </c>
      <c r="C7" s="11">
        <f>SUM(C8:C11)</f>
        <v>268.3</v>
      </c>
      <c r="D7" s="11">
        <f>SUM(D8:D11)</f>
        <v>3680.25</v>
      </c>
      <c r="E7" s="11">
        <f t="shared" ref="E7:G7" si="1">SUM(E8:E11)</f>
        <v>3259.1800000000003</v>
      </c>
      <c r="F7" s="11">
        <f t="shared" si="1"/>
        <v>390.56</v>
      </c>
      <c r="G7" s="11">
        <f t="shared" si="1"/>
        <v>3649.7400000000002</v>
      </c>
    </row>
    <row r="8" spans="1:7" s="9" customFormat="1" ht="24" x14ac:dyDescent="0.55000000000000004">
      <c r="A8" s="12" t="s">
        <v>34</v>
      </c>
      <c r="B8" s="13">
        <v>136.1</v>
      </c>
      <c r="C8" s="13">
        <v>53.48</v>
      </c>
      <c r="D8" s="14">
        <f>SUM(B8:C8)</f>
        <v>189.57999999999998</v>
      </c>
      <c r="E8" s="13">
        <v>338.04</v>
      </c>
      <c r="F8" s="13">
        <v>129.57</v>
      </c>
      <c r="G8" s="14">
        <f t="shared" ref="G8:G11" si="2">SUM(E8:F8)</f>
        <v>467.61</v>
      </c>
    </row>
    <row r="9" spans="1:7" s="9" customFormat="1" ht="24" x14ac:dyDescent="0.55000000000000004">
      <c r="A9" s="12" t="s">
        <v>35</v>
      </c>
      <c r="B9" s="13">
        <v>137.69999999999999</v>
      </c>
      <c r="C9" s="13">
        <v>49.02</v>
      </c>
      <c r="D9" s="14">
        <f t="shared" ref="D9:D11" si="3">SUM(B9:C9)</f>
        <v>186.72</v>
      </c>
      <c r="E9" s="13">
        <v>150</v>
      </c>
      <c r="F9" s="13">
        <v>10.56</v>
      </c>
      <c r="G9" s="14">
        <f t="shared" si="2"/>
        <v>160.56</v>
      </c>
    </row>
    <row r="10" spans="1:7" s="9" customFormat="1" ht="24" x14ac:dyDescent="0.55000000000000004">
      <c r="A10" s="12" t="s">
        <v>36</v>
      </c>
      <c r="B10" s="13">
        <v>907.43</v>
      </c>
      <c r="C10" s="13">
        <v>165.8</v>
      </c>
      <c r="D10" s="14">
        <f t="shared" si="3"/>
        <v>1073.23</v>
      </c>
      <c r="E10" s="13">
        <v>658.53</v>
      </c>
      <c r="F10" s="13">
        <v>250.43</v>
      </c>
      <c r="G10" s="14">
        <f t="shared" si="2"/>
        <v>908.96</v>
      </c>
    </row>
    <row r="11" spans="1:7" s="9" customFormat="1" ht="24" x14ac:dyDescent="0.55000000000000004">
      <c r="A11" s="12" t="s">
        <v>37</v>
      </c>
      <c r="B11" s="13">
        <v>2230.7199999999998</v>
      </c>
      <c r="C11" s="13">
        <v>0</v>
      </c>
      <c r="D11" s="14">
        <f t="shared" si="3"/>
        <v>2230.7199999999998</v>
      </c>
      <c r="E11" s="13">
        <v>2112.61</v>
      </c>
      <c r="F11" s="13">
        <v>0</v>
      </c>
      <c r="G11" s="14">
        <f t="shared" si="2"/>
        <v>2112.61</v>
      </c>
    </row>
    <row r="12" spans="1:7" s="9" customFormat="1" ht="24" x14ac:dyDescent="0.55000000000000004">
      <c r="A12" s="10" t="s">
        <v>38</v>
      </c>
      <c r="B12" s="11">
        <f>SUM(B13+B14+B15+B16+B17+B18+B19)</f>
        <v>2279.2199999999998</v>
      </c>
      <c r="C12" s="11">
        <f t="shared" ref="C12" si="4">SUM(C13+C14+C15+C16+C17+C18+C19)</f>
        <v>1.24</v>
      </c>
      <c r="D12" s="11">
        <f>SUM(D13+D14+D15+D16+D17+D18+D19)</f>
        <v>2280.46</v>
      </c>
      <c r="E12" s="11">
        <f>SUM(E13+E14+E15+E16+E17+E18+E19)</f>
        <v>2339.7200000000003</v>
      </c>
      <c r="F12" s="11">
        <f>SUM(F13+F14+F15+F16+F17+F18+F19)</f>
        <v>765.49</v>
      </c>
      <c r="G12" s="11">
        <f>SUM(G13+G14+G15+G16+G17+G18+G19)</f>
        <v>3105.21</v>
      </c>
    </row>
    <row r="13" spans="1:7" s="9" customFormat="1" ht="24" x14ac:dyDescent="0.55000000000000004">
      <c r="A13" s="12" t="s">
        <v>39</v>
      </c>
      <c r="B13" s="13">
        <v>581.42999999999995</v>
      </c>
      <c r="C13" s="13">
        <v>0</v>
      </c>
      <c r="D13" s="14">
        <f t="shared" ref="D13:D19" si="5">SUM(B13:C13)</f>
        <v>581.42999999999995</v>
      </c>
      <c r="E13" s="13">
        <v>228.17</v>
      </c>
      <c r="F13" s="13">
        <v>763.2</v>
      </c>
      <c r="G13" s="14">
        <f t="shared" ref="G13:G18" si="6">SUM(E13:F13)</f>
        <v>991.37</v>
      </c>
    </row>
    <row r="14" spans="1:7" s="9" customFormat="1" ht="24" x14ac:dyDescent="0.55000000000000004">
      <c r="A14" s="12" t="s">
        <v>40</v>
      </c>
      <c r="B14" s="13">
        <v>1162.32</v>
      </c>
      <c r="C14" s="13">
        <v>0</v>
      </c>
      <c r="D14" s="14">
        <f t="shared" si="5"/>
        <v>1162.32</v>
      </c>
      <c r="E14" s="13">
        <v>1717.69</v>
      </c>
      <c r="F14" s="13">
        <v>0</v>
      </c>
      <c r="G14" s="14">
        <f t="shared" si="6"/>
        <v>1717.69</v>
      </c>
    </row>
    <row r="15" spans="1:7" s="9" customFormat="1" ht="24" x14ac:dyDescent="0.55000000000000004">
      <c r="A15" s="12" t="s">
        <v>41</v>
      </c>
      <c r="B15" s="13">
        <v>453.99</v>
      </c>
      <c r="C15" s="13">
        <v>0</v>
      </c>
      <c r="D15" s="14">
        <f t="shared" si="5"/>
        <v>453.99</v>
      </c>
      <c r="E15" s="13">
        <v>310.51</v>
      </c>
      <c r="F15" s="13">
        <v>0</v>
      </c>
      <c r="G15" s="14">
        <f t="shared" si="6"/>
        <v>310.51</v>
      </c>
    </row>
    <row r="16" spans="1:7" s="9" customFormat="1" ht="24" x14ac:dyDescent="0.55000000000000004">
      <c r="A16" s="15" t="s">
        <v>17</v>
      </c>
      <c r="B16" s="16">
        <v>0</v>
      </c>
      <c r="C16" s="16">
        <v>0</v>
      </c>
      <c r="D16" s="14">
        <f t="shared" si="5"/>
        <v>0</v>
      </c>
      <c r="E16" s="16">
        <v>0</v>
      </c>
      <c r="F16" s="16">
        <v>0</v>
      </c>
      <c r="G16" s="14">
        <f t="shared" si="6"/>
        <v>0</v>
      </c>
    </row>
    <row r="17" spans="1:7" s="9" customFormat="1" ht="24" x14ac:dyDescent="0.55000000000000004">
      <c r="A17" s="12" t="s">
        <v>42</v>
      </c>
      <c r="B17" s="13">
        <v>7.13</v>
      </c>
      <c r="C17" s="13">
        <v>0</v>
      </c>
      <c r="D17" s="14">
        <f t="shared" si="5"/>
        <v>7.13</v>
      </c>
      <c r="E17" s="13">
        <v>27.82</v>
      </c>
      <c r="F17" s="13">
        <v>0</v>
      </c>
      <c r="G17" s="14">
        <f t="shared" si="6"/>
        <v>27.82</v>
      </c>
    </row>
    <row r="18" spans="1:7" s="9" customFormat="1" ht="24" x14ac:dyDescent="0.55000000000000004">
      <c r="A18" s="17" t="s">
        <v>43</v>
      </c>
      <c r="B18" s="18">
        <v>72.37</v>
      </c>
      <c r="C18" s="18">
        <v>0.21</v>
      </c>
      <c r="D18" s="14">
        <f t="shared" si="5"/>
        <v>72.58</v>
      </c>
      <c r="E18" s="18">
        <v>54.19</v>
      </c>
      <c r="F18" s="18">
        <v>0</v>
      </c>
      <c r="G18" s="14">
        <f t="shared" si="6"/>
        <v>54.19</v>
      </c>
    </row>
    <row r="19" spans="1:7" s="9" customFormat="1" ht="24" x14ac:dyDescent="0.55000000000000004">
      <c r="A19" s="12" t="s">
        <v>44</v>
      </c>
      <c r="B19" s="13">
        <v>1.98</v>
      </c>
      <c r="C19" s="13">
        <v>1.03</v>
      </c>
      <c r="D19" s="14">
        <f t="shared" si="5"/>
        <v>3.01</v>
      </c>
      <c r="E19" s="13">
        <v>1.34</v>
      </c>
      <c r="F19" s="13">
        <v>2.29</v>
      </c>
      <c r="G19" s="14">
        <f>SUM(E19:F19)</f>
        <v>3.63</v>
      </c>
    </row>
    <row r="20" spans="1:7" s="9" customFormat="1" ht="24" x14ac:dyDescent="0.25">
      <c r="A20" s="10" t="s">
        <v>45</v>
      </c>
      <c r="B20" s="19"/>
      <c r="C20" s="19">
        <f>ROUND((B7+C7+B12+C12)*0.07,2)</f>
        <v>417.25</v>
      </c>
      <c r="D20" s="20">
        <f>SUM(B20:C20)</f>
        <v>417.25</v>
      </c>
      <c r="E20" s="19"/>
      <c r="F20" s="19">
        <f>ROUND((E7+F7+E12+F12)*0.07,2)</f>
        <v>472.85</v>
      </c>
      <c r="G20" s="20">
        <f>SUM(E20:F20)</f>
        <v>472.85</v>
      </c>
    </row>
    <row r="21" spans="1:7" s="9" customFormat="1" ht="24" x14ac:dyDescent="0.25">
      <c r="A21" s="10" t="s">
        <v>46</v>
      </c>
      <c r="B21" s="20">
        <f t="shared" ref="B21:G21" si="7">SUM(B22:B24)</f>
        <v>0</v>
      </c>
      <c r="C21" s="20">
        <f t="shared" si="7"/>
        <v>1998.1200000000001</v>
      </c>
      <c r="D21" s="20">
        <f t="shared" si="7"/>
        <v>1998.1200000000001</v>
      </c>
      <c r="E21" s="20">
        <f t="shared" si="7"/>
        <v>0</v>
      </c>
      <c r="F21" s="20">
        <f t="shared" si="7"/>
        <v>2007.6599999999999</v>
      </c>
      <c r="G21" s="20">
        <f t="shared" si="7"/>
        <v>2007.6599999999999</v>
      </c>
    </row>
    <row r="22" spans="1:7" s="9" customFormat="1" ht="24" x14ac:dyDescent="0.55000000000000004">
      <c r="A22" s="12" t="s">
        <v>47</v>
      </c>
      <c r="B22" s="13">
        <v>0</v>
      </c>
      <c r="C22" s="13">
        <v>1943.49</v>
      </c>
      <c r="D22" s="14">
        <f t="shared" ref="D22:D24" si="8">SUM(B22:C22)</f>
        <v>1943.49</v>
      </c>
      <c r="E22" s="13">
        <v>0</v>
      </c>
      <c r="F22" s="13">
        <v>1728.87</v>
      </c>
      <c r="G22" s="14">
        <f t="shared" ref="G22:G24" si="9">SUM(E22:F22)</f>
        <v>1728.87</v>
      </c>
    </row>
    <row r="23" spans="1:7" s="9" customFormat="1" ht="24" x14ac:dyDescent="0.55000000000000004">
      <c r="A23" s="12" t="s">
        <v>48</v>
      </c>
      <c r="B23" s="13">
        <v>0</v>
      </c>
      <c r="C23" s="13">
        <v>40.44</v>
      </c>
      <c r="D23" s="14">
        <f t="shared" si="8"/>
        <v>40.44</v>
      </c>
      <c r="E23" s="13">
        <v>0</v>
      </c>
      <c r="F23" s="13">
        <v>259.74</v>
      </c>
      <c r="G23" s="14">
        <f t="shared" si="9"/>
        <v>259.74</v>
      </c>
    </row>
    <row r="24" spans="1:7" s="9" customFormat="1" ht="24" x14ac:dyDescent="0.55000000000000004">
      <c r="A24" s="21" t="s">
        <v>49</v>
      </c>
      <c r="B24" s="22">
        <v>0</v>
      </c>
      <c r="C24" s="22">
        <v>14.19</v>
      </c>
      <c r="D24" s="14">
        <f t="shared" si="8"/>
        <v>14.19</v>
      </c>
      <c r="E24" s="22">
        <v>0</v>
      </c>
      <c r="F24" s="22">
        <v>19.05</v>
      </c>
      <c r="G24" s="14">
        <f t="shared" si="9"/>
        <v>19.05</v>
      </c>
    </row>
    <row r="25" spans="1:7" s="9" customFormat="1" ht="24" x14ac:dyDescent="0.25">
      <c r="A25" s="10" t="s">
        <v>50</v>
      </c>
      <c r="B25" s="20">
        <f t="shared" ref="B25:G25" si="10">SUM(B6,B21)</f>
        <v>5691.17</v>
      </c>
      <c r="C25" s="20">
        <f t="shared" si="10"/>
        <v>2684.91</v>
      </c>
      <c r="D25" s="20">
        <f t="shared" si="10"/>
        <v>8376.08</v>
      </c>
      <c r="E25" s="20">
        <f t="shared" si="10"/>
        <v>5598.9000000000005</v>
      </c>
      <c r="F25" s="20">
        <f t="shared" si="10"/>
        <v>3636.56</v>
      </c>
      <c r="G25" s="20">
        <f t="shared" si="10"/>
        <v>9235.4600000000009</v>
      </c>
    </row>
    <row r="26" spans="1:7" s="9" customFormat="1" ht="24" x14ac:dyDescent="0.55000000000000004">
      <c r="A26" s="31" t="s">
        <v>51</v>
      </c>
      <c r="B26" s="45">
        <f>ROUND(B25/B27,2)</f>
        <v>524.53</v>
      </c>
      <c r="C26" s="45">
        <f>ROUND(C25/B27,2)</f>
        <v>247.46</v>
      </c>
      <c r="D26" s="45">
        <f>ROUND(D25/B27,2)</f>
        <v>771.99</v>
      </c>
      <c r="E26" s="45">
        <f>ROUND(E25/E27,2)</f>
        <v>436.73</v>
      </c>
      <c r="F26" s="45">
        <f>ROUND(F25/E27,2)</f>
        <v>283.66000000000003</v>
      </c>
      <c r="G26" s="45">
        <f>ROUND(G25/E27,2)</f>
        <v>720.39</v>
      </c>
    </row>
    <row r="27" spans="1:7" s="24" customFormat="1" ht="24" x14ac:dyDescent="0.55000000000000004">
      <c r="A27" s="15" t="s">
        <v>60</v>
      </c>
      <c r="B27" s="82">
        <v>10.85</v>
      </c>
      <c r="C27" s="83"/>
      <c r="D27" s="84"/>
      <c r="E27" s="82">
        <v>12.82</v>
      </c>
      <c r="F27" s="83"/>
      <c r="G27" s="84"/>
    </row>
    <row r="28" spans="1:7" s="36" customFormat="1" ht="24" x14ac:dyDescent="0.55000000000000004">
      <c r="A28" s="15" t="s">
        <v>61</v>
      </c>
      <c r="B28" s="85">
        <v>820</v>
      </c>
      <c r="C28" s="86"/>
      <c r="D28" s="87"/>
      <c r="E28" s="85">
        <v>820</v>
      </c>
      <c r="F28" s="86"/>
      <c r="G28" s="87"/>
    </row>
    <row r="29" spans="1:7" s="36" customFormat="1" ht="24" x14ac:dyDescent="0.55000000000000004">
      <c r="A29" s="15" t="s">
        <v>54</v>
      </c>
      <c r="B29" s="79">
        <f>B27*B28</f>
        <v>8897</v>
      </c>
      <c r="C29" s="80"/>
      <c r="D29" s="81"/>
      <c r="E29" s="79">
        <f>E27*E28</f>
        <v>10512.4</v>
      </c>
      <c r="F29" s="80"/>
      <c r="G29" s="81"/>
    </row>
    <row r="30" spans="1:7" s="36" customFormat="1" ht="24" x14ac:dyDescent="0.55000000000000004">
      <c r="A30" s="31" t="s">
        <v>55</v>
      </c>
      <c r="B30" s="46">
        <f>+B29-B25</f>
        <v>3205.83</v>
      </c>
      <c r="C30" s="47"/>
      <c r="D30" s="48">
        <f>+B29-D25</f>
        <v>520.92000000000007</v>
      </c>
      <c r="E30" s="48">
        <f>+E29-E25</f>
        <v>4913.4999999999991</v>
      </c>
      <c r="F30" s="48"/>
      <c r="G30" s="48">
        <f>+E29-G25</f>
        <v>1276.9399999999987</v>
      </c>
    </row>
    <row r="31" spans="1:7" s="36" customFormat="1" ht="24" x14ac:dyDescent="0.55000000000000004">
      <c r="A31" s="35" t="s">
        <v>56</v>
      </c>
      <c r="B31" s="49">
        <f>+ROUND(B30/B27,2)</f>
        <v>295.47000000000003</v>
      </c>
      <c r="C31" s="50"/>
      <c r="D31" s="51">
        <f>+ROUND(D30/B27,2)</f>
        <v>48.01</v>
      </c>
      <c r="E31" s="51">
        <f>+ROUND(E30/E27,2)</f>
        <v>383.27</v>
      </c>
      <c r="F31" s="51"/>
      <c r="G31" s="51">
        <f>+ROUND(G30/E27,2)</f>
        <v>99.61</v>
      </c>
    </row>
  </sheetData>
  <mergeCells count="10">
    <mergeCell ref="B3:G3"/>
    <mergeCell ref="B4:D4"/>
    <mergeCell ref="E4:G4"/>
    <mergeCell ref="A3:A5"/>
    <mergeCell ref="B29:D29"/>
    <mergeCell ref="E29:G29"/>
    <mergeCell ref="B27:D27"/>
    <mergeCell ref="E27:G27"/>
    <mergeCell ref="B28:D28"/>
    <mergeCell ref="E28:G28"/>
  </mergeCells>
  <pageMargins left="0.37" right="0.18" top="0.75" bottom="0.42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I8" sqref="I8"/>
    </sheetView>
  </sheetViews>
  <sheetFormatPr defaultColWidth="9" defaultRowHeight="24" x14ac:dyDescent="0.55000000000000004"/>
  <cols>
    <col min="1" max="1" width="38.7109375" style="27" customWidth="1"/>
    <col min="2" max="7" width="11.7109375" style="27" customWidth="1"/>
    <col min="8" max="16384" width="9" style="27"/>
  </cols>
  <sheetData>
    <row r="1" spans="1:7" x14ac:dyDescent="0.55000000000000004">
      <c r="A1" s="26" t="s">
        <v>65</v>
      </c>
      <c r="B1" s="26"/>
      <c r="C1" s="26"/>
      <c r="E1" s="26"/>
      <c r="F1" s="26"/>
    </row>
    <row r="2" spans="1:7" x14ac:dyDescent="0.55000000000000004">
      <c r="A2" s="38"/>
      <c r="B2" s="38"/>
      <c r="C2" s="38"/>
      <c r="D2" s="38"/>
      <c r="E2" s="38"/>
      <c r="F2" s="38"/>
      <c r="G2" s="4" t="s">
        <v>31</v>
      </c>
    </row>
    <row r="3" spans="1:7" x14ac:dyDescent="0.55000000000000004">
      <c r="A3" s="72" t="s">
        <v>1</v>
      </c>
      <c r="B3" s="97" t="s">
        <v>57</v>
      </c>
      <c r="C3" s="98"/>
      <c r="D3" s="98"/>
      <c r="E3" s="98"/>
      <c r="F3" s="98"/>
      <c r="G3" s="99"/>
    </row>
    <row r="4" spans="1:7" x14ac:dyDescent="0.55000000000000004">
      <c r="A4" s="73"/>
      <c r="B4" s="100" t="s">
        <v>2</v>
      </c>
      <c r="C4" s="101"/>
      <c r="D4" s="102"/>
      <c r="E4" s="100" t="s">
        <v>3</v>
      </c>
      <c r="F4" s="101"/>
      <c r="G4" s="102"/>
    </row>
    <row r="5" spans="1:7" x14ac:dyDescent="0.55000000000000004">
      <c r="A5" s="74"/>
      <c r="B5" s="37" t="s">
        <v>4</v>
      </c>
      <c r="C5" s="37" t="s">
        <v>5</v>
      </c>
      <c r="D5" s="37" t="s">
        <v>6</v>
      </c>
      <c r="E5" s="37" t="s">
        <v>4</v>
      </c>
      <c r="F5" s="37" t="s">
        <v>5</v>
      </c>
      <c r="G5" s="37" t="s">
        <v>6</v>
      </c>
    </row>
    <row r="6" spans="1:7" s="30" customFormat="1" x14ac:dyDescent="0.55000000000000004">
      <c r="A6" s="28" t="s">
        <v>32</v>
      </c>
      <c r="B6" s="29">
        <f t="shared" ref="B6:G6" si="0">B7+B12+B20</f>
        <v>3109.78</v>
      </c>
      <c r="C6" s="29">
        <f t="shared" si="0"/>
        <v>860.54</v>
      </c>
      <c r="D6" s="29">
        <f t="shared" si="0"/>
        <v>3970.3199999999997</v>
      </c>
      <c r="E6" s="29">
        <f t="shared" si="0"/>
        <v>3518.01</v>
      </c>
      <c r="F6" s="29">
        <f t="shared" si="0"/>
        <v>653.41</v>
      </c>
      <c r="G6" s="29">
        <f t="shared" si="0"/>
        <v>4171.42</v>
      </c>
    </row>
    <row r="7" spans="1:7" s="30" customFormat="1" x14ac:dyDescent="0.55000000000000004">
      <c r="A7" s="31" t="s">
        <v>33</v>
      </c>
      <c r="B7" s="32">
        <f t="shared" ref="B7:C7" si="1">SUM(B8:B11)</f>
        <v>1570.5300000000002</v>
      </c>
      <c r="C7" s="32">
        <f t="shared" si="1"/>
        <v>528.91999999999996</v>
      </c>
      <c r="D7" s="32">
        <f t="shared" ref="D7:G7" si="2">SUM(D8:D11)</f>
        <v>2099.4499999999998</v>
      </c>
      <c r="E7" s="32">
        <f t="shared" si="2"/>
        <v>1844.08</v>
      </c>
      <c r="F7" s="32">
        <f t="shared" si="2"/>
        <v>297.18</v>
      </c>
      <c r="G7" s="32">
        <f t="shared" si="2"/>
        <v>2141.2599999999998</v>
      </c>
    </row>
    <row r="8" spans="1:7" x14ac:dyDescent="0.55000000000000004">
      <c r="A8" s="15" t="s">
        <v>34</v>
      </c>
      <c r="B8" s="16">
        <v>290.72000000000003</v>
      </c>
      <c r="C8" s="16">
        <v>232.17</v>
      </c>
      <c r="D8" s="33">
        <f>SUM(B8:C8)</f>
        <v>522.89</v>
      </c>
      <c r="E8" s="16">
        <v>449.57</v>
      </c>
      <c r="F8" s="16">
        <v>87.09</v>
      </c>
      <c r="G8" s="33">
        <f t="shared" ref="G8:G11" si="3">SUM(E8:F8)</f>
        <v>536.66</v>
      </c>
    </row>
    <row r="9" spans="1:7" x14ac:dyDescent="0.55000000000000004">
      <c r="A9" s="15" t="s">
        <v>35</v>
      </c>
      <c r="B9" s="16">
        <v>299.42</v>
      </c>
      <c r="C9" s="16">
        <v>16.350000000000001</v>
      </c>
      <c r="D9" s="33">
        <f t="shared" ref="D9:D11" si="4">SUM(B9:C9)</f>
        <v>315.77000000000004</v>
      </c>
      <c r="E9" s="16">
        <v>325.74</v>
      </c>
      <c r="F9" s="16">
        <v>18.75</v>
      </c>
      <c r="G9" s="33">
        <f t="shared" si="3"/>
        <v>344.49</v>
      </c>
    </row>
    <row r="10" spans="1:7" x14ac:dyDescent="0.55000000000000004">
      <c r="A10" s="15" t="s">
        <v>36</v>
      </c>
      <c r="B10" s="16">
        <v>328.03</v>
      </c>
      <c r="C10" s="16">
        <v>225.77</v>
      </c>
      <c r="D10" s="33">
        <f t="shared" si="4"/>
        <v>553.79999999999995</v>
      </c>
      <c r="E10" s="16">
        <v>414.71</v>
      </c>
      <c r="F10" s="16">
        <v>170.51</v>
      </c>
      <c r="G10" s="33">
        <f t="shared" si="3"/>
        <v>585.22</v>
      </c>
    </row>
    <row r="11" spans="1:7" x14ac:dyDescent="0.55000000000000004">
      <c r="A11" s="15" t="s">
        <v>37</v>
      </c>
      <c r="B11" s="16">
        <v>652.36</v>
      </c>
      <c r="C11" s="16">
        <v>54.63</v>
      </c>
      <c r="D11" s="33">
        <f t="shared" si="4"/>
        <v>706.99</v>
      </c>
      <c r="E11" s="16">
        <v>654.05999999999995</v>
      </c>
      <c r="F11" s="16">
        <v>20.83</v>
      </c>
      <c r="G11" s="33">
        <f t="shared" si="3"/>
        <v>674.89</v>
      </c>
    </row>
    <row r="12" spans="1:7" s="30" customFormat="1" x14ac:dyDescent="0.55000000000000004">
      <c r="A12" s="31" t="s">
        <v>38</v>
      </c>
      <c r="B12" s="32">
        <f>SUM(B13+B14+B15+B16+B17+B18+B19)</f>
        <v>1539.25</v>
      </c>
      <c r="C12" s="32">
        <f t="shared" ref="C12" si="5">SUM(C13+C14+C15+C16+C17+C18+C19)</f>
        <v>71.88</v>
      </c>
      <c r="D12" s="32">
        <f>SUM(D13+D14+D15+D16+D17+D18+D19)</f>
        <v>1611.13</v>
      </c>
      <c r="E12" s="32">
        <f t="shared" ref="E12:G12" si="6">SUM(E13+E14+E15+E16+E17+E18+E19)</f>
        <v>1673.9300000000003</v>
      </c>
      <c r="F12" s="32">
        <f t="shared" si="6"/>
        <v>83.33</v>
      </c>
      <c r="G12" s="32">
        <f t="shared" si="6"/>
        <v>1757.2600000000002</v>
      </c>
    </row>
    <row r="13" spans="1:7" x14ac:dyDescent="0.55000000000000004">
      <c r="A13" s="15" t="s">
        <v>39</v>
      </c>
      <c r="B13" s="16">
        <v>607.16999999999996</v>
      </c>
      <c r="C13" s="16">
        <v>71.88</v>
      </c>
      <c r="D13" s="33">
        <f t="shared" ref="D13:D19" si="7">SUM(B13:C13)</f>
        <v>679.05</v>
      </c>
      <c r="E13" s="16">
        <v>735.61</v>
      </c>
      <c r="F13" s="16">
        <v>83.33</v>
      </c>
      <c r="G13" s="33">
        <f t="shared" ref="G13:G19" si="8">SUM(E13:F13)</f>
        <v>818.94</v>
      </c>
    </row>
    <row r="14" spans="1:7" x14ac:dyDescent="0.55000000000000004">
      <c r="A14" s="15" t="s">
        <v>40</v>
      </c>
      <c r="B14" s="16">
        <v>657.45</v>
      </c>
      <c r="C14" s="16">
        <v>0</v>
      </c>
      <c r="D14" s="33">
        <f t="shared" si="7"/>
        <v>657.45</v>
      </c>
      <c r="E14" s="16">
        <v>746.02</v>
      </c>
      <c r="F14" s="16">
        <v>0</v>
      </c>
      <c r="G14" s="33">
        <f t="shared" si="8"/>
        <v>746.02</v>
      </c>
    </row>
    <row r="15" spans="1:7" x14ac:dyDescent="0.55000000000000004">
      <c r="A15" s="15" t="s">
        <v>41</v>
      </c>
      <c r="B15" s="16">
        <v>158.66999999999999</v>
      </c>
      <c r="C15" s="16">
        <v>0</v>
      </c>
      <c r="D15" s="33">
        <f t="shared" si="7"/>
        <v>158.66999999999999</v>
      </c>
      <c r="E15" s="16">
        <v>107.4</v>
      </c>
      <c r="F15" s="16">
        <v>0</v>
      </c>
      <c r="G15" s="33">
        <f t="shared" si="8"/>
        <v>107.4</v>
      </c>
    </row>
    <row r="16" spans="1:7" x14ac:dyDescent="0.55000000000000004">
      <c r="A16" s="15" t="s">
        <v>17</v>
      </c>
      <c r="B16" s="16">
        <v>0</v>
      </c>
      <c r="C16" s="16">
        <v>0</v>
      </c>
      <c r="D16" s="33">
        <f t="shared" si="7"/>
        <v>0</v>
      </c>
      <c r="E16" s="16">
        <v>0</v>
      </c>
      <c r="F16" s="16">
        <v>0</v>
      </c>
      <c r="G16" s="33">
        <f t="shared" si="8"/>
        <v>0</v>
      </c>
    </row>
    <row r="17" spans="1:7" x14ac:dyDescent="0.55000000000000004">
      <c r="A17" s="15" t="s">
        <v>42</v>
      </c>
      <c r="B17" s="16">
        <v>0</v>
      </c>
      <c r="C17" s="16">
        <v>0</v>
      </c>
      <c r="D17" s="33">
        <f t="shared" si="7"/>
        <v>0</v>
      </c>
      <c r="E17" s="16">
        <v>0</v>
      </c>
      <c r="F17" s="16">
        <v>0</v>
      </c>
      <c r="G17" s="33">
        <f t="shared" si="8"/>
        <v>0</v>
      </c>
    </row>
    <row r="18" spans="1:7" x14ac:dyDescent="0.55000000000000004">
      <c r="A18" s="15" t="s">
        <v>43</v>
      </c>
      <c r="B18" s="16">
        <v>115.96</v>
      </c>
      <c r="C18" s="16">
        <v>0</v>
      </c>
      <c r="D18" s="33">
        <f t="shared" si="7"/>
        <v>115.96</v>
      </c>
      <c r="E18" s="16">
        <v>84.9</v>
      </c>
      <c r="F18" s="16">
        <v>0</v>
      </c>
      <c r="G18" s="33">
        <f t="shared" si="8"/>
        <v>84.9</v>
      </c>
    </row>
    <row r="19" spans="1:7" s="30" customFormat="1" x14ac:dyDescent="0.55000000000000004">
      <c r="A19" s="15" t="s">
        <v>44</v>
      </c>
      <c r="B19" s="16">
        <v>0</v>
      </c>
      <c r="C19" s="16">
        <v>0</v>
      </c>
      <c r="D19" s="33">
        <f t="shared" si="7"/>
        <v>0</v>
      </c>
      <c r="E19" s="16">
        <v>0</v>
      </c>
      <c r="F19" s="16">
        <v>0</v>
      </c>
      <c r="G19" s="33">
        <f t="shared" si="8"/>
        <v>0</v>
      </c>
    </row>
    <row r="20" spans="1:7" x14ac:dyDescent="0.55000000000000004">
      <c r="A20" s="31" t="s">
        <v>45</v>
      </c>
      <c r="B20" s="32"/>
      <c r="C20" s="32">
        <f>ROUND((B7+C7+B12+C12)*0.07,2)</f>
        <v>259.74</v>
      </c>
      <c r="D20" s="34">
        <f>SUM(B20:C20)</f>
        <v>259.74</v>
      </c>
      <c r="E20" s="32"/>
      <c r="F20" s="32">
        <f>ROUND((E7+F7+E12+F12)*0.07,2)</f>
        <v>272.89999999999998</v>
      </c>
      <c r="G20" s="32">
        <f>SUM(E20:F20)</f>
        <v>272.89999999999998</v>
      </c>
    </row>
    <row r="21" spans="1:7" x14ac:dyDescent="0.55000000000000004">
      <c r="A21" s="31" t="s">
        <v>46</v>
      </c>
      <c r="B21" s="32">
        <f t="shared" ref="B21:G21" si="9">SUM(B22:B24)</f>
        <v>0</v>
      </c>
      <c r="C21" s="32">
        <f t="shared" si="9"/>
        <v>1401.2599999999998</v>
      </c>
      <c r="D21" s="34">
        <f t="shared" si="9"/>
        <v>1401.2599999999998</v>
      </c>
      <c r="E21" s="32">
        <f t="shared" si="9"/>
        <v>0</v>
      </c>
      <c r="F21" s="32">
        <f t="shared" si="9"/>
        <v>1254.92</v>
      </c>
      <c r="G21" s="34">
        <f t="shared" si="9"/>
        <v>1254.92</v>
      </c>
    </row>
    <row r="22" spans="1:7" x14ac:dyDescent="0.55000000000000004">
      <c r="A22" s="15" t="s">
        <v>47</v>
      </c>
      <c r="B22" s="16">
        <v>0</v>
      </c>
      <c r="C22" s="16">
        <v>1393.62</v>
      </c>
      <c r="D22" s="33">
        <f t="shared" ref="D22:D24" si="10">SUM(B22:C22)</f>
        <v>1393.62</v>
      </c>
      <c r="E22" s="16">
        <v>0</v>
      </c>
      <c r="F22" s="16">
        <v>1243.49</v>
      </c>
      <c r="G22" s="33">
        <f t="shared" ref="G22:G24" si="11">SUM(E22:F22)</f>
        <v>1243.49</v>
      </c>
    </row>
    <row r="23" spans="1:7" s="30" customFormat="1" x14ac:dyDescent="0.55000000000000004">
      <c r="A23" s="15" t="s">
        <v>48</v>
      </c>
      <c r="B23" s="16">
        <v>0</v>
      </c>
      <c r="C23" s="16">
        <v>6.53</v>
      </c>
      <c r="D23" s="33">
        <f t="shared" si="10"/>
        <v>6.53</v>
      </c>
      <c r="E23" s="16">
        <v>0</v>
      </c>
      <c r="F23" s="16">
        <v>9.44</v>
      </c>
      <c r="G23" s="33">
        <f t="shared" si="11"/>
        <v>9.44</v>
      </c>
    </row>
    <row r="24" spans="1:7" s="30" customFormat="1" x14ac:dyDescent="0.55000000000000004">
      <c r="A24" s="15" t="s">
        <v>49</v>
      </c>
      <c r="B24" s="16">
        <v>0</v>
      </c>
      <c r="C24" s="16">
        <v>1.1100000000000001</v>
      </c>
      <c r="D24" s="16">
        <f t="shared" si="10"/>
        <v>1.1100000000000001</v>
      </c>
      <c r="E24" s="16">
        <v>0</v>
      </c>
      <c r="F24" s="16">
        <v>1.99</v>
      </c>
      <c r="G24" s="16">
        <f t="shared" si="11"/>
        <v>1.99</v>
      </c>
    </row>
    <row r="25" spans="1:7" s="30" customFormat="1" x14ac:dyDescent="0.55000000000000004">
      <c r="A25" s="31" t="s">
        <v>50</v>
      </c>
      <c r="B25" s="45">
        <f t="shared" ref="B25:G25" si="12">SUM(B6,B21)</f>
        <v>3109.78</v>
      </c>
      <c r="C25" s="45">
        <f t="shared" si="12"/>
        <v>2261.7999999999997</v>
      </c>
      <c r="D25" s="45">
        <f t="shared" si="12"/>
        <v>5371.58</v>
      </c>
      <c r="E25" s="45">
        <f t="shared" si="12"/>
        <v>3518.01</v>
      </c>
      <c r="F25" s="45">
        <f t="shared" si="12"/>
        <v>1908.33</v>
      </c>
      <c r="G25" s="45">
        <f t="shared" si="12"/>
        <v>5426.34</v>
      </c>
    </row>
    <row r="26" spans="1:7" s="30" customFormat="1" x14ac:dyDescent="0.55000000000000004">
      <c r="A26" s="31" t="s">
        <v>51</v>
      </c>
      <c r="B26" s="52">
        <f>B25/D27</f>
        <v>1.2377283093664055</v>
      </c>
      <c r="C26" s="53">
        <f>C25/D27</f>
        <v>0.90022248844771513</v>
      </c>
      <c r="D26" s="52">
        <f>D25/D27</f>
        <v>2.137950797814121</v>
      </c>
      <c r="E26" s="52">
        <f>E25/G27</f>
        <v>1.4960324210311453</v>
      </c>
      <c r="F26" s="53">
        <f>F25/G27</f>
        <v>0.81151661025021682</v>
      </c>
      <c r="G26" s="52">
        <f>G25/G27</f>
        <v>2.3075490312813622</v>
      </c>
    </row>
    <row r="27" spans="1:7" s="30" customFormat="1" x14ac:dyDescent="0.55000000000000004">
      <c r="A27" s="15" t="s">
        <v>52</v>
      </c>
      <c r="B27" s="91">
        <v>2512.4899999999998</v>
      </c>
      <c r="C27" s="92"/>
      <c r="D27" s="93">
        <v>2512.4899999999998</v>
      </c>
      <c r="E27" s="82">
        <v>2351.56</v>
      </c>
      <c r="F27" s="83"/>
      <c r="G27" s="84">
        <v>2351.56</v>
      </c>
    </row>
    <row r="28" spans="1:7" s="30" customFormat="1" x14ac:dyDescent="0.55000000000000004">
      <c r="A28" s="15" t="s">
        <v>53</v>
      </c>
      <c r="B28" s="94">
        <v>1.83</v>
      </c>
      <c r="C28" s="95"/>
      <c r="D28" s="96">
        <v>1.83</v>
      </c>
      <c r="E28" s="82">
        <v>1.83</v>
      </c>
      <c r="F28" s="83"/>
      <c r="G28" s="84">
        <v>1.83</v>
      </c>
    </row>
    <row r="29" spans="1:7" s="30" customFormat="1" x14ac:dyDescent="0.55000000000000004">
      <c r="A29" s="31" t="s">
        <v>54</v>
      </c>
      <c r="B29" s="88">
        <f>D27*D28</f>
        <v>4597.8566999999994</v>
      </c>
      <c r="C29" s="89"/>
      <c r="D29" s="90">
        <f>D27*D28</f>
        <v>4597.8566999999994</v>
      </c>
      <c r="E29" s="88">
        <f>G27*G28</f>
        <v>4303.3548000000001</v>
      </c>
      <c r="F29" s="89"/>
      <c r="G29" s="90">
        <f>G27*G28</f>
        <v>4303.3548000000001</v>
      </c>
    </row>
    <row r="30" spans="1:7" s="30" customFormat="1" x14ac:dyDescent="0.55000000000000004">
      <c r="A30" s="31" t="s">
        <v>55</v>
      </c>
      <c r="B30" s="40">
        <f>B29-B25</f>
        <v>1488.0766999999992</v>
      </c>
      <c r="C30" s="41"/>
      <c r="D30" s="40">
        <f>D29-D25</f>
        <v>-773.72330000000056</v>
      </c>
      <c r="E30" s="40">
        <f>E29-E25</f>
        <v>785.34479999999985</v>
      </c>
      <c r="F30" s="41"/>
      <c r="G30" s="40">
        <f>G29-G25</f>
        <v>-1122.9852000000001</v>
      </c>
    </row>
    <row r="31" spans="1:7" x14ac:dyDescent="0.55000000000000004">
      <c r="A31" s="35" t="s">
        <v>56</v>
      </c>
      <c r="B31" s="43">
        <f>B30/D27</f>
        <v>0.59227169063359431</v>
      </c>
      <c r="C31" s="54"/>
      <c r="D31" s="43">
        <f>D30/D27</f>
        <v>-0.30795079781412088</v>
      </c>
      <c r="E31" s="43">
        <f>E30/G27</f>
        <v>0.33396757896885465</v>
      </c>
      <c r="F31" s="54"/>
      <c r="G31" s="43">
        <f>G30/G27</f>
        <v>-0.47754903128136222</v>
      </c>
    </row>
  </sheetData>
  <mergeCells count="10">
    <mergeCell ref="A3:A5"/>
    <mergeCell ref="B3:G3"/>
    <mergeCell ref="B4:D4"/>
    <mergeCell ref="E4:G4"/>
    <mergeCell ref="B29:D29"/>
    <mergeCell ref="E29:G29"/>
    <mergeCell ref="B27:D27"/>
    <mergeCell ref="E27:G27"/>
    <mergeCell ref="B28:D28"/>
    <mergeCell ref="E28:G28"/>
  </mergeCells>
  <pageMargins left="0.24" right="0.18" top="0.75" bottom="0.42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zoomScale="90" zoomScaleNormal="90" workbookViewId="0">
      <pane xSplit="1" ySplit="5" topLeftCell="B18" activePane="bottomRight" state="frozen"/>
      <selection pane="topRight" activeCell="B1" sqref="B1"/>
      <selection pane="bottomLeft" activeCell="A6" sqref="A6"/>
      <selection pane="bottomRight" activeCell="K20" sqref="K20"/>
    </sheetView>
  </sheetViews>
  <sheetFormatPr defaultRowHeight="15" x14ac:dyDescent="0.25"/>
  <cols>
    <col min="1" max="1" width="38.7109375" customWidth="1"/>
    <col min="2" max="7" width="11.7109375" customWidth="1"/>
  </cols>
  <sheetData>
    <row r="1" spans="1:7" ht="27.75" x14ac:dyDescent="0.65">
      <c r="A1" s="1" t="s">
        <v>62</v>
      </c>
      <c r="B1" s="1"/>
      <c r="C1" s="1"/>
      <c r="D1" s="1"/>
      <c r="E1" s="1"/>
      <c r="F1" s="1"/>
      <c r="G1" s="1"/>
    </row>
    <row r="2" spans="1:7" ht="21.75" x14ac:dyDescent="0.5">
      <c r="A2" s="3"/>
      <c r="B2" s="3"/>
      <c r="C2" s="3"/>
      <c r="D2" s="3"/>
      <c r="E2" s="3"/>
      <c r="F2" s="3"/>
      <c r="G2" s="3" t="s">
        <v>31</v>
      </c>
    </row>
    <row r="3" spans="1:7" ht="27.75" x14ac:dyDescent="0.25">
      <c r="A3" s="107" t="s">
        <v>1</v>
      </c>
      <c r="B3" s="110" t="s">
        <v>57</v>
      </c>
      <c r="C3" s="111"/>
      <c r="D3" s="111"/>
      <c r="E3" s="112"/>
      <c r="F3" s="112"/>
      <c r="G3" s="113"/>
    </row>
    <row r="4" spans="1:7" ht="27.75" x14ac:dyDescent="0.25">
      <c r="A4" s="108"/>
      <c r="B4" s="114" t="s">
        <v>2</v>
      </c>
      <c r="C4" s="114"/>
      <c r="D4" s="114"/>
      <c r="E4" s="114" t="s">
        <v>3</v>
      </c>
      <c r="F4" s="114"/>
      <c r="G4" s="114"/>
    </row>
    <row r="5" spans="1:7" ht="23.25" customHeight="1" x14ac:dyDescent="0.25">
      <c r="A5" s="109"/>
      <c r="B5" s="55" t="s">
        <v>4</v>
      </c>
      <c r="C5" s="55" t="s">
        <v>5</v>
      </c>
      <c r="D5" s="55" t="s">
        <v>6</v>
      </c>
      <c r="E5" s="55" t="s">
        <v>4</v>
      </c>
      <c r="F5" s="55" t="s">
        <v>5</v>
      </c>
      <c r="G5" s="55" t="s">
        <v>6</v>
      </c>
    </row>
    <row r="6" spans="1:7" ht="24" x14ac:dyDescent="0.55000000000000004">
      <c r="A6" s="7" t="s">
        <v>32</v>
      </c>
      <c r="B6" s="56">
        <f t="shared" ref="B6:G6" si="0">B7+B12+B19</f>
        <v>3000.65</v>
      </c>
      <c r="C6" s="56">
        <f t="shared" si="0"/>
        <v>478.3</v>
      </c>
      <c r="D6" s="56">
        <f t="shared" si="0"/>
        <v>3478.9500000000003</v>
      </c>
      <c r="E6" s="56">
        <f t="shared" si="0"/>
        <v>2834.12</v>
      </c>
      <c r="F6" s="56">
        <f t="shared" si="0"/>
        <v>578.51</v>
      </c>
      <c r="G6" s="56">
        <f t="shared" si="0"/>
        <v>3412.6300000000006</v>
      </c>
    </row>
    <row r="7" spans="1:7" ht="24" x14ac:dyDescent="0.55000000000000004">
      <c r="A7" s="10" t="s">
        <v>33</v>
      </c>
      <c r="B7" s="57">
        <f>SUM(B8:B11)</f>
        <v>1367.51</v>
      </c>
      <c r="C7" s="57">
        <f t="shared" ref="C7" si="1">SUM(C8:C11)</f>
        <v>398.98</v>
      </c>
      <c r="D7" s="57">
        <f>SUM(D8:D11)</f>
        <v>1766.4899999999998</v>
      </c>
      <c r="E7" s="57">
        <f t="shared" ref="E7:G7" si="2">SUM(E8:E11)</f>
        <v>1303.99</v>
      </c>
      <c r="F7" s="57">
        <f t="shared" si="2"/>
        <v>477.85</v>
      </c>
      <c r="G7" s="57">
        <f t="shared" si="2"/>
        <v>1781.8400000000001</v>
      </c>
    </row>
    <row r="8" spans="1:7" ht="24" x14ac:dyDescent="0.55000000000000004">
      <c r="A8" s="12" t="s">
        <v>34</v>
      </c>
      <c r="B8" s="58">
        <v>487.03</v>
      </c>
      <c r="C8" s="58">
        <v>132.9</v>
      </c>
      <c r="D8" s="58">
        <f>SUM(B8:C8)</f>
        <v>619.92999999999995</v>
      </c>
      <c r="E8" s="58">
        <v>390.46</v>
      </c>
      <c r="F8" s="58">
        <v>248.61</v>
      </c>
      <c r="G8" s="58">
        <f t="shared" ref="G8:G11" si="3">SUM(E8:F8)</f>
        <v>639.06999999999994</v>
      </c>
    </row>
    <row r="9" spans="1:7" ht="24" x14ac:dyDescent="0.55000000000000004">
      <c r="A9" s="12" t="s">
        <v>35</v>
      </c>
      <c r="B9" s="58">
        <v>137.24</v>
      </c>
      <c r="C9" s="58">
        <v>40.9</v>
      </c>
      <c r="D9" s="58">
        <f t="shared" ref="D9:D18" si="4">SUM(B9:C9)</f>
        <v>178.14000000000001</v>
      </c>
      <c r="E9" s="59">
        <v>96.54</v>
      </c>
      <c r="F9" s="59">
        <v>52.8</v>
      </c>
      <c r="G9" s="58">
        <f t="shared" si="3"/>
        <v>149.34</v>
      </c>
    </row>
    <row r="10" spans="1:7" ht="24" x14ac:dyDescent="0.55000000000000004">
      <c r="A10" s="12" t="s">
        <v>36</v>
      </c>
      <c r="B10" s="58">
        <v>147.46</v>
      </c>
      <c r="C10" s="58">
        <v>175.52</v>
      </c>
      <c r="D10" s="58">
        <f t="shared" si="4"/>
        <v>322.98</v>
      </c>
      <c r="E10" s="59">
        <v>159.88</v>
      </c>
      <c r="F10" s="59">
        <v>176.44</v>
      </c>
      <c r="G10" s="58">
        <f t="shared" si="3"/>
        <v>336.32</v>
      </c>
    </row>
    <row r="11" spans="1:7" ht="24" x14ac:dyDescent="0.55000000000000004">
      <c r="A11" s="12" t="s">
        <v>37</v>
      </c>
      <c r="B11" s="58">
        <v>595.78</v>
      </c>
      <c r="C11" s="58">
        <v>49.66</v>
      </c>
      <c r="D11" s="58">
        <f t="shared" si="4"/>
        <v>645.43999999999994</v>
      </c>
      <c r="E11" s="59">
        <v>657.11</v>
      </c>
      <c r="F11" s="59">
        <v>0</v>
      </c>
      <c r="G11" s="58">
        <f t="shared" si="3"/>
        <v>657.11</v>
      </c>
    </row>
    <row r="12" spans="1:7" ht="24" x14ac:dyDescent="0.55000000000000004">
      <c r="A12" s="10" t="s">
        <v>38</v>
      </c>
      <c r="B12" s="57">
        <f t="shared" ref="B12:G12" si="5">SUM(B13+B14+B15+B16+B17+B18)</f>
        <v>1633.14</v>
      </c>
      <c r="C12" s="57">
        <f t="shared" si="5"/>
        <v>0</v>
      </c>
      <c r="D12" s="57">
        <f t="shared" si="5"/>
        <v>1633.14</v>
      </c>
      <c r="E12" s="57">
        <f t="shared" si="5"/>
        <v>1530.13</v>
      </c>
      <c r="F12" s="57">
        <f t="shared" si="5"/>
        <v>22.85</v>
      </c>
      <c r="G12" s="57">
        <f t="shared" si="5"/>
        <v>1552.9800000000002</v>
      </c>
    </row>
    <row r="13" spans="1:7" ht="24" x14ac:dyDescent="0.55000000000000004">
      <c r="A13" s="12" t="s">
        <v>39</v>
      </c>
      <c r="B13" s="58">
        <v>531.19000000000005</v>
      </c>
      <c r="C13" s="58">
        <v>0</v>
      </c>
      <c r="D13" s="59">
        <f t="shared" si="4"/>
        <v>531.19000000000005</v>
      </c>
      <c r="E13" s="59">
        <v>571.5</v>
      </c>
      <c r="F13" s="59">
        <v>22.26</v>
      </c>
      <c r="G13" s="59">
        <f t="shared" ref="G13:G18" si="6">SUM(E13:F13)</f>
        <v>593.76</v>
      </c>
    </row>
    <row r="14" spans="1:7" ht="24" x14ac:dyDescent="0.55000000000000004">
      <c r="A14" s="12" t="s">
        <v>40</v>
      </c>
      <c r="B14" s="58">
        <v>938.76</v>
      </c>
      <c r="C14" s="58">
        <v>0</v>
      </c>
      <c r="D14" s="59">
        <f t="shared" si="4"/>
        <v>938.76</v>
      </c>
      <c r="E14" s="59">
        <v>786.69</v>
      </c>
      <c r="F14" s="59">
        <v>0</v>
      </c>
      <c r="G14" s="59">
        <f t="shared" si="6"/>
        <v>786.69</v>
      </c>
    </row>
    <row r="15" spans="1:7" ht="24" x14ac:dyDescent="0.55000000000000004">
      <c r="A15" s="12" t="s">
        <v>41</v>
      </c>
      <c r="B15" s="58">
        <v>105.19</v>
      </c>
      <c r="C15" s="60">
        <v>0</v>
      </c>
      <c r="D15" s="59">
        <f t="shared" si="4"/>
        <v>105.19</v>
      </c>
      <c r="E15" s="59">
        <v>107.4</v>
      </c>
      <c r="F15" s="59">
        <v>0</v>
      </c>
      <c r="G15" s="59">
        <f t="shared" si="6"/>
        <v>107.4</v>
      </c>
    </row>
    <row r="16" spans="1:7" ht="24" x14ac:dyDescent="0.55000000000000004">
      <c r="A16" s="12" t="s">
        <v>42</v>
      </c>
      <c r="B16" s="61">
        <v>0</v>
      </c>
      <c r="C16" s="61">
        <v>0</v>
      </c>
      <c r="D16" s="62">
        <f t="shared" si="4"/>
        <v>0</v>
      </c>
      <c r="E16" s="62">
        <v>6.25</v>
      </c>
      <c r="F16" s="62">
        <v>0</v>
      </c>
      <c r="G16" s="59">
        <f t="shared" si="6"/>
        <v>6.25</v>
      </c>
    </row>
    <row r="17" spans="1:7" ht="24" x14ac:dyDescent="0.55000000000000004">
      <c r="A17" s="17" t="s">
        <v>43</v>
      </c>
      <c r="B17" s="61">
        <v>58</v>
      </c>
      <c r="C17" s="61">
        <v>0</v>
      </c>
      <c r="D17" s="62">
        <f t="shared" si="4"/>
        <v>58</v>
      </c>
      <c r="E17" s="62">
        <v>57.72</v>
      </c>
      <c r="F17" s="62">
        <v>0</v>
      </c>
      <c r="G17" s="59">
        <f t="shared" si="6"/>
        <v>57.72</v>
      </c>
    </row>
    <row r="18" spans="1:7" ht="24" x14ac:dyDescent="0.55000000000000004">
      <c r="A18" s="12" t="s">
        <v>44</v>
      </c>
      <c r="B18" s="61">
        <v>0</v>
      </c>
      <c r="C18" s="61">
        <v>0</v>
      </c>
      <c r="D18" s="62">
        <f t="shared" si="4"/>
        <v>0</v>
      </c>
      <c r="E18" s="62">
        <v>0.56999999999999995</v>
      </c>
      <c r="F18" s="62">
        <v>0.59</v>
      </c>
      <c r="G18" s="59">
        <f t="shared" si="6"/>
        <v>1.1599999999999999</v>
      </c>
    </row>
    <row r="19" spans="1:7" ht="24" x14ac:dyDescent="0.25">
      <c r="A19" s="10" t="s">
        <v>45</v>
      </c>
      <c r="B19" s="63"/>
      <c r="C19" s="63">
        <f>ROUND((B7+C7+B12+C12)*0.07*4/12,2)</f>
        <v>79.319999999999993</v>
      </c>
      <c r="D19" s="64">
        <f>SUM(B19:C19)</f>
        <v>79.319999999999993</v>
      </c>
      <c r="E19" s="64"/>
      <c r="F19" s="64">
        <f>ROUND((E7+F7+E12+F12)*0.07*4/12,2)</f>
        <v>77.81</v>
      </c>
      <c r="G19" s="64">
        <f>SUM(E19:F19)</f>
        <v>77.81</v>
      </c>
    </row>
    <row r="20" spans="1:7" ht="24" x14ac:dyDescent="0.25">
      <c r="A20" s="10" t="s">
        <v>46</v>
      </c>
      <c r="B20" s="63">
        <f t="shared" ref="B20:G20" si="7">SUM(B21:B23)</f>
        <v>0</v>
      </c>
      <c r="C20" s="63">
        <f t="shared" si="7"/>
        <v>1057.5999999999999</v>
      </c>
      <c r="D20" s="63">
        <f t="shared" si="7"/>
        <v>1057.5999999999999</v>
      </c>
      <c r="E20" s="63">
        <f t="shared" si="7"/>
        <v>0</v>
      </c>
      <c r="F20" s="63">
        <f t="shared" si="7"/>
        <v>986.77</v>
      </c>
      <c r="G20" s="63">
        <f t="shared" si="7"/>
        <v>986.77</v>
      </c>
    </row>
    <row r="21" spans="1:7" ht="24" x14ac:dyDescent="0.25">
      <c r="A21" s="12" t="s">
        <v>47</v>
      </c>
      <c r="B21" s="61">
        <v>0</v>
      </c>
      <c r="C21" s="61">
        <v>1051.73</v>
      </c>
      <c r="D21" s="62">
        <f t="shared" ref="D21:D23" si="8">SUM(B21:C21)</f>
        <v>1051.73</v>
      </c>
      <c r="E21" s="62">
        <v>0</v>
      </c>
      <c r="F21" s="62">
        <v>955.5</v>
      </c>
      <c r="G21" s="62">
        <f t="shared" ref="G21:G23" si="9">SUM(E21:F21)</f>
        <v>955.5</v>
      </c>
    </row>
    <row r="22" spans="1:7" ht="24" x14ac:dyDescent="0.25">
      <c r="A22" s="12" t="s">
        <v>48</v>
      </c>
      <c r="B22" s="61">
        <v>0</v>
      </c>
      <c r="C22" s="61">
        <v>5.33</v>
      </c>
      <c r="D22" s="62">
        <f t="shared" si="8"/>
        <v>5.33</v>
      </c>
      <c r="E22" s="62">
        <v>0</v>
      </c>
      <c r="F22" s="62">
        <v>27.51</v>
      </c>
      <c r="G22" s="62">
        <f t="shared" si="9"/>
        <v>27.51</v>
      </c>
    </row>
    <row r="23" spans="1:7" ht="24" x14ac:dyDescent="0.25">
      <c r="A23" s="21" t="s">
        <v>49</v>
      </c>
      <c r="B23" s="61">
        <v>0</v>
      </c>
      <c r="C23" s="61">
        <v>0.54</v>
      </c>
      <c r="D23" s="62">
        <f t="shared" si="8"/>
        <v>0.54</v>
      </c>
      <c r="E23" s="62">
        <v>0</v>
      </c>
      <c r="F23" s="62">
        <v>3.76</v>
      </c>
      <c r="G23" s="62">
        <f t="shared" si="9"/>
        <v>3.76</v>
      </c>
    </row>
    <row r="24" spans="1:7" ht="24" x14ac:dyDescent="0.25">
      <c r="A24" s="10" t="s">
        <v>50</v>
      </c>
      <c r="B24" s="63">
        <f t="shared" ref="B24:G24" si="10">SUM(B6,B20)</f>
        <v>3000.65</v>
      </c>
      <c r="C24" s="63">
        <f t="shared" si="10"/>
        <v>1535.8999999999999</v>
      </c>
      <c r="D24" s="63">
        <f t="shared" si="10"/>
        <v>4536.55</v>
      </c>
      <c r="E24" s="63">
        <f t="shared" si="10"/>
        <v>2834.12</v>
      </c>
      <c r="F24" s="63">
        <f t="shared" si="10"/>
        <v>1565.28</v>
      </c>
      <c r="G24" s="63">
        <f t="shared" si="10"/>
        <v>4399.4000000000005</v>
      </c>
    </row>
    <row r="25" spans="1:7" ht="24" x14ac:dyDescent="0.25">
      <c r="A25" s="23" t="s">
        <v>51</v>
      </c>
      <c r="B25" s="63">
        <f>B24/D26</f>
        <v>3.5841067354666092</v>
      </c>
      <c r="C25" s="63">
        <f>C24/D26</f>
        <v>1.8345456934341442</v>
      </c>
      <c r="D25" s="63">
        <f>D24/D26</f>
        <v>5.4186524289007538</v>
      </c>
      <c r="E25" s="63">
        <f>E24/G26</f>
        <v>4.0628467393953294</v>
      </c>
      <c r="F25" s="63">
        <f>F24/G26</f>
        <v>2.2439038376076952</v>
      </c>
      <c r="G25" s="63">
        <f>G24/G26</f>
        <v>6.306750577003025</v>
      </c>
    </row>
    <row r="26" spans="1:7" s="66" customFormat="1" ht="24" x14ac:dyDescent="0.55000000000000004">
      <c r="A26" s="65" t="s">
        <v>52</v>
      </c>
      <c r="B26" s="103">
        <v>837.21</v>
      </c>
      <c r="C26" s="104"/>
      <c r="D26" s="105">
        <v>837.21</v>
      </c>
      <c r="E26" s="103">
        <v>697.57</v>
      </c>
      <c r="F26" s="104"/>
      <c r="G26" s="105">
        <v>697.57</v>
      </c>
    </row>
    <row r="27" spans="1:7" s="66" customFormat="1" ht="24" x14ac:dyDescent="0.55000000000000004">
      <c r="A27" s="65" t="s">
        <v>53</v>
      </c>
      <c r="B27" s="103">
        <v>6.66</v>
      </c>
      <c r="C27" s="104"/>
      <c r="D27" s="105">
        <v>6.66</v>
      </c>
      <c r="E27" s="103">
        <v>6.66</v>
      </c>
      <c r="F27" s="104"/>
      <c r="G27" s="105">
        <v>6.66</v>
      </c>
    </row>
    <row r="28" spans="1:7" s="66" customFormat="1" ht="24" x14ac:dyDescent="0.55000000000000004">
      <c r="A28" s="65" t="s">
        <v>54</v>
      </c>
      <c r="B28" s="106">
        <f>D26*D27</f>
        <v>5575.8186000000005</v>
      </c>
      <c r="C28" s="106"/>
      <c r="D28" s="106">
        <f>D26*D27</f>
        <v>5575.8186000000005</v>
      </c>
      <c r="E28" s="106">
        <f>G26*G27</f>
        <v>4645.8162000000002</v>
      </c>
      <c r="F28" s="106"/>
      <c r="G28" s="106">
        <f>G26*G27</f>
        <v>4645.8162000000002</v>
      </c>
    </row>
    <row r="29" spans="1:7" ht="24" x14ac:dyDescent="0.55000000000000004">
      <c r="A29" s="23" t="s">
        <v>55</v>
      </c>
      <c r="B29" s="67">
        <f>B28-B24</f>
        <v>2575.1686000000004</v>
      </c>
      <c r="C29" s="68"/>
      <c r="D29" s="67">
        <f>D28-D24</f>
        <v>1039.2686000000003</v>
      </c>
      <c r="E29" s="67">
        <f>E28-E24</f>
        <v>1811.6962000000003</v>
      </c>
      <c r="F29" s="68"/>
      <c r="G29" s="67">
        <f>G28-G24</f>
        <v>246.41619999999966</v>
      </c>
    </row>
    <row r="30" spans="1:7" ht="24" x14ac:dyDescent="0.55000000000000004">
      <c r="A30" s="42" t="s">
        <v>56</v>
      </c>
      <c r="B30" s="69">
        <f>B29/D26</f>
        <v>3.075893264533391</v>
      </c>
      <c r="C30" s="70"/>
      <c r="D30" s="69">
        <f>D29/D26</f>
        <v>1.2413475710992468</v>
      </c>
      <c r="E30" s="69">
        <f>E29/G26</f>
        <v>2.5971532606046708</v>
      </c>
      <c r="F30" s="70"/>
      <c r="G30" s="69">
        <f>G29/G26</f>
        <v>0.3532494229969747</v>
      </c>
    </row>
  </sheetData>
  <mergeCells count="10">
    <mergeCell ref="A3:A5"/>
    <mergeCell ref="B3:G3"/>
    <mergeCell ref="B4:D4"/>
    <mergeCell ref="E4:G4"/>
    <mergeCell ref="B26:D26"/>
    <mergeCell ref="E26:G26"/>
    <mergeCell ref="B27:D27"/>
    <mergeCell ref="E27:G27"/>
    <mergeCell ref="B28:D28"/>
    <mergeCell ref="E28:G28"/>
  </mergeCells>
  <pageMargins left="0.24" right="0.18" top="0.75" bottom="0.42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ข้าวเจ้านาปี</vt:lpstr>
      <vt:lpstr>อ้อยโรงงาน</vt:lpstr>
      <vt:lpstr>มันสำปะหลัง</vt:lpstr>
      <vt:lpstr>ข้าวโพดเลี้ยงสัตว์</vt:lpstr>
      <vt:lpstr>ข้าวเจ้านาปี!Print_Titles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1219</dc:creator>
  <cp:lastModifiedBy>ิปิยมาภรณ์ ศรีสุข</cp:lastModifiedBy>
  <cp:lastPrinted>2017-09-28T07:31:55Z</cp:lastPrinted>
  <dcterms:created xsi:type="dcterms:W3CDTF">2017-05-09T08:57:13Z</dcterms:created>
  <dcterms:modified xsi:type="dcterms:W3CDTF">2017-09-29T04:49:34Z</dcterms:modified>
</cp:coreProperties>
</file>